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5150" activeTab="0"/>
  </bookViews>
  <sheets>
    <sheet name="Rekapitulace stavby" sheetId="1" r:id="rId1"/>
    <sheet name="ab - AR a ST část - změna..." sheetId="2" r:id="rId2"/>
    <sheet name="bb - Zdravotní technika -..." sheetId="3" r:id="rId3"/>
    <sheet name="cb - Vzduchotechnika - zm..." sheetId="4" r:id="rId4"/>
    <sheet name="db - Elektrotechnika siln..." sheetId="5" r:id="rId5"/>
    <sheet name="fb - MaR - Změna B, 2. etapa" sheetId="6" r:id="rId6"/>
    <sheet name="gb1 - ČBV- venkovní rozvo..." sheetId="7" r:id="rId7"/>
    <sheet name="gb2 - ČBV- vnitřní rozvod..." sheetId="8" r:id="rId8"/>
    <sheet name="gb3 - ČBV-technologické z..." sheetId="9" r:id="rId9"/>
    <sheet name="10b - SO 10b - Obslužná k..." sheetId="10" r:id="rId10"/>
    <sheet name="23b - SO 23b - Vodní nádr..." sheetId="11" r:id="rId11"/>
    <sheet name="37b - SO 37b - Hnízda - t..." sheetId="12" r:id="rId12"/>
    <sheet name="38eb - SO 38e - oplocení ..." sheetId="13" r:id="rId13"/>
    <sheet name="41ab - SO 41b - Terénní ú..." sheetId="14" r:id="rId14"/>
    <sheet name="45ab - SO 45b - Pěší komu..." sheetId="15" r:id="rId15"/>
    <sheet name="46ab - SO 46b - sadové úp..." sheetId="16" r:id="rId16"/>
    <sheet name="51b - SO 51b - Rozvody NN..." sheetId="17" r:id="rId17"/>
    <sheet name="53b - SO 53b - Vodovod - ..." sheetId="18" r:id="rId18"/>
    <sheet name="54b - SO 54b - Splašková ..." sheetId="19" r:id="rId19"/>
    <sheet name="55b - SO 55b - Kanalizace..." sheetId="20" r:id="rId20"/>
    <sheet name="56b - SO 56b - Venkovní o..." sheetId="21" r:id="rId21"/>
    <sheet name="57b - SO 57b - Elektrické..." sheetId="22" r:id="rId22"/>
    <sheet name="99b - Vedlejší náklady - ..." sheetId="23" r:id="rId23"/>
    <sheet name="Seznam figur" sheetId="24" r:id="rId24"/>
  </sheets>
  <definedNames>
    <definedName name="_xlnm._FilterDatabase" localSheetId="9" hidden="1">'10b - SO 10b - Obslužná k...'!$C$121:$K$216</definedName>
    <definedName name="_xlnm._FilterDatabase" localSheetId="10" hidden="1">'23b - SO 23b - Vodní nádr...'!$C$131:$K$452</definedName>
    <definedName name="_xlnm._FilterDatabase" localSheetId="11" hidden="1">'37b - SO 37b - Hnízda - t...'!$C$121:$K$156</definedName>
    <definedName name="_xlnm._FilterDatabase" localSheetId="12" hidden="1">'38eb - SO 38e - oplocení ...'!$C$122:$K$218</definedName>
    <definedName name="_xlnm._FilterDatabase" localSheetId="13" hidden="1">'41ab - SO 41b - Terénní ú...'!$C$119:$K$188</definedName>
    <definedName name="_xlnm._FilterDatabase" localSheetId="14" hidden="1">'45ab - SO 45b - Pěší komu...'!$C$121:$K$192</definedName>
    <definedName name="_xlnm._FilterDatabase" localSheetId="15" hidden="1">'46ab - SO 46b - sadové úp...'!$C$118:$K$147</definedName>
    <definedName name="_xlnm._FilterDatabase" localSheetId="16" hidden="1">'51b - SO 51b - Rozvody NN...'!$C$133:$K$192</definedName>
    <definedName name="_xlnm._FilterDatabase" localSheetId="17" hidden="1">'53b - SO 53b - Vodovod - ...'!$C$119:$K$223</definedName>
    <definedName name="_xlnm._FilterDatabase" localSheetId="18" hidden="1">'54b - SO 54b - Splašková ...'!$C$122:$K$245</definedName>
    <definedName name="_xlnm._FilterDatabase" localSheetId="19" hidden="1">'55b - SO 55b - Kanalizace...'!$C$121:$K$231</definedName>
    <definedName name="_xlnm._FilterDatabase" localSheetId="20" hidden="1">'56b - SO 56b - Venkovní o...'!$C$132:$K$180</definedName>
    <definedName name="_xlnm._FilterDatabase" localSheetId="21" hidden="1">'57b - SO 57b - Elektrické...'!$C$124:$K$178</definedName>
    <definedName name="_xlnm._FilterDatabase" localSheetId="22" hidden="1">'99b - Vedlejší náklady - ...'!$C$125:$K$145</definedName>
    <definedName name="_xlnm._FilterDatabase" localSheetId="1" hidden="1">'ab - AR a ST část - změna...'!$C$141:$K$1018</definedName>
    <definedName name="_xlnm._FilterDatabase" localSheetId="2" hidden="1">'bb - Zdravotní technika -...'!$C$126:$K$177</definedName>
    <definedName name="_xlnm._FilterDatabase" localSheetId="3" hidden="1">'cb - Vzduchotechnika - zm...'!$C$123:$K$244</definedName>
    <definedName name="_xlnm._FilterDatabase" localSheetId="4" hidden="1">'db - Elektrotechnika siln...'!$C$142:$K$329</definedName>
    <definedName name="_xlnm._FilterDatabase" localSheetId="5" hidden="1">'fb - MaR - Změna B, 2. etapa'!$C$130:$K$200</definedName>
    <definedName name="_xlnm._FilterDatabase" localSheetId="6" hidden="1">'gb1 - ČBV- venkovní rozvo...'!$C$127:$K$198</definedName>
    <definedName name="_xlnm._FilterDatabase" localSheetId="7" hidden="1">'gb2 - ČBV- vnitřní rozvod...'!$C$129:$K$382</definedName>
    <definedName name="_xlnm._FilterDatabase" localSheetId="8" hidden="1">'gb3 - ČBV-technologické z...'!$C$122:$K$161</definedName>
    <definedName name="_xlnm.Print_Area" localSheetId="9">'10b - SO 10b - Obslužná k...'!$C$4:$J$76,'10b - SO 10b - Obslužná k...'!$C$82:$J$103,'10b - SO 10b - Obslužná k...'!$C$109:$K$216</definedName>
    <definedName name="_xlnm.Print_Area" localSheetId="10">'23b - SO 23b - Vodní nádr...'!$C$4:$J$76,'23b - SO 23b - Vodní nádr...'!$C$82:$J$113,'23b - SO 23b - Vodní nádr...'!$C$119:$K$452</definedName>
    <definedName name="_xlnm.Print_Area" localSheetId="11">'37b - SO 37b - Hnízda - t...'!$C$4:$J$76,'37b - SO 37b - Hnízda - t...'!$C$82:$J$103,'37b - SO 37b - Hnízda - t...'!$C$109:$K$156</definedName>
    <definedName name="_xlnm.Print_Area" localSheetId="12">'38eb - SO 38e - oplocení ...'!$C$4:$J$76,'38eb - SO 38e - oplocení ...'!$C$82:$J$104,'38eb - SO 38e - oplocení ...'!$C$110:$K$218</definedName>
    <definedName name="_xlnm.Print_Area" localSheetId="13">'41ab - SO 41b - Terénní ú...'!$C$4:$J$76,'41ab - SO 41b - Terénní ú...'!$C$82:$J$101,'41ab - SO 41b - Terénní ú...'!$C$107:$K$188</definedName>
    <definedName name="_xlnm.Print_Area" localSheetId="14">'45ab - SO 45b - Pěší komu...'!$C$4:$J$76,'45ab - SO 45b - Pěší komu...'!$C$82:$J$103,'45ab - SO 45b - Pěší komu...'!$C$109:$K$192</definedName>
    <definedName name="_xlnm.Print_Area" localSheetId="15">'46ab - SO 46b - sadové úp...'!$C$4:$J$76,'46ab - SO 46b - sadové úp...'!$C$82:$J$100,'46ab - SO 46b - sadové úp...'!$C$106:$K$147</definedName>
    <definedName name="_xlnm.Print_Area" localSheetId="16">'51b - SO 51b - Rozvody NN...'!$C$4:$J$76,'51b - SO 51b - Rozvody NN...'!$C$82:$J$115,'51b - SO 51b - Rozvody NN...'!$C$121:$K$192</definedName>
    <definedName name="_xlnm.Print_Area" localSheetId="17">'53b - SO 53b - Vodovod - ...'!$C$4:$J$76,'53b - SO 53b - Vodovod - ...'!$C$82:$J$101,'53b - SO 53b - Vodovod - ...'!$C$107:$K$223</definedName>
    <definedName name="_xlnm.Print_Area" localSheetId="18">'54b - SO 54b - Splašková ...'!$C$4:$J$76,'54b - SO 54b - Splašková ...'!$C$82:$J$104,'54b - SO 54b - Splašková ...'!$C$110:$K$245</definedName>
    <definedName name="_xlnm.Print_Area" localSheetId="19">'55b - SO 55b - Kanalizace...'!$C$4:$J$76,'55b - SO 55b - Kanalizace...'!$C$82:$J$103,'55b - SO 55b - Kanalizace...'!$C$109:$K$231</definedName>
    <definedName name="_xlnm.Print_Area" localSheetId="20">'56b - SO 56b - Venkovní o...'!$C$4:$J$76,'56b - SO 56b - Venkovní o...'!$C$82:$J$114,'56b - SO 56b - Venkovní o...'!$C$120:$K$180</definedName>
    <definedName name="_xlnm.Print_Area" localSheetId="21">'57b - SO 57b - Elektrické...'!$C$4:$J$76,'57b - SO 57b - Elektrické...'!$C$82:$J$106,'57b - SO 57b - Elektrické...'!$C$112:$K$178</definedName>
    <definedName name="_xlnm.Print_Area" localSheetId="22">'99b - Vedlejší náklady - ...'!$C$4:$J$76,'99b - Vedlejší náklady - ...'!$C$82:$J$107,'99b - Vedlejší náklady - ...'!$C$113:$K$145</definedName>
    <definedName name="_xlnm.Print_Area" localSheetId="1">'ab - AR a ST část - změna...'!$C$4:$J$76,'ab - AR a ST část - změna...'!$C$82:$J$121,'ab - AR a ST část - změna...'!$C$127:$K$1018</definedName>
    <definedName name="_xlnm.Print_Area" localSheetId="2">'bb - Zdravotní technika -...'!$C$4:$J$76,'bb - Zdravotní technika -...'!$C$82:$J$106,'bb - Zdravotní technika -...'!$C$112:$K$177</definedName>
    <definedName name="_xlnm.Print_Area" localSheetId="3">'cb - Vzduchotechnika - zm...'!$C$4:$J$76,'cb - Vzduchotechnika - zm...'!$C$82:$J$103,'cb - Vzduchotechnika - zm...'!$C$109:$K$244</definedName>
    <definedName name="_xlnm.Print_Area" localSheetId="4">'db - Elektrotechnika siln...'!$C$4:$J$76,'db - Elektrotechnika siln...'!$C$82:$J$122,'db - Elektrotechnika siln...'!$C$128:$K$329</definedName>
    <definedName name="_xlnm.Print_Area" localSheetId="5">'fb - MaR - Změna B, 2. etapa'!$C$4:$J$76,'fb - MaR - Změna B, 2. etapa'!$C$82:$J$110,'fb - MaR - Změna B, 2. etapa'!$C$116:$K$200</definedName>
    <definedName name="_xlnm.Print_Area" localSheetId="6">'gb1 - ČBV- venkovní rozvo...'!$C$4:$J$76,'gb1 - ČBV- venkovní rozvo...'!$C$82:$J$107,'gb1 - ČBV- venkovní rozvo...'!$C$113:$K$198</definedName>
    <definedName name="_xlnm.Print_Area" localSheetId="7">'gb2 - ČBV- vnitřní rozvod...'!$C$4:$J$76,'gb2 - ČBV- vnitřní rozvod...'!$C$82:$J$109,'gb2 - ČBV- vnitřní rozvod...'!$C$115:$K$382</definedName>
    <definedName name="_xlnm.Print_Area" localSheetId="8">'gb3 - ČBV-technologické z...'!$C$4:$J$76,'gb3 - ČBV-technologické z...'!$C$82:$J$102,'gb3 - ČBV-technologické z...'!$C$108:$K$161</definedName>
    <definedName name="_xlnm.Print_Area" localSheetId="0">'Rekapitulace stavby'!$D$4:$AO$76,'Rekapitulace stavby'!$C$82:$AQ$118</definedName>
    <definedName name="_xlnm.Print_Area" localSheetId="23">'Seznam figur'!$C$4:$G$674</definedName>
    <definedName name="_xlnm.Print_Titles" localSheetId="0">'Rekapitulace stavby'!$92:$92</definedName>
    <definedName name="_xlnm.Print_Titles" localSheetId="1">'ab - AR a ST část - změna...'!$141:$141</definedName>
    <definedName name="_xlnm.Print_Titles" localSheetId="2">'bb - Zdravotní technika -...'!$126:$126</definedName>
    <definedName name="_xlnm.Print_Titles" localSheetId="3">'cb - Vzduchotechnika - zm...'!$123:$123</definedName>
    <definedName name="_xlnm.Print_Titles" localSheetId="4">'db - Elektrotechnika siln...'!$142:$142</definedName>
    <definedName name="_xlnm.Print_Titles" localSheetId="6">'gb1 - ČBV- venkovní rozvo...'!$127:$127</definedName>
    <definedName name="_xlnm.Print_Titles" localSheetId="7">'gb2 - ČBV- vnitřní rozvod...'!$129:$129</definedName>
    <definedName name="_xlnm.Print_Titles" localSheetId="8">'gb3 - ČBV-technologické z...'!$122:$122</definedName>
    <definedName name="_xlnm.Print_Titles" localSheetId="9">'10b - SO 10b - Obslužná k...'!$121:$121</definedName>
    <definedName name="_xlnm.Print_Titles" localSheetId="10">'23b - SO 23b - Vodní nádr...'!$131:$131</definedName>
    <definedName name="_xlnm.Print_Titles" localSheetId="11">'37b - SO 37b - Hnízda - t...'!$121:$121</definedName>
    <definedName name="_xlnm.Print_Titles" localSheetId="12">'38eb - SO 38e - oplocení ...'!$122:$122</definedName>
    <definedName name="_xlnm.Print_Titles" localSheetId="13">'41ab - SO 41b - Terénní ú...'!$119:$119</definedName>
    <definedName name="_xlnm.Print_Titles" localSheetId="14">'45ab - SO 45b - Pěší komu...'!$121:$121</definedName>
    <definedName name="_xlnm.Print_Titles" localSheetId="15">'46ab - SO 46b - sadové úp...'!$118:$118</definedName>
    <definedName name="_xlnm.Print_Titles" localSheetId="16">'51b - SO 51b - Rozvody NN...'!$133:$133</definedName>
    <definedName name="_xlnm.Print_Titles" localSheetId="17">'53b - SO 53b - Vodovod - ...'!$119:$119</definedName>
    <definedName name="_xlnm.Print_Titles" localSheetId="18">'54b - SO 54b - Splašková ...'!$122:$122</definedName>
    <definedName name="_xlnm.Print_Titles" localSheetId="19">'55b - SO 55b - Kanalizace...'!$121:$121</definedName>
    <definedName name="_xlnm.Print_Titles" localSheetId="20">'56b - SO 56b - Venkovní o...'!$132:$132</definedName>
    <definedName name="_xlnm.Print_Titles" localSheetId="21">'57b - SO 57b - Elektrické...'!$124:$124</definedName>
    <definedName name="_xlnm.Print_Titles" localSheetId="22">'99b - Vedlejší náklady - ...'!$125:$125</definedName>
    <definedName name="_xlnm.Print_Titles" localSheetId="23">'Seznam figur'!$9:$9</definedName>
  </definedNames>
  <calcPr calcId="145621"/>
</workbook>
</file>

<file path=xl/sharedStrings.xml><?xml version="1.0" encoding="utf-8"?>
<sst xmlns="http://schemas.openxmlformats.org/spreadsheetml/2006/main" count="38822" uniqueCount="4973">
  <si>
    <t>Export Komplet</t>
  </si>
  <si>
    <t/>
  </si>
  <si>
    <t>2.0</t>
  </si>
  <si>
    <t>False</t>
  </si>
  <si>
    <t>{40f044a4-4412-4b71-9e09-29df74f0d72d}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</si>
  <si>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</si>
  <si>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</si>
  <si>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</si>
  <si>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</si>
  <si>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</si>
  <si>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</si>
  <si>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</si>
  <si>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</si>
  <si>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</si>
  <si>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</si>
  <si>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Projektis2464</t>
  </si>
  <si>
    <t>Stavba:</t>
  </si>
  <si>
    <t>Expozice Jihozápadní Afrika, ZOO Dvůr Králové a.s. - Změna B, 2.etapa</t>
  </si>
  <si>
    <t>KSO:</t>
  </si>
  <si>
    <t>CC-CZ:</t>
  </si>
  <si>
    <t>Místo:</t>
  </si>
  <si>
    <t>Dvůr Králové nad Labem</t>
  </si>
  <si>
    <t>Datum:</t>
  </si>
  <si>
    <t>Zadavatel:</t>
  </si>
  <si>
    <t>IČ:</t>
  </si>
  <si>
    <t>ZOO Dvůr Králové a.s., Štefánikova 1029, D.K.n.L.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</si>
  <si>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</si>
  <si>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</si>
  <si>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</si>
  <si>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</si>
  <si>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</si>
  <si>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</si>
  <si>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</si>
  <si>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</si>
  <si>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</si>
  <si>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</si>
  <si>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</si>
  <si>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</si>
  <si>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</si>
  <si>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</si>
  <si>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</si>
  <si>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</si>
  <si>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</si>
  <si>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</si>
  <si>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</si>
  <si>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</si>
  <si>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</si>
  <si>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</si>
  <si>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</si>
  <si>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</si>
  <si>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</si>
  <si>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</si>
  <si>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</si>
  <si>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</si>
  <si>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</si>
  <si>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</si>
  <si>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</si>
  <si>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</si>
  <si>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</si>
  <si>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</si>
  <si>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</si>
  <si>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</si>
  <si>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</si>
  <si>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</si>
  <si>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</si>
  <si>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</si>
  <si>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</si>
  <si>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</si>
  <si>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</si>
  <si>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</si>
  <si>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</si>
  <si>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</si>
  <si>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</si>
  <si>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</si>
  <si>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</si>
  <si>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</si>
  <si>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</si>
  <si>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</si>
  <si>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</si>
  <si>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06b</t>
  </si>
  <si>
    <t>SO 06b - Tučňák - změna B, 2. etapa</t>
  </si>
  <si>
    <t>STA</t>
  </si>
  <si>
    <t>{83d8a541-1a5b-41df-b085-44b5fa5775c1}</t>
  </si>
  <si>
    <t>2</t>
  </si>
  <si>
    <t>/</t>
  </si>
  <si>
    <t>ab</t>
  </si>
  <si>
    <t>AR a ST část - změna B, 2. etapa</t>
  </si>
  <si>
    <t>Soupis</t>
  </si>
  <si>
    <t>{15e4fb8d-4dc7-49fe-9f30-9b2b293457f3}</t>
  </si>
  <si>
    <t>bb</t>
  </si>
  <si>
    <t>Zdravotní technika - změna B, 2.etapa</t>
  </si>
  <si>
    <t>{19a69ea0-07d8-4842-85a5-61b383916ae0}</t>
  </si>
  <si>
    <t>cb</t>
  </si>
  <si>
    <t>Vzduchotechnika - změna B, 2. etapa</t>
  </si>
  <si>
    <t>{a5a6697d-e9e0-4e20-afbd-fdfcfa64fc98}</t>
  </si>
  <si>
    <t>db</t>
  </si>
  <si>
    <t>Elektrotechnika silnoproud - změna B, 2. etapa</t>
  </si>
  <si>
    <t>{d6b019e1-85c7-41a6-a585-f4dfa074277b}</t>
  </si>
  <si>
    <t>fb</t>
  </si>
  <si>
    <t>MaR - Změna B, 2. etapa</t>
  </si>
  <si>
    <t>{c270ad36-aedc-4e14-a1d4-d94c29b1539f}</t>
  </si>
  <si>
    <t>gb1</t>
  </si>
  <si>
    <t>ČBV- venkovní rozvody - změna B, 2.etapa</t>
  </si>
  <si>
    <t>{b3b04544-6941-4f95-afe6-41e0a45d39ca}</t>
  </si>
  <si>
    <t>gb2</t>
  </si>
  <si>
    <t>ČBV- vnitřní rozvody - změna B, 2.etapa</t>
  </si>
  <si>
    <t>{fac0ca11-40ec-4c3f-92c8-748e957a5b96}</t>
  </si>
  <si>
    <t>gb3</t>
  </si>
  <si>
    <t>ČBV-technologické zařízení - změna B, 2.etapa</t>
  </si>
  <si>
    <t>{82aa67ba-2114-4429-8226-9c8bf8c2a712}</t>
  </si>
  <si>
    <t>10b</t>
  </si>
  <si>
    <t>SO 10b - Obslužná komunikace - změna B, 2. etapa</t>
  </si>
  <si>
    <t>{8b33b48c-a085-4013-9a66-c5abaf444e7f}</t>
  </si>
  <si>
    <t>23b</t>
  </si>
  <si>
    <t>SO 23b - Vodní nádrž - tučňák - změna B, 2. etapa</t>
  </si>
  <si>
    <t>{995a644e-9cd6-4e54-8a25-ffff6191bc27}</t>
  </si>
  <si>
    <t>37b</t>
  </si>
  <si>
    <t>SO 37b - Hnízda - tučňák - změna B, 2.etapa</t>
  </si>
  <si>
    <t>{b7a96988-c469-46cd-ab98-b3f28f02db53}</t>
  </si>
  <si>
    <t>38eb</t>
  </si>
  <si>
    <t>SO 38e - oplocení tučňák - změna B, 2.etapa</t>
  </si>
  <si>
    <t>{0eea8f2b-31af-4cdc-9905-c78e2ed2f254}</t>
  </si>
  <si>
    <t>41ab</t>
  </si>
  <si>
    <t>SO 41b - Terénní úpravy - změna B, 2. etapa</t>
  </si>
  <si>
    <t>{a1c29d75-bd2c-4c8b-b17c-1237b1077dd4}</t>
  </si>
  <si>
    <t>45ab</t>
  </si>
  <si>
    <t>SO 45b - Pěší komunikace - změna B, 2. etapa</t>
  </si>
  <si>
    <t>{34c70732-2739-4ed0-875d-24f643413308}</t>
  </si>
  <si>
    <t>46ab</t>
  </si>
  <si>
    <t>SO 46b - sadové úpravy - změna B, 2. etapa</t>
  </si>
  <si>
    <t>{bf5152df-848f-430f-bf33-0baa8b1c2b36}</t>
  </si>
  <si>
    <t>51b</t>
  </si>
  <si>
    <t>SO 51b - Rozvody NN - změna B, 2. etapa</t>
  </si>
  <si>
    <t>{9bbd9fc6-be6b-4a4b-a9c7-69d323233bf3}</t>
  </si>
  <si>
    <t>53b</t>
  </si>
  <si>
    <t>SO 53b - Vodovod - Změna B, 2.etapa</t>
  </si>
  <si>
    <t>{5ea13c31-541b-421a-8027-b241d8e6e38a}</t>
  </si>
  <si>
    <t>54b</t>
  </si>
  <si>
    <t>SO 54b - Splašková kanalizace - Změna B, 2.etapa</t>
  </si>
  <si>
    <t>{d35bfc47-524b-4cf8-b2c9-7a022c7d2cc5}</t>
  </si>
  <si>
    <t>55b</t>
  </si>
  <si>
    <t>SO 55b - Kanalizace dešťová, retence - změna B, 2.etapa</t>
  </si>
  <si>
    <t>{68ee61f7-1fd7-4afc-8a59-4ced303ea286}</t>
  </si>
  <si>
    <t>56b</t>
  </si>
  <si>
    <t>SO 56b - Venkovní osvětlení - změna B, 2. etapa</t>
  </si>
  <si>
    <t>{34e3701d-1c50-430a-91fa-d3b493d3ffbe}</t>
  </si>
  <si>
    <t>57b</t>
  </si>
  <si>
    <t>SO 57b - Elektrické ohradníky - změna B, 2. etapa</t>
  </si>
  <si>
    <t>{e4db209b-bd6a-45b6-ba43-545a75290f10}</t>
  </si>
  <si>
    <t>99b</t>
  </si>
  <si>
    <t>Vedlejší náklady - změna B. 2. etapa</t>
  </si>
  <si>
    <t>{c68b81bc-c8bb-4f28-a892-456e78b33314}</t>
  </si>
  <si>
    <t>fig1</t>
  </si>
  <si>
    <t>výkop pro založení</t>
  </si>
  <si>
    <t>907,757</t>
  </si>
  <si>
    <t>fig11</t>
  </si>
  <si>
    <t>KZS EPS-P 120 mm pod terénem</t>
  </si>
  <si>
    <t>149,954</t>
  </si>
  <si>
    <t>KRYCÍ LIST SOUPISU PRACÍ</t>
  </si>
  <si>
    <t>fig12</t>
  </si>
  <si>
    <t>KZS EPS-P 120 mm nad terénem</t>
  </si>
  <si>
    <t>36,74</t>
  </si>
  <si>
    <t>fig13</t>
  </si>
  <si>
    <t>KZS EPS 160 mm</t>
  </si>
  <si>
    <t>247,206</t>
  </si>
  <si>
    <t>fig15</t>
  </si>
  <si>
    <t>KZS ostění hl. do 200 mm EPS 40 mm</t>
  </si>
  <si>
    <t>46,95</t>
  </si>
  <si>
    <t>fig2</t>
  </si>
  <si>
    <t>obsypání objektu</t>
  </si>
  <si>
    <t>399,981</t>
  </si>
  <si>
    <t>Objekt:</t>
  </si>
  <si>
    <t>fig3</t>
  </si>
  <si>
    <t>plocha zeminy promísené vápnem</t>
  </si>
  <si>
    <t>218,141</t>
  </si>
  <si>
    <t>06b - SO 06b - Tučňák - změna B, 2. etapa</t>
  </si>
  <si>
    <t>fig31</t>
  </si>
  <si>
    <t>soklová lišta</t>
  </si>
  <si>
    <t>71,74</t>
  </si>
  <si>
    <t>Soupis:</t>
  </si>
  <si>
    <t>fig32</t>
  </si>
  <si>
    <t>rohové lišty</t>
  </si>
  <si>
    <t>31,1</t>
  </si>
  <si>
    <t>ab - AR a ST část - změna B, 2. etapa</t>
  </si>
  <si>
    <t>fig33</t>
  </si>
  <si>
    <t>začišťovací lišty</t>
  </si>
  <si>
    <t>40,35</t>
  </si>
  <si>
    <t>fig34</t>
  </si>
  <si>
    <t>parapetni lišty</t>
  </si>
  <si>
    <t>6,6</t>
  </si>
  <si>
    <t>fig35</t>
  </si>
  <si>
    <t>dilatační lišta</t>
  </si>
  <si>
    <t>12,22</t>
  </si>
  <si>
    <t>fig41</t>
  </si>
  <si>
    <t>izolace proti vodě vodorovná</t>
  </si>
  <si>
    <t>149,864</t>
  </si>
  <si>
    <t>fig42</t>
  </si>
  <si>
    <t>izolace proti vodě svislá</t>
  </si>
  <si>
    <t>243,48</t>
  </si>
  <si>
    <t>fig43</t>
  </si>
  <si>
    <t>hydroizolace vodorovná v m.č.102,103</t>
  </si>
  <si>
    <t>28,24</t>
  </si>
  <si>
    <t>fig44</t>
  </si>
  <si>
    <t>hydroizolace svislá v m.č.102,103,bazénky</t>
  </si>
  <si>
    <t>12,82</t>
  </si>
  <si>
    <t>fig45</t>
  </si>
  <si>
    <t>hydroizolace vodorovná T23</t>
  </si>
  <si>
    <t>51,538</t>
  </si>
  <si>
    <t>fig46</t>
  </si>
  <si>
    <t>hydroizolace svislá T23</t>
  </si>
  <si>
    <t>137,33</t>
  </si>
  <si>
    <t>fig51</t>
  </si>
  <si>
    <t>parotěsná zábrana střechy</t>
  </si>
  <si>
    <t>152,28</t>
  </si>
  <si>
    <t>fig52</t>
  </si>
  <si>
    <t>povlaková krytina střechy</t>
  </si>
  <si>
    <t>161,56</t>
  </si>
  <si>
    <t>fig53</t>
  </si>
  <si>
    <t>TI střechy jednopodlažní část</t>
  </si>
  <si>
    <t>33,15</t>
  </si>
  <si>
    <t>fig54</t>
  </si>
  <si>
    <t>TI střechy dvoupodlažní část</t>
  </si>
  <si>
    <t>111,75</t>
  </si>
  <si>
    <t>fig56</t>
  </si>
  <si>
    <t>TI na atice</t>
  </si>
  <si>
    <t>23,8</t>
  </si>
  <si>
    <t>fig65</t>
  </si>
  <si>
    <t>kontralatě 60/40</t>
  </si>
  <si>
    <t>11,34</t>
  </si>
  <si>
    <t>fig90</t>
  </si>
  <si>
    <t>drenážní potrubí DN 100</t>
  </si>
  <si>
    <t>50</t>
  </si>
  <si>
    <t>fig91</t>
  </si>
  <si>
    <t>nerezová ocel</t>
  </si>
  <si>
    <t>191,7</t>
  </si>
  <si>
    <t>fig92</t>
  </si>
  <si>
    <t>žárově zinkováno</t>
  </si>
  <si>
    <t>1707,7</t>
  </si>
  <si>
    <t>fig93</t>
  </si>
  <si>
    <t>černá ocel</t>
  </si>
  <si>
    <t>115</t>
  </si>
  <si>
    <t>fig99</t>
  </si>
  <si>
    <t>fasádní lešení</t>
  </si>
  <si>
    <t>450,4</t>
  </si>
  <si>
    <t>Pdl1</t>
  </si>
  <si>
    <t>5,79</t>
  </si>
  <si>
    <t>Pdl2</t>
  </si>
  <si>
    <t>22,54</t>
  </si>
  <si>
    <t>Pdl3</t>
  </si>
  <si>
    <t>5,7</t>
  </si>
  <si>
    <t>Pdl4</t>
  </si>
  <si>
    <t>47,04</t>
  </si>
  <si>
    <t>Pdl5</t>
  </si>
  <si>
    <t>51,54</t>
  </si>
  <si>
    <t>Pdl6</t>
  </si>
  <si>
    <t>105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</si>
  <si>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</si>
  <si>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</si>
  <si>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</si>
  <si>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</si>
  <si>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</si>
  <si>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</si>
  <si>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</si>
  <si>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</si>
  <si>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</si>
  <si>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</si>
  <si>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</si>
  <si>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</si>
  <si>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</si>
  <si>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</si>
  <si>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</si>
  <si>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</si>
  <si>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</si>
  <si>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</si>
  <si>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</si>
  <si>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</si>
  <si>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</si>
  <si>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</si>
  <si>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</si>
  <si>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</si>
  <si>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</si>
  <si>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</si>
  <si>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</si>
  <si>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</si>
  <si>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</si>
  <si>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</si>
  <si>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</si>
  <si>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</si>
  <si>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</si>
  <si>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</si>
  <si>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</si>
  <si>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</si>
  <si>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</si>
  <si>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</si>
  <si>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</si>
  <si>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</si>
  <si>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</si>
  <si>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</si>
  <si>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</si>
  <si>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</si>
  <si>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</si>
  <si>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1169512131</t>
  </si>
  <si>
    <t>Zemina promísená s vápnem a cementem na deponii v množství 2 % z objemové hmotnosti zeminy</t>
  </si>
  <si>
    <t>m3</t>
  </si>
  <si>
    <t>4</t>
  </si>
  <si>
    <t>-2140157881</t>
  </si>
  <si>
    <t>VV</t>
  </si>
  <si>
    <t>(15,7+1,22+0,8)*(7,7+0,8*2)                                  "pod ZD 1"</t>
  </si>
  <si>
    <t>(3,0+7,75+0,6)*(3,5+0,6*2)                                    "pod ZD 2"</t>
  </si>
  <si>
    <t>Mezisoučet</t>
  </si>
  <si>
    <t>3</t>
  </si>
  <si>
    <t>fig3*0,5</t>
  </si>
  <si>
    <t>131251105</t>
  </si>
  <si>
    <t>Hloubení jam nezapažených v hornině třídy těžitelnosti I, skupiny 3 objemu do 1000 m3 strojně</t>
  </si>
  <si>
    <t>CS ÚRS 2020 02</t>
  </si>
  <si>
    <t>-1522947047</t>
  </si>
  <si>
    <t>((15,7+1,22+0,8)*(7,7+0,8*2)+23,82*(16,44+13,85)/2)/2*(2,44+2,39+2,93+2,93)/4            "pod ZD 1"</t>
  </si>
  <si>
    <t>(8,2*3,7+8,2*8,0)/2*2,01                                 "pod ZD 2"</t>
  </si>
  <si>
    <t>(15,7+1,22+0,8)*(7,7+0,8*2)*0,5                                  "výkop pro stabilizaci - pod ZD 1"</t>
  </si>
  <si>
    <t>(3,0+7,75+0,6)*(3,5+0,6*2)*0,5                                    "výkop pro stabilizaci - pod ZD 2"</t>
  </si>
  <si>
    <t>fig1*0,50</t>
  </si>
  <si>
    <t>131351105</t>
  </si>
  <si>
    <t>Hloubení jam nezapažených v hornině třídy těžitelnosti II, skupiny 4 objem do 1000 m3 strojně</t>
  </si>
  <si>
    <t>1378937516</t>
  </si>
  <si>
    <t>162751117</t>
  </si>
  <si>
    <t>Vodorovné přemístění do 10000 m výkopku/sypaniny z horniny třídy těžitelnosti I, skupiny 1 až 3</t>
  </si>
  <si>
    <t>-610840052</t>
  </si>
  <si>
    <t>5</t>
  </si>
  <si>
    <t>162751119</t>
  </si>
  <si>
    <t>Příplatek k vodorovnému přemístění výkopku/sypaniny z horniny třídy těžitelnosti I, skupiny 1 až 3 ZKD 1000 m přes 10000 m</t>
  </si>
  <si>
    <t>-226516626</t>
  </si>
  <si>
    <t>453,879*20 'Přepočtené koeficientem množství</t>
  </si>
  <si>
    <t>6</t>
  </si>
  <si>
    <t>162751137</t>
  </si>
  <si>
    <t>Vodorovné přemístění do 10000 m výkopku/sypaniny z horniny třídy těžitelnosti II, skupiny 4 a 5</t>
  </si>
  <si>
    <t>2074916485</t>
  </si>
  <si>
    <t>7</t>
  </si>
  <si>
    <t>162751139</t>
  </si>
  <si>
    <t>Příplatek k vodorovnému přemístění výkopku/sypaniny z horniny třídy těžitelnosti II, skupiny 4 a 5 ZKD 1000 m přes 10000 m</t>
  </si>
  <si>
    <t>1882657800</t>
  </si>
  <si>
    <t>8</t>
  </si>
  <si>
    <t>171251201</t>
  </si>
  <si>
    <t>Uložení sypaniny na skládky nebo meziskládky</t>
  </si>
  <si>
    <t>-1288424299</t>
  </si>
  <si>
    <t>9</t>
  </si>
  <si>
    <t>171201231</t>
  </si>
  <si>
    <t>Poplatek za uložení zeminy a kamení na recyklační skládce (skládkovné) kód odpadu 17 05 04</t>
  </si>
  <si>
    <t>t</t>
  </si>
  <si>
    <t>1967193691</t>
  </si>
  <si>
    <t>fig1*1,800</t>
  </si>
  <si>
    <t>10</t>
  </si>
  <si>
    <t>174151101</t>
  </si>
  <si>
    <t>Zásyp jam, šachet rýh nebo kolem objektů sypaninou se zhutněním</t>
  </si>
  <si>
    <t>-732341858</t>
  </si>
  <si>
    <t>-15,7*7,7*(2,44+2,39+2,93+2,93)/4              "objem konstrukce nad deskou ZD 1""</t>
  </si>
  <si>
    <t>-(3,0+7,75)*3,5*2,01                                                 "objem konstrukce nad deskou ZD 2"</t>
  </si>
  <si>
    <t xml:space="preserve">-fig3*0,5                                                                             "objem stabilizace"                                             </t>
  </si>
  <si>
    <t>11</t>
  </si>
  <si>
    <t>M</t>
  </si>
  <si>
    <t>10364100</t>
  </si>
  <si>
    <t>zemina pro terénní úpravy - tříděná</t>
  </si>
  <si>
    <t>-808591547</t>
  </si>
  <si>
    <t>fig2*1,800</t>
  </si>
  <si>
    <t>12</t>
  </si>
  <si>
    <t>167151101</t>
  </si>
  <si>
    <t>Nakládání výkopku z hornin třídy těžitelnosti I, skupiny 1 až 3 do 100 m3</t>
  </si>
  <si>
    <t>551310836</t>
  </si>
  <si>
    <t>13</t>
  </si>
  <si>
    <t>162351103</t>
  </si>
  <si>
    <t>Vodorovné přemístění do 500 m výkopku/sypaniny z horniny třídy těžitelnosti I, skupiny 1 až 3</t>
  </si>
  <si>
    <t>-973690497</t>
  </si>
  <si>
    <t>14</t>
  </si>
  <si>
    <t>-301895002</t>
  </si>
  <si>
    <t>Zakládání</t>
  </si>
  <si>
    <t>211531111</t>
  </si>
  <si>
    <t>Výplň odvodňovacích žeber nebo trativodů kamenivem hrubým drceným frakce 16 až 63 mm</t>
  </si>
  <si>
    <t>-1308242103</t>
  </si>
  <si>
    <t>fig90*0,3*0,3</t>
  </si>
  <si>
    <t>16</t>
  </si>
  <si>
    <t>211971121</t>
  </si>
  <si>
    <t>Zřízení opláštění žeber nebo trativodů geotextilií v rýze nebo zářezu sklonu přes 1:2 š do 2,5 m</t>
  </si>
  <si>
    <t>m2</t>
  </si>
  <si>
    <t>-2095670239</t>
  </si>
  <si>
    <t>fig90*(0,3+0,3)*2</t>
  </si>
  <si>
    <t>17</t>
  </si>
  <si>
    <t>69311068</t>
  </si>
  <si>
    <t>geotextilie netkaná separační, ochranná, filtrační, drenážní PP 300g/m2</t>
  </si>
  <si>
    <t>1637469722</t>
  </si>
  <si>
    <t>fig90*(0,3+0,3)*2*1,1</t>
  </si>
  <si>
    <t>18</t>
  </si>
  <si>
    <t>212755214</t>
  </si>
  <si>
    <t>Trativody z drenážních trubek plastových flexibilních D 100 mm bez lože</t>
  </si>
  <si>
    <t>m</t>
  </si>
  <si>
    <t>37977470</t>
  </si>
  <si>
    <t>50,0</t>
  </si>
  <si>
    <t>19</t>
  </si>
  <si>
    <t>2719222112</t>
  </si>
  <si>
    <t>Podsyp pod základové konstrukce se zhutněním ze směsného recyklátu</t>
  </si>
  <si>
    <t>553861281</t>
  </si>
  <si>
    <t>(14,2*6,2+0,62*2,0)*(0,1+0,2)                 "pod deskou ZD 1"</t>
  </si>
  <si>
    <t>9,6*2,2*(0,1+0,4)                                     "pod deskou ZD 2"</t>
  </si>
  <si>
    <t>20</t>
  </si>
  <si>
    <t>273313511</t>
  </si>
  <si>
    <t>Základové desky z betonu tř. C 12/15</t>
  </si>
  <si>
    <t>-56019105</t>
  </si>
  <si>
    <t>(15,4*7,4+0,62*3,2)*0,05                "ZD 1"</t>
  </si>
  <si>
    <t>10,6*3,2*0,05                                       "ZD 2"</t>
  </si>
  <si>
    <t>Mezisoučet                       "ochranná a separační vrstva"</t>
  </si>
  <si>
    <t>273321511</t>
  </si>
  <si>
    <t>Základové desky ze ŽB bez zvýšených nároků na prostředí tř. C 25/30</t>
  </si>
  <si>
    <t>-2100298445</t>
  </si>
  <si>
    <t>(15,4*7,4+0,62*3,2)*0,3                "ZD 1"</t>
  </si>
  <si>
    <t>(16,02+6,8)*2*0,3*0,3</t>
  </si>
  <si>
    <t>10,6*3,2*0,3                                       "ZD 2"</t>
  </si>
  <si>
    <t>22</t>
  </si>
  <si>
    <t>273322611</t>
  </si>
  <si>
    <t>Základové desky ze ŽB se zvýšenými nároky na prostředí tř. C 30/37</t>
  </si>
  <si>
    <t>968370597</t>
  </si>
  <si>
    <t>1,7*2,3*0,15*2</t>
  </si>
  <si>
    <t>(1,5+2,1)*0,15*0,75*2</t>
  </si>
  <si>
    <t>Mezisoučet                        "Pdl3 - bazénky"</t>
  </si>
  <si>
    <t>23</t>
  </si>
  <si>
    <t>273351121</t>
  </si>
  <si>
    <t>Zřízení bednění základových desek</t>
  </si>
  <si>
    <t>883791492</t>
  </si>
  <si>
    <t>(15,4+0,62+7,4)*2*0,6                             "ZD 1"</t>
  </si>
  <si>
    <t>(16,02+6,8)*2*2*0,3</t>
  </si>
  <si>
    <t>(10,6+3,2)*2*0,6                                       "ZD 2"</t>
  </si>
  <si>
    <t>(1,7+2,3)*2*0,15*2</t>
  </si>
  <si>
    <t>(1,5+2,1)*2*0,75*2</t>
  </si>
  <si>
    <t>Součet</t>
  </si>
  <si>
    <t>24</t>
  </si>
  <si>
    <t>273351122</t>
  </si>
  <si>
    <t>Odstranění bednění základových desek</t>
  </si>
  <si>
    <t>-590623651</t>
  </si>
  <si>
    <t>25</t>
  </si>
  <si>
    <t>273353111</t>
  </si>
  <si>
    <t>Bednění kotevních otvorů v základových deskách průřezu do 0,02 m2 hl 0,5 m</t>
  </si>
  <si>
    <t>kus</t>
  </si>
  <si>
    <t>-1118443158</t>
  </si>
  <si>
    <t>2                                              "DN 150"</t>
  </si>
  <si>
    <t>Mezisoučet                   "osazené PVC chráničky do betonového dna"</t>
  </si>
  <si>
    <t>26</t>
  </si>
  <si>
    <t>273361221</t>
  </si>
  <si>
    <t>Výztuž základových desek betonářskou ocelí 10 216 (E)</t>
  </si>
  <si>
    <t>-1555870991</t>
  </si>
  <si>
    <t>152,7*0,001</t>
  </si>
  <si>
    <t>2,7*0,001                                                       "bazénky"</t>
  </si>
  <si>
    <t>27</t>
  </si>
  <si>
    <t>273361821</t>
  </si>
  <si>
    <t>Výztuž základových desek betonářskou ocelí 10 505 (R)</t>
  </si>
  <si>
    <t>955558875</t>
  </si>
  <si>
    <t>(177,6+349,0+4735,3)*0,001</t>
  </si>
  <si>
    <t>(123,3+245,3)*0,001                          "bazénky"</t>
  </si>
  <si>
    <t>28</t>
  </si>
  <si>
    <t>273362021</t>
  </si>
  <si>
    <t>Výztuž základových desek svařovanými sítěmi Kari</t>
  </si>
  <si>
    <t>-1919348059</t>
  </si>
  <si>
    <t>53,3*0,001                                "řez 4"</t>
  </si>
  <si>
    <t>29</t>
  </si>
  <si>
    <t>274313511</t>
  </si>
  <si>
    <t>Základové pásy z betonu tř. C 12/15</t>
  </si>
  <si>
    <t>-1501845640</t>
  </si>
  <si>
    <t>(16,02-0,3*2+6,2)*2*0,3*0,3                                         "pod ZD 1"</t>
  </si>
  <si>
    <t>0                                                                                              "pod ZD 2"</t>
  </si>
  <si>
    <t>30</t>
  </si>
  <si>
    <t>274351121</t>
  </si>
  <si>
    <t>Zřízení bednění základových pasů rovného</t>
  </si>
  <si>
    <t>-1992413503</t>
  </si>
  <si>
    <t>(16,02-0,3*2+6,2)*2*2*0,3                                         "pod ZD 1"</t>
  </si>
  <si>
    <t>0                                                                                           "pod ZD 2"</t>
  </si>
  <si>
    <t>31</t>
  </si>
  <si>
    <t>274351122</t>
  </si>
  <si>
    <t>Odstranění bednění základových pasů rovného</t>
  </si>
  <si>
    <t>-10684896</t>
  </si>
  <si>
    <t>32</t>
  </si>
  <si>
    <t>274353121</t>
  </si>
  <si>
    <t>Bednění kotevních otvorů v základových pásech průřezu do 0,05 m2 hl 0,5 m</t>
  </si>
  <si>
    <t>465672786</t>
  </si>
  <si>
    <t>8                                              "DN 200"</t>
  </si>
  <si>
    <t>2                                              "DN 250"</t>
  </si>
  <si>
    <t>Mezisoučet                   "osazené PVC chráničky do betonových stěn"</t>
  </si>
  <si>
    <t>33</t>
  </si>
  <si>
    <t>274353131</t>
  </si>
  <si>
    <t>Bednění kotevních otvorů v základových pásech průřezu do 0,10 m2 hl 1 m</t>
  </si>
  <si>
    <t>1426754225</t>
  </si>
  <si>
    <t>5                                              "DN 300"</t>
  </si>
  <si>
    <t>34</t>
  </si>
  <si>
    <t>275313511</t>
  </si>
  <si>
    <t>Základové patky z betonu tř. C 12/15</t>
  </si>
  <si>
    <t>788490876</t>
  </si>
  <si>
    <t>0,4*1,36*1,0*2</t>
  </si>
  <si>
    <t>0,4*1,0*1,1*2</t>
  </si>
  <si>
    <t>0,4*0,9*1,1*1</t>
  </si>
  <si>
    <t>(1,3*0,6+0,4*0,975)*1,1</t>
  </si>
  <si>
    <t>Mezisoučet                           "základy pod schody a VZT"</t>
  </si>
  <si>
    <t>35</t>
  </si>
  <si>
    <t>275313911</t>
  </si>
  <si>
    <t>Základové patky z betonu tř. C 30/37</t>
  </si>
  <si>
    <t>-1673269062</t>
  </si>
  <si>
    <t>0,8*1,6*0,42</t>
  </si>
  <si>
    <t>1,35*1,9*0,35</t>
  </si>
  <si>
    <t>1,15*1,3*0,35</t>
  </si>
  <si>
    <t>Mezisoučet                                     "1.p.p."</t>
  </si>
  <si>
    <t>2,0*1,4*0,15</t>
  </si>
  <si>
    <t>2,3*1,4*0,15</t>
  </si>
  <si>
    <t>1,4*1,4*0,15*4</t>
  </si>
  <si>
    <t>Mezisoučet                                       "1.n.p."</t>
  </si>
  <si>
    <t>Součet                                      "základy pod technologii"</t>
  </si>
  <si>
    <t>36</t>
  </si>
  <si>
    <t>275351121</t>
  </si>
  <si>
    <t>Zřízení bednění základových patek</t>
  </si>
  <si>
    <t>2036939143</t>
  </si>
  <si>
    <t>(0,4+1,36)*2*1,0*2</t>
  </si>
  <si>
    <t>(0,4+1,0)*2*1,1*2</t>
  </si>
  <si>
    <t>(0,4+0,9)*2*1,1*1</t>
  </si>
  <si>
    <t>(1,3+0,6+0,975)*2*1,1</t>
  </si>
  <si>
    <t>(0,8+1,6)*2*0,42</t>
  </si>
  <si>
    <t>(1,35+1,9)*2*0,35</t>
  </si>
  <si>
    <t>(1,15+1,3)*2*0,35</t>
  </si>
  <si>
    <t>Mezisoučet                                     "1.p.p. - pod technologii"</t>
  </si>
  <si>
    <t>(2,0+1,4)*2*0,15</t>
  </si>
  <si>
    <t>(2,3+1,4)*2*0,15</t>
  </si>
  <si>
    <t>(1,4+1,4)*2*0,15*4</t>
  </si>
  <si>
    <t>Mezisoučet                                       "1.n.p. - pod technologii"</t>
  </si>
  <si>
    <t xml:space="preserve">Součet                                   </t>
  </si>
  <si>
    <t>37</t>
  </si>
  <si>
    <t>275351122</t>
  </si>
  <si>
    <t>Odstranění bednění základových patek</t>
  </si>
  <si>
    <t>-398884083</t>
  </si>
  <si>
    <t>38</t>
  </si>
  <si>
    <t>279113151</t>
  </si>
  <si>
    <t>Základová zeď tl 150 mm z tvárnic ztraceného bednění včetně výplně z betonu tř. C 25/30</t>
  </si>
  <si>
    <t>-1084995093</t>
  </si>
  <si>
    <t>(7,75+3,2+7,75)*0,25</t>
  </si>
  <si>
    <t>(16,32+7,4)*2*0,75</t>
  </si>
  <si>
    <t>(1,3+1,0)*2*0,5                                             "řez 4"</t>
  </si>
  <si>
    <t>(1,9+1,5)*0,5*2                                          "bazénky"</t>
  </si>
  <si>
    <t>fig5</t>
  </si>
  <si>
    <t>39</t>
  </si>
  <si>
    <t>279113156</t>
  </si>
  <si>
    <t>Základová zeď tl do 500 mm z tvárnic ztraceného bednění včetně výplně z betonu tř. C 25/30</t>
  </si>
  <si>
    <t>1859469433</t>
  </si>
  <si>
    <t>(1,5+1,5)*2,25</t>
  </si>
  <si>
    <t>3,2*1,5</t>
  </si>
  <si>
    <t>(0,75+0,75)*1,25</t>
  </si>
  <si>
    <t>(3,2+9,6)*2*0,5</t>
  </si>
  <si>
    <t>fig6</t>
  </si>
  <si>
    <t>40</t>
  </si>
  <si>
    <t>279361821</t>
  </si>
  <si>
    <t>Výztuž základových zdí nosných betonářskou ocelí 10 505</t>
  </si>
  <si>
    <t>1860151660</t>
  </si>
  <si>
    <t>(290,4+106,6)*0,001</t>
  </si>
  <si>
    <t>Svislé a kompletní konstrukce</t>
  </si>
  <si>
    <t>41</t>
  </si>
  <si>
    <t>311321611</t>
  </si>
  <si>
    <t>Nosná zeď ze ŽB tř. C 30/37 bez výztuže</t>
  </si>
  <si>
    <t>1571301141</t>
  </si>
  <si>
    <t>10,2*(2,84+0,8)*0,2                                          "boční stěna"</t>
  </si>
  <si>
    <t>-1,1*2,46*0,2*2</t>
  </si>
  <si>
    <t>10,2*(2,55+0,8)*0,2                                          "boční stěna"</t>
  </si>
  <si>
    <t>-1,1*2,42*0,2*1</t>
  </si>
  <si>
    <t>-1,2*1,0*0,2*2</t>
  </si>
  <si>
    <t>-1,5*1,0*0,2*2</t>
  </si>
  <si>
    <t>3,2*(2,84+0,8)*0,2*2                                      "štítové stěny"</t>
  </si>
  <si>
    <t>-1,2*1,0*0,2*1</t>
  </si>
  <si>
    <t>2,8*(2,4+0,8)*0,2                                           "vnitřní stěna"</t>
  </si>
  <si>
    <t>-1,0*2,5*0,2*1</t>
  </si>
  <si>
    <t>Mezisoučet                                                 "jednopodlažní část"</t>
  </si>
  <si>
    <t>15,4*(3,23+0,1)*0,25*2                                  "boční stěny - 1.p.p."</t>
  </si>
  <si>
    <t>6,9*(3,23+0,1)*0,25*2                                   "štítové stěny - 1.p.p."</t>
  </si>
  <si>
    <t>(6,9+7,75+2,05+0,25)*(3,23+0,1)*0,25                           "vnitřní stěny - 1.p.p."</t>
  </si>
  <si>
    <t>15,4*(4,31-0,35)*0,2                                       "boční stěna - 1.n.p."</t>
  </si>
  <si>
    <t>15,4*(4,0-0,35)*0,2                                        "boční stěna - 1.n.p."</t>
  </si>
  <si>
    <t>7,4*(4,31-0,35)*0,2*2                                    "štítové stěny - 1.n.p."</t>
  </si>
  <si>
    <t>-2,65*2,75*0,2*1</t>
  </si>
  <si>
    <t>Mezisoučet                                                   "dvoupodlažní část"</t>
  </si>
  <si>
    <t>42</t>
  </si>
  <si>
    <t>311351121</t>
  </si>
  <si>
    <t>Zřízení oboustranného bednění nosných nadzákladových zdí</t>
  </si>
  <si>
    <t>-1506209965</t>
  </si>
  <si>
    <t>10,2*(2,84+0,8)*2                                          "boční stěna"</t>
  </si>
  <si>
    <t>-1,1*2,46*2*2</t>
  </si>
  <si>
    <t>(1,1+2,46)*2*0,2*2</t>
  </si>
  <si>
    <t>10,2*(2,55+0,8)*2                                          "boční stěna"</t>
  </si>
  <si>
    <t>-1,1*2,42*2*1</t>
  </si>
  <si>
    <t>(1,1+2,42)*2*0,2*1</t>
  </si>
  <si>
    <t>-1,2*1,0*2*2</t>
  </si>
  <si>
    <t>(1,2+1,0)*2*0,2*2</t>
  </si>
  <si>
    <t>-1,5*1,0*2*2</t>
  </si>
  <si>
    <t>(1,5+1,0)*2*0,2*2</t>
  </si>
  <si>
    <t>3,2*(2,84+0,8)*2*2                                      "štítové stěny"</t>
  </si>
  <si>
    <t>-1,2*1,0*2*1</t>
  </si>
  <si>
    <t>(1,2+1,0)*2*0,2*1</t>
  </si>
  <si>
    <t>2,8*(2,4+0,8)*2                                           "vnitřní stěna"</t>
  </si>
  <si>
    <t>-1,0*2,5*2*1</t>
  </si>
  <si>
    <t>(1,0+2,5)*2*0,2*1</t>
  </si>
  <si>
    <t>15,4*(3,23+0,1)*2*2                                  "boční stěny - 1.p.p."</t>
  </si>
  <si>
    <t>6,9*(3,23+0,1)*2*2                                   "štítové stěny - 1.p.p."</t>
  </si>
  <si>
    <t>(6,9+7,75+2,05+0,25)*(3,23+0,1)*2                           "vnitřní stěny - 1.p.p."</t>
  </si>
  <si>
    <t>15,4*(4,31-0,35)*2                                       "boční stěna - 1.n.p."</t>
  </si>
  <si>
    <t>15,4*(4,0-0,35)*2                                        "boční stěna - 1.n.p."</t>
  </si>
  <si>
    <t>7,4*(4,31-0,35)*2*2                                    "štítové stěny - 1.n.p."</t>
  </si>
  <si>
    <t>-2,65*2,75*2*1</t>
  </si>
  <si>
    <t>(2,65+2,75)*2*0,2*1</t>
  </si>
  <si>
    <t>43</t>
  </si>
  <si>
    <t>311351122</t>
  </si>
  <si>
    <t>Odstranění oboustranného bednění nosných nadzákladových zdí</t>
  </si>
  <si>
    <t>1222468813</t>
  </si>
  <si>
    <t>44</t>
  </si>
  <si>
    <t>311361221</t>
  </si>
  <si>
    <t>Výztuž nosných zdí betonářskou ocelí 10 216</t>
  </si>
  <si>
    <t>-1696974757</t>
  </si>
  <si>
    <t>130,6*0,001</t>
  </si>
  <si>
    <t>45</t>
  </si>
  <si>
    <t>311361821</t>
  </si>
  <si>
    <t>Výztuž nosných zdí betonářskou ocelí 10 505</t>
  </si>
  <si>
    <t>1351309845</t>
  </si>
  <si>
    <t>(564,9+1801,0)*0,001</t>
  </si>
  <si>
    <t>46</t>
  </si>
  <si>
    <t>311362021</t>
  </si>
  <si>
    <t>Výztuž nosných zdí svařovanými sítěmi Kari</t>
  </si>
  <si>
    <t>937490279</t>
  </si>
  <si>
    <t>(1198,8+8029,0)*0,001</t>
  </si>
  <si>
    <t>Vodorovné konstrukce</t>
  </si>
  <si>
    <t>47</t>
  </si>
  <si>
    <t>411324646</t>
  </si>
  <si>
    <t>Stropy deskové ze ŽB pohledového tř. C 30/37</t>
  </si>
  <si>
    <t>1564316785</t>
  </si>
  <si>
    <t>(10,6-0,2*2)*(3,2-0,2*2)*0,15                "jednopodlažní část - střešní deska"</t>
  </si>
  <si>
    <t>15,4*7,4*0,25                                                "dvoupodlažní část - stropní deska"</t>
  </si>
  <si>
    <t>-1,7*1,4*0,25</t>
  </si>
  <si>
    <t>(15,4-0,2*2)*(7,4-0,2*2)*0,20                 "dvoupodlažní část - střešní deska"</t>
  </si>
  <si>
    <t>48</t>
  </si>
  <si>
    <t>411351011</t>
  </si>
  <si>
    <t>Zřízení bednění stropů deskových tl do 25 cm bez podpěrné kce</t>
  </si>
  <si>
    <t>-540620156</t>
  </si>
  <si>
    <t>(10,6-0,2*2)*(3,2-0,2*2)                "jednopodlažní část - střešní deska"</t>
  </si>
  <si>
    <t>15,4*7,4                                                "dvoupodlažní část - stropní deska"</t>
  </si>
  <si>
    <t>(15,4-0,2*2)*(7,4-0,2*2)                 "dvoupodlažní část - střešní deska"</t>
  </si>
  <si>
    <t>49</t>
  </si>
  <si>
    <t>411351012</t>
  </si>
  <si>
    <t>Odstranění bednění stropů deskových tl do 25 cm bez podpěrné kce</t>
  </si>
  <si>
    <t>1239127894</t>
  </si>
  <si>
    <t>411354311</t>
  </si>
  <si>
    <t>Zřízení podpěrné konstrukce stropů výšky do 4 m tl do 15 cm</t>
  </si>
  <si>
    <t>2136670091</t>
  </si>
  <si>
    <t>51</t>
  </si>
  <si>
    <t>411354312</t>
  </si>
  <si>
    <t>Odstranění podpěrné konstrukce stropů výšky do 4 m tl do 15 cm</t>
  </si>
  <si>
    <t>1223468051</t>
  </si>
  <si>
    <t>52</t>
  </si>
  <si>
    <t>411354313</t>
  </si>
  <si>
    <t>Zřízení podpěrné konstrukce stropů výšky do 4 m tl do 25 cm</t>
  </si>
  <si>
    <t>-1459664393</t>
  </si>
  <si>
    <t>53</t>
  </si>
  <si>
    <t>411354314</t>
  </si>
  <si>
    <t>Odstranění podpěrné konstrukce stropů výšky do 4 m tl do 25 cm</t>
  </si>
  <si>
    <t>122453285</t>
  </si>
  <si>
    <t>54</t>
  </si>
  <si>
    <t>411359111</t>
  </si>
  <si>
    <t>Příplatek k cenám bednění stropů za pohledový beton</t>
  </si>
  <si>
    <t>1602176535</t>
  </si>
  <si>
    <t>55</t>
  </si>
  <si>
    <t>411361821</t>
  </si>
  <si>
    <t>Výztuž stropů betonářskou ocelí 10 505</t>
  </si>
  <si>
    <t>-44571363</t>
  </si>
  <si>
    <t>(240,9+493,0+325,3+2959,2+851,2)*0,001</t>
  </si>
  <si>
    <t>56</t>
  </si>
  <si>
    <t>411362021</t>
  </si>
  <si>
    <t>Výztuž stropů svařovanými sítěmi Kari</t>
  </si>
  <si>
    <t>-71858113</t>
  </si>
  <si>
    <t>346,4*0,001</t>
  </si>
  <si>
    <t>Úpravy povrchů, podlahy a osazování výplní</t>
  </si>
  <si>
    <t>57</t>
  </si>
  <si>
    <t>622211021</t>
  </si>
  <si>
    <t>Montáž kontaktního zateplení vnějších stěn z polystyrénových desek tl do 120 mm</t>
  </si>
  <si>
    <t>1835948416</t>
  </si>
  <si>
    <t>(0,64+5,0*3)*(3,13-1,41+3,13-0,69)/2</t>
  </si>
  <si>
    <t>3,0*(1,7-0,6)</t>
  </si>
  <si>
    <t>1,45*(1,4-0,6)</t>
  </si>
  <si>
    <t>6,3*(1,4-0,6+1,4)/2</t>
  </si>
  <si>
    <t>Mezisoučet                                        "SV"</t>
  </si>
  <si>
    <t>(0,64+13,0+2,0)*(3,13-0,87+3,13)/2</t>
  </si>
  <si>
    <t>3,0*(1,7-0)</t>
  </si>
  <si>
    <t>7,75*(1,4-0)</t>
  </si>
  <si>
    <t>Mezisoučet                                        "JZ"</t>
  </si>
  <si>
    <t>4,2*(3,13-0,69)</t>
  </si>
  <si>
    <t>3,44*(1,2-0)</t>
  </si>
  <si>
    <t>Mezisoučet                                        "SZ"</t>
  </si>
  <si>
    <t>4,44*(3,13-1,41)</t>
  </si>
  <si>
    <t>3,2*(3,13-1,41+3,13-0,87)/2</t>
  </si>
  <si>
    <t xml:space="preserve">Mezisoučet                                        "JV" </t>
  </si>
  <si>
    <t>3,2*(3,13+2,98)</t>
  </si>
  <si>
    <t>Mezisoučet                              "mezi objekty"</t>
  </si>
  <si>
    <t>Součet                                          "EPS-P 120 mm pod terénem"</t>
  </si>
  <si>
    <t>(0,64+5,0*3)*(1,41-0,85+0,69-0,13)/2</t>
  </si>
  <si>
    <t>3,0*(0,6+0,1)</t>
  </si>
  <si>
    <t>1,45*(0,6+0,1)</t>
  </si>
  <si>
    <t>6,3*(0,6+0,4+0+0,4)/2</t>
  </si>
  <si>
    <t>(0,64+13,0+2,0)*(0,87-0,33+0+0,4)/2</t>
  </si>
  <si>
    <t>3,0*0,4</t>
  </si>
  <si>
    <t>7,75*0,4</t>
  </si>
  <si>
    <t>4,2*(0,69-0,13)</t>
  </si>
  <si>
    <t>3,44*0,4</t>
  </si>
  <si>
    <t>4,44*(1,41-0,85)</t>
  </si>
  <si>
    <t>3,2*(1,41-0,33+0,87-0,33)/2</t>
  </si>
  <si>
    <t xml:space="preserve">Součet                                         "EPS-P 120 mm nad terénem" </t>
  </si>
  <si>
    <t>58</t>
  </si>
  <si>
    <t>28376355</t>
  </si>
  <si>
    <t>deska fasádní polystyrénová pro tepelné izolace spodní stavby tl 120mm</t>
  </si>
  <si>
    <t>-748503902</t>
  </si>
  <si>
    <t>fig11*1,05</t>
  </si>
  <si>
    <t>fig12*1,05</t>
  </si>
  <si>
    <t>59</t>
  </si>
  <si>
    <t>622211031</t>
  </si>
  <si>
    <t>Montáž kontaktního zateplení vnějších stěn z polystyrénových desek tl do 160 mm</t>
  </si>
  <si>
    <t>1821313613</t>
  </si>
  <si>
    <t>(0,64+5,0*3)*(4,45+0,85+4,45+0,13)/2</t>
  </si>
  <si>
    <t>(3,0+1,45)*(2,98-0,1)</t>
  </si>
  <si>
    <t>6,3*(2,98-0,4)</t>
  </si>
  <si>
    <t>-14,8*0,31                                       "okapní část"</t>
  </si>
  <si>
    <t>-10,0*0,29                                     "okapní část"</t>
  </si>
  <si>
    <t>-1,1*2,1*1</t>
  </si>
  <si>
    <t>-1,2*1,0*2</t>
  </si>
  <si>
    <t>-1,5*1,0*2</t>
  </si>
  <si>
    <t>Mezisoučet                                                  "SV"</t>
  </si>
  <si>
    <t>(0,64+13,0+2,0)*(4,45+0,33+4,45-0,4)/2</t>
  </si>
  <si>
    <t>(3,0+7,75)*(2,98-0,40)</t>
  </si>
  <si>
    <t>-1,1*2,1*2</t>
  </si>
  <si>
    <t>Mezisoučet                                                 "JZ"</t>
  </si>
  <si>
    <t>4,2*(4,45+0,13)</t>
  </si>
  <si>
    <t>3,44*(4,45-0,40)</t>
  </si>
  <si>
    <t>-1,2*1,0*1</t>
  </si>
  <si>
    <t>Mezisoučet                                                 "SZ"</t>
  </si>
  <si>
    <t>4,44*(4,45+0,85)</t>
  </si>
  <si>
    <t>3,2*(4,45+0,33)</t>
  </si>
  <si>
    <t>-2,65*2,6*1</t>
  </si>
  <si>
    <t>Mezisoučet                                                 "JV"</t>
  </si>
  <si>
    <t>Součet                                               "EPS 150 mm"</t>
  </si>
  <si>
    <t>60</t>
  </si>
  <si>
    <t>28375952</t>
  </si>
  <si>
    <t>deska EPS 70 fasádní λ=0,039 tl 160mm</t>
  </si>
  <si>
    <t>1011850720</t>
  </si>
  <si>
    <t>fig13*1,05</t>
  </si>
  <si>
    <t>61</t>
  </si>
  <si>
    <t>622212051</t>
  </si>
  <si>
    <t>Montáž kontaktního zateplení vnějšího ostění hl. špalety do 400 mm z polystyrenu tl do 40 mm</t>
  </si>
  <si>
    <t>1048853436</t>
  </si>
  <si>
    <t>(1,1+2*2,1)*3</t>
  </si>
  <si>
    <t>(2,65+2*2,6)*1</t>
  </si>
  <si>
    <t>(1,2+1,0)*2*3</t>
  </si>
  <si>
    <t>(1,5+1,0)*2*2</t>
  </si>
  <si>
    <t>62</t>
  </si>
  <si>
    <t>28375932</t>
  </si>
  <si>
    <t>deska EPS 70 fasádní λ=0,039 tl 40mm</t>
  </si>
  <si>
    <t>1275733114</t>
  </si>
  <si>
    <t>fig15*0,20</t>
  </si>
  <si>
    <t>63</t>
  </si>
  <si>
    <t>622251101</t>
  </si>
  <si>
    <t>Příplatek k cenám kontaktního zateplení stěn za použití tepelněizolačních zátek z polystyrenu</t>
  </si>
  <si>
    <t>-614480318</t>
  </si>
  <si>
    <t>64</t>
  </si>
  <si>
    <t>622252001</t>
  </si>
  <si>
    <t>Montáž zakládacích soklových lišt kontaktního zateplení</t>
  </si>
  <si>
    <t>-2145274493</t>
  </si>
  <si>
    <t>(10,72+3,5+10,72)</t>
  </si>
  <si>
    <t>(15,7+7,7)*2</t>
  </si>
  <si>
    <t>65</t>
  </si>
  <si>
    <t>59051638</t>
  </si>
  <si>
    <t>lišta zakládací pro telpelně izolační desky do roviny 163 mm tl.1,0mm</t>
  </si>
  <si>
    <t>-1471286181</t>
  </si>
  <si>
    <t>fig31*1,05</t>
  </si>
  <si>
    <t>66</t>
  </si>
  <si>
    <t>622252002</t>
  </si>
  <si>
    <t>Montáž ostatních lišt kontaktního zateplení</t>
  </si>
  <si>
    <t>-1433868743</t>
  </si>
  <si>
    <t>(2,98+1,20)*2</t>
  </si>
  <si>
    <t>(4,45+3,13)*3</t>
  </si>
  <si>
    <t>Mezisoučet                              "rohové lišty"</t>
  </si>
  <si>
    <t>(1,2+1,0*2)*3</t>
  </si>
  <si>
    <t>(1,5+1,0*2)*2</t>
  </si>
  <si>
    <t>Mezisoučet                            "začišťovací lišta"</t>
  </si>
  <si>
    <t>1,2*3</t>
  </si>
  <si>
    <t>1,5*2</t>
  </si>
  <si>
    <t>Mezisoučet                            "parapetní lišta"</t>
  </si>
  <si>
    <t>(2,98+3,13)*1</t>
  </si>
  <si>
    <t xml:space="preserve">Mezisoučet                             "dilatační lišta"  </t>
  </si>
  <si>
    <t>67</t>
  </si>
  <si>
    <t>59051486</t>
  </si>
  <si>
    <t>lišta rohová PVC 10/15cm s tkaninou</t>
  </si>
  <si>
    <t>473237463</t>
  </si>
  <si>
    <t>fig32*1,05</t>
  </si>
  <si>
    <t>68</t>
  </si>
  <si>
    <t>59051476</t>
  </si>
  <si>
    <t>profil okenní začišťovací se sklovláknitou armovací tkaninou 9 mm/2,4 m</t>
  </si>
  <si>
    <t>1967724904</t>
  </si>
  <si>
    <t>fig33*1,05</t>
  </si>
  <si>
    <t>69</t>
  </si>
  <si>
    <t>59051512</t>
  </si>
  <si>
    <t>profil parapetní se sklovláknitou armovací tkaninou PVC 2 m</t>
  </si>
  <si>
    <t>-1038083251</t>
  </si>
  <si>
    <t>fig34*1,05</t>
  </si>
  <si>
    <t>70</t>
  </si>
  <si>
    <t>59051500</t>
  </si>
  <si>
    <t>profil dilatační stěnový s tkaninou</t>
  </si>
  <si>
    <t>578738433</t>
  </si>
  <si>
    <t>fig35/2*1,05</t>
  </si>
  <si>
    <t>71</t>
  </si>
  <si>
    <t>59051502</t>
  </si>
  <si>
    <t>profil dilatační rohový s tkaninou</t>
  </si>
  <si>
    <t>1278845299</t>
  </si>
  <si>
    <t>72</t>
  </si>
  <si>
    <t>622511111</t>
  </si>
  <si>
    <t>Tenkovrstvá akrylátová mozaiková střednězrnná omítka včetně penetrace vnějších stěn</t>
  </si>
  <si>
    <t>1799658337</t>
  </si>
  <si>
    <t>73</t>
  </si>
  <si>
    <t>622521011</t>
  </si>
  <si>
    <t>Tenkovrstvá silikátová zrnitá omítka tl. 1,5 mm včetně penetrace vnějších stěn</t>
  </si>
  <si>
    <t>231274514</t>
  </si>
  <si>
    <t>fig15*0,2</t>
  </si>
  <si>
    <t>74</t>
  </si>
  <si>
    <t>99999901</t>
  </si>
  <si>
    <t>výpis podlahových ploch - neoceňovat</t>
  </si>
  <si>
    <t>-556527522</t>
  </si>
  <si>
    <t>5,79                                           "101"</t>
  </si>
  <si>
    <t>Mezisoučet                           "Pdl1"</t>
  </si>
  <si>
    <t xml:space="preserve">11,27+11,27                        "102,103"  </t>
  </si>
  <si>
    <t>Mezisoučet                           "Pdl2"</t>
  </si>
  <si>
    <t>1,9*(0,65+0,85)*2            "bazénky ve 102,103"</t>
  </si>
  <si>
    <t>Mezisoučet                           "Pdl3"</t>
  </si>
  <si>
    <t>47,04                                            "001"</t>
  </si>
  <si>
    <t>Mezisoučet                           "Pdl4"</t>
  </si>
  <si>
    <t>29,45+22,09                        "002,003"</t>
  </si>
  <si>
    <t>Mezisoučet                           "Pdl5"</t>
  </si>
  <si>
    <t>105,0                                         "104"</t>
  </si>
  <si>
    <t>Mezisoučet                           "Pdl6"</t>
  </si>
  <si>
    <t>75</t>
  </si>
  <si>
    <t>631311126</t>
  </si>
  <si>
    <t>Mazanina tl do 120 mm z betonu prostého bez zvýšených nároků na prostředí tř. C 25/30</t>
  </si>
  <si>
    <t>1175942736</t>
  </si>
  <si>
    <t>Pdl1*0,1</t>
  </si>
  <si>
    <t>Pdl2*0,1</t>
  </si>
  <si>
    <t>76</t>
  </si>
  <si>
    <t>631311136</t>
  </si>
  <si>
    <t>Mazanina tl do 240 mm z betonu prostého bez zvýšených nároků na prostředí tř. C 25/30</t>
  </si>
  <si>
    <t>600154086</t>
  </si>
  <si>
    <t xml:space="preserve">1,9*0,65*0,57/2*2       </t>
  </si>
  <si>
    <t>Mezisoučet                      "spádový klín pod bazénky"</t>
  </si>
  <si>
    <t>77</t>
  </si>
  <si>
    <t>631311215</t>
  </si>
  <si>
    <t>Mazanina tl do 80 mm z betonu prostého se zvýšenými nároky na prostředí tř. C 30/37</t>
  </si>
  <si>
    <t>-249903361</t>
  </si>
  <si>
    <t>Pdl3*(0,06+0,08)/2</t>
  </si>
  <si>
    <t>78</t>
  </si>
  <si>
    <t>631311225</t>
  </si>
  <si>
    <t>Mazanina tl do 120 mm z betonu prostého se zvýšenými nároky na prostředí tř. C 30/37</t>
  </si>
  <si>
    <t>-955689838</t>
  </si>
  <si>
    <t>Pdl4*(0,07+0,15)/2</t>
  </si>
  <si>
    <t>Pdl6*(0,07+0,15)/2</t>
  </si>
  <si>
    <t>79</t>
  </si>
  <si>
    <t>631311235</t>
  </si>
  <si>
    <t>Mazanina tl do 240 mm z betonu prostého se zvýšenými nároky na prostředí tř. C 30/37</t>
  </si>
  <si>
    <t>1534295071</t>
  </si>
  <si>
    <t>Pdl1*(0,125+0,14)/2</t>
  </si>
  <si>
    <t>Pdl2*(0,15+0,18)/2</t>
  </si>
  <si>
    <t>Pdl3*0,15</t>
  </si>
  <si>
    <t>Pdl5*(0,19+0,35)/2</t>
  </si>
  <si>
    <t>80</t>
  </si>
  <si>
    <t>631319011</t>
  </si>
  <si>
    <t>Příplatek k mazanině tl do 80 mm za přehlazení povrchu</t>
  </si>
  <si>
    <t>-2124765815</t>
  </si>
  <si>
    <t>81</t>
  </si>
  <si>
    <t>631319012</t>
  </si>
  <si>
    <t>Příplatek k mazanině tl do 120 mm za přehlazení povrchu</t>
  </si>
  <si>
    <t>987914049</t>
  </si>
  <si>
    <t>82</t>
  </si>
  <si>
    <t>631319013</t>
  </si>
  <si>
    <t>Příplatek k mazanině tl do 240 mm za přehlazení povrchu</t>
  </si>
  <si>
    <t>870188082</t>
  </si>
  <si>
    <t>83</t>
  </si>
  <si>
    <t>631319171</t>
  </si>
  <si>
    <t>Příplatek k mazanině tl do 80 mm za stržení povrchu spodní vrstvy před vložením výztuže</t>
  </si>
  <si>
    <t>692862890</t>
  </si>
  <si>
    <t>84</t>
  </si>
  <si>
    <t>631319173</t>
  </si>
  <si>
    <t>Příplatek k mazanině tl do 120 mm za stržení povrchu spodní vrstvy před vložením výztuže</t>
  </si>
  <si>
    <t>-460108526</t>
  </si>
  <si>
    <t>85</t>
  </si>
  <si>
    <t>631319175</t>
  </si>
  <si>
    <t>Příplatek k mazanině tl do 240 mm za stržení povrchu spodní vrstvy před vložením výztuže</t>
  </si>
  <si>
    <t>-2066486372</t>
  </si>
  <si>
    <t>86</t>
  </si>
  <si>
    <t>631362021</t>
  </si>
  <si>
    <t>Výztuž mazanin svařovanými sítěmi Kari</t>
  </si>
  <si>
    <t>-2141559437</t>
  </si>
  <si>
    <t>Pdl1*3*4,44*0,001*1,20      "3 x 6/100 x 6/100"</t>
  </si>
  <si>
    <t>Pdl2*3*4,44*0,001*1,20      "3 x 6/100 x 6/100"</t>
  </si>
  <si>
    <t>Pdl3*1*4,44*0,001*1,20      "1 x 6/100 x 6/100"</t>
  </si>
  <si>
    <t>Pdl4*1*4,44*0,001*1,20      "1 x 6/100 x 6/100"</t>
  </si>
  <si>
    <t>Pdl5*1*4,44*0,001*1,20      "1 x 6/100 x 6/100"</t>
  </si>
  <si>
    <t>Pdl6*1*4,44*0,001*1,20      "1 x 6/100 x 6/100"</t>
  </si>
  <si>
    <t>87</t>
  </si>
  <si>
    <t>632481213</t>
  </si>
  <si>
    <t>Separační vrstva z PE fólie</t>
  </si>
  <si>
    <t>1105092659</t>
  </si>
  <si>
    <t>(15,4*7,4+0,62*3,2)*2                "ZD 1"</t>
  </si>
  <si>
    <t>10,6*3,2*2                                       "ZD 2"</t>
  </si>
  <si>
    <t>88</t>
  </si>
  <si>
    <t>634111116</t>
  </si>
  <si>
    <t>Obvodová dilatace pružnou těsnicí páskou v 150 mm mezi stěnou a mazaninou</t>
  </si>
  <si>
    <t>-929907281</t>
  </si>
  <si>
    <t>(6,9+6,9+2,05+0,25)*2                             "001"</t>
  </si>
  <si>
    <t>(2,0+2,8)*2                             "101"</t>
  </si>
  <si>
    <t>(8,0+2,8)*2                             "102,103"</t>
  </si>
  <si>
    <t>(15,0+7,0)*2                          "104"</t>
  </si>
  <si>
    <t>Mezisoučet                           "T03"</t>
  </si>
  <si>
    <t>89</t>
  </si>
  <si>
    <t>635321211</t>
  </si>
  <si>
    <t>Násyp pod podlahy z cihelného recyklátu se zhutněním</t>
  </si>
  <si>
    <t>934098497</t>
  </si>
  <si>
    <t>Pdl1*(0,1+0,38)</t>
  </si>
  <si>
    <t>Pdl2*(0,1+0,40)</t>
  </si>
  <si>
    <t>Trubní vedení</t>
  </si>
  <si>
    <t>90</t>
  </si>
  <si>
    <t>894812001</t>
  </si>
  <si>
    <t>Revizní a čistící šachta z PP šachtové dno DN 400/150 přímý tok</t>
  </si>
  <si>
    <t>-1631834929</t>
  </si>
  <si>
    <t>91</t>
  </si>
  <si>
    <t>894812034</t>
  </si>
  <si>
    <t>Revizní a čistící šachta z PP DN 400 šachtová roura korugovaná bez hrdla světlé hloubky 3000 mm</t>
  </si>
  <si>
    <t>543619438</t>
  </si>
  <si>
    <t>92</t>
  </si>
  <si>
    <t>894812035</t>
  </si>
  <si>
    <t>Revizní a čistící šachta z PP DN 400 šachtová roura korugovaná bez hrdla světlé hloubky 6000 mm</t>
  </si>
  <si>
    <t>791695698</t>
  </si>
  <si>
    <t>93</t>
  </si>
  <si>
    <t>894812041</t>
  </si>
  <si>
    <t>Příplatek k rourám revizní a čistící šachty z PP DN 400 za uříznutí šachtové roury</t>
  </si>
  <si>
    <t>-1335876758</t>
  </si>
  <si>
    <t>94</t>
  </si>
  <si>
    <t>894812051</t>
  </si>
  <si>
    <t>Revizní a čistící šachta z PP DN 400 poklop plastový pochůzí pro třídu zatížení A15</t>
  </si>
  <si>
    <t>1022197651</t>
  </si>
  <si>
    <t>95</t>
  </si>
  <si>
    <t>894812062</t>
  </si>
  <si>
    <t>Revizní a čistící šachta z PP DN 400 poklop litinový s betonovým rámem pro třídu zatížení B125</t>
  </si>
  <si>
    <t>1883151970</t>
  </si>
  <si>
    <t>96</t>
  </si>
  <si>
    <t>8999131442</t>
  </si>
  <si>
    <t>řetězové těsnění T20 pro DN 125</t>
  </si>
  <si>
    <t>-1803790129</t>
  </si>
  <si>
    <t>97</t>
  </si>
  <si>
    <t>8999131441</t>
  </si>
  <si>
    <t>těsnění s vložkou a prstencem T24 pro DN 100</t>
  </si>
  <si>
    <t>1222529019</t>
  </si>
  <si>
    <t>4                                     "průměr 104"</t>
  </si>
  <si>
    <t>1                                      "průměr 110"</t>
  </si>
  <si>
    <t>98</t>
  </si>
  <si>
    <t>8999131531</t>
  </si>
  <si>
    <t>těsnění s vložkou a prstencem T24 pro DN 150</t>
  </si>
  <si>
    <t>1622527586</t>
  </si>
  <si>
    <t>3                          "průměr 154"</t>
  </si>
  <si>
    <t>10                         "průměr 160"</t>
  </si>
  <si>
    <t>99</t>
  </si>
  <si>
    <t>8999131611</t>
  </si>
  <si>
    <t>těsnění s vložkou a prstencem T24 pro DN 200</t>
  </si>
  <si>
    <t>117775850</t>
  </si>
  <si>
    <t>4                                       "průměr 204"</t>
  </si>
  <si>
    <t>Ostatní konstrukce a práce, bourání</t>
  </si>
  <si>
    <t>100</t>
  </si>
  <si>
    <t>941111131</t>
  </si>
  <si>
    <t>Montáž lešení řadového trubkového lehkého s podlahami zatížení do 200 kg/m2 š do 1,5 m v do 10 m</t>
  </si>
  <si>
    <t>821739458</t>
  </si>
  <si>
    <t>(15,7+7,7+1,5*4)*2*6,0                          "dvoupodlažní budova"</t>
  </si>
  <si>
    <t>(10,7+1,5)*2*4,0                                       "jednopodlažní objekt"</t>
  </si>
  <si>
    <t>101</t>
  </si>
  <si>
    <t>941111231</t>
  </si>
  <si>
    <t>Příplatek k lešení řadovému trubkovému lehkému s podlahami š 1,5 m v 10 m za první a ZKD den použití</t>
  </si>
  <si>
    <t>223524684</t>
  </si>
  <si>
    <t>fig99*30</t>
  </si>
  <si>
    <t>102</t>
  </si>
  <si>
    <t>941111831</t>
  </si>
  <si>
    <t>Demontáž lešení řadového trubkového lehkého s podlahami zatížení do 200 kg/m2 š do 1,5 m v do 10 m</t>
  </si>
  <si>
    <t>1847387607</t>
  </si>
  <si>
    <t>103</t>
  </si>
  <si>
    <t>949101111</t>
  </si>
  <si>
    <t>Lešení pomocné pro objekty pozemních staveb s lešeňovou podlahou v do 1,9 m zatížení do 150 kg/m2</t>
  </si>
  <si>
    <t>1908529798</t>
  </si>
  <si>
    <t xml:space="preserve">6,9*6,9                                 "001"  </t>
  </si>
  <si>
    <t xml:space="preserve">7,75*3,8                              "002"  </t>
  </si>
  <si>
    <t xml:space="preserve">7,75*2,85                           "003"  </t>
  </si>
  <si>
    <t>2,0*2,8                                "101"</t>
  </si>
  <si>
    <t>8,0*2,8                                "102,103"</t>
  </si>
  <si>
    <t>15,0*7,0                             "104"</t>
  </si>
  <si>
    <t>104</t>
  </si>
  <si>
    <t>952901311</t>
  </si>
  <si>
    <t>Vyčištění budov zemědělských objektů při jakékoliv výšce podlaží</t>
  </si>
  <si>
    <t>-604117040</t>
  </si>
  <si>
    <t>15,7*7,7*2                                                 "dvoupodlažní"</t>
  </si>
  <si>
    <t>10,7*3,5                                                      "jednopodlažní"</t>
  </si>
  <si>
    <t>9533321121</t>
  </si>
  <si>
    <t>Vložky do svislých dilatačních spár z PP tl 5 mm kladené volně</t>
  </si>
  <si>
    <t>-776359564</t>
  </si>
  <si>
    <t>106</t>
  </si>
  <si>
    <t>953334121</t>
  </si>
  <si>
    <t>Bobtnavý pásek do pracovních spar betonových kcí bentonitový 20 x 25 mm</t>
  </si>
  <si>
    <t>-812560364</t>
  </si>
  <si>
    <t>24,0                       "bazénky"</t>
  </si>
  <si>
    <t>107</t>
  </si>
  <si>
    <t>953961113</t>
  </si>
  <si>
    <t>Kotvy chemickým tmelem M 12 hl 110 mm do betonu, ŽB nebo kamene s vyvrtáním otvoru</t>
  </si>
  <si>
    <t>-1204764975</t>
  </si>
  <si>
    <t>11*2+16*2                                    "detail 1"</t>
  </si>
  <si>
    <t>108</t>
  </si>
  <si>
    <t>953965121</t>
  </si>
  <si>
    <t>Kotevní šroub pro chemické kotvy M 12 dl 160 mm</t>
  </si>
  <si>
    <t>-37949483</t>
  </si>
  <si>
    <t>109</t>
  </si>
  <si>
    <t>961044111</t>
  </si>
  <si>
    <t>Bourání základů z betonu prostého</t>
  </si>
  <si>
    <t>1623890438</t>
  </si>
  <si>
    <t>35,0              "předpokládané stávající základy"</t>
  </si>
  <si>
    <t>110</t>
  </si>
  <si>
    <t>961055111</t>
  </si>
  <si>
    <t>Bourání základů ze ŽB</t>
  </si>
  <si>
    <t>-536988532</t>
  </si>
  <si>
    <t>111</t>
  </si>
  <si>
    <t>977151125</t>
  </si>
  <si>
    <t>Jádrové vrty diamantovými korunkami do D 200 mm do stavebních materiálů</t>
  </si>
  <si>
    <t>1615524415</t>
  </si>
  <si>
    <t>0,25*2+0,2*2                           "VZT"</t>
  </si>
  <si>
    <t>997</t>
  </si>
  <si>
    <t>Přesun sutě</t>
  </si>
  <si>
    <t>112</t>
  </si>
  <si>
    <t>997221561</t>
  </si>
  <si>
    <t>Vodorovná doprava suti z kusových materiálů do 1 km</t>
  </si>
  <si>
    <t>1220756084</t>
  </si>
  <si>
    <t>113</t>
  </si>
  <si>
    <t>997221569</t>
  </si>
  <si>
    <t>Příplatek ZKD 1 km u vodorovné dopravy suti z kusových materiálů</t>
  </si>
  <si>
    <t>1982414032</t>
  </si>
  <si>
    <t>154,113*29 'Přepočtené koeficientem množství</t>
  </si>
  <si>
    <t>114</t>
  </si>
  <si>
    <t>997221861</t>
  </si>
  <si>
    <t>Poplatek za uložení stavebního odpadu na recyklační skládce (skládkovné) z prostého betonu pod kódem 17 01 01</t>
  </si>
  <si>
    <t>-1264543371</t>
  </si>
  <si>
    <t>997221862</t>
  </si>
  <si>
    <t>Poplatek za uložení stavebního odpadu na recyklační skládce (skládkovné) z armovaného betonu pod kódem 17 01 01</t>
  </si>
  <si>
    <t>-423927085</t>
  </si>
  <si>
    <t>998</t>
  </si>
  <si>
    <t>Přesun hmot</t>
  </si>
  <si>
    <t>116</t>
  </si>
  <si>
    <t>998012022</t>
  </si>
  <si>
    <t>Přesun hmot pro budovy monolitické v do 12 m</t>
  </si>
  <si>
    <t>-1309285416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</si>
  <si>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</si>
  <si>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</si>
  <si>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</si>
  <si>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</si>
  <si>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</si>
  <si>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</si>
  <si>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nopovou fólií svislá, nopek v 8,0 mm, tl do 0,6 mm</t>
  </si>
  <si>
    <t>1417366115</t>
  </si>
  <si>
    <t>118</t>
  </si>
  <si>
    <t>711161383</t>
  </si>
  <si>
    <t>Izolace proti zemní vlhkosti nopovou fólií ukončení horní lištou</t>
  </si>
  <si>
    <t>-2002124872</t>
  </si>
  <si>
    <t>(26,42+7,7)*2                                         "OS1"</t>
  </si>
  <si>
    <t>119</t>
  </si>
  <si>
    <t>711471052</t>
  </si>
  <si>
    <t>Provedení vodorovné izolace proti tlakové vodě termoplasty položením textilního pásu s PE</t>
  </si>
  <si>
    <t>153329196</t>
  </si>
  <si>
    <t>7,75*3,80                              "002"</t>
  </si>
  <si>
    <t xml:space="preserve">7,75*2,85                                "003" </t>
  </si>
  <si>
    <t>Mezisoučet                          "T23"</t>
  </si>
  <si>
    <t>120</t>
  </si>
  <si>
    <t>711472052</t>
  </si>
  <si>
    <t>Provedení svislé izolace proti tlakové vodě termoplasty textilními pásem s PE</t>
  </si>
  <si>
    <t>646966100</t>
  </si>
  <si>
    <t>(7,75+3,80)*2*3,1                              "002"</t>
  </si>
  <si>
    <t xml:space="preserve">(7,75+2,85)*2*3,1                                "003" </t>
  </si>
  <si>
    <t>Mezisoučet                                      "T23"</t>
  </si>
  <si>
    <t>121</t>
  </si>
  <si>
    <t>28322017</t>
  </si>
  <si>
    <t>fólie hydroizolační pro izolaci jezírek a vodních nádrží mPVC tl 1,5mm</t>
  </si>
  <si>
    <t>736847819</t>
  </si>
  <si>
    <t>fig45*1,12</t>
  </si>
  <si>
    <t>fig46*1,15</t>
  </si>
  <si>
    <t>122</t>
  </si>
  <si>
    <t>711471053</t>
  </si>
  <si>
    <t>Provedení vodorovné izolace proti tlakové vodě termoplasty volně položenou fólií z nízkolehčeného PE</t>
  </si>
  <si>
    <t>2026510755</t>
  </si>
  <si>
    <t>(15,4*7,4+0,62*3,2)                "ZD 1"</t>
  </si>
  <si>
    <t>10,6*3,2                                       "ZD 2"</t>
  </si>
  <si>
    <t>Mezisoučet                                                             "T22"</t>
  </si>
  <si>
    <t>123</t>
  </si>
  <si>
    <t>711472053</t>
  </si>
  <si>
    <t>Provedení svislé izolace proti tlakové vodě termoplasty volně položenou fólií z nízkolehčeného PE</t>
  </si>
  <si>
    <t>1255131021</t>
  </si>
  <si>
    <t>(10,6+3,2+10,6)*2,3                                  "jednopodlažní objekt"</t>
  </si>
  <si>
    <t>(16,02+7,4)*2*4,0                                      "dvoupodlažní objekt"</t>
  </si>
  <si>
    <t>Mezisoučet                                                      "T22"</t>
  </si>
  <si>
    <t>(8,0+2,8)*2*0,2                                             "102,103"</t>
  </si>
  <si>
    <t>(2,3+1,635)*2*0,54*2                                 "bazénky"</t>
  </si>
  <si>
    <t>Mezisoučet                                                       "T22</t>
  </si>
  <si>
    <t>124</t>
  </si>
  <si>
    <t>28322004</t>
  </si>
  <si>
    <t>fólie  hydroizolační pro spodní stavbu tl 1,5mm</t>
  </si>
  <si>
    <t>-483549032</t>
  </si>
  <si>
    <t>fig41*1,12</t>
  </si>
  <si>
    <t>fig42*1,15</t>
  </si>
  <si>
    <t>fig43*1,12</t>
  </si>
  <si>
    <t>fig44*1,15</t>
  </si>
  <si>
    <t>125</t>
  </si>
  <si>
    <t>711491171</t>
  </si>
  <si>
    <t>Provedení izolace proti tlakové vodě vodorovné z textilií vrstva podkladní</t>
  </si>
  <si>
    <t>557870747</t>
  </si>
  <si>
    <t>126</t>
  </si>
  <si>
    <t>711491172</t>
  </si>
  <si>
    <t>Provedení izolace proti tlakové vodě vodorovné z textilií vrstva ochranná</t>
  </si>
  <si>
    <t>503066874</t>
  </si>
  <si>
    <t>127</t>
  </si>
  <si>
    <t>711491271</t>
  </si>
  <si>
    <t>Provedení izolace proti tlakové vodě svislé z textilií vrstva podkladní</t>
  </si>
  <si>
    <t>824075956</t>
  </si>
  <si>
    <t>128</t>
  </si>
  <si>
    <t>711491272</t>
  </si>
  <si>
    <t>Provedení izolace proti tlakové vodě svislé z textilií vrstva ochranná</t>
  </si>
  <si>
    <t>1379549986</t>
  </si>
  <si>
    <t>129</t>
  </si>
  <si>
    <t>69311172</t>
  </si>
  <si>
    <t>geotextilie PP s ÚV stabilizací 300g/m2</t>
  </si>
  <si>
    <t>-379922829</t>
  </si>
  <si>
    <t>fig41*2*1,1</t>
  </si>
  <si>
    <t>fig42*2*1,1</t>
  </si>
  <si>
    <t>fig43*2*1,1</t>
  </si>
  <si>
    <t>fig44*2*1,1</t>
  </si>
  <si>
    <t>fig45*1,1</t>
  </si>
  <si>
    <t>fig46*1,1</t>
  </si>
  <si>
    <t>130</t>
  </si>
  <si>
    <t>711772121</t>
  </si>
  <si>
    <t>Izolace proti vodě opracování trubního prostupu na plášťovou troubu do 200 mm tmelem</t>
  </si>
  <si>
    <t>521270121</t>
  </si>
  <si>
    <t>1                                  "D 32 mm"</t>
  </si>
  <si>
    <t>1                                  "DN 100 mm"</t>
  </si>
  <si>
    <t>5                                  "DN 125 mm"</t>
  </si>
  <si>
    <t>2                                  "DN 150 mm"</t>
  </si>
  <si>
    <t>5                                  "DN 200 mm"</t>
  </si>
  <si>
    <t>131</t>
  </si>
  <si>
    <t>998711102</t>
  </si>
  <si>
    <t>Přesun hmot tonážní pro izolace proti vodě, vlhkosti a plynům v objektech výšky do 12 m</t>
  </si>
  <si>
    <t>1495187269</t>
  </si>
  <si>
    <t>712</t>
  </si>
  <si>
    <t>Povlakové krytiny</t>
  </si>
  <si>
    <t>132</t>
  </si>
  <si>
    <t>712311101</t>
  </si>
  <si>
    <t>Provedení povlakové krytiny střech do 10° za studena lakem penetračním nebo asfaltovým</t>
  </si>
  <si>
    <t>-736908047</t>
  </si>
  <si>
    <t>(15,4-0,2*2)*7,2                                               "dvoupodlažní objekt"</t>
  </si>
  <si>
    <t>(7,2+15,0+7,2)*0,3</t>
  </si>
  <si>
    <t>(10,6-0,2*2)*3,0                                              "jednopodlažní objekt"</t>
  </si>
  <si>
    <t>(3,0+10,2+3,0)*0,3</t>
  </si>
  <si>
    <t>Mezisoučet                                                                    "T06"</t>
  </si>
  <si>
    <t>133</t>
  </si>
  <si>
    <t>11163150</t>
  </si>
  <si>
    <t>lak asfaltový penetrační</t>
  </si>
  <si>
    <t>1413607060</t>
  </si>
  <si>
    <t>fig51*0,00030</t>
  </si>
  <si>
    <t>134</t>
  </si>
  <si>
    <t>712341659</t>
  </si>
  <si>
    <t>Provedení povlakové krytiny střech do 10° pásy NAIP přitavením bodově</t>
  </si>
  <si>
    <t>-167669491</t>
  </si>
  <si>
    <t>135</t>
  </si>
  <si>
    <t>62852015</t>
  </si>
  <si>
    <t>pásy s modifikovaným asfaltem vložka skelná tkanina</t>
  </si>
  <si>
    <t>1087458199</t>
  </si>
  <si>
    <t>fig51*1,15</t>
  </si>
  <si>
    <t>136</t>
  </si>
  <si>
    <t>712361705</t>
  </si>
  <si>
    <t>Provedení povlakové krytiny střech do 10° fólií lepenou se svařovanými spoji</t>
  </si>
  <si>
    <t>-106052232</t>
  </si>
  <si>
    <t>15,4*7,4                                               "dvoupodlažní objekt"</t>
  </si>
  <si>
    <t>10,6*3,2                                                 "jednopodlažní část"</t>
  </si>
  <si>
    <t>137</t>
  </si>
  <si>
    <t>28322012</t>
  </si>
  <si>
    <t>fólie hydroizolační střešní mPVC, tl. 1,5 mm š 1300 mm šedá</t>
  </si>
  <si>
    <t>-582104669</t>
  </si>
  <si>
    <t>fig52*1,15</t>
  </si>
  <si>
    <t>138</t>
  </si>
  <si>
    <t>712363115</t>
  </si>
  <si>
    <t>Provedení povlakové krytiny střech do 10° zaizolování prostupů kruhového průřezu D do 300 mm</t>
  </si>
  <si>
    <t>-1047049273</t>
  </si>
  <si>
    <t xml:space="preserve">2                                   "Z13 - D 106 mm" </t>
  </si>
  <si>
    <t xml:space="preserve">4                                   "Z14 - D 168 mm" </t>
  </si>
  <si>
    <t>2                                   "VZT D 200 mm"</t>
  </si>
  <si>
    <t>139</t>
  </si>
  <si>
    <t>28342013</t>
  </si>
  <si>
    <t>manžeta těsnící pro prostupy hydroizolací z PVC uzavřená kruhová vnitřní průměr 90-114</t>
  </si>
  <si>
    <t>-43551807</t>
  </si>
  <si>
    <t>140</t>
  </si>
  <si>
    <t>28342014</t>
  </si>
  <si>
    <t>manžeta těsnící pro prostupy hydroizolací z PVC uzavřená kruhová vnitřní průměr 120-180</t>
  </si>
  <si>
    <t>164898942</t>
  </si>
  <si>
    <t>141</t>
  </si>
  <si>
    <t>28342015</t>
  </si>
  <si>
    <t>manžeta těsnící pro prostupy hydroizolací z PVC uzavřená kruhová vnitřní průměr 200</t>
  </si>
  <si>
    <t>1736161478</t>
  </si>
  <si>
    <t>142</t>
  </si>
  <si>
    <t>712363352</t>
  </si>
  <si>
    <t>Povlakové krytiny střech do 10° z tvarovaných poplastovaných lišt délky 2 m koutová lišta vnitřní rš 100 mm</t>
  </si>
  <si>
    <t>1742574226</t>
  </si>
  <si>
    <t>3,15+10,0+3,15+3,5                                                 "jednopodlažní"</t>
  </si>
  <si>
    <t>7,25+14,8+7,25                                                   "dvoupodlažní"</t>
  </si>
  <si>
    <t>143</t>
  </si>
  <si>
    <t>712363353</t>
  </si>
  <si>
    <t>Povlakové krytiny střech do 10° z tvarovaných poplastovaných lišt délky 2 m koutová lišta vnější rš 100 mm</t>
  </si>
  <si>
    <t>967785448</t>
  </si>
  <si>
    <t>3,15+10,0+3,15                                                 "jednopodlažní"</t>
  </si>
  <si>
    <t>144</t>
  </si>
  <si>
    <t>712363354</t>
  </si>
  <si>
    <t>Povlakové krytiny střech do 10° z tvarovaných poplastovaných lišt délky 2 m stěnová lišta vyhnutá rš 70 mm</t>
  </si>
  <si>
    <t>1256225531</t>
  </si>
  <si>
    <t>3,5</t>
  </si>
  <si>
    <t>145</t>
  </si>
  <si>
    <t>712363355</t>
  </si>
  <si>
    <t>Povlakové krytiny střech do 10° z tvarovaných poplastovaných lišt délky 2 m okapnice široká rš 150 mm</t>
  </si>
  <si>
    <t>-2043145093</t>
  </si>
  <si>
    <t>10,9+3,6+10,9-10,0                                         "jednopodlažní"</t>
  </si>
  <si>
    <t>(15,7+7,8)*2-14,8                                               "dvoupodlažní"</t>
  </si>
  <si>
    <t>146</t>
  </si>
  <si>
    <t>712363356</t>
  </si>
  <si>
    <t>Povlakové krytiny střech do 10° z tvarovaných poplastovaných lišt délky 2 m okapnice široká rš 200 mm</t>
  </si>
  <si>
    <t>440730467</t>
  </si>
  <si>
    <t>10,0                                         "jednopodlažní"</t>
  </si>
  <si>
    <t>14,8                                            "dvoupodlažní"</t>
  </si>
  <si>
    <t>147</t>
  </si>
  <si>
    <t>712391171</t>
  </si>
  <si>
    <t>Provedení povlakové krytiny střech do 10° podkladní textilní vrstvy</t>
  </si>
  <si>
    <t>-891471243</t>
  </si>
  <si>
    <t>148</t>
  </si>
  <si>
    <t>74675177</t>
  </si>
  <si>
    <t>fig52*1,1</t>
  </si>
  <si>
    <t>149</t>
  </si>
  <si>
    <t>998712102</t>
  </si>
  <si>
    <t>Přesun hmot tonážní tonážní pro krytiny povlakové v objektech v do 12 m</t>
  </si>
  <si>
    <t>-1741088835</t>
  </si>
  <si>
    <t>713</t>
  </si>
  <si>
    <t>Izolace tepelné</t>
  </si>
  <si>
    <t>150</t>
  </si>
  <si>
    <t>713121111</t>
  </si>
  <si>
    <t>Montáž izolace tepelné podlah volně kladenými rohožemi, pásy, dílci, deskami 1 vrstva</t>
  </si>
  <si>
    <t>1986464473</t>
  </si>
  <si>
    <t>Pdl1+Pdl2</t>
  </si>
  <si>
    <t>(2,3+1,585)*(0,72+0,49)*2                         "kolem bazénků"</t>
  </si>
  <si>
    <t>151</t>
  </si>
  <si>
    <t>28375912</t>
  </si>
  <si>
    <t>deska EPS 150 pro trvalé zatížení v tlaku (max. 3000 kg/m2) tl 80mm</t>
  </si>
  <si>
    <t>1791240272</t>
  </si>
  <si>
    <t>(Pdl1+Pdl2)*1,02</t>
  </si>
  <si>
    <t>152</t>
  </si>
  <si>
    <t>28375921</t>
  </si>
  <si>
    <t>deska EPS 200 pro trvalé zatížení v tlaku tl 50mm</t>
  </si>
  <si>
    <t>1483166231</t>
  </si>
  <si>
    <t>Pdl3*1,02</t>
  </si>
  <si>
    <t>(2,3+1,585)*(0,72+0,49)*2*1,02                         "kolem bazénků"</t>
  </si>
  <si>
    <t>153</t>
  </si>
  <si>
    <t>713141136</t>
  </si>
  <si>
    <t>Montáž izolace tepelné střech plochých lepené za studena nízkoexpanzní (PUR) pěnou 1 vrstva desek</t>
  </si>
  <si>
    <t>-645095603</t>
  </si>
  <si>
    <t>10,2*3,25                                             "jednopodlažní část"</t>
  </si>
  <si>
    <t>15,0*7,45                                              "dvoupodlažní část"</t>
  </si>
  <si>
    <t>fig53*2</t>
  </si>
  <si>
    <t>fig54*2</t>
  </si>
  <si>
    <t>154</t>
  </si>
  <si>
    <t>28372312</t>
  </si>
  <si>
    <t>deska EPS 100 pro trvalé zatížení v tlaku (max. 2000 kg/m2) tl 120mm</t>
  </si>
  <si>
    <t>2054028481</t>
  </si>
  <si>
    <t>fig53*2*1,02</t>
  </si>
  <si>
    <t>fig54*2*1,02</t>
  </si>
  <si>
    <t>155</t>
  </si>
  <si>
    <t>713141336</t>
  </si>
  <si>
    <t>Montáž izolace tepelné střech plochých lepené za studena nízkoexpanzní (PUR) pěnou, spádová vrstva</t>
  </si>
  <si>
    <t>340422456</t>
  </si>
  <si>
    <t>156</t>
  </si>
  <si>
    <t>28376141</t>
  </si>
  <si>
    <t>klín izolační z pěnového polystyrenu EPS 100 spádový</t>
  </si>
  <si>
    <t>1742234074</t>
  </si>
  <si>
    <t>fig53*0,06/2*1,02</t>
  </si>
  <si>
    <t>fig54*0,15/2*1,02</t>
  </si>
  <si>
    <t>157</t>
  </si>
  <si>
    <t>713141396</t>
  </si>
  <si>
    <t>Montáž izolace tepelné stěn výšky do 1000 mm na atiky a prostupy střechou lepené nízkoexpanzní (PUR) pěnou</t>
  </si>
  <si>
    <t>1290072130</t>
  </si>
  <si>
    <t>(7,8+14,8+7,8)*0,5                             "dvoupodlažní část"</t>
  </si>
  <si>
    <t>(3,6+10,0+3,6)*0,5                          "jednopodlažní část"</t>
  </si>
  <si>
    <t>158</t>
  </si>
  <si>
    <t>28372309</t>
  </si>
  <si>
    <t>deska EPS 100 do plochých střech a podlah λ=0,037 tl 100mm</t>
  </si>
  <si>
    <t>22156514</t>
  </si>
  <si>
    <t>fig56*1,02</t>
  </si>
  <si>
    <t>159</t>
  </si>
  <si>
    <t>713191132</t>
  </si>
  <si>
    <t>Montáž izolace tepelné podlah, stropů vrchem nebo střech překrytí separační fólií z PE</t>
  </si>
  <si>
    <t>319553246</t>
  </si>
  <si>
    <t>Pdl1+Pdl2+Pdl3</t>
  </si>
  <si>
    <t>160</t>
  </si>
  <si>
    <t>28323020</t>
  </si>
  <si>
    <t>fólie separační PE 2 x 50 m</t>
  </si>
  <si>
    <t>CS ÚRS 2019 02</t>
  </si>
  <si>
    <t>-477282980</t>
  </si>
  <si>
    <t>(Pdl1+Pdl2+Pdl3)*1,1</t>
  </si>
  <si>
    <t>161</t>
  </si>
  <si>
    <t>998713102</t>
  </si>
  <si>
    <t>Přesun hmot tonážní pro izolace tepelné v objektech v do 12 m</t>
  </si>
  <si>
    <t>-1227526527</t>
  </si>
  <si>
    <t>762</t>
  </si>
  <si>
    <t>Konstrukce tesařské</t>
  </si>
  <si>
    <t>162</t>
  </si>
  <si>
    <t>762083122</t>
  </si>
  <si>
    <t>Impregnace řeziva proti dřevokaznému hmyzu, houbám a plísním máčením třída ohrožení 3 a 4</t>
  </si>
  <si>
    <t>-1892913042</t>
  </si>
  <si>
    <t>fig65*0,06*0,04</t>
  </si>
  <si>
    <t>163</t>
  </si>
  <si>
    <t>762086111</t>
  </si>
  <si>
    <t>Montáž KDK hmotnosti prvku do 5 kg</t>
  </si>
  <si>
    <t>kg</t>
  </si>
  <si>
    <t>-1298841685</t>
  </si>
  <si>
    <t>0,1*2*11*2,97                       "L 40/40/5"</t>
  </si>
  <si>
    <t>0,1*2*16*2,97                       "L 40/40/5"</t>
  </si>
  <si>
    <t>164</t>
  </si>
  <si>
    <t>13010416</t>
  </si>
  <si>
    <t>úhelník ocelový rovnostranný jakost 11 375 40x40x5mm</t>
  </si>
  <si>
    <t>617069111</t>
  </si>
  <si>
    <t>0,1*2*11*2,97*0,001                       "L 40/40/5"</t>
  </si>
  <si>
    <t>0,1*2*16*2,97*0,001                       "L 40/40/5"</t>
  </si>
  <si>
    <t>165</t>
  </si>
  <si>
    <t>762341675</t>
  </si>
  <si>
    <t>Montáž bednění štítových okapových říms z dřevotřískových na pero a drážku</t>
  </si>
  <si>
    <t>1264351397</t>
  </si>
  <si>
    <t>(0,41*0,19+0,41*0,10)*11                    "detail 1"</t>
  </si>
  <si>
    <t>(0,41*0,19+0,41*0,10)*16                    "detail 1"</t>
  </si>
  <si>
    <t>166</t>
  </si>
  <si>
    <t>60726286</t>
  </si>
  <si>
    <t>deska dřevoštěpková OSB 3 pero-drážka broušená tl 25mm</t>
  </si>
  <si>
    <t>-350639102</t>
  </si>
  <si>
    <t>(0,41*0,19+0,41*0,10)*11*1,1                    "detail 1"</t>
  </si>
  <si>
    <t>(0,41*0,19+0,41*0,10)*16*1,1                    "detail 1"</t>
  </si>
  <si>
    <t>167</t>
  </si>
  <si>
    <t>762341685</t>
  </si>
  <si>
    <t>Montáž bednění štítových okapových říms z cementotřískových na pero a drážku</t>
  </si>
  <si>
    <t>-2022539947</t>
  </si>
  <si>
    <t>10,0*(0,23+0,07)                        "detail A"</t>
  </si>
  <si>
    <t>14,8*(0,23+0,07)                          "detail A"</t>
  </si>
  <si>
    <t>168</t>
  </si>
  <si>
    <t>59030980</t>
  </si>
  <si>
    <t>deska cementovláknitá tl 12,5mm</t>
  </si>
  <si>
    <t>-493532288</t>
  </si>
  <si>
    <t>10,0*(0,23+0,07)*1,1                        "detail A"</t>
  </si>
  <si>
    <t>14,8*(0,23+0,07)*1,1                          "detail A"</t>
  </si>
  <si>
    <t>169</t>
  </si>
  <si>
    <t>762342441</t>
  </si>
  <si>
    <t>Montáž lišt trojúhelníkových nebo kontralatí na střechách sklonu do 60°</t>
  </si>
  <si>
    <t>-1076021014</t>
  </si>
  <si>
    <t>0,21*22                                                           "60/40 - detail 1"</t>
  </si>
  <si>
    <t>0,21*32                                                           "60/40 - detail 1"</t>
  </si>
  <si>
    <t>170</t>
  </si>
  <si>
    <t>762361313</t>
  </si>
  <si>
    <t>Konstrukční a vyrovnávací vrstva pod klempířské prvky (atiky) z desek dřevoštěpkových tl. 25 mm</t>
  </si>
  <si>
    <t>1397498202</t>
  </si>
  <si>
    <t>(3,5+10,0+3,5)*(0,47+0,30)                                 "jednopodlažní část - detail B"</t>
  </si>
  <si>
    <t>10,0*(0,235+0,215)                                                "jednopodlažní část - detail A"</t>
  </si>
  <si>
    <t>(7,7+14,8+7,7)*(0,47+0,30)                                   "dvoupodlažní část - detail B"</t>
  </si>
  <si>
    <t>14,8*(0,235+0,215)                                                  "dvoupodlažní část - detail A"</t>
  </si>
  <si>
    <t>171</t>
  </si>
  <si>
    <t>762395000</t>
  </si>
  <si>
    <t>Spojovací prostředky pro montáž krovu, bednění, laťování, světlíky, klíny</t>
  </si>
  <si>
    <t>1848214554</t>
  </si>
  <si>
    <t>172</t>
  </si>
  <si>
    <t>60514106</t>
  </si>
  <si>
    <t>řezivo jehličnaté lať pevnostní třída S10-13 průžez 40x60mm</t>
  </si>
  <si>
    <t>1856901466</t>
  </si>
  <si>
    <t>fig65*0,06*0,04*1,1</t>
  </si>
  <si>
    <t>173</t>
  </si>
  <si>
    <t>998762102</t>
  </si>
  <si>
    <t>Přesun hmot tonážní pro kce tesařské v objektech v do 12 m</t>
  </si>
  <si>
    <t>1271202866</t>
  </si>
  <si>
    <t>764</t>
  </si>
  <si>
    <t>Konstrukce klempířské</t>
  </si>
  <si>
    <t>174</t>
  </si>
  <si>
    <t>7642136571</t>
  </si>
  <si>
    <t>Sněhový rozražeč krytiny z Pz s povrchovou úpravou - OS 3</t>
  </si>
  <si>
    <t>-2028700828</t>
  </si>
  <si>
    <t>20+29                                              "OS 3"</t>
  </si>
  <si>
    <t>175</t>
  </si>
  <si>
    <t>764226443</t>
  </si>
  <si>
    <t>Oplechování parapetů rovných celoplošně lepené z Al plechu rš 250 mm</t>
  </si>
  <si>
    <t>-403353218</t>
  </si>
  <si>
    <t>1,25*3</t>
  </si>
  <si>
    <t>1,55*2</t>
  </si>
  <si>
    <t>176</t>
  </si>
  <si>
    <t>764521404</t>
  </si>
  <si>
    <t>Žlab podokapní půlkruhový z Al plechu rš 330 mm</t>
  </si>
  <si>
    <t>1075396038</t>
  </si>
  <si>
    <t>10,0+14,8</t>
  </si>
  <si>
    <t>177</t>
  </si>
  <si>
    <t>764521444</t>
  </si>
  <si>
    <t>Kotlík oválný (trychtýřový) pro podokapní žlaby z Al plechu 330/100 mm</t>
  </si>
  <si>
    <t>-1575427688</t>
  </si>
  <si>
    <t>1+2</t>
  </si>
  <si>
    <t>178</t>
  </si>
  <si>
    <t>764528422</t>
  </si>
  <si>
    <t>Svody kruhové včetně objímek, kolen, odskoků z Al plechu průměru 100 mm</t>
  </si>
  <si>
    <t>-1604620200</t>
  </si>
  <si>
    <t>4,0*1+5,0*1+6,0*1</t>
  </si>
  <si>
    <t>179</t>
  </si>
  <si>
    <t>998764102</t>
  </si>
  <si>
    <t>Přesun hmot tonážní pro konstrukce klempířské v objektech v do 12 m</t>
  </si>
  <si>
    <t>-2101822155</t>
  </si>
  <si>
    <t>766</t>
  </si>
  <si>
    <t>Konstrukce truhlářské</t>
  </si>
  <si>
    <t>180</t>
  </si>
  <si>
    <t>766660611</t>
  </si>
  <si>
    <t>Montáž vchodových dveří 1křídlových bez nadsvětlíku do betonové kce</t>
  </si>
  <si>
    <t>236405180</t>
  </si>
  <si>
    <t>1                                                    "13"</t>
  </si>
  <si>
    <t>181</t>
  </si>
  <si>
    <t>611990011</t>
  </si>
  <si>
    <t>vchodové dveře plastové - 13</t>
  </si>
  <si>
    <t>-1003937608</t>
  </si>
  <si>
    <t>1*1,0*2,1                                                    "13"</t>
  </si>
  <si>
    <t>182</t>
  </si>
  <si>
    <t>998766102</t>
  </si>
  <si>
    <t>Přesun hmot tonážní pro konstrukce truhlářské v objektech v do 12 m</t>
  </si>
  <si>
    <t>-448375888</t>
  </si>
  <si>
    <t>767</t>
  </si>
  <si>
    <t>Konstrukce zámečnické</t>
  </si>
  <si>
    <t>183</t>
  </si>
  <si>
    <t>767610122</t>
  </si>
  <si>
    <t>Montáž oken kovových jednoduchých otevíravých do panelů nebo ocelové konstrukce plochy do 1,5 m2</t>
  </si>
  <si>
    <t>-2077879769</t>
  </si>
  <si>
    <t>1,2*1,0*3                                      "1"</t>
  </si>
  <si>
    <t>1,5*1,0*2                                      "2"</t>
  </si>
  <si>
    <t>184</t>
  </si>
  <si>
    <t>553415221</t>
  </si>
  <si>
    <t xml:space="preserve">okno Al s fixním zasklením </t>
  </si>
  <si>
    <t>40098304</t>
  </si>
  <si>
    <t>185</t>
  </si>
  <si>
    <t>767627306</t>
  </si>
  <si>
    <t>Příplatek k montáži oken za připojovací spáru parotěsnou páskou interiérovou</t>
  </si>
  <si>
    <t>178584565</t>
  </si>
  <si>
    <t>(1,2+1,0)*2*3                            "1"</t>
  </si>
  <si>
    <t>(1,5+1,0)*2*2                            "2"</t>
  </si>
  <si>
    <t>(1,1+2*2,1)*1                           "10"</t>
  </si>
  <si>
    <t>(1,1+2*2,1)*2                           "11"</t>
  </si>
  <si>
    <t>186</t>
  </si>
  <si>
    <t>767627307</t>
  </si>
  <si>
    <t>Příplatek k montáži oken za připojovací spáru paropropustnou páskou exteriérovou</t>
  </si>
  <si>
    <t>-1559000219</t>
  </si>
  <si>
    <t>187</t>
  </si>
  <si>
    <t>767640111</t>
  </si>
  <si>
    <t>Montáž dveří ocelových vchodových jednokřídlových bez nadsvětlíku</t>
  </si>
  <si>
    <t>-727978250</t>
  </si>
  <si>
    <t>1                                               "10"</t>
  </si>
  <si>
    <t>2                                               "11"</t>
  </si>
  <si>
    <t>188</t>
  </si>
  <si>
    <t>553412467</t>
  </si>
  <si>
    <t>dveře Al vchodové jednokřídlové 1100x2100mm - ozn.10</t>
  </si>
  <si>
    <t>532795826</t>
  </si>
  <si>
    <t>189</t>
  </si>
  <si>
    <t>553412468</t>
  </si>
  <si>
    <t>dveře Al vchodové jednokřídlové 1100x2100mm - ozn.11</t>
  </si>
  <si>
    <t>-377219333</t>
  </si>
  <si>
    <t>190</t>
  </si>
  <si>
    <t>767640221</t>
  </si>
  <si>
    <t>Montáž dveří ocelových vchodových dvoukřídlových bez nadsvětlíku</t>
  </si>
  <si>
    <t>-229325726</t>
  </si>
  <si>
    <t>1                                               "12"</t>
  </si>
  <si>
    <t>191</t>
  </si>
  <si>
    <t>553413111</t>
  </si>
  <si>
    <t>dveře Al vchodové dvoukřídlové 2650x2600mm - ozn. 12</t>
  </si>
  <si>
    <t>618518784</t>
  </si>
  <si>
    <t>192</t>
  </si>
  <si>
    <t>767995114</t>
  </si>
  <si>
    <t>Montáž atypických zámečnických konstrukcí hmotnosti do 50 kg</t>
  </si>
  <si>
    <t>40376800</t>
  </si>
  <si>
    <t>7,1+22,1                                "Z1,Z2"</t>
  </si>
  <si>
    <t>85,9                                           "Z3"</t>
  </si>
  <si>
    <t>76,6                                          "Z11"</t>
  </si>
  <si>
    <t>Mezisoučet                       "nerezová ocel"</t>
  </si>
  <si>
    <t>713,4                                         "Z4"</t>
  </si>
  <si>
    <t>56,7                                           "Z5"</t>
  </si>
  <si>
    <t>60,3                                           "Z6"</t>
  </si>
  <si>
    <t>367,9                                         "Z7"</t>
  </si>
  <si>
    <t>74,0                                            "Z10"</t>
  </si>
  <si>
    <t>88,2                                            "Z12"</t>
  </si>
  <si>
    <t>30,4                                            "Z13"</t>
  </si>
  <si>
    <t>84,8                                            "Z14"</t>
  </si>
  <si>
    <t>232,0                                          "Z15"</t>
  </si>
  <si>
    <t>Mezisoučet                     "žárově zinkováno"</t>
  </si>
  <si>
    <t>52,4                                            "Z8"</t>
  </si>
  <si>
    <t>62,6                                            "Z9"</t>
  </si>
  <si>
    <t>Mezisoučet                      "černá ocel"</t>
  </si>
  <si>
    <t>193</t>
  </si>
  <si>
    <t>5539990091</t>
  </si>
  <si>
    <t xml:space="preserve">atypická ocelová konstrukce nerezová </t>
  </si>
  <si>
    <t>-1720552467</t>
  </si>
  <si>
    <t>194</t>
  </si>
  <si>
    <t>553999009</t>
  </si>
  <si>
    <t>atypická ocelová konstrukce žárově zinkovaná</t>
  </si>
  <si>
    <t>-1475229007</t>
  </si>
  <si>
    <t>195</t>
  </si>
  <si>
    <t>553999008</t>
  </si>
  <si>
    <t>atypická ocelová konstrukce</t>
  </si>
  <si>
    <t>227564503</t>
  </si>
  <si>
    <t>196</t>
  </si>
  <si>
    <t>5539990051</t>
  </si>
  <si>
    <t>M+D zateplovací profil prahu dveří výšky 150,220 a 260 mm a tl. 60 mm - OS2</t>
  </si>
  <si>
    <t>354949353</t>
  </si>
  <si>
    <t>2,7+1,1+2,2                                             "OS 2"</t>
  </si>
  <si>
    <t>197</t>
  </si>
  <si>
    <t>998767102</t>
  </si>
  <si>
    <t>Přesun hmot tonážní pro zámečnické konstrukce v objektech v do 12 m</t>
  </si>
  <si>
    <t>-181621324</t>
  </si>
  <si>
    <t>771</t>
  </si>
  <si>
    <t>Podlahy z dlaždic</t>
  </si>
  <si>
    <t>198</t>
  </si>
  <si>
    <t>771591116</t>
  </si>
  <si>
    <t>Podlahy spárování epoxidem</t>
  </si>
  <si>
    <t>-358231335</t>
  </si>
  <si>
    <t>199</t>
  </si>
  <si>
    <t>998771102</t>
  </si>
  <si>
    <t>Přesun hmot tonážní pro podlahy z dlaždic v objektech v do 12 m</t>
  </si>
  <si>
    <t>-808803064</t>
  </si>
  <si>
    <t>777</t>
  </si>
  <si>
    <t>Podlahy lité</t>
  </si>
  <si>
    <t>200</t>
  </si>
  <si>
    <t>7775111051</t>
  </si>
  <si>
    <t>Krycí epoxidová stěrka tloušťky 3 mm stěn - spec. T11</t>
  </si>
  <si>
    <t>-99385677</t>
  </si>
  <si>
    <t>(6,9+6,9+2,05+0,25)*2*3,2                                    "001"</t>
  </si>
  <si>
    <t>(2,9+2,8)*2*2,4                                    "101"</t>
  </si>
  <si>
    <t>(1,1+2*2,1)*0,2*1</t>
  </si>
  <si>
    <t>-1,0*2,1*1</t>
  </si>
  <si>
    <t>(1,0+2*2,1)*0,2*1</t>
  </si>
  <si>
    <t>(8,0+2,8)*2*2,4                                    "102,103"</t>
  </si>
  <si>
    <t>(1,1+2*2,1)*0,2*2</t>
  </si>
  <si>
    <t>(15,0+7,0)*2*3,3                                       "104"</t>
  </si>
  <si>
    <t>(2,65+2*2,6)*0,2*1</t>
  </si>
  <si>
    <t>201</t>
  </si>
  <si>
    <t>7775111052</t>
  </si>
  <si>
    <t>Krycí epoxidová stěrka tloušťky 3 mm stropu - spec. T11</t>
  </si>
  <si>
    <t>-1304610194</t>
  </si>
  <si>
    <t>7,75*3,8                                        "002"</t>
  </si>
  <si>
    <t>7,75*2,85                                       "003"</t>
  </si>
  <si>
    <t>202</t>
  </si>
  <si>
    <t>7775111053</t>
  </si>
  <si>
    <t>Krycí epoxidová stěrka tloušťky 3 mm podlahy - spec. T11</t>
  </si>
  <si>
    <t>-246989315</t>
  </si>
  <si>
    <t>Mezisoučet                                         "T11"</t>
  </si>
  <si>
    <t>203</t>
  </si>
  <si>
    <t>998777102</t>
  </si>
  <si>
    <t>Přesun hmot tonážní pro podlahy lité v objektech v do 12 m</t>
  </si>
  <si>
    <t>112325022</t>
  </si>
  <si>
    <t>783</t>
  </si>
  <si>
    <t>Dokončovací práce - nátěry</t>
  </si>
  <si>
    <t>204</t>
  </si>
  <si>
    <t>783314101</t>
  </si>
  <si>
    <t>Základní jednonásobný syntetický nátěr zámečnických konstrukcí</t>
  </si>
  <si>
    <t>-687732318</t>
  </si>
  <si>
    <t>fig93*0,001*40</t>
  </si>
  <si>
    <t>205</t>
  </si>
  <si>
    <t>783315101</t>
  </si>
  <si>
    <t>Mezinátěr jednonásobný syntetický standardní zámečnických konstrukcí</t>
  </si>
  <si>
    <t>-708856854</t>
  </si>
  <si>
    <t>206</t>
  </si>
  <si>
    <t>783317101</t>
  </si>
  <si>
    <t>Krycí jednonásobný syntetický standardní nátěr zámečnických konstrukcí</t>
  </si>
  <si>
    <t>963315247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</si>
  <si>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</si>
  <si>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</si>
  <si>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</si>
  <si>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</si>
  <si>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</si>
  <si>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-882988589</t>
  </si>
  <si>
    <t>Mezisoučet                    "stropy"</t>
  </si>
  <si>
    <t>208</t>
  </si>
  <si>
    <t>784221101</t>
  </si>
  <si>
    <t>Dvojnásobné bílé malby  ze směsí za sucha dobře otěruvzdorných v místnostech do 3,80 m</t>
  </si>
  <si>
    <t>-560550672</t>
  </si>
  <si>
    <t>Mezisoučet                       "stropy"</t>
  </si>
  <si>
    <t>bb - Zdravotní technika - změna B, 2.etapa</t>
  </si>
  <si>
    <t xml:space="preserve"> 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</si>
  <si>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</si>
  <si>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</si>
  <si>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</si>
  <si>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</si>
  <si>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734 - Ústřední vytápění - armatury</t>
  </si>
  <si>
    <t>HZS - Hodinové zúčtovací sazby</t>
  </si>
  <si>
    <t>721</t>
  </si>
  <si>
    <t>Zdravotechnika - vnitřní kanalizace</t>
  </si>
  <si>
    <t>721173401</t>
  </si>
  <si>
    <t>Potrubí kanalizační z PVC SN 4 svodné DN 110</t>
  </si>
  <si>
    <t>721173402</t>
  </si>
  <si>
    <t>Potrubí kanalizační z PVC SN 4 svodné DN 125</t>
  </si>
  <si>
    <t>721173403</t>
  </si>
  <si>
    <t>Potrubí kanalizační z PVC SN 4 svodné DN 160</t>
  </si>
  <si>
    <t>721173404</t>
  </si>
  <si>
    <t>Potrubí kanalizační z PVC SN 4 svodné DN 200</t>
  </si>
  <si>
    <t>721173722</t>
  </si>
  <si>
    <t>Potrubí kanalizační z PE připojovací DN 40</t>
  </si>
  <si>
    <t>721173723</t>
  </si>
  <si>
    <t>Potrubí kanalizační z PE připojovací DN 50</t>
  </si>
  <si>
    <t>721194104</t>
  </si>
  <si>
    <t>Vyvedení a upevnění odpadních výpustek DN 40</t>
  </si>
  <si>
    <t>721194105</t>
  </si>
  <si>
    <t>Vyvedení a upevnění odpadních výpustek DN 50</t>
  </si>
  <si>
    <t>721211422</t>
  </si>
  <si>
    <t>Vpusť podlahová se svislým odtokem DN 50/75/110 mřížka nerez 138x138</t>
  </si>
  <si>
    <t>721226521</t>
  </si>
  <si>
    <t>Zápachová uzávěrka nástěnná pro pračku a myčku DN 40</t>
  </si>
  <si>
    <t>721263124</t>
  </si>
  <si>
    <t>Klapka zpětná polypropylen PP s automatickým a nouzovým uzávěrem DN 200</t>
  </si>
  <si>
    <t>721274123</t>
  </si>
  <si>
    <t>Přivzdušňovací ventil vnitřní odpadních potrubí DN 100</t>
  </si>
  <si>
    <t>721290123</t>
  </si>
  <si>
    <t>Zkouška těsnosti potrubí kanalizace kouřem do DN 300</t>
  </si>
  <si>
    <t>998721101</t>
  </si>
  <si>
    <t>Přesun hmot tonážní pro vnitřní kanalizace v objektech v do 6 m</t>
  </si>
  <si>
    <t>722</t>
  </si>
  <si>
    <t>Zdravotechnika - vnitřní vodovod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</si>
  <si>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</si>
  <si>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</si>
  <si>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</si>
  <si>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</si>
  <si>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</si>
  <si>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</si>
  <si>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</si>
  <si>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32 mm</t>
  </si>
  <si>
    <t>722182012</t>
  </si>
  <si>
    <t>Podpůrný žlab pro potrubí D 25</t>
  </si>
  <si>
    <t>722190401</t>
  </si>
  <si>
    <t>Vyvedení a upevnění výpustku do DN 25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</si>
  <si>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</si>
  <si>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</si>
  <si>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</si>
  <si>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</si>
  <si>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</si>
  <si>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722221134</t>
  </si>
  <si>
    <t>Ventil výtokový G 1/2 s jedním závitem</t>
  </si>
  <si>
    <t>soubor</t>
  </si>
  <si>
    <t>722231073</t>
  </si>
  <si>
    <t>Ventil zpětný mosazný G 3/4 PN 10 do 110°C se dvěma závity</t>
  </si>
  <si>
    <t>722231221</t>
  </si>
  <si>
    <t>Ventil pojistný mosazný G 1/2 PN 6 do 100°C k bojleru s vnitřním x vnějším závitem</t>
  </si>
  <si>
    <t>722232123</t>
  </si>
  <si>
    <t>Kohout kulový přímý G 3/4 PN 42 do 185°C plnoprůtokový vnitřní závit</t>
  </si>
  <si>
    <t>722232124</t>
  </si>
  <si>
    <t>Kohout kulový přímý G 1 PN 42 do 185°C plnoprůtokový vnitřní závit</t>
  </si>
  <si>
    <t>722290226</t>
  </si>
  <si>
    <t>Zkouška těsnosti vodovodního potrubí závitového do DN 50</t>
  </si>
  <si>
    <t>722290234</t>
  </si>
  <si>
    <t>Proplach a dezinfekce vodovodního potrubí do DN 80</t>
  </si>
  <si>
    <t>998722101</t>
  </si>
  <si>
    <t>Přesun hmot tonážní pro vnitřní vodovod v objektech v do 6 m</t>
  </si>
  <si>
    <t>724</t>
  </si>
  <si>
    <t>Zdravotechnika - strojní vybavení</t>
  </si>
  <si>
    <t>724000001</t>
  </si>
  <si>
    <t>Profesionální vysokotlaký čistič, reg. tlak 30-90 barů, 5300 W, studená voda 390-780 l/h, hadice 10 m, pistole, nástavec s tryskou s nastavením úhlu paprsku.</t>
  </si>
  <si>
    <t>998724101</t>
  </si>
  <si>
    <t>Přesun hmot tonážní pro strojní vybavení v objektech v do 6 m</t>
  </si>
  <si>
    <t>725</t>
  </si>
  <si>
    <t>Zdravotechnika - zařizovací předměty</t>
  </si>
  <si>
    <t>725211617</t>
  </si>
  <si>
    <t>Umyvadlo keramické bílé šířky 600 mm s krytem na sifon připevněné na stěnu šrouby</t>
  </si>
  <si>
    <t>725311131</t>
  </si>
  <si>
    <t>Dřez dvojitý nerezový se zápachovou uzávěrkou nástavný 1800x700x850 mm - dle specifikace</t>
  </si>
  <si>
    <t>725532124</t>
  </si>
  <si>
    <t>Elektrický ohřívač zásobníkový akumulační závěsný svislý 160 l / 2 kW</t>
  </si>
  <si>
    <t>725821316</t>
  </si>
  <si>
    <t>Baterie dřezová nástěnná páková s otáčivým plochým ústím a délkou ramínka 300 mm</t>
  </si>
  <si>
    <t>725822641</t>
  </si>
  <si>
    <t>Baterie umyvadlová automatická senzorová s přívodem jedné vody</t>
  </si>
  <si>
    <t>725861102</t>
  </si>
  <si>
    <t>Zápachová uzávěrka pro umyvadla DN 40</t>
  </si>
  <si>
    <t>725862103</t>
  </si>
  <si>
    <t>Zápachová uzávěrka pro dřezy DN 40/50</t>
  </si>
  <si>
    <t>998725101</t>
  </si>
  <si>
    <t>Přesun hmot tonážní pro zařizovací předměty v objektech v do 6 m</t>
  </si>
  <si>
    <t>734</t>
  </si>
  <si>
    <t>Ústřední vytápění - armatury</t>
  </si>
  <si>
    <t>734261233</t>
  </si>
  <si>
    <t>Šroubení topenářské přímé G 1/2 PN 16 do 120°C</t>
  </si>
  <si>
    <t>998734101</t>
  </si>
  <si>
    <t>Přesun hmot tonážní pro armatury v objektech v do 6 m</t>
  </si>
  <si>
    <t>HZS</t>
  </si>
  <si>
    <t>Hodinové zúčtovací sazby</t>
  </si>
  <si>
    <t>HZS2212</t>
  </si>
  <si>
    <t>Hodinová zúčtovací sazba instalatér odborný</t>
  </si>
  <si>
    <t>hod</t>
  </si>
  <si>
    <t>262144</t>
  </si>
  <si>
    <t>cb - Vzduchotechnika - změna B, 2. etapa</t>
  </si>
  <si>
    <t>1. - Zařízení č. 1 – Větrání prostoru chovu</t>
  </si>
  <si>
    <t>2. - Zařízení č. 2 - Větrání technického zázemí</t>
  </si>
  <si>
    <t>3. - Zařízení č. 3 - Větrání přípravny</t>
  </si>
  <si>
    <t>99. - Ostatní</t>
  </si>
  <si>
    <t>1.</t>
  </si>
  <si>
    <t>Zařízení č. 1 – Větrání prostoru chovu</t>
  </si>
  <si>
    <t>1.A.1</t>
  </si>
  <si>
    <t>VZT jednotka přívodně odvodní ve venkovním provedení přívod: 800 m3/h, 300 Pa odvod: 800 m3/h, 300 Pa hmotnost jednotky: 386kg rozměr (ŠxVxH):  3250x910x710mm Přívodní část: - protidešťová žaluzie - eliminátor kapek - uzavírací klapka na přívodu - filtr k</t>
  </si>
  <si>
    <t>ks</t>
  </si>
  <si>
    <t>Pol221</t>
  </si>
  <si>
    <t>Ozonice přívodního vzduchu  - vyvýječ - model průmyslového ionizátoru na aplikaci přímo do vzduchotechnických systémů. - aktivní kyslík působí na přívodní vzduch a efektivně ošetřuje vzduchovody a celý ventilovaný prostor</t>
  </si>
  <si>
    <t>Pol222</t>
  </si>
  <si>
    <t>Ozonice přívodního vzduchu - regulace - regulační jednotka umožňuje časovou regulaci v deseti stupních intenzity -  regulaci na základě okamžité hodnoty - vážené počítadlo odpracovaných hodin - bezpečnostní funkce</t>
  </si>
  <si>
    <t>Pol223</t>
  </si>
  <si>
    <t>Ozonice přívodního vzduchu - senzor - regulační senzor ozonu pro regulaci přívodního vzduchu - ve spolupráci s radiační jednotkou dodržuje hygienický limit v monitorovaném prostoru</t>
  </si>
  <si>
    <t>1.A.1a</t>
  </si>
  <si>
    <t xml:space="preserve">Venkovní kondenzační jednotka Chladící výkon: 10kW (max 14kW)  Rozměr (VxŠxH): 1338x1050x320mm                                                  Váha: 125kg                                                                                                    </t>
  </si>
  <si>
    <t>Pol224</t>
  </si>
  <si>
    <t>Rozhraní pro připojení k VZT jednotce - regulace externím signálem nebo pomocí protokolu ModBus - dodávkou 4 čidla teploty a kabelový ovladač (možnost kaskádového řízení až 6 jednotek) - regulační rozsah 20 – 100% výkonu - záznam provozu jednotky (Slot pr</t>
  </si>
  <si>
    <t>Pol225</t>
  </si>
  <si>
    <t>Kabelové ovládání pro instalaci a zprovoznění kondenzační jednotky - po zprovoznění zařízení bude ovladač demontován a uložen pro další servisní zásah</t>
  </si>
  <si>
    <t>Pol226</t>
  </si>
  <si>
    <t>MaR - kabeláže a trasování systému zařízení - elektrické propojení jednotlivých prvků systému - kabely k externím signálům a k ovladači, jejich zapojení v jednotce na příslušné svorky</t>
  </si>
  <si>
    <t>soub.</t>
  </si>
  <si>
    <t>Pol227</t>
  </si>
  <si>
    <t>Chladivové potrubí - předizolované měděné potrubí (izolace 9mm s parozábranou)  Rozměr: 9,50/15,88mm</t>
  </si>
  <si>
    <t>bm</t>
  </si>
  <si>
    <t>Pol228</t>
  </si>
  <si>
    <t>Povrchová úprava chladivového potrubí odolná proti UV záření a povětrnostným vlivům</t>
  </si>
  <si>
    <t>Pol229</t>
  </si>
  <si>
    <t>Dielektrická guma pod venkovní jednotku - rozměry jednotky (VxŠxH): 1338x1050x320mm</t>
  </si>
  <si>
    <t>Pol230</t>
  </si>
  <si>
    <t>Betonová přídlažba pod oceloplechový kanál určený pro vedení chladivového potrubí Rozměry přídlažby (VxŠxH): 100x500x250mm</t>
  </si>
  <si>
    <t>Pol231</t>
  </si>
  <si>
    <t>Oceloplechový kanál - velikost 100x300mm, tl. 0,8mm, neděrovaný,  včetně víka, spojek, spojovacího a nosného materiálu. - kanál bude připevněn k betonové přídlažbě</t>
  </si>
  <si>
    <t>Pol232</t>
  </si>
  <si>
    <t>Doplnění chladiva R410a</t>
  </si>
  <si>
    <t>Pol233</t>
  </si>
  <si>
    <t>Tlaková zkouška</t>
  </si>
  <si>
    <t>Pol234</t>
  </si>
  <si>
    <t>Revize chladícího zařízení</t>
  </si>
  <si>
    <t>Pol235</t>
  </si>
  <si>
    <t>Revize elektro</t>
  </si>
  <si>
    <t>1.D.1</t>
  </si>
  <si>
    <t>Vyústka do čtyřhranného potrubí - dvouřadá, upínání na pružiny se speciálním mechanickým rámečkem, s vestavěnou regulací, s uspořádnání lamel horizontálně Rozměr: 300x100 mm</t>
  </si>
  <si>
    <t>1.D.2</t>
  </si>
  <si>
    <t>Sací koš  - tahokov, volná průtočná plocha min 60% - délka 1000mm Rozměr: 400x200mm</t>
  </si>
  <si>
    <t>1.E.1</t>
  </si>
  <si>
    <t>Potrubí 4-hranné, pozinkované + 30% tvarovek. Miniální třída těsnosti potrubních rozvodů: "C" Do obvodu 2630 mm</t>
  </si>
  <si>
    <t>1.F.1</t>
  </si>
  <si>
    <t>Buňkový tlumič hluku do hranatého potrubí - v kašírovaném provedení Šířka buněk 250mm, délka tlumiče hluku 1000mm Rozměr buňky: 250x500mm</t>
  </si>
  <si>
    <t>1.F.2</t>
  </si>
  <si>
    <t>Buňkový tlumič hluku do hranatého potrubí - v kašírovaném provedení Šířka buněk 250mm, délka tlumiče hluku 700mm Rozměr buňky: 250x500mm</t>
  </si>
  <si>
    <t>1.H.1</t>
  </si>
  <si>
    <t>Tepelná izolace s oplechováním  - minerální vata tloušťky 100mm s oplechováním. Minimální tloušťka plechu 1,2 mm. Oplechování s poměrem stran větším než 1/4 bude vyztuženo tak, aby nedošlo k prověšení oplechování a k vibracím.</t>
  </si>
  <si>
    <t>1.J.1</t>
  </si>
  <si>
    <t>Závěsový, montážní, spojovací a těsnící materiál  - Plechové potrubí bude uloženo na závěsy, hadice budou na potrubí připevněny plastovou šedou samolepící spojovací páskou, izolace budou kryty stříbrnou AL samolepící páskou. Potrubí bude spojováno samořez</t>
  </si>
  <si>
    <t>-610951476</t>
  </si>
  <si>
    <t>-1793902258</t>
  </si>
  <si>
    <t>-1534795776</t>
  </si>
  <si>
    <t>1999734523</t>
  </si>
  <si>
    <t>178358479</t>
  </si>
  <si>
    <t>-1624130992</t>
  </si>
  <si>
    <t>1390944352</t>
  </si>
  <si>
    <t>361583866</t>
  </si>
  <si>
    <t>Pol254</t>
  </si>
  <si>
    <t>-705508995</t>
  </si>
  <si>
    <t>Pol255</t>
  </si>
  <si>
    <t>1716908232</t>
  </si>
  <si>
    <t>Pol256</t>
  </si>
  <si>
    <t>-1884646818</t>
  </si>
  <si>
    <t>Pol257</t>
  </si>
  <si>
    <t>1788723643</t>
  </si>
  <si>
    <t>Pol258</t>
  </si>
  <si>
    <t>351616937</t>
  </si>
  <si>
    <t>Pol259</t>
  </si>
  <si>
    <t>402420671</t>
  </si>
  <si>
    <t>Pol260</t>
  </si>
  <si>
    <t>1140117052</t>
  </si>
  <si>
    <t>Pol261</t>
  </si>
  <si>
    <t>1824719360</t>
  </si>
  <si>
    <t>Pol262</t>
  </si>
  <si>
    <t>532629014</t>
  </si>
  <si>
    <t>Pol263</t>
  </si>
  <si>
    <t>-1489018004</t>
  </si>
  <si>
    <t>Pol264</t>
  </si>
  <si>
    <t>684545728</t>
  </si>
  <si>
    <t>Pol265</t>
  </si>
  <si>
    <t>-699304367</t>
  </si>
  <si>
    <t>Pol266</t>
  </si>
  <si>
    <t>-1504944095</t>
  </si>
  <si>
    <t>Pol267</t>
  </si>
  <si>
    <t>103077734</t>
  </si>
  <si>
    <t>Pol268</t>
  </si>
  <si>
    <t>-1320269374</t>
  </si>
  <si>
    <t>2.</t>
  </si>
  <si>
    <t>Zařízení č. 2 - Větrání technického zázemí</t>
  </si>
  <si>
    <t>2.B.1</t>
  </si>
  <si>
    <t>Potrubní ventilátor - tříotáčkový do kruhového potrubí o průměru 200mm Objemový průtok: 400m3/h Dopravní tlak: 200Pa</t>
  </si>
  <si>
    <t>2.B.2</t>
  </si>
  <si>
    <t>Potrubní ventilátor - tříotáčkový do kruhového potrubí o průměru 315mm Objemový průtok: 1000m3/h Dopravní tlak: 300Pa</t>
  </si>
  <si>
    <t>2.C.1</t>
  </si>
  <si>
    <t>Elektrický ohřívač pro kruhové potrubí - vybaven dvěma termostaty (pracovní 60°C a bezpečnostní 120°C) - vestavěná regulace výkonu Průměr: 200mm Elektrický příkon: 5kW Napětí: 2x400V  Proud: 12,5A</t>
  </si>
  <si>
    <t>2.C.2</t>
  </si>
  <si>
    <t>Elektrický ohřívač pro kruhové potrubí - vybaven dvěma termostaty (pracovní 60°C a bezpečnostní 120°C) - vestavěná regulace výkonu Průměr: 315mm Elektrický příkon: 6kW Napětí: 2x400V  Proud: 15A</t>
  </si>
  <si>
    <t>2.C.3</t>
  </si>
  <si>
    <t>Uzavírací klapka těsná  - na kruhové potrubí - s přípravou na servopohon - s těsnstí listu C4 a těsnost na plášti C4 Průměr: 200mm</t>
  </si>
  <si>
    <t>Pol236</t>
  </si>
  <si>
    <t>Servopohon - pro klapku 2.C.3 - s napájením 230V, kroutící moment 4Nm - s ovládáním on/off</t>
  </si>
  <si>
    <t>2.C.4</t>
  </si>
  <si>
    <t>Uzavírací klapka těsná  - na kruhové potrubí - s přípravou na servopohon - s těsnstí listu C4 a těsnost na plášti C4 Průměr: 315mm</t>
  </si>
  <si>
    <t>Pol237</t>
  </si>
  <si>
    <t>Servopohon - pro klapku 2.C.4 - s napájením 230V, kroutící moment 4Nm - s ovládáním on/off</t>
  </si>
  <si>
    <t>2.C.5</t>
  </si>
  <si>
    <t>Deskový filtrační box - proti mechanickému znečištění vzduchu - třída filtrace G4 - kruhové nástavce opatřeny pryžovým těsněním Průměr: 200mm</t>
  </si>
  <si>
    <t>2.C.6</t>
  </si>
  <si>
    <t>Deskový filtrační box - proti mechanickému znečištění vzduchu - třída filtrace G4 - kruhové nástavce opatřeny pryžovým těsněním Průměr: 315mm</t>
  </si>
  <si>
    <t>2.C.7</t>
  </si>
  <si>
    <t>Zpětná přetlaková klapka těsná - do kruhového potrubí  Průměr: 200 mm</t>
  </si>
  <si>
    <t>2.C.8</t>
  </si>
  <si>
    <t>Zpětná klapka - do kruhového potrubí  Průměr: 315 mm</t>
  </si>
  <si>
    <t>2.C.9</t>
  </si>
  <si>
    <t>Výfukový šikmý kus - na kruhové potrubí s ochrannou mřížkou Průměr: 200 mm</t>
  </si>
  <si>
    <t>2.C.10</t>
  </si>
  <si>
    <t>Protidešťová žaluzie  - hliník se svařovanou sítí Rozměr: 250x200 mm</t>
  </si>
  <si>
    <t>2.C.11</t>
  </si>
  <si>
    <t>Protidešťová žaluzie  - hliník se svařovanou sítí Rozměr: 450x315 mm</t>
  </si>
  <si>
    <t>2.D.1</t>
  </si>
  <si>
    <t>Vyústka do kruhového potrubí - jednořadá, s vestavěnou regulací, s uspořádnání lamel horizontálně Rozměr: 325x75 mm</t>
  </si>
  <si>
    <t>2.D.2</t>
  </si>
  <si>
    <t>Vyústka do kruhového potrubí - jednořadá, s vestavěnou regulací, s uspořádnání lamel horizontálně Rozměr: 525x125 mm</t>
  </si>
  <si>
    <t>2.D.3</t>
  </si>
  <si>
    <t>Vyústka do kruhového potrubí - dvouřadá, s vestavěnou regulací, s uspořádnání lamel horizontálně Rozměr: 325x75 mm</t>
  </si>
  <si>
    <t>2.D.4</t>
  </si>
  <si>
    <t>Vyústka do kruhového potrubí - dvouřadá, s vestavěnou regulací, s uspořádnání lamel horizontálně Rozměr: 525x125 mm</t>
  </si>
  <si>
    <t>2.E.1</t>
  </si>
  <si>
    <t>Potrubí kruhové, pozinkované + 30% tvarovek Miniální třída těsnosti potrubních rozvodů: "C" Průměr: 200 mm</t>
  </si>
  <si>
    <t>2.E.2</t>
  </si>
  <si>
    <t>Potrubí kruhové, pozinkované + 30% tvarovek Miniální třída těsnosti potrubních rozvodů: "C" Průměr: 315 mm</t>
  </si>
  <si>
    <t>2.E.3</t>
  </si>
  <si>
    <t>2.E.4</t>
  </si>
  <si>
    <t>KG plastové potrubí  Průměr: 200mm</t>
  </si>
  <si>
    <t>2.F.1</t>
  </si>
  <si>
    <t>Tlumič hluku pro kruhové potrubí - plášť tlumiče je z galvanizovaného plechu Délka tlumiče hluku: 600mm Průměr: 200mm</t>
  </si>
  <si>
    <t>2.F.2</t>
  </si>
  <si>
    <t>Tlumič hluku pro kruhové potrubí - plášť tlumiče je z galvanizovaného plechu v provedení s jádrem Délka tlumiče hluku: 1000mm Průměr: 315mm</t>
  </si>
  <si>
    <t>2.F.3</t>
  </si>
  <si>
    <t>Pružná manžeta kruhová - na připojení ventilátoru k potrubí Průměr: 200 mm</t>
  </si>
  <si>
    <t>2.F.4</t>
  </si>
  <si>
    <t>Pružná manžeta kruhová - na připojení ventilátoru k potrubí Průměr: 315 mm</t>
  </si>
  <si>
    <t>2.H.1</t>
  </si>
  <si>
    <t>Tepelná a hluková izolace - minerální vata s AL polepem Tloušťka: 40mm</t>
  </si>
  <si>
    <t>2.J.1</t>
  </si>
  <si>
    <t>1935020522</t>
  </si>
  <si>
    <t>-2134703269</t>
  </si>
  <si>
    <t>652900027</t>
  </si>
  <si>
    <t>199694575</t>
  </si>
  <si>
    <t>1324290037</t>
  </si>
  <si>
    <t>-807635363</t>
  </si>
  <si>
    <t>-1370572551</t>
  </si>
  <si>
    <t>2014476640</t>
  </si>
  <si>
    <t>-342525969</t>
  </si>
  <si>
    <t>-955737524</t>
  </si>
  <si>
    <t>-419968868</t>
  </si>
  <si>
    <t>1139455639</t>
  </si>
  <si>
    <t>-581083401</t>
  </si>
  <si>
    <t>1172425740</t>
  </si>
  <si>
    <t>-1268351437</t>
  </si>
  <si>
    <t>1306468693</t>
  </si>
  <si>
    <t>1332483410</t>
  </si>
  <si>
    <t>136106210</t>
  </si>
  <si>
    <t>-404040824</t>
  </si>
  <si>
    <t>1697990726</t>
  </si>
  <si>
    <t>1837068847</t>
  </si>
  <si>
    <t>280378310</t>
  </si>
  <si>
    <t>-216612014</t>
  </si>
  <si>
    <t>756486284</t>
  </si>
  <si>
    <t>-1740405390</t>
  </si>
  <si>
    <t>1183087844</t>
  </si>
  <si>
    <t>Pol269</t>
  </si>
  <si>
    <t>715354561</t>
  </si>
  <si>
    <t>Pol270</t>
  </si>
  <si>
    <t>5443958</t>
  </si>
  <si>
    <t>3.</t>
  </si>
  <si>
    <t>Zařízení č. 3 - Větrání přípravny</t>
  </si>
  <si>
    <t>3.B.1</t>
  </si>
  <si>
    <t>Nástěnný ventilátor - na omítku se zpětnou klapkou a filtrem Objemový průtok: 100m3/h Dopravní tlak: 50Pa</t>
  </si>
  <si>
    <t>3.C.1</t>
  </si>
  <si>
    <t>Protidešťová žaluzie  - hliník se svařovanou sítí Rozměr: 200x200 mm</t>
  </si>
  <si>
    <t>3.E.1</t>
  </si>
  <si>
    <t>Potrubí kruhové, pozinkované + 30% tvarovek Miniální třída těsnosti potrubních rozvodů: "C" Průměr: 100 mm</t>
  </si>
  <si>
    <t>3.J.1</t>
  </si>
  <si>
    <t>893175008</t>
  </si>
  <si>
    <t>14102547</t>
  </si>
  <si>
    <t>-2134060811</t>
  </si>
  <si>
    <t>99.</t>
  </si>
  <si>
    <t>Ostatní</t>
  </si>
  <si>
    <t>99.1</t>
  </si>
  <si>
    <t>Zprovoznění zařízení, zaregulování</t>
  </si>
  <si>
    <t>1381420361</t>
  </si>
  <si>
    <t>99.2</t>
  </si>
  <si>
    <t>Zaškolení provozovatele</t>
  </si>
  <si>
    <t>-900435615</t>
  </si>
  <si>
    <t>99.3</t>
  </si>
  <si>
    <t>Dokumentace skutečného stavu (6 PARÉ) + 1x elektronická podoba</t>
  </si>
  <si>
    <t>1918741149</t>
  </si>
  <si>
    <t>99.4</t>
  </si>
  <si>
    <t>Dokumentace pro předání díla : - návod k obsluze - generální a jednotlivých strojů a zařízení, - protokol o zaškolení,  - protokol o předání, - ostatní potřebné protokoly</t>
  </si>
  <si>
    <t>864371047</t>
  </si>
  <si>
    <t>99.5</t>
  </si>
  <si>
    <t>Doprava</t>
  </si>
  <si>
    <t>-1760181389</t>
  </si>
  <si>
    <t>db - Elektrotechnika silnoproud - změna B, 2. etapa</t>
  </si>
  <si>
    <t>M - Práce a dodávky M</t>
  </si>
  <si>
    <t xml:space="preserve">    211-M - Dodávky zařízení</t>
  </si>
  <si>
    <t xml:space="preserve">    212-M - Doprava dodávek</t>
  </si>
  <si>
    <t xml:space="preserve">    213-M - Přesun dodávek</t>
  </si>
  <si>
    <t xml:space="preserve">    214-M - Materiál elektromontážní</t>
  </si>
  <si>
    <t xml:space="preserve">      D2 - Úložný materiál</t>
  </si>
  <si>
    <t xml:space="preserve">      D3 - Kabely</t>
  </si>
  <si>
    <t xml:space="preserve">      D4 - Přístroje</t>
  </si>
  <si>
    <t xml:space="preserve">      D5 - Svítidla</t>
  </si>
  <si>
    <t xml:space="preserve">      D6 - Ochrana před bleskem</t>
  </si>
  <si>
    <t xml:space="preserve">    215-M - Prořez</t>
  </si>
  <si>
    <t xml:space="preserve">    216-M - Materiál podružný</t>
  </si>
  <si>
    <t xml:space="preserve">    217-M - Elektromontáže</t>
  </si>
  <si>
    <t xml:space="preserve">    218-M - Zemní práce</t>
  </si>
  <si>
    <t xml:space="preserve">    2192-M - Ostatní</t>
  </si>
  <si>
    <t xml:space="preserve">    2193-M - Revize</t>
  </si>
  <si>
    <t xml:space="preserve">    219-M - PPV pro elektromontáže</t>
  </si>
  <si>
    <t>Práce a dodávky M</t>
  </si>
  <si>
    <t>211-M</t>
  </si>
  <si>
    <t>Dodávky zařízení</t>
  </si>
  <si>
    <t>000760472</t>
  </si>
  <si>
    <t>skříň nástěnná nerez 600x600x210 IP54</t>
  </si>
  <si>
    <t>356518994</t>
  </si>
  <si>
    <t>000788111</t>
  </si>
  <si>
    <t>konstrukce instalační</t>
  </si>
  <si>
    <t>259966165</t>
  </si>
  <si>
    <t>000784457</t>
  </si>
  <si>
    <t>rozbočovací svorkovnice 16/6mm2</t>
  </si>
  <si>
    <t>481831498</t>
  </si>
  <si>
    <t>000290211</t>
  </si>
  <si>
    <t>lišta nulová 16mm2</t>
  </si>
  <si>
    <t>709843530</t>
  </si>
  <si>
    <t>000782412</t>
  </si>
  <si>
    <t>držák nulové lišty</t>
  </si>
  <si>
    <t>512196691</t>
  </si>
  <si>
    <t>000781170</t>
  </si>
  <si>
    <t>lišta propojovací CU 3/16mm2</t>
  </si>
  <si>
    <t>1986265173</t>
  </si>
  <si>
    <t>000784012</t>
  </si>
  <si>
    <t>svorkovnice ochranná HOS</t>
  </si>
  <si>
    <t>-730918912</t>
  </si>
  <si>
    <t>000784451</t>
  </si>
  <si>
    <t>rozpojovací můstek N12</t>
  </si>
  <si>
    <t>806151673</t>
  </si>
  <si>
    <t>000784111</t>
  </si>
  <si>
    <t>svorka řadová RSA 2,5 A</t>
  </si>
  <si>
    <t>-267205126</t>
  </si>
  <si>
    <t>000472001</t>
  </si>
  <si>
    <t>svodič přepětí TI+TII TNC 275/12.5</t>
  </si>
  <si>
    <t>-1878203770</t>
  </si>
  <si>
    <t>000415064</t>
  </si>
  <si>
    <t>vypínač 3/63A</t>
  </si>
  <si>
    <t>-244720731</t>
  </si>
  <si>
    <t>000425211</t>
  </si>
  <si>
    <t>zásuvka vestavná 230V/16A/IP54</t>
  </si>
  <si>
    <t>-727510806</t>
  </si>
  <si>
    <t>000425211.1</t>
  </si>
  <si>
    <t>zásuvka vestavná 400V/32A/5P/IP54</t>
  </si>
  <si>
    <t>-1983459468</t>
  </si>
  <si>
    <t>000434300</t>
  </si>
  <si>
    <t>jistič 1B/ 6A 10kA</t>
  </si>
  <si>
    <t>1723162710</t>
  </si>
  <si>
    <t>000434300.1</t>
  </si>
  <si>
    <t>jistič 1B/16A 10kA</t>
  </si>
  <si>
    <t>1402737128</t>
  </si>
  <si>
    <t>000435001</t>
  </si>
  <si>
    <t>jistič 3B/25A 10kA</t>
  </si>
  <si>
    <t>-1136026683</t>
  </si>
  <si>
    <t>000435001.1</t>
  </si>
  <si>
    <t>jistič 3B/40A 10kA</t>
  </si>
  <si>
    <t>551200918</t>
  </si>
  <si>
    <t>000435001.2</t>
  </si>
  <si>
    <t>jistič 3C/16A 10kA</t>
  </si>
  <si>
    <t>528815838</t>
  </si>
  <si>
    <t>000438012</t>
  </si>
  <si>
    <t>jistič+chránič 2B/10A 30mA 10kA</t>
  </si>
  <si>
    <t>-1779752097</t>
  </si>
  <si>
    <t>000438013</t>
  </si>
  <si>
    <t>jistič+chránič 2B/16A 30mA 10kA</t>
  </si>
  <si>
    <t>518436183</t>
  </si>
  <si>
    <t>000438013.1</t>
  </si>
  <si>
    <t>jistič+chránič 2B/6A 30mA 10kA</t>
  </si>
  <si>
    <t>1183557071</t>
  </si>
  <si>
    <t>000438801</t>
  </si>
  <si>
    <t>proudový chránič 4pol 40A 30mA</t>
  </si>
  <si>
    <t>515434448</t>
  </si>
  <si>
    <t>000439110</t>
  </si>
  <si>
    <t>motorový spínač 2P 2.4-4A</t>
  </si>
  <si>
    <t>-310954811</t>
  </si>
  <si>
    <t>000464011</t>
  </si>
  <si>
    <t>spínací hodiny 230V denní</t>
  </si>
  <si>
    <t>-1061852527</t>
  </si>
  <si>
    <t>000441121</t>
  </si>
  <si>
    <t>stykač 2pól 20A 230V</t>
  </si>
  <si>
    <t>823167258</t>
  </si>
  <si>
    <t>000450030</t>
  </si>
  <si>
    <t>ovladač třípolohový 10A</t>
  </si>
  <si>
    <t>-227117775</t>
  </si>
  <si>
    <t>000783311</t>
  </si>
  <si>
    <t>propojení pomocných obvodů do 25 vodičů (obec.pol)</t>
  </si>
  <si>
    <t>-822174727</t>
  </si>
  <si>
    <t>000173105</t>
  </si>
  <si>
    <t>vodič CYA 1,5</t>
  </si>
  <si>
    <t>1503191233</t>
  </si>
  <si>
    <t>000173108</t>
  </si>
  <si>
    <t>vodič CYA 6</t>
  </si>
  <si>
    <t>843214248</t>
  </si>
  <si>
    <t>000173109</t>
  </si>
  <si>
    <t>vodič CYA 10</t>
  </si>
  <si>
    <t>1506313426</t>
  </si>
  <si>
    <t>000312663</t>
  </si>
  <si>
    <t>vývodka ucpávková Pg16   IP65 vč.matky</t>
  </si>
  <si>
    <t>-1617911760</t>
  </si>
  <si>
    <t>000312664</t>
  </si>
  <si>
    <t>vývodka ucpávková Pg21   IP65 vč.matky</t>
  </si>
  <si>
    <t>490502258</t>
  </si>
  <si>
    <t>000312665</t>
  </si>
  <si>
    <t>vývodka ucpávková Pg29   IP65 vč.matky</t>
  </si>
  <si>
    <t>-855748945</t>
  </si>
  <si>
    <t>999999071</t>
  </si>
  <si>
    <t>Elektroinstalace podružný materiál</t>
  </si>
  <si>
    <t>%</t>
  </si>
  <si>
    <t>1622885503</t>
  </si>
  <si>
    <t>999999072</t>
  </si>
  <si>
    <t>Elektroinstalace výroba rozvaděče</t>
  </si>
  <si>
    <t>1999367631</t>
  </si>
  <si>
    <t>212-M</t>
  </si>
  <si>
    <t>Doprava dodávek</t>
  </si>
  <si>
    <t>999999061</t>
  </si>
  <si>
    <t>Elektroinstalace doprava dodávek</t>
  </si>
  <si>
    <t>256</t>
  </si>
  <si>
    <t>-1066638248</t>
  </si>
  <si>
    <t>213-M</t>
  </si>
  <si>
    <t>Přesun dodávek</t>
  </si>
  <si>
    <t>999999062</t>
  </si>
  <si>
    <t>Elektroinstalace přesun dodávek</t>
  </si>
  <si>
    <t>-349355817</t>
  </si>
  <si>
    <t>214-M</t>
  </si>
  <si>
    <t>Materiál elektromontážní</t>
  </si>
  <si>
    <t>D2</t>
  </si>
  <si>
    <t>Úložný materiál</t>
  </si>
  <si>
    <t>000321112</t>
  </si>
  <si>
    <t>trubka PVC ohebná 16 do betonu</t>
  </si>
  <si>
    <t>-1359243153</t>
  </si>
  <si>
    <t>000321113</t>
  </si>
  <si>
    <t>trubka PVC ohebná 20 do betonu</t>
  </si>
  <si>
    <t>-213175948</t>
  </si>
  <si>
    <t>000322112</t>
  </si>
  <si>
    <t>trubka PVC tuhá 16</t>
  </si>
  <si>
    <t>2090663040</t>
  </si>
  <si>
    <t>000322113</t>
  </si>
  <si>
    <t>trubka PVC tuhá 20</t>
  </si>
  <si>
    <t>885199564</t>
  </si>
  <si>
    <t>000321500</t>
  </si>
  <si>
    <t>trubka korudovaná ochranná 40mm</t>
  </si>
  <si>
    <t>1627510376</t>
  </si>
  <si>
    <t>000321501</t>
  </si>
  <si>
    <t>trubka ochranná korudovaná 110mm</t>
  </si>
  <si>
    <t>-1739191809</t>
  </si>
  <si>
    <t>000311531</t>
  </si>
  <si>
    <t>tělo krabice do betonu</t>
  </si>
  <si>
    <t>-396015999</t>
  </si>
  <si>
    <t>000311541</t>
  </si>
  <si>
    <t>spodek krabice do betonu</t>
  </si>
  <si>
    <t>464943569</t>
  </si>
  <si>
    <t>000311541.1</t>
  </si>
  <si>
    <t>víčko krabice do betonu</t>
  </si>
  <si>
    <t>-1209603769</t>
  </si>
  <si>
    <t>000312001</t>
  </si>
  <si>
    <t>sběrná krabice pro trubky do betonu</t>
  </si>
  <si>
    <t>-1111950246</t>
  </si>
  <si>
    <t>000312911</t>
  </si>
  <si>
    <t>krabice odbočná IP54 81x81mm</t>
  </si>
  <si>
    <t>2088676122</t>
  </si>
  <si>
    <t>000312912</t>
  </si>
  <si>
    <t>krabice odbočná IP54 100x100mm</t>
  </si>
  <si>
    <t>-855652971</t>
  </si>
  <si>
    <t>000354512</t>
  </si>
  <si>
    <t>kabelový žlab nerez 62x50 plný</t>
  </si>
  <si>
    <t>-1378096906</t>
  </si>
  <si>
    <t>000354702</t>
  </si>
  <si>
    <t>víko kabelového žlabu nerez 62</t>
  </si>
  <si>
    <t>-1101779366</t>
  </si>
  <si>
    <t>000351104</t>
  </si>
  <si>
    <t>kabelový žlab nerez 125x100 plný</t>
  </si>
  <si>
    <t>-1660282438</t>
  </si>
  <si>
    <t>000354513</t>
  </si>
  <si>
    <t>kabelový žlab nerez 125x50 plný</t>
  </si>
  <si>
    <t>455238246</t>
  </si>
  <si>
    <t>000354703</t>
  </si>
  <si>
    <t>víko kabelového žlabu nerez 125</t>
  </si>
  <si>
    <t>-1013143723</t>
  </si>
  <si>
    <t>000354822</t>
  </si>
  <si>
    <t>spojka žlabu nerez plný</t>
  </si>
  <si>
    <t>-573291689</t>
  </si>
  <si>
    <t>000354202</t>
  </si>
  <si>
    <t>nosník žlabu nerez 62x50</t>
  </si>
  <si>
    <t>-1815832710</t>
  </si>
  <si>
    <t>000354203</t>
  </si>
  <si>
    <t>nosník žlabu 125x50 (125x100)</t>
  </si>
  <si>
    <t>-1602432643</t>
  </si>
  <si>
    <t>000000201</t>
  </si>
  <si>
    <t>válcovaný profil ocel tř.11</t>
  </si>
  <si>
    <t>496643929</t>
  </si>
  <si>
    <t>168894152</t>
  </si>
  <si>
    <t>D3</t>
  </si>
  <si>
    <t>Kabely</t>
  </si>
  <si>
    <t>000101005</t>
  </si>
  <si>
    <t>kabel CYKY 2x1,5</t>
  </si>
  <si>
    <t>-1979723969</t>
  </si>
  <si>
    <t>000101105</t>
  </si>
  <si>
    <t>kabel CYKY 3x1,5</t>
  </si>
  <si>
    <t>-1230997351</t>
  </si>
  <si>
    <t>000101106</t>
  </si>
  <si>
    <t>kabel CYKY 3x2,5</t>
  </si>
  <si>
    <t>1972445633</t>
  </si>
  <si>
    <t>000101305</t>
  </si>
  <si>
    <t>kabel CYKY 5x1,5</t>
  </si>
  <si>
    <t>1858171189</t>
  </si>
  <si>
    <t>000101306</t>
  </si>
  <si>
    <t>kabel CYKY 5x2,5</t>
  </si>
  <si>
    <t>1891467073</t>
  </si>
  <si>
    <t>000101209</t>
  </si>
  <si>
    <t>kabel CYKY 4x10</t>
  </si>
  <si>
    <t>1252427621</t>
  </si>
  <si>
    <t>000101212</t>
  </si>
  <si>
    <t>kabel CYKY 3x70+50</t>
  </si>
  <si>
    <t>-498791879</t>
  </si>
  <si>
    <t>-349348767</t>
  </si>
  <si>
    <t>-1391468025</t>
  </si>
  <si>
    <t>000173110</t>
  </si>
  <si>
    <t>vodič CYA 16</t>
  </si>
  <si>
    <t>-389746401</t>
  </si>
  <si>
    <t>000190114</t>
  </si>
  <si>
    <t>kabelové oko Cu lisovací 70x10 KU</t>
  </si>
  <si>
    <t>-1108478824</t>
  </si>
  <si>
    <t>000190116</t>
  </si>
  <si>
    <t>kabelové oko Cu lisovací 120x12 KU</t>
  </si>
  <si>
    <t>673575888</t>
  </si>
  <si>
    <t>D4</t>
  </si>
  <si>
    <t>Přístroje</t>
  </si>
  <si>
    <t>000413101</t>
  </si>
  <si>
    <t>spínač 10A řaz.1. IP44 na om.</t>
  </si>
  <si>
    <t>-377208738</t>
  </si>
  <si>
    <t>000413104</t>
  </si>
  <si>
    <t>termostat prostorový IP54</t>
  </si>
  <si>
    <t>-1817978376</t>
  </si>
  <si>
    <t>000423211</t>
  </si>
  <si>
    <t>zásuvka 16A 230V IP44 na om.</t>
  </si>
  <si>
    <t>919250047</t>
  </si>
  <si>
    <t>000425213</t>
  </si>
  <si>
    <t>zásuvka 16A 400V 5.pol. IP44 na om.</t>
  </si>
  <si>
    <t>1073028914</t>
  </si>
  <si>
    <t>D5</t>
  </si>
  <si>
    <t>Svítidla</t>
  </si>
  <si>
    <t>000521021</t>
  </si>
  <si>
    <t>A-svítidlo LED 7700lm 53W IP65 1500mm</t>
  </si>
  <si>
    <t>1443497600</t>
  </si>
  <si>
    <t>000521022</t>
  </si>
  <si>
    <t>R-reflektor venkovní 5000lm 50W IP65</t>
  </si>
  <si>
    <t>2039694683</t>
  </si>
  <si>
    <t>000509041</t>
  </si>
  <si>
    <t>D-svítidlo LED 2700lm 27W IP44 D=3700mm + senzor</t>
  </si>
  <si>
    <t>-2120272220</t>
  </si>
  <si>
    <t>000509031</t>
  </si>
  <si>
    <t>N-svítidlo LED 2700lm 27W IP44 D=3700mm</t>
  </si>
  <si>
    <t>-1557038512</t>
  </si>
  <si>
    <t>000509001</t>
  </si>
  <si>
    <t>L-svítidlo LED 1450lm 11W IP44 s vypínačem-linka</t>
  </si>
  <si>
    <t>-1294676211</t>
  </si>
  <si>
    <t>000552001</t>
  </si>
  <si>
    <t>svítidlo nouzové LED 110lm 1W IP65 3hod.</t>
  </si>
  <si>
    <t>-1600557043</t>
  </si>
  <si>
    <t>D6</t>
  </si>
  <si>
    <t>Ochrana před bleskem</t>
  </si>
  <si>
    <t>000295352</t>
  </si>
  <si>
    <t>podpěra vedení na okapovou rouru (svod)</t>
  </si>
  <si>
    <t>-252527469</t>
  </si>
  <si>
    <t>000295352.1</t>
  </si>
  <si>
    <t>podpěra vedení na ploché střechy</t>
  </si>
  <si>
    <t>-1185890126</t>
  </si>
  <si>
    <t>000295001</t>
  </si>
  <si>
    <t>vedení FeZn 30/4 (0,96kg/m)</t>
  </si>
  <si>
    <t>1967356515</t>
  </si>
  <si>
    <t>000295012</t>
  </si>
  <si>
    <t>vedení FeZn pr.8mm(0,40kg/m)</t>
  </si>
  <si>
    <t>2081033170</t>
  </si>
  <si>
    <t>000295011</t>
  </si>
  <si>
    <t>vedení FeZn pr.10mm(0,63kg/m)</t>
  </si>
  <si>
    <t>-538050388</t>
  </si>
  <si>
    <t>000295073</t>
  </si>
  <si>
    <t>svorka pásku drátu zemnící 2šrouby FeZn</t>
  </si>
  <si>
    <t>-114694404</t>
  </si>
  <si>
    <t>000295601</t>
  </si>
  <si>
    <t>drát AlMgSi pr.8mm polotvrdý 0,135kg/m</t>
  </si>
  <si>
    <t>-462430820</t>
  </si>
  <si>
    <t>000295605</t>
  </si>
  <si>
    <t>drát AlMgSi pr.8 PVC</t>
  </si>
  <si>
    <t>899822126</t>
  </si>
  <si>
    <t>000295760</t>
  </si>
  <si>
    <t>svorka univerzální nerez</t>
  </si>
  <si>
    <t>138906177</t>
  </si>
  <si>
    <t>000295764</t>
  </si>
  <si>
    <t>svorka spojovací nerez</t>
  </si>
  <si>
    <t>-976710745</t>
  </si>
  <si>
    <t>000295766</t>
  </si>
  <si>
    <t>svorka křížová nerez</t>
  </si>
  <si>
    <t>-1598049045</t>
  </si>
  <si>
    <t>000295775</t>
  </si>
  <si>
    <t>svorka na okapní žlaby 1šroub nerez</t>
  </si>
  <si>
    <t>766430688</t>
  </si>
  <si>
    <t>000295767</t>
  </si>
  <si>
    <t>svorka zkušební 2šrouby nerez lisovaná</t>
  </si>
  <si>
    <t>272478647</t>
  </si>
  <si>
    <t>000295611</t>
  </si>
  <si>
    <t>jímací tyč hladká AlMgSi pr.19/1000mm</t>
  </si>
  <si>
    <t>-871180943</t>
  </si>
  <si>
    <t>000295252</t>
  </si>
  <si>
    <t>ochranná stříška jímače FeZn dolní</t>
  </si>
  <si>
    <t>1874173068</t>
  </si>
  <si>
    <t>000295635</t>
  </si>
  <si>
    <t>svorka k jímači nerez</t>
  </si>
  <si>
    <t>-2037557626</t>
  </si>
  <si>
    <t>000295243</t>
  </si>
  <si>
    <t>držák jímače</t>
  </si>
  <si>
    <t>394052161</t>
  </si>
  <si>
    <t>000312011</t>
  </si>
  <si>
    <t>krabice PVC 125x125 IP54</t>
  </si>
  <si>
    <t>1122371883</t>
  </si>
  <si>
    <t>215-M</t>
  </si>
  <si>
    <t>Prořez</t>
  </si>
  <si>
    <t>999999063</t>
  </si>
  <si>
    <t>Elektroinstalace prořez</t>
  </si>
  <si>
    <t>-1322829487</t>
  </si>
  <si>
    <t>216-M</t>
  </si>
  <si>
    <t>Materiál podružný</t>
  </si>
  <si>
    <t>999999064</t>
  </si>
  <si>
    <t>-776431787</t>
  </si>
  <si>
    <t>217-M</t>
  </si>
  <si>
    <t>Elektromontáže</t>
  </si>
  <si>
    <t>210010002</t>
  </si>
  <si>
    <t>-2145732910</t>
  </si>
  <si>
    <t>210010003</t>
  </si>
  <si>
    <t>-1462710667</t>
  </si>
  <si>
    <t>210010021</t>
  </si>
  <si>
    <t>1489829862</t>
  </si>
  <si>
    <t>210010022</t>
  </si>
  <si>
    <t>1882762990</t>
  </si>
  <si>
    <t>210010123</t>
  </si>
  <si>
    <t>1616255320</t>
  </si>
  <si>
    <t>210010123.1</t>
  </si>
  <si>
    <t>trubka ochranná korudovaná 110</t>
  </si>
  <si>
    <t>1823938879</t>
  </si>
  <si>
    <t>210010311</t>
  </si>
  <si>
    <t>krabice odbočná do betonu</t>
  </si>
  <si>
    <t>642097448</t>
  </si>
  <si>
    <t>210100351</t>
  </si>
  <si>
    <t>vývodka z krabice pro trubky do betonu 16-20</t>
  </si>
  <si>
    <t>1933796955</t>
  </si>
  <si>
    <t>210010453</t>
  </si>
  <si>
    <t>-540607202</t>
  </si>
  <si>
    <t>210010351</t>
  </si>
  <si>
    <t>krabice odbočná IP54 81x81</t>
  </si>
  <si>
    <t>1652459621</t>
  </si>
  <si>
    <t>210010351.1</t>
  </si>
  <si>
    <t>-774819865</t>
  </si>
  <si>
    <t>210020303</t>
  </si>
  <si>
    <t>-1478493980</t>
  </si>
  <si>
    <t>210020305</t>
  </si>
  <si>
    <t>-800106243</t>
  </si>
  <si>
    <t>210020306</t>
  </si>
  <si>
    <t>-255640935</t>
  </si>
  <si>
    <t>210020151</t>
  </si>
  <si>
    <t>montáž nosníku žlabu 62</t>
  </si>
  <si>
    <t>-1319447100</t>
  </si>
  <si>
    <t>210020151.1</t>
  </si>
  <si>
    <t>montáž nodníku žlabu 125</t>
  </si>
  <si>
    <t>1708057783</t>
  </si>
  <si>
    <t>210020651</t>
  </si>
  <si>
    <t>nosná konstrukce přístroje do 5kg vč.zhotovení</t>
  </si>
  <si>
    <t>-1634884605</t>
  </si>
  <si>
    <t>210020652</t>
  </si>
  <si>
    <t>nosná konstrukce přístroje do 10kg vč.zhotovení</t>
  </si>
  <si>
    <t>2031844681</t>
  </si>
  <si>
    <t>210810048</t>
  </si>
  <si>
    <t>kabel CYKY 2x1,5 pevně</t>
  </si>
  <si>
    <t>-6748102</t>
  </si>
  <si>
    <t>210810048.1</t>
  </si>
  <si>
    <t>kabel CYKY 3x1,5 pevně</t>
  </si>
  <si>
    <t>1140230176</t>
  </si>
  <si>
    <t>210810048.2</t>
  </si>
  <si>
    <t>kabel CYKY 3x2,5 pevně</t>
  </si>
  <si>
    <t>1961148672</t>
  </si>
  <si>
    <t>210810048.3</t>
  </si>
  <si>
    <t>kabel CYKY 5x1.5 pevně</t>
  </si>
  <si>
    <t>-1958618247</t>
  </si>
  <si>
    <t>210810048.4</t>
  </si>
  <si>
    <t>kabel CYKY 5x2,5 pevně</t>
  </si>
  <si>
    <t>1851501441</t>
  </si>
  <si>
    <t>210810053</t>
  </si>
  <si>
    <t>kabel CYKY 4x10  pevně</t>
  </si>
  <si>
    <t>-225814592</t>
  </si>
  <si>
    <t>210810103</t>
  </si>
  <si>
    <t>-1365426715</t>
  </si>
  <si>
    <t>210800851</t>
  </si>
  <si>
    <t>vodič CYA 6      pevně</t>
  </si>
  <si>
    <t>-1871823061</t>
  </si>
  <si>
    <t>210800851.1</t>
  </si>
  <si>
    <t>vodič CYA 10     pevně</t>
  </si>
  <si>
    <t>1174440357</t>
  </si>
  <si>
    <t>210800851.2</t>
  </si>
  <si>
    <t>vodič CYA 16     pevně</t>
  </si>
  <si>
    <t>-1387584147</t>
  </si>
  <si>
    <t>210100001</t>
  </si>
  <si>
    <t>ukončení v rozvaděči vč.zapojení vodiče do 2,5mm2</t>
  </si>
  <si>
    <t>1325173722</t>
  </si>
  <si>
    <t>210100002</t>
  </si>
  <si>
    <t>ukončení v rozvaděči vč.zapojení vodiče do 6mm2</t>
  </si>
  <si>
    <t>-1340263571</t>
  </si>
  <si>
    <t>210100003</t>
  </si>
  <si>
    <t>ukončení v rozvaděči vč.zapojení vodiče do 10mm2</t>
  </si>
  <si>
    <t>-1141817454</t>
  </si>
  <si>
    <t>210100003.1</t>
  </si>
  <si>
    <t>ukončení v rozvaděči vč.zapojení vodiče do 16mm2</t>
  </si>
  <si>
    <t>-905632609</t>
  </si>
  <si>
    <t>210100007</t>
  </si>
  <si>
    <t>ukončení v rozvaděči vč.zapojení vodiče do 70mm2</t>
  </si>
  <si>
    <t>-822334552</t>
  </si>
  <si>
    <t>210100009</t>
  </si>
  <si>
    <t>ukončení v rozvaděči vč.zapojení vodiče do 120mm2</t>
  </si>
  <si>
    <t>487241348</t>
  </si>
  <si>
    <t>210110021</t>
  </si>
  <si>
    <t>spínač nástěnný od IP.2 vč.zapojení 1pólový/ř.1</t>
  </si>
  <si>
    <t>440008924</t>
  </si>
  <si>
    <t>210110021.1</t>
  </si>
  <si>
    <t>-892412413</t>
  </si>
  <si>
    <t>210190003</t>
  </si>
  <si>
    <t>rozvodnice do hmotnosti 100kg</t>
  </si>
  <si>
    <t>-1623039319</t>
  </si>
  <si>
    <t>210111031</t>
  </si>
  <si>
    <t>-1357940461</t>
  </si>
  <si>
    <t>210111106</t>
  </si>
  <si>
    <t>1229115653</t>
  </si>
  <si>
    <t>210201101</t>
  </si>
  <si>
    <t>1973503481</t>
  </si>
  <si>
    <t>210201101.1</t>
  </si>
  <si>
    <t>R-reflektor venkovní 50W 5000lm IP65</t>
  </si>
  <si>
    <t>-195789925</t>
  </si>
  <si>
    <t>210200012</t>
  </si>
  <si>
    <t>-530287649</t>
  </si>
  <si>
    <t>210200012.1</t>
  </si>
  <si>
    <t>-1265578430</t>
  </si>
  <si>
    <t>210200012.2</t>
  </si>
  <si>
    <t>L-svítidlo LED 1450lm 11W IP44 d vypínačem-linka</t>
  </si>
  <si>
    <t>-359329337</t>
  </si>
  <si>
    <t>210201201</t>
  </si>
  <si>
    <t>svítidlo nouzové LED 110lm 1W IP65</t>
  </si>
  <si>
    <t>-2107601996</t>
  </si>
  <si>
    <t>210220021</t>
  </si>
  <si>
    <t>uzemňov.vedení v zemi úplná mtž FeZn do 120mm2</t>
  </si>
  <si>
    <t>-478647186</t>
  </si>
  <si>
    <t>210220022</t>
  </si>
  <si>
    <t>uzemňov.vedení v zemi úplná mtž FeZn pr.8-10mm</t>
  </si>
  <si>
    <t>1425950873</t>
  </si>
  <si>
    <t>-1770042514</t>
  </si>
  <si>
    <t>210220301</t>
  </si>
  <si>
    <t>svár</t>
  </si>
  <si>
    <t>-1171771474</t>
  </si>
  <si>
    <t>210220441</t>
  </si>
  <si>
    <t>ochrana zemní svorky asfaltovým nátěrem</t>
  </si>
  <si>
    <t>536595215</t>
  </si>
  <si>
    <t>210220101</t>
  </si>
  <si>
    <t>svod vč.podpěr drát do pr.10mm</t>
  </si>
  <si>
    <t>1407800196</t>
  </si>
  <si>
    <t>210220111</t>
  </si>
  <si>
    <t>svod bez podpěr drát do pr.10mm</t>
  </si>
  <si>
    <t>-1796817296</t>
  </si>
  <si>
    <t>210220301.1</t>
  </si>
  <si>
    <t>svorka hromosvodová do 2 šroubů</t>
  </si>
  <si>
    <t>-187677320</t>
  </si>
  <si>
    <t>210220302</t>
  </si>
  <si>
    <t>svorka hromosvodová do 4 šroubů</t>
  </si>
  <si>
    <t>-100075057</t>
  </si>
  <si>
    <t>210220201</t>
  </si>
  <si>
    <t>jímací tyč do 3m montáž na hřeben</t>
  </si>
  <si>
    <t>-642702127</t>
  </si>
  <si>
    <t>210010453.1</t>
  </si>
  <si>
    <t>341517751</t>
  </si>
  <si>
    <t>218-M</t>
  </si>
  <si>
    <t>000046221</t>
  </si>
  <si>
    <t>asfalt 80</t>
  </si>
  <si>
    <t>2192-M</t>
  </si>
  <si>
    <t>219000101</t>
  </si>
  <si>
    <t>koordinace s ostatními profesemi</t>
  </si>
  <si>
    <t>240</t>
  </si>
  <si>
    <t>218009001</t>
  </si>
  <si>
    <t>poplatek za recyklaci svítidla</t>
  </si>
  <si>
    <t>242</t>
  </si>
  <si>
    <t>999999066</t>
  </si>
  <si>
    <t>Elektroinstalace kompletační činnost</t>
  </si>
  <si>
    <t>kpl</t>
  </si>
  <si>
    <t>-894606289</t>
  </si>
  <si>
    <t>2193-M</t>
  </si>
  <si>
    <t>Revize</t>
  </si>
  <si>
    <t>999999067</t>
  </si>
  <si>
    <t>Elektroinstalace revize</t>
  </si>
  <si>
    <t>1570506259</t>
  </si>
  <si>
    <t>219-M</t>
  </si>
  <si>
    <t>PPV pro elektromontáže</t>
  </si>
  <si>
    <t>999999065</t>
  </si>
  <si>
    <t>Elektroinstalace PPV pro elektromontáže</t>
  </si>
  <si>
    <t>142824999</t>
  </si>
  <si>
    <t>fb - MaR - Změna B, 2. etapa</t>
  </si>
  <si>
    <t xml:space="preserve">    36-M - Montáž prov.,měř. a regul. zařízení</t>
  </si>
  <si>
    <t xml:space="preserve">      D1 - VZT 1 - větrání prostoru chovu</t>
  </si>
  <si>
    <t xml:space="preserve">      D2 - VZT 2.1 - větrání strojovny 0.01</t>
  </si>
  <si>
    <t xml:space="preserve">      D3 - VZT 2.2 - větrání strojovny 1.04</t>
  </si>
  <si>
    <t xml:space="preserve">      D4 - Čištění bazénových vod - tučňák</t>
  </si>
  <si>
    <t xml:space="preserve">      D5 - Rozvaděč DT-06BT</t>
  </si>
  <si>
    <t xml:space="preserve">      D6 - Řídící systém (40xAI, 5xAO, 62xDI, 42xDO)</t>
  </si>
  <si>
    <t xml:space="preserve">      D7 - Rozvaděč DT-06VZT</t>
  </si>
  <si>
    <t xml:space="preserve">      D8 - Řídící systém (16xAI, 6xAO, 40xDI, 21xDO)</t>
  </si>
  <si>
    <t xml:space="preserve">      D9 - KABELY A NOSNÁ ČÁST</t>
  </si>
  <si>
    <t>36-M</t>
  </si>
  <si>
    <t>Montáž prov.,měř. a regul. zařízení</t>
  </si>
  <si>
    <t>D1</t>
  </si>
  <si>
    <t>VZT 1 - větrání prostoru chovu</t>
  </si>
  <si>
    <t>.T4, 5</t>
  </si>
  <si>
    <t>Kanálové teplotní čidlo Pt1000, 250mm</t>
  </si>
  <si>
    <t>.TH1, 2</t>
  </si>
  <si>
    <t>Kanálové aktivní čidlo vlhkosti, teplota pasivní Pt1000</t>
  </si>
  <si>
    <t>.TH3</t>
  </si>
  <si>
    <t>Prostorové čidlo vlhkosti a teploty 0… 100%, 0.. 50°C, 0-10V</t>
  </si>
  <si>
    <t>.DP1, 2</t>
  </si>
  <si>
    <t>Čidlo diferenčního tlaku -1000…+1000Pa, 0-10V</t>
  </si>
  <si>
    <t>.E1,2,3,4</t>
  </si>
  <si>
    <t>Diferenční manostat nastavitelný 50..500 Pa</t>
  </si>
  <si>
    <t>.S1, 2</t>
  </si>
  <si>
    <t>Revizní vypínač pro motor &lt;1kW s pomocným kontaktem</t>
  </si>
  <si>
    <t>.KP, .KO</t>
  </si>
  <si>
    <t>Servopohon 18 Nm s pruž. pro zp. chod (90°=90s), 2P, 24V~,24…48V</t>
  </si>
  <si>
    <t>.EOH</t>
  </si>
  <si>
    <t>Regulátor el.ohřívače TTC25</t>
  </si>
  <si>
    <t>OVL1</t>
  </si>
  <si>
    <t>Ovladač se signálkou 24V</t>
  </si>
  <si>
    <t>VZT 2.1 - větrání strojovny 0.01</t>
  </si>
  <si>
    <t>.T1</t>
  </si>
  <si>
    <t>.TH1</t>
  </si>
  <si>
    <t>.E1,2</t>
  </si>
  <si>
    <t>.S1, 2.1</t>
  </si>
  <si>
    <t>Revizní vypínač pro 1-fáz.motor &lt;0,5kW s pomocným kontaktem</t>
  </si>
  <si>
    <t>.KP</t>
  </si>
  <si>
    <t>Servopohon 5 Nm, (90°=120s), 2P/3P, 230V~</t>
  </si>
  <si>
    <t>OVL2</t>
  </si>
  <si>
    <t>VZT 2.2 - větrání strojovny 1.04</t>
  </si>
  <si>
    <t>.TH2</t>
  </si>
  <si>
    <t>OVL3</t>
  </si>
  <si>
    <t>Čištění bazénových vod - tučňák</t>
  </si>
  <si>
    <t>HLA1 - 4</t>
  </si>
  <si>
    <t>Hladinový spínač plovákový</t>
  </si>
  <si>
    <t>P1 … P10</t>
  </si>
  <si>
    <t>Čidlo tlaku pro kapaliny a plyny / 0…10bar, 0-10V</t>
  </si>
  <si>
    <t>Rozvaděč DT-06BT</t>
  </si>
  <si>
    <t>DT-06BT</t>
  </si>
  <si>
    <t>Rozvaděčová skříň např.Schrack 800x2000+100x300 mm</t>
  </si>
  <si>
    <t>Řídící systém (40xAI, 5xAO, 62xDI, 42xDO)</t>
  </si>
  <si>
    <t>Pol282</t>
  </si>
  <si>
    <t>DDC regulátor , 16AI, 8AO, 32DI, 32DO, ethernet, RS485</t>
  </si>
  <si>
    <t>Pol283</t>
  </si>
  <si>
    <t>Modul 16 digitálních vstupů, max. 30V AC nebo 50V DC, společná zem, protokol Modbus</t>
  </si>
  <si>
    <t>Pol284</t>
  </si>
  <si>
    <t>Modul 8 analogových vstupů, 4x proudová smyčka 4-20mA, protokol Modbus</t>
  </si>
  <si>
    <t>Pol285</t>
  </si>
  <si>
    <t>Modul 8 digitálních výstupů,  protokol Modbus</t>
  </si>
  <si>
    <t>Pol286</t>
  </si>
  <si>
    <t>Dotykový ovládací terminál 7“, 800x480, ARM, 256MB RAM, Ethernet</t>
  </si>
  <si>
    <t>Pol287</t>
  </si>
  <si>
    <t>5 portový TCP/IP switch</t>
  </si>
  <si>
    <t>D7</t>
  </si>
  <si>
    <t>Rozvaděč DT-06VZT</t>
  </si>
  <si>
    <t>DT-06VZT</t>
  </si>
  <si>
    <t>Rozvaděčová skříň např.Schrack 800x1600x300 mm</t>
  </si>
  <si>
    <t>D8</t>
  </si>
  <si>
    <t>Řídící systém (16xAI, 6xAO, 40xDI, 21xDO)</t>
  </si>
  <si>
    <t>D9</t>
  </si>
  <si>
    <t>KABELY A NOSNÁ ČÁST</t>
  </si>
  <si>
    <t>Pol288</t>
  </si>
  <si>
    <t>JYTY-O 2 x 1</t>
  </si>
  <si>
    <t>Pol289</t>
  </si>
  <si>
    <t>JYTY-O 4 x 1</t>
  </si>
  <si>
    <t>Pol290</t>
  </si>
  <si>
    <t>JYTY-O 7 x 1</t>
  </si>
  <si>
    <t>Pol291</t>
  </si>
  <si>
    <t>CYKY-J 3x1,5</t>
  </si>
  <si>
    <t>Pol292</t>
  </si>
  <si>
    <t>CYKY-J 5x1,5</t>
  </si>
  <si>
    <t>Pol293</t>
  </si>
  <si>
    <t>CYKY-J 5x2,5</t>
  </si>
  <si>
    <t>Pol294</t>
  </si>
  <si>
    <t>CYKY-J 5x4</t>
  </si>
  <si>
    <t>Pol295</t>
  </si>
  <si>
    <t>CYKY-J 5x16</t>
  </si>
  <si>
    <t>Pol296</t>
  </si>
  <si>
    <t>CYKY-J 7x2,5</t>
  </si>
  <si>
    <t>Pol297</t>
  </si>
  <si>
    <t>Vodič CYA 6</t>
  </si>
  <si>
    <t>Pol298</t>
  </si>
  <si>
    <t>Kabelový žlab 125x100 vč. víka</t>
  </si>
  <si>
    <t>Pol299</t>
  </si>
  <si>
    <t>Kabelový žlab 250x100 vč. víka</t>
  </si>
  <si>
    <t>Pol300</t>
  </si>
  <si>
    <t>Plastová lišta vkládací 25x22</t>
  </si>
  <si>
    <t>Pol301</t>
  </si>
  <si>
    <t>Ostatní drobný elektroinstalační materiál</t>
  </si>
  <si>
    <t>Pol302</t>
  </si>
  <si>
    <t>Montáže</t>
  </si>
  <si>
    <t>Pol303</t>
  </si>
  <si>
    <t>Naprogramování řídících podstanic ( 236 I/O bodů )</t>
  </si>
  <si>
    <t>Pol304</t>
  </si>
  <si>
    <t>- dílenská dokumentace dodavatele</t>
  </si>
  <si>
    <t>Pol305</t>
  </si>
  <si>
    <t>- dokumentace skutečného provedení</t>
  </si>
  <si>
    <t>Pol306</t>
  </si>
  <si>
    <t>- manuály</t>
  </si>
  <si>
    <t>Pol307</t>
  </si>
  <si>
    <t>- zaškolení</t>
  </si>
  <si>
    <t>Pol308</t>
  </si>
  <si>
    <t>- testy a revize</t>
  </si>
  <si>
    <t>Pol309</t>
  </si>
  <si>
    <t>- zkušební provoz</t>
  </si>
  <si>
    <t>Pol310</t>
  </si>
  <si>
    <t>- výchozí revize</t>
  </si>
  <si>
    <t>gb1 - ČBV- venkovní rozvody - změna B, 2.etapa</t>
  </si>
  <si>
    <t>115101201</t>
  </si>
  <si>
    <t>Čerpání vody na dopravní výšku do 10 m průměrný přítok do 500 l/min</t>
  </si>
  <si>
    <t>CS ÚRS 2021 01</t>
  </si>
  <si>
    <t>-432305136</t>
  </si>
  <si>
    <t>119002121</t>
  </si>
  <si>
    <t>Přechodová lávka délky do 2 m včetně zábradlí pro zabezpečení výkopu zřízení</t>
  </si>
  <si>
    <t>1227311065</t>
  </si>
  <si>
    <t>119002122</t>
  </si>
  <si>
    <t>Přechodová lávka délky do 2 m včetně zábradlí pro zabezpečení výkopu odstranění</t>
  </si>
  <si>
    <t>-942309868</t>
  </si>
  <si>
    <t>119003131</t>
  </si>
  <si>
    <t>Výstražná páska pro zabezpečení výkopu zřízení</t>
  </si>
  <si>
    <t>-1547139485</t>
  </si>
  <si>
    <t>119003132</t>
  </si>
  <si>
    <t>Výstražná páska pro zabezpečení výkopu odstranění</t>
  </si>
  <si>
    <t>-190522610</t>
  </si>
  <si>
    <t>119004111</t>
  </si>
  <si>
    <t>Bezpečný vstup nebo výstup z výkopu pomocí žebříku zřízení</t>
  </si>
  <si>
    <t>-88398779</t>
  </si>
  <si>
    <t>119004112</t>
  </si>
  <si>
    <t>Bezpečný vstup nebo výstup z výkopu pomocí žebříku odstranění</t>
  </si>
  <si>
    <t>4386600</t>
  </si>
  <si>
    <t>132254101</t>
  </si>
  <si>
    <t>Hloubení rýh zapažených š do 800 mm v hornině třídy těžitelnosti I, skupiny 3 objem do 20 m3 strojně</t>
  </si>
  <si>
    <t>1208494344</t>
  </si>
  <si>
    <t>kanalizace ze dna</t>
  </si>
  <si>
    <t>2,7*0,8*1,8</t>
  </si>
  <si>
    <t>voda čistá z ÚV</t>
  </si>
  <si>
    <t>8,8*0,8*1,4</t>
  </si>
  <si>
    <t>132254202</t>
  </si>
  <si>
    <t>Hloubení zapažených rýh š do 2000 mm v hornině třídy těžitelnosti I, skupiny 3 objem do 50 m3</t>
  </si>
  <si>
    <t>-985724722</t>
  </si>
  <si>
    <t>kanalizace ze dna a z hladiny</t>
  </si>
  <si>
    <t>22,7*1*1,8</t>
  </si>
  <si>
    <t>151811131</t>
  </si>
  <si>
    <t>Osazení pažicího boxu hl výkopu do 4 m š do 1,2 m</t>
  </si>
  <si>
    <t>-1123395412</t>
  </si>
  <si>
    <t>22,7*1,8*2+2,7*1,8*2+8,8*1,4*2</t>
  </si>
  <si>
    <t>151811231</t>
  </si>
  <si>
    <t>Odstranění pažicího boxu hl výkopu do 4 m š do 1,2 m</t>
  </si>
  <si>
    <t>-36400367</t>
  </si>
  <si>
    <t>-145568290</t>
  </si>
  <si>
    <t>15,598+3,19</t>
  </si>
  <si>
    <t>-221001894</t>
  </si>
  <si>
    <t>18,788*20 'Přepočtené koeficientem množství</t>
  </si>
  <si>
    <t>-717550365</t>
  </si>
  <si>
    <t>171201221</t>
  </si>
  <si>
    <t>Poplatek za uložení na skládce (skládkovné) zeminy a kamení kód odpadu 17 05 04</t>
  </si>
  <si>
    <t>1754509842</t>
  </si>
  <si>
    <t>18,788*2 'Přepočtené koeficientem množství</t>
  </si>
  <si>
    <t>-1507294833</t>
  </si>
  <si>
    <t>-305036375</t>
  </si>
  <si>
    <t>40,86+3,888+9,856-3,19-15,598</t>
  </si>
  <si>
    <t>175151101</t>
  </si>
  <si>
    <t>Obsypání potrubí strojně sypaninou bez prohození, uloženou do 3 m</t>
  </si>
  <si>
    <t>340886715</t>
  </si>
  <si>
    <t>22,7*1*0,5+2,7*0,8*0,5+8,8*0,8*0,45</t>
  </si>
  <si>
    <t>58331200</t>
  </si>
  <si>
    <t>štěrkopísek netříděný zásypový</t>
  </si>
  <si>
    <t>185094454</t>
  </si>
  <si>
    <t>15,598*2 'Přepočtené koeficientem množství</t>
  </si>
  <si>
    <t>181951112</t>
  </si>
  <si>
    <t>Úprava pláně v hornině třídy těžitelnosti I, skupiny 1 až 3 se zhutněním strojně</t>
  </si>
  <si>
    <t>261573708</t>
  </si>
  <si>
    <t>22,7*1+2,7*0,8+8,8*0,8</t>
  </si>
  <si>
    <t>359901111</t>
  </si>
  <si>
    <t>Vyčištění stok</t>
  </si>
  <si>
    <t>-482314265</t>
  </si>
  <si>
    <t>48+3+20</t>
  </si>
  <si>
    <t>451573111</t>
  </si>
  <si>
    <t>Lože pod potrubí otevřený výkop ze štěrkopísku</t>
  </si>
  <si>
    <t>1182513612</t>
  </si>
  <si>
    <t>22,7*1*0,1+2,7*0,8*0,1+8,8*0,8*0,1</t>
  </si>
  <si>
    <t>871321211</t>
  </si>
  <si>
    <t>Montáž potrubí z PE100 SDR 11 otevřený výkop svařovaných elektrotvarovkou D 160 x 14,6 mm</t>
  </si>
  <si>
    <t>-216910330</t>
  </si>
  <si>
    <t>28613560</t>
  </si>
  <si>
    <t>potrubí dvouvrstvé PE100 RC SDR11 160x14,6 dl 12m</t>
  </si>
  <si>
    <t>319911726</t>
  </si>
  <si>
    <t>20*1,015 'Přepočtené koeficientem množství</t>
  </si>
  <si>
    <t>871355221</t>
  </si>
  <si>
    <t>Kanalizační potrubí z tvrdého PVC jednovrstvé tuhost třídy SN8 DN 200</t>
  </si>
  <si>
    <t>1696677584</t>
  </si>
  <si>
    <t>"kanalizace ze dna a z hladiny" 48</t>
  </si>
  <si>
    <t>"kanalizace ze dna" 3</t>
  </si>
  <si>
    <t>877325201</t>
  </si>
  <si>
    <t>Montáž elektrospojek na kanalizačním potrubí z PE trub d 160</t>
  </si>
  <si>
    <t>-670300480</t>
  </si>
  <si>
    <t>28615978</t>
  </si>
  <si>
    <t>elektrospojka SDR11 PE 100 PN16 D 160mm</t>
  </si>
  <si>
    <t>945932050</t>
  </si>
  <si>
    <t>877325210</t>
  </si>
  <si>
    <t>Montáž elektrokolen 45° na kanalizačním potrubí z PE trub d 160</t>
  </si>
  <si>
    <t>-188055029</t>
  </si>
  <si>
    <t>28614951</t>
  </si>
  <si>
    <t>elektrokoleno 45° PE 100 PN16 D 160mm</t>
  </si>
  <si>
    <t>-792879407</t>
  </si>
  <si>
    <t>877325212</t>
  </si>
  <si>
    <t>Montáž elektrokolen 90° na kanalizačním potrubí z PE trub d 160</t>
  </si>
  <si>
    <t>1067853944</t>
  </si>
  <si>
    <t>28614939</t>
  </si>
  <si>
    <t>elektrokoleno 90° PE 100 PN16 D 160mm</t>
  </si>
  <si>
    <t>-1566665988</t>
  </si>
  <si>
    <t>877355211</t>
  </si>
  <si>
    <t>Montáž tvarovek z tvrdého PVC-systém KG nebo z polypropylenu-systém KG 2000 jednoosé DN 200</t>
  </si>
  <si>
    <t>-750382976</t>
  </si>
  <si>
    <t>28611366</t>
  </si>
  <si>
    <t>koleno kanalizace PVC KG 200x45°</t>
  </si>
  <si>
    <t>-1845663638</t>
  </si>
  <si>
    <t>28611368</t>
  </si>
  <si>
    <t>koleno kanalizace PVC KG 200x87°</t>
  </si>
  <si>
    <t>-1285015363</t>
  </si>
  <si>
    <t>877355221</t>
  </si>
  <si>
    <t>Montáž tvarovek z tvrdého PVC-systém KG nebo z polypropylenu-systém KG 2000 dvouosé DN 200</t>
  </si>
  <si>
    <t>-1023349303</t>
  </si>
  <si>
    <t>28611396</t>
  </si>
  <si>
    <t>odbočka kanalizační PVC s hrdlem 200/200/45°</t>
  </si>
  <si>
    <t>763637128</t>
  </si>
  <si>
    <t>899722113</t>
  </si>
  <si>
    <t>Krytí potrubí z plastů výstražnou fólií z PVC 34cm</t>
  </si>
  <si>
    <t>-912214847</t>
  </si>
  <si>
    <t>998271301</t>
  </si>
  <si>
    <t>Přesun hmot pro kanalizace hloubené monolitické z betonu otevřený výkop</t>
  </si>
  <si>
    <t>1024613018</t>
  </si>
  <si>
    <t>998276101</t>
  </si>
  <si>
    <t>Přesun hmot pro trubní vedení z trub z plastických hmot otevřený výkop</t>
  </si>
  <si>
    <t>-215657013</t>
  </si>
  <si>
    <t>721290112</t>
  </si>
  <si>
    <t>Zkouška těsnosti potrubí kanalizace vodou do DN 200</t>
  </si>
  <si>
    <t>108682199</t>
  </si>
  <si>
    <t>gb2 - ČBV- vnitřní rozvody - změna B, 2.etapa</t>
  </si>
  <si>
    <t xml:space="preserve">    8 - Trubní vedení a armatury</t>
  </si>
  <si>
    <t>PSV - PSV</t>
  </si>
  <si>
    <t>M -   M</t>
  </si>
  <si>
    <t xml:space="preserve">    PS 01.2 -   Montáž</t>
  </si>
  <si>
    <t xml:space="preserve">    PS 01.3 -  Ostatní</t>
  </si>
  <si>
    <t>Trubní vedení a armatury</t>
  </si>
  <si>
    <t>2000100</t>
  </si>
  <si>
    <t>Nerezová trubka svařovaná, DN 100, PN 40 104 x 2,0mm, AISI 304</t>
  </si>
  <si>
    <t>64951326</t>
  </si>
  <si>
    <t>1,5+2,6</t>
  </si>
  <si>
    <t>2000150</t>
  </si>
  <si>
    <t>Nerezová trubka svařovaná, DN 150, PN 40 154 x 2,0mm, AISI 304</t>
  </si>
  <si>
    <t>-1120352969</t>
  </si>
  <si>
    <t>1,0+4,5</t>
  </si>
  <si>
    <t>2000200</t>
  </si>
  <si>
    <t>Nerezová trubka svařovaná, DN 200, PN 40 204 x 2,0mm, AISI 304</t>
  </si>
  <si>
    <t>-1014317284</t>
  </si>
  <si>
    <t>4,5+5,5</t>
  </si>
  <si>
    <t>3000050</t>
  </si>
  <si>
    <t>Příruba nerez DN50, AISI 304</t>
  </si>
  <si>
    <t>1988020354</t>
  </si>
  <si>
    <t>3000075</t>
  </si>
  <si>
    <t>Příruba nerez DN75, AISI 304</t>
  </si>
  <si>
    <t>-1994734185</t>
  </si>
  <si>
    <t>3000100</t>
  </si>
  <si>
    <t>Příruba nerez DN100, AISI 304</t>
  </si>
  <si>
    <t>1947720679</t>
  </si>
  <si>
    <t>3000125</t>
  </si>
  <si>
    <t>Příruba nerez DN125, AISI 304</t>
  </si>
  <si>
    <t>1610354075</t>
  </si>
  <si>
    <t>3000150</t>
  </si>
  <si>
    <t>Příruba nerez DN150, AISI 304</t>
  </si>
  <si>
    <t>-139621844</t>
  </si>
  <si>
    <t>2+6+6</t>
  </si>
  <si>
    <t>3000200</t>
  </si>
  <si>
    <t>Příruba nerez DN200, AISI 304</t>
  </si>
  <si>
    <t>-2134534603</t>
  </si>
  <si>
    <t>4000100050</t>
  </si>
  <si>
    <t>Redukce nerez 100/50</t>
  </si>
  <si>
    <t>93781615</t>
  </si>
  <si>
    <t>4000150075</t>
  </si>
  <si>
    <t>Redukce nerez 150/75</t>
  </si>
  <si>
    <t>158785868</t>
  </si>
  <si>
    <t>4000150125</t>
  </si>
  <si>
    <t>Redukce nerez 150/125</t>
  </si>
  <si>
    <t>-811727728</t>
  </si>
  <si>
    <t>4000200150</t>
  </si>
  <si>
    <t>Redukce nerez 200/150</t>
  </si>
  <si>
    <t>-429021505</t>
  </si>
  <si>
    <t>4000250200</t>
  </si>
  <si>
    <t>Redukce nerez 250/200</t>
  </si>
  <si>
    <t>1647069037</t>
  </si>
  <si>
    <t>5000100</t>
  </si>
  <si>
    <t>Lemový nákružek nerez DN 100, AISI 304</t>
  </si>
  <si>
    <t>2097344069</t>
  </si>
  <si>
    <t>5000150</t>
  </si>
  <si>
    <t>Lemový nákružek nerez DN 150, AISI 304</t>
  </si>
  <si>
    <t>1011302930</t>
  </si>
  <si>
    <t>6000100</t>
  </si>
  <si>
    <t>Nerez koleno 90st, DN 100</t>
  </si>
  <si>
    <t>868515946</t>
  </si>
  <si>
    <t>6000125</t>
  </si>
  <si>
    <t>Nerez koleno 90st, DN 125</t>
  </si>
  <si>
    <t>851893162</t>
  </si>
  <si>
    <t>6000200</t>
  </si>
  <si>
    <t>Nerez koleno 90st, DN 200</t>
  </si>
  <si>
    <t>-853657369</t>
  </si>
  <si>
    <t>8000100</t>
  </si>
  <si>
    <t>Nerez zábradlí, výška 1,0m</t>
  </si>
  <si>
    <t>1396437584</t>
  </si>
  <si>
    <t>8000100_1</t>
  </si>
  <si>
    <t>Nerez zábradlí, výška 1,0m na řetízek</t>
  </si>
  <si>
    <t>-1319955472</t>
  </si>
  <si>
    <t>871241141</t>
  </si>
  <si>
    <t>Montáž potrubí z PE100 SDR 11 otevřený výkop svařovaných na tupo D 90 x 8,2 mm</t>
  </si>
  <si>
    <t>-740256273</t>
  </si>
  <si>
    <t>"tlakový vzduch na praní filtrů" 20</t>
  </si>
  <si>
    <t>"odpadní potrubí od dmychadla" 6,5</t>
  </si>
  <si>
    <t>28613556</t>
  </si>
  <si>
    <t>potrubí dvouvrstvé PE100 RC SDR11 90x8,2 dl 12m</t>
  </si>
  <si>
    <t>-2013023436</t>
  </si>
  <si>
    <t>26,5*1,015 'Přepočtené koeficientem množství</t>
  </si>
  <si>
    <t>871251141</t>
  </si>
  <si>
    <t>Montáž potrubí z PE100 SDR 11 otevřený výkop svařovaných na tupo D 110 x 10,0 mm</t>
  </si>
  <si>
    <t>-2120704478</t>
  </si>
  <si>
    <t>"přívod pitné vody" 17</t>
  </si>
  <si>
    <t>"prací voda" 7,1</t>
  </si>
  <si>
    <t>"survá voda na filtry-suterén" 6</t>
  </si>
  <si>
    <t>28613557</t>
  </si>
  <si>
    <t>potrubí dvouvrstvé PE100 RC SDR11 110x10,0 dl 12m</t>
  </si>
  <si>
    <t>-1724590129</t>
  </si>
  <si>
    <t>30,1*1,015 'Přepočtené koeficientem množství</t>
  </si>
  <si>
    <t>871311101</t>
  </si>
  <si>
    <t>Montáž potrubí z PVC SDR 11 těsněných gumovým kroužkem otevřený výkop D 160 x 6,2 mm</t>
  </si>
  <si>
    <t>1534321683</t>
  </si>
  <si>
    <t>"surová voda ze dna" 12</t>
  </si>
  <si>
    <t>"surová voda z hladiny" 15</t>
  </si>
  <si>
    <t>28610003</t>
  </si>
  <si>
    <t>trubka tlaková hrdlovaná vodovodní PVC dl 6m DN 150</t>
  </si>
  <si>
    <t>1096614773</t>
  </si>
  <si>
    <t>15*1,03 'Přepočtené koeficientem množství</t>
  </si>
  <si>
    <t>871321141</t>
  </si>
  <si>
    <t>Montáž potrubí z PE100 SDR 11 otevřený výkop svařovaných na tupo D 160 x 14,6 mm</t>
  </si>
  <si>
    <t>1222717367</t>
  </si>
  <si>
    <t>"surová voda na fltry-1.np-před filtry 1a F2" 6</t>
  </si>
  <si>
    <t>"surová voda na fltry-1.np-za filtry 1a F2" 21</t>
  </si>
  <si>
    <t>"upravená-vydesinfikovaná" 23</t>
  </si>
  <si>
    <t>"surová voda na filtry-suterén" 2,5</t>
  </si>
  <si>
    <t>"surová voda na filtry-1.np-před denitrifikací" 3</t>
  </si>
  <si>
    <t>"surová voda na filtry-1.np-za denitrifikací" 5,1</t>
  </si>
  <si>
    <t>"odpadní potrubí z praní fltrů" 32</t>
  </si>
  <si>
    <t>-191478813</t>
  </si>
  <si>
    <t>92,6*1,015 'Přepočtené koeficientem množství</t>
  </si>
  <si>
    <t>871351_100</t>
  </si>
  <si>
    <t>Redukce PVC DN 150/200</t>
  </si>
  <si>
    <t>1275402301</t>
  </si>
  <si>
    <t>871351_200</t>
  </si>
  <si>
    <t>Redukce PVC DN 80/65</t>
  </si>
  <si>
    <t>1657932332</t>
  </si>
  <si>
    <t>871351101</t>
  </si>
  <si>
    <t>Montáž potrubí z PVC SDR 11 těsněných gumovým kroužkem otevřený výkop D 225 x 8,6 mm</t>
  </si>
  <si>
    <t>-1763906468</t>
  </si>
  <si>
    <t>"bezpečnostní přepad, vypouštění nádrží" 18+8,5</t>
  </si>
  <si>
    <t>28610006</t>
  </si>
  <si>
    <t>trubka tlaková hrdlovaná vodovodní PVC dl 6m DN 200</t>
  </si>
  <si>
    <t>-489184947</t>
  </si>
  <si>
    <t>26,5*1,03 'Přepočtené koeficientem množství</t>
  </si>
  <si>
    <t>871361142</t>
  </si>
  <si>
    <t>Montáž potrubí z PE100 SDR 11 otevřený výkop svařovaných na tupo D 280 x 25,4 mm</t>
  </si>
  <si>
    <t>-1527720792</t>
  </si>
  <si>
    <t>"surová voda na filtry-1NP-před filtry F1a F2" 5,5</t>
  </si>
  <si>
    <t>"surová voda na filtry-1NP-za filtry F1a F2" 18</t>
  </si>
  <si>
    <t>"surová voda na filtry-1NP-před denitrifikací" 0,5</t>
  </si>
  <si>
    <t>"surová voda na filtry-suterén" 8,0</t>
  </si>
  <si>
    <t>28613565</t>
  </si>
  <si>
    <t>potrubí dvouvrstvé PE100 RC SDR11 280x25,4 dl 12m</t>
  </si>
  <si>
    <t>508585289</t>
  </si>
  <si>
    <t>32*1,015 'Přepočtené koeficientem množství</t>
  </si>
  <si>
    <t>877241112</t>
  </si>
  <si>
    <t>Montáž elektrokolen 90° na vodovodním potrubí z PE trub d 90</t>
  </si>
  <si>
    <t>540174379</t>
  </si>
  <si>
    <t>"odpadní potrubí od dmychadla" 4</t>
  </si>
  <si>
    <t>"tlakový vzduch na praní fitrů" 12</t>
  </si>
  <si>
    <t>28614815</t>
  </si>
  <si>
    <t>koleno 90° SDR11 PE 100 PN16 D 90mm</t>
  </si>
  <si>
    <t>894674394</t>
  </si>
  <si>
    <t>877241113</t>
  </si>
  <si>
    <t>Montáž elektro T-kusů na vodovodním potrubí z PE trub d 90</t>
  </si>
  <si>
    <t>1855092641</t>
  </si>
  <si>
    <t>"tlakový vzduch na praní filtrů" 3</t>
  </si>
  <si>
    <t>28614960</t>
  </si>
  <si>
    <t>elektrotvarovka T-kus rovnoramenný PE 100 PN16 D 90mm</t>
  </si>
  <si>
    <t>-729607143</t>
  </si>
  <si>
    <t>877261112</t>
  </si>
  <si>
    <t>Montáž elektrokolen 90° na vodovodním potrubí z PE trub d 110</t>
  </si>
  <si>
    <t>746150511</t>
  </si>
  <si>
    <t>"přívod pitné vody" 2</t>
  </si>
  <si>
    <t>"surová voda na filtry" 6</t>
  </si>
  <si>
    <t>"prací voda" 3</t>
  </si>
  <si>
    <t>28614937</t>
  </si>
  <si>
    <t>elektrokoleno 90° PE 100 PN16 D 110mm</t>
  </si>
  <si>
    <t>2009428947</t>
  </si>
  <si>
    <t>877261113</t>
  </si>
  <si>
    <t>Montáž elektro T-kusů na vodovodním potrubí z PE trub d 110</t>
  </si>
  <si>
    <t>1405984433</t>
  </si>
  <si>
    <t>"přívod pitné vody" 1</t>
  </si>
  <si>
    <t>28614961</t>
  </si>
  <si>
    <t>elektrotvarovka T-kus rovnoramenný PE 100 PN16 D 110mm</t>
  </si>
  <si>
    <t>1281637670</t>
  </si>
  <si>
    <t>877321110</t>
  </si>
  <si>
    <t>Montáž elektrokolen 45° na vodovodním potrubí z PE trub d 160</t>
  </si>
  <si>
    <t>-1503499487</t>
  </si>
  <si>
    <t>"surová voda na filtry-1np-před denitrifikací" 2</t>
  </si>
  <si>
    <t>"surová voda na filtry-1np-za fitry F1 a F2" 2</t>
  </si>
  <si>
    <t>"surová voda ze dna-venkovní" 6</t>
  </si>
  <si>
    <t>"odpadní potrubí z praní filtrů" 1</t>
  </si>
  <si>
    <t>"surová voda na filtry-1np-za denitrifikací" 3</t>
  </si>
  <si>
    <t>"surová voda na filtry-1np-před fitry F1 a F2" 4</t>
  </si>
  <si>
    <t>"surová voda na filtry-1np-za fitry F1 a F2" 13</t>
  </si>
  <si>
    <t>"upravená vydenzifikovaná voda" 10</t>
  </si>
  <si>
    <t>"odpadní potrubí z praní filtrů" 10</t>
  </si>
  <si>
    <t>28614845</t>
  </si>
  <si>
    <t>koleno 45° SDR11 PE 100 PN16 D 160mm</t>
  </si>
  <si>
    <t>-311867329</t>
  </si>
  <si>
    <t>877321112</t>
  </si>
  <si>
    <t>Montáž elektrokolen 90° na vodovodním potrubí z PE trub d 160</t>
  </si>
  <si>
    <t>-1790545214</t>
  </si>
  <si>
    <t>"surová voda ze dna-vnitřní-suterén" 1</t>
  </si>
  <si>
    <t>"surová voda z hladiny-vnitřní-suterén" 1</t>
  </si>
  <si>
    <t>"surová voda na filtry-suterén" 1</t>
  </si>
  <si>
    <t>184596907</t>
  </si>
  <si>
    <t>877321113</t>
  </si>
  <si>
    <t>Montáž elektro T-kusů na vodovodním potrubí z PE trub d 160</t>
  </si>
  <si>
    <t>-1535872345</t>
  </si>
  <si>
    <t>"odpadní potrubí z praní filtrů" 4</t>
  </si>
  <si>
    <t>"surová voda na filtry-1NP-za denitrifikací" 1</t>
  </si>
  <si>
    <t>28614963</t>
  </si>
  <si>
    <t>elektrotvarovka T-kus rovnoramenný PE 100 PN16 D 160mm</t>
  </si>
  <si>
    <t>1759338684</t>
  </si>
  <si>
    <t>877321116</t>
  </si>
  <si>
    <t>Montáž elektro T-kusů redukovaných na vodovodním potrubí z PE trub d 160/110</t>
  </si>
  <si>
    <t>-1701050746</t>
  </si>
  <si>
    <t>28614970001</t>
  </si>
  <si>
    <t>elektrotvarovka T-kus redukovaný PE 100 PN16 D 250-160mm</t>
  </si>
  <si>
    <t>-471559370</t>
  </si>
  <si>
    <t>28614970002</t>
  </si>
  <si>
    <t>elektrotvarovka T-kus redukovaný PE 100 PN16 D 250-110mm</t>
  </si>
  <si>
    <t>-1076758768</t>
  </si>
  <si>
    <t>"surová voda na filtry suterén" 4</t>
  </si>
  <si>
    <t>28614970003</t>
  </si>
  <si>
    <t>-836259334</t>
  </si>
  <si>
    <t>"surová voda na filtry suterén" 1</t>
  </si>
  <si>
    <t>877351112</t>
  </si>
  <si>
    <t>Montáž elektrokolen 90° na vodovodním potrubí z PE trub d 200</t>
  </si>
  <si>
    <t>-403984550</t>
  </si>
  <si>
    <t>"surová voda-ze dna-venkovní"4</t>
  </si>
  <si>
    <t>"surová voda-z hladiny-venkovní" 2</t>
  </si>
  <si>
    <t>28614822</t>
  </si>
  <si>
    <t>koleno 90° SDR11 PE 100 PN16 D 225mm</t>
  </si>
  <si>
    <t>1310605619</t>
  </si>
  <si>
    <t>529538875</t>
  </si>
  <si>
    <t>"surová voda na filtry-suterén" 2</t>
  </si>
  <si>
    <t>28614943</t>
  </si>
  <si>
    <t>elektrokoleno 90° PE 100 PN16 D 250mm</t>
  </si>
  <si>
    <t>1818798154</t>
  </si>
  <si>
    <t>877351113_1</t>
  </si>
  <si>
    <t>Montáž elektro T-kusů na vodovodním potrubí z PE trub d 250</t>
  </si>
  <si>
    <t>-345077076</t>
  </si>
  <si>
    <t>"surová voda na filtry-1NP před filtry F1 a F2" 1</t>
  </si>
  <si>
    <t>"surová voda na filtry-" 1NP za filtry F1a F2"  2</t>
  </si>
  <si>
    <t>28614965_100</t>
  </si>
  <si>
    <t>elektrotvarovka T-kus rovnoramenný PE 100 PN16 D 250mm</t>
  </si>
  <si>
    <t>-1003968661</t>
  </si>
  <si>
    <t>877361201</t>
  </si>
  <si>
    <t>Montáž oblouků svařovaných na tupo na vodovodním potrubí z PE trub d 250</t>
  </si>
  <si>
    <t>-1476204797</t>
  </si>
  <si>
    <t>28614875</t>
  </si>
  <si>
    <t>oblouk 90° SDR11 PE 100 PN16 D 250mm</t>
  </si>
  <si>
    <t>-470393424</t>
  </si>
  <si>
    <t>"surová voda na filtry 1NP před denitrifikací" 1</t>
  </si>
  <si>
    <t>"upravená desinfikovaná voda" 2</t>
  </si>
  <si>
    <t>"surová voda na filty 1NP za filtry F1 a F2" 4</t>
  </si>
  <si>
    <t>28614875_100</t>
  </si>
  <si>
    <t>odbočka 45° 225 + redukce 225/150</t>
  </si>
  <si>
    <t>1371157429</t>
  </si>
  <si>
    <t>"surová voda na filty 1NP za filtry F1 a F2" 2</t>
  </si>
  <si>
    <t>28614875_200</t>
  </si>
  <si>
    <t>odbočka 45° 250</t>
  </si>
  <si>
    <t>-1045939039</t>
  </si>
  <si>
    <t>"surová voda na filty 1NP za filtry F1 a F2" 1</t>
  </si>
  <si>
    <t>891231_075</t>
  </si>
  <si>
    <t>Dodávka a montáž PE příruba DN 75</t>
  </si>
  <si>
    <t>1193042154</t>
  </si>
  <si>
    <t>"tlakový vzduch na praní filtrů" 11</t>
  </si>
  <si>
    <t>891231_100</t>
  </si>
  <si>
    <t>Dodávka a montáž PE příruba DN 100</t>
  </si>
  <si>
    <t>1079498211</t>
  </si>
  <si>
    <t>"přívod pitné vody" 8</t>
  </si>
  <si>
    <t>"vypouštění nádrží" 4</t>
  </si>
  <si>
    <t>891231_150</t>
  </si>
  <si>
    <t>Dodávka a montáž PE příruba DN 150</t>
  </si>
  <si>
    <t>1564807</t>
  </si>
  <si>
    <t>"surová voda ze dna vitřní suterén" 8</t>
  </si>
  <si>
    <t>"surová voda na filtry suterén" 2</t>
  </si>
  <si>
    <t>"upravená voda, odpadní potrubí z praní, surová voda z hladiny" 50+2+8</t>
  </si>
  <si>
    <t>891231_225</t>
  </si>
  <si>
    <t>Dodávka a montáž PE příruba DN 225+lemový nákružek</t>
  </si>
  <si>
    <t>180843175</t>
  </si>
  <si>
    <t>"surová voda na filtry" 2+2+2+2</t>
  </si>
  <si>
    <t>891231112</t>
  </si>
  <si>
    <t>Montáž vodovodních šoupátek otevřený výkop DN 65</t>
  </si>
  <si>
    <t>-1598663414</t>
  </si>
  <si>
    <t>55128076</t>
  </si>
  <si>
    <t>klapka uzavírací mezipřírubová PN16 T 120°C disk litina DN 65</t>
  </si>
  <si>
    <t>-1734179921</t>
  </si>
  <si>
    <t>000992105015002</t>
  </si>
  <si>
    <t>SERVOPOHON 3x400V 50-150</t>
  </si>
  <si>
    <t>-954639833</t>
  </si>
  <si>
    <t>891235321</t>
  </si>
  <si>
    <t>Montáž zpětných klapek DN 65</t>
  </si>
  <si>
    <t>1325539140</t>
  </si>
  <si>
    <t>"tlakový vzduch na praní filtrů" 1</t>
  </si>
  <si>
    <t>42284403</t>
  </si>
  <si>
    <t>klapka zpětná samočinná uhlíková ocel L10 117 516 T 400°C  DN 65</t>
  </si>
  <si>
    <t>-1878278860</t>
  </si>
  <si>
    <t>891241112</t>
  </si>
  <si>
    <t>Montáž vodovodních šoupátek otevřený výkop DN 80</t>
  </si>
  <si>
    <t>-85797430</t>
  </si>
  <si>
    <t>55128077</t>
  </si>
  <si>
    <t>klapka uzavírací mezipřírubová PN16 T 120°C disk litina DN 80</t>
  </si>
  <si>
    <t>-515818449</t>
  </si>
  <si>
    <t>1529373252</t>
  </si>
  <si>
    <t>891261112</t>
  </si>
  <si>
    <t>Montáž vodovodních šoupátek otevřený výkop DN 100</t>
  </si>
  <si>
    <t>1256349098</t>
  </si>
  <si>
    <t>42221342</t>
  </si>
  <si>
    <t>šoupátko vevařovací z tvárné litiny GGG 50 s konci PE 110, SDR11 PN16 DN 100x975mm</t>
  </si>
  <si>
    <t>1015075725</t>
  </si>
  <si>
    <t>891261222</t>
  </si>
  <si>
    <t>Montáž vodovodních šoupátek s ručním kolečkem v šachtách DN 100</t>
  </si>
  <si>
    <t>-705935039</t>
  </si>
  <si>
    <t>"vypouštění nádrží" 2</t>
  </si>
  <si>
    <t>42221304</t>
  </si>
  <si>
    <t>šoupátko pitná voda litina GGG 50 krátká stavební dl PN10/16 DN 100x190mm</t>
  </si>
  <si>
    <t>-26806754</t>
  </si>
  <si>
    <t>891311112</t>
  </si>
  <si>
    <t>Montáž vodovodních šoupátek otevřený výkop DN 150</t>
  </si>
  <si>
    <t>1292626748</t>
  </si>
  <si>
    <t>55128080</t>
  </si>
  <si>
    <t>klapka uzavírací mezipřírubová PN16 T 120°C disk litina DN 150</t>
  </si>
  <si>
    <t>-1631106227</t>
  </si>
  <si>
    <t>"surová voda u hladiny-vnitřní-suterén" 1</t>
  </si>
  <si>
    <t>"surová voda na filtry-1NP-před denitrifikací" 1</t>
  </si>
  <si>
    <t>"surová voda na filtry-1NP-za denitrifikací" 2</t>
  </si>
  <si>
    <t>"surová voda na filtry-1NP-před filtry F1aF2" 2</t>
  </si>
  <si>
    <t>"surová voda na filtry-1NP-za filtry F1aF2" 6</t>
  </si>
  <si>
    <t>00050022</t>
  </si>
  <si>
    <t>Poklop šachty DN400 s volným uchem a aretací, NEREZ 700x600mm</t>
  </si>
  <si>
    <t>1465716685</t>
  </si>
  <si>
    <t>HWL.400315000016</t>
  </si>
  <si>
    <t>ŠOUPĚ E3 PŘÍRUBOVÉ KRÁTKÉ 150</t>
  </si>
  <si>
    <t>830659320</t>
  </si>
  <si>
    <t>"upravená vydesinfikovaná voda" 5</t>
  </si>
  <si>
    <t>1295603626</t>
  </si>
  <si>
    <t>"odpadní potrubí z praní filtrů" 5</t>
  </si>
  <si>
    <t>00064150</t>
  </si>
  <si>
    <t>mezipřírubová  klapka s vulkanizovaným těsněním 6.4, DN 150, PN 10/16</t>
  </si>
  <si>
    <t>2010512421</t>
  </si>
  <si>
    <t>891315321</t>
  </si>
  <si>
    <t>Montáž zpětných klapek DN 150</t>
  </si>
  <si>
    <t>-1479039333</t>
  </si>
  <si>
    <t>"surpvá voda na filtry-suterén, prací voda" 2+3</t>
  </si>
  <si>
    <t>42284415</t>
  </si>
  <si>
    <t>klapka zpětná samočinná uhlíková ocel L10 117 516 T 400°C  DN 150</t>
  </si>
  <si>
    <t>-1673997339</t>
  </si>
  <si>
    <t>891316131</t>
  </si>
  <si>
    <t>Montáž sacích košů ventilových v objektech DN 150</t>
  </si>
  <si>
    <t>-1996016699</t>
  </si>
  <si>
    <t>IVR.50000150</t>
  </si>
  <si>
    <t>Sítko pro sací koš - na BRA.F5.000 - DN 150; L=200mm</t>
  </si>
  <si>
    <t>148011400</t>
  </si>
  <si>
    <t>IVR.60111923_100</t>
  </si>
  <si>
    <t>Sací koš DN150</t>
  </si>
  <si>
    <t>1741101662</t>
  </si>
  <si>
    <t>891356131</t>
  </si>
  <si>
    <t>Montáž sacích košů ventilových v objektech DN 200</t>
  </si>
  <si>
    <t>-597802371</t>
  </si>
  <si>
    <t>IVR.50000200</t>
  </si>
  <si>
    <t>Sítko pro sací koš - na BRA.F5.000 - DN 200; L=250mm</t>
  </si>
  <si>
    <t>737605032</t>
  </si>
  <si>
    <t>IVR.60111923</t>
  </si>
  <si>
    <t>Sací koš DN200</t>
  </si>
  <si>
    <t>-1772702310</t>
  </si>
  <si>
    <t>891361112</t>
  </si>
  <si>
    <t>Montáž vodovodních šoupátek otevřený výkop DN 250</t>
  </si>
  <si>
    <t>1089968671</t>
  </si>
  <si>
    <t>55128082</t>
  </si>
  <si>
    <t>klapka uzavírací mezipřírubová PN16 T 120°C disk litina DN 250</t>
  </si>
  <si>
    <t>-577991739</t>
  </si>
  <si>
    <t>"surová voda na filtry-1NP-za filtry F1 a F2" 1</t>
  </si>
  <si>
    <t>9000100</t>
  </si>
  <si>
    <t>Žebřík nerez - vstup do akumulace surová a čistá voda 3,4m+3x úchytové madlo</t>
  </si>
  <si>
    <t>1738796680</t>
  </si>
  <si>
    <t>9000200</t>
  </si>
  <si>
    <t>Žebřík nerez - vstup do armaturní komory 4,4m</t>
  </si>
  <si>
    <t>1674336383</t>
  </si>
  <si>
    <t>-121980470</t>
  </si>
  <si>
    <t>722220132</t>
  </si>
  <si>
    <t>Nástěnka pro pevné trubky s plastovou vsuvkou k nalepení D 20xR 1/2 s jedním závitem</t>
  </si>
  <si>
    <t>2089084730</t>
  </si>
  <si>
    <t>Ventil výtokový G 1/2" s jedním závitem</t>
  </si>
  <si>
    <t>288378743</t>
  </si>
  <si>
    <t>722221135</t>
  </si>
  <si>
    <t>Ventil výtokový G 3/4" s jedním závitem</t>
  </si>
  <si>
    <t>428136292</t>
  </si>
  <si>
    <t>"vzorkovací ventil" 6</t>
  </si>
  <si>
    <t>725214231</t>
  </si>
  <si>
    <t>Umyvadlo stojanové nerezové automatické o rozměrech 370x240 mm s výtokovým ramínkem a termostatickým ventilem pro přívod studené a teplé vody</t>
  </si>
  <si>
    <t>-1438349211</t>
  </si>
  <si>
    <t>725841332</t>
  </si>
  <si>
    <t>Baterie sprchová podomítková s přepínačem a pohyblivým držákem</t>
  </si>
  <si>
    <t>765570898</t>
  </si>
  <si>
    <t>734152337</t>
  </si>
  <si>
    <t>Šoupátko přírubové třmenové DN 150 PN 16 do 200°C těsnící sedlo mosaz/mosaz</t>
  </si>
  <si>
    <t>1641164541</t>
  </si>
  <si>
    <t>734152338</t>
  </si>
  <si>
    <t>Šoupátko přírubové třmenové DN 200 PN 16 do 200°C těsnící sedlo mosaz/mosaz</t>
  </si>
  <si>
    <t>-861114404</t>
  </si>
  <si>
    <t>734421102</t>
  </si>
  <si>
    <t>Tlakoměr s pevným stonkem a zpětnou klapkou tlak 0-16 bar průměr 63 mm spodní připojení</t>
  </si>
  <si>
    <t>365116594</t>
  </si>
  <si>
    <t xml:space="preserve">  M</t>
  </si>
  <si>
    <t>PS 01.2</t>
  </si>
  <si>
    <t xml:space="preserve">  Montáž</t>
  </si>
  <si>
    <t>Montáž trubních rozvodů, armatur a tvarovek</t>
  </si>
  <si>
    <t>1041344238</t>
  </si>
  <si>
    <t>Montáž zámečnických konstrukcí</t>
  </si>
  <si>
    <t>-704166253</t>
  </si>
  <si>
    <t>PS 01.3</t>
  </si>
  <si>
    <t xml:space="preserve"> Ostatní</t>
  </si>
  <si>
    <t>300</t>
  </si>
  <si>
    <t>Návrh provozního řádu</t>
  </si>
  <si>
    <t>1765326637</t>
  </si>
  <si>
    <t>301</t>
  </si>
  <si>
    <t>Komplexní zkoušky, zaškolení obsluhy, uvedení do provozu</t>
  </si>
  <si>
    <t>859493017</t>
  </si>
  <si>
    <t>3011</t>
  </si>
  <si>
    <t>Dokumentace skutečného provedení stavby</t>
  </si>
  <si>
    <t>407965947</t>
  </si>
  <si>
    <t>302</t>
  </si>
  <si>
    <t>Vrtání a těsnění prostupů</t>
  </si>
  <si>
    <t>1974932602</t>
  </si>
  <si>
    <t>303</t>
  </si>
  <si>
    <t>Spojovací materiál, materiál nerez AISI 304</t>
  </si>
  <si>
    <t>-2044195396</t>
  </si>
  <si>
    <t>304</t>
  </si>
  <si>
    <t>Konzoly a stojky pro uchycení potrubních rozvodů, materiál nerez AISI 304</t>
  </si>
  <si>
    <t>-577229937</t>
  </si>
  <si>
    <t>3043</t>
  </si>
  <si>
    <t>Zkušební provoz v rozsahu dle vodoprávního povolení</t>
  </si>
  <si>
    <t>-388117796</t>
  </si>
  <si>
    <t>3047</t>
  </si>
  <si>
    <t>Provizorní stavy v průběhu výstavby</t>
  </si>
  <si>
    <t>-1082387101</t>
  </si>
  <si>
    <t>3048</t>
  </si>
  <si>
    <t>Rozbory vody po dobu zkušebního provozu</t>
  </si>
  <si>
    <t>kpl.</t>
  </si>
  <si>
    <t>746625715</t>
  </si>
  <si>
    <t>308</t>
  </si>
  <si>
    <t>Zhotovení  prostupů</t>
  </si>
  <si>
    <t>-792694772</t>
  </si>
  <si>
    <t>gb3 - ČBV-technologické zařízení - změna B, 2.etapa</t>
  </si>
  <si>
    <t>PS 01 Technologie - Technologie</t>
  </si>
  <si>
    <t>PS 01 Technologie</t>
  </si>
  <si>
    <t>Technologie</t>
  </si>
  <si>
    <t>R10001</t>
  </si>
  <si>
    <t>Čerpadlo dopravní sur. voda/bazén, Q= 20 l/s, H= 25 m, výkon 15 kW, 1430 ot./min., IP 55, čerpadlo vířivým kolem kolem do suché jímky vertikálně, el.motor400V/ 50Hz , krytí IP 68, průchodnost 100 mm,mechanická dvojitá ucpávka SiC</t>
  </si>
  <si>
    <t>1742546265</t>
  </si>
  <si>
    <t>R10002</t>
  </si>
  <si>
    <t>Čerpadlo prací, Q= 20 l/s, H=25 m.v.s., příkon 7,50 kW, 2930 ot/min., IP 55 jednostuňové spirální horizontální čerpadlo s mechanickou ucpávkou, sání DN 80, vypouštění DN 65</t>
  </si>
  <si>
    <t>183426393</t>
  </si>
  <si>
    <t>R10009</t>
  </si>
  <si>
    <t>Ozonizátor vč. dávk. čerp.,400V, spotř. chl.vody 270-300l/h, vč. statického mixéru DN125 d. 1300mm, destrukt. ozonu - katalytického konvertoru MnO o výkonu 18m3/h a P=140W + detk. oz. v ovzduší mez. 0,3 ppm/obj%</t>
  </si>
  <si>
    <t>1208827324</t>
  </si>
  <si>
    <t>R10013</t>
  </si>
  <si>
    <t>Měření 2x pH, rozsah 1-12, tepl. rozsah 5-40°C,průtok 30-60 l/hod, IP65, 230V, P=15W</t>
  </si>
  <si>
    <t>-1311856978</t>
  </si>
  <si>
    <t>R10014</t>
  </si>
  <si>
    <t>Denitrifikační filtr laminátový D= 1,6 m, h= 2,5 m s úpravou pro použití O3, vč. náplně filtralite, armatury DN 150, max. tlak 4,0 bar, cena vč. dopravy</t>
  </si>
  <si>
    <t>966476661</t>
  </si>
  <si>
    <t>R1001411</t>
  </si>
  <si>
    <t>Denitrifikační filtr - náplň Filtralite</t>
  </si>
  <si>
    <t>litr</t>
  </si>
  <si>
    <t>1345020536</t>
  </si>
  <si>
    <t>R10015</t>
  </si>
  <si>
    <t>Reaktor laminátový D=1,6 m, h=2,5 m s úpravou pro použití O3, rozvody DN 150, max. tlak 4 bar, vč. dopravy</t>
  </si>
  <si>
    <t>-435028443</t>
  </si>
  <si>
    <t>R100151</t>
  </si>
  <si>
    <t>Uhlíkový filtr (GAU) laminátový D=2,0 m, h=2,5 m s úpravou pro použití O3, rozvody DN 150, max. tlak 4 bar, vč. dopravy</t>
  </si>
  <si>
    <t>-551340866</t>
  </si>
  <si>
    <t>R1001511</t>
  </si>
  <si>
    <t>Reaktor laminátový - náplň Hydroantracit</t>
  </si>
  <si>
    <t>1472709638</t>
  </si>
  <si>
    <t>R10015111</t>
  </si>
  <si>
    <t>Uhlíkový filtr - náplň granulované aktivní uhlí (GAU)</t>
  </si>
  <si>
    <t>128656191</t>
  </si>
  <si>
    <t>R10016</t>
  </si>
  <si>
    <t>Filtr F1 a F2 laminátový, D 1,6 m, výška 2,5 m s úpravou pro použití O3, max.tlak 4 bar, rozvody DN 150 mm vč. dopravy (kpl. zařízení)</t>
  </si>
  <si>
    <t>-209471719</t>
  </si>
  <si>
    <t>R1001611</t>
  </si>
  <si>
    <t>Filtr F1 a F2 - náplň písek</t>
  </si>
  <si>
    <t>-1474223254</t>
  </si>
  <si>
    <t>R10019</t>
  </si>
  <si>
    <t>Analyzátor Al (měření hliníku), modbus komunikace, External I/O Package, 4-20mA, mez. detekce 0,015-0,08 mg/l, ochrana IP66, Eriochrom cyanine R</t>
  </si>
  <si>
    <t>-823425828</t>
  </si>
  <si>
    <t>R10020</t>
  </si>
  <si>
    <t>Měření O3 v upr. vodě, rozsah měření 0,02 - 2,0 mg/l, pH 4-11, tepl. 5-40°C, max tlak 1 bar, P=15W</t>
  </si>
  <si>
    <t>-851978528</t>
  </si>
  <si>
    <t>R10021</t>
  </si>
  <si>
    <t>UV dezinfekční válec (UV lampa) DN 200, max. p.tlak 7 bar, 2x2 kW, max. průtok 241 m3/hod 400V, 50 Hz, nerez ocel 1.4404</t>
  </si>
  <si>
    <t>1525934478</t>
  </si>
  <si>
    <t>R10022</t>
  </si>
  <si>
    <t>Nádrž plastová 1 m3 s ocelovým košem, paletou</t>
  </si>
  <si>
    <t>-492371805</t>
  </si>
  <si>
    <t>R10024</t>
  </si>
  <si>
    <t>Dávkovací soubor PAX a H2SO4 - čerpadlo Qmax = 7,6 l/h, p max = 7 bar, řídící kabel, sací sestava, výtlační hadička PE 8x5 mm, vstřikovací ventil, instal. konzola</t>
  </si>
  <si>
    <t>-524419799</t>
  </si>
  <si>
    <t>R10029</t>
  </si>
  <si>
    <t>Kompresor 1,5 kW, s tlakovou nádobou, regulací tlaku</t>
  </si>
  <si>
    <t>612757099</t>
  </si>
  <si>
    <t>R10030</t>
  </si>
  <si>
    <t>Bazénové trysky (vč. detailního návrhu umístění a provední trysek a výpustí)</t>
  </si>
  <si>
    <t>1983839025</t>
  </si>
  <si>
    <t>R10031</t>
  </si>
  <si>
    <t>Automatické ovládání k filtru DN 150 vč. PVC potrubí a 7-mi kusy pneu armatur - praní vzduchem a vodou</t>
  </si>
  <si>
    <t>247963408</t>
  </si>
  <si>
    <t>R10033</t>
  </si>
  <si>
    <t>Frekvenční měnič pro dmychadlo</t>
  </si>
  <si>
    <t>14544016</t>
  </si>
  <si>
    <t>R10034</t>
  </si>
  <si>
    <t>Frekvenční měnič pro prací čerpadlo</t>
  </si>
  <si>
    <t>-329563140</t>
  </si>
  <si>
    <t>R10035</t>
  </si>
  <si>
    <t>Frekvenční měnič pro dopravní čerpadlo</t>
  </si>
  <si>
    <t>-364782377</t>
  </si>
  <si>
    <t>R1003550</t>
  </si>
  <si>
    <t>Montáž přírubových armatur DN 100-200 mm, vč. spojovacího materiálu</t>
  </si>
  <si>
    <t>392752835</t>
  </si>
  <si>
    <t>R38821720</t>
  </si>
  <si>
    <t>magneticko indukční průtokoměr přírubový DN 200 mm, PN 16, nerezový, v kompaktním provedení bez displeje, rozsah 10-30 l/s</t>
  </si>
  <si>
    <t>-1639448561</t>
  </si>
  <si>
    <t>R38821721</t>
  </si>
  <si>
    <t>magneticko indukční průtokoměr přírubový DN 150 mm, PN 16, nerezový, v kompaktním provedení bez displeje, rozsah 5-20 l/s</t>
  </si>
  <si>
    <t>-677631946</t>
  </si>
  <si>
    <t>R38821718</t>
  </si>
  <si>
    <t>vodoměr šroubový přírubový na studenou vodu PN16 DN 100</t>
  </si>
  <si>
    <t>1633851667</t>
  </si>
  <si>
    <t>R388217181</t>
  </si>
  <si>
    <t>snímač k vodoměru</t>
  </si>
  <si>
    <t>1608716876</t>
  </si>
  <si>
    <t>R4221530</t>
  </si>
  <si>
    <t>ventil uzavírací přímý ovládaný elektrickým servomotorem V30 113 540 DN 100x350mm</t>
  </si>
  <si>
    <t>856437840</t>
  </si>
  <si>
    <t>R42215306</t>
  </si>
  <si>
    <t>uzavírací klapkový motýlkový uzávěr DN 100 mm + servomotor (EU1, EU2)</t>
  </si>
  <si>
    <t>-665376045</t>
  </si>
  <si>
    <t>R42215308</t>
  </si>
  <si>
    <t>uzavírací klapkový motýlkový uzávěr DN 150 mm + servomotor (RU1, RU2, RU3, RU4, RU5, RU6)</t>
  </si>
  <si>
    <t>1924741958</t>
  </si>
  <si>
    <t>R42215309</t>
  </si>
  <si>
    <t>uzavírací klapkový motýlkový uzávěr DN 200 mm + servomotor (EU5 a EU6)</t>
  </si>
  <si>
    <t>1695788100</t>
  </si>
  <si>
    <t>R42215310</t>
  </si>
  <si>
    <t>uzavírací klapkový motýlkový uzávěr DN 150 mm + servomotor (EU3, EU4, EU8, EU9, EU10)</t>
  </si>
  <si>
    <t>1878782880</t>
  </si>
  <si>
    <t>R42215311</t>
  </si>
  <si>
    <t>Ventil pro odpouštění tlaku, přírubový DN 100mm, PN 16 s tlakoměrovou soupravou vč. tlakoměru</t>
  </si>
  <si>
    <t>-123700897</t>
  </si>
  <si>
    <t>Montáž technologických zařízení</t>
  </si>
  <si>
    <t>852716756</t>
  </si>
  <si>
    <t>výkop pro zpevněné plochy</t>
  </si>
  <si>
    <t>fig4</t>
  </si>
  <si>
    <t>úprava podloží ze ŠD 300 mm</t>
  </si>
  <si>
    <t>230</t>
  </si>
  <si>
    <t>asfaltová plocha</t>
  </si>
  <si>
    <t>10b - SO 10b - Obslužná komunikace - změna B, 2. etapa</t>
  </si>
  <si>
    <t xml:space="preserve">    5 - Komunikace pozemní</t>
  </si>
  <si>
    <t>113106191</t>
  </si>
  <si>
    <t>Rozebrání vozovek ze silničních dílců se spárami zalitými živicí strojně pl do 50 m2</t>
  </si>
  <si>
    <t>-1162047863</t>
  </si>
  <si>
    <t>78,0                      "panelová plocha"</t>
  </si>
  <si>
    <t>113107243</t>
  </si>
  <si>
    <t>Odstranění podkladu živičného tl 150 mm strojně pl přes 200 m2</t>
  </si>
  <si>
    <t>365524303</t>
  </si>
  <si>
    <t>620,0</t>
  </si>
  <si>
    <t>113154112</t>
  </si>
  <si>
    <t>Frézování živičného krytu tl 40 mm pruh š 0,5 m pl do 500 m2 bez překážek v trase</t>
  </si>
  <si>
    <t>1364396561</t>
  </si>
  <si>
    <t>(1,2+8,6+2,2)*0,5</t>
  </si>
  <si>
    <t>131251104</t>
  </si>
  <si>
    <t>Hloubení jam nezapažených v hornině třídy těžitelnosti I, skupiny 3 objem do 500 m3 strojně</t>
  </si>
  <si>
    <t>1098044978</t>
  </si>
  <si>
    <t>130,0</t>
  </si>
  <si>
    <t xml:space="preserve">Mezisoučet                                          "pro zpevněné plochy"  </t>
  </si>
  <si>
    <t>fig12*0,5</t>
  </si>
  <si>
    <t>131351104</t>
  </si>
  <si>
    <t>Hloubení jam nezapažených v hornině třídy těžitelnosti II, skupiny 4 objem do 500 m3 strojně</t>
  </si>
  <si>
    <t>1759915785</t>
  </si>
  <si>
    <t>69208377</t>
  </si>
  <si>
    <t>fig12*0,50</t>
  </si>
  <si>
    <t>-709888340</t>
  </si>
  <si>
    <t>65*20 'Přepočtené koeficientem množství</t>
  </si>
  <si>
    <t>756893535</t>
  </si>
  <si>
    <t>-851769523</t>
  </si>
  <si>
    <t>1611887097</t>
  </si>
  <si>
    <t>56888528</t>
  </si>
  <si>
    <t>fig12*1,800</t>
  </si>
  <si>
    <t>1564379757</t>
  </si>
  <si>
    <t>Komunikace pozemní</t>
  </si>
  <si>
    <t>564750114</t>
  </si>
  <si>
    <t>Podklad z kameniva hrubého drceného vel. 16-32 mm tl 180 mm</t>
  </si>
  <si>
    <t>788931707</t>
  </si>
  <si>
    <t>564811112</t>
  </si>
  <si>
    <t>Podklad ze štěrkodrtě ŠD tl 60 mm</t>
  </si>
  <si>
    <t>-1259065525</t>
  </si>
  <si>
    <t>564871116</t>
  </si>
  <si>
    <t>Podklad ze štěrkodrtě ŠD tl. 300 mm</t>
  </si>
  <si>
    <t>-1574960870</t>
  </si>
  <si>
    <t xml:space="preserve">230,0                  "úprava podloží ze ŠD 300 mm" </t>
  </si>
  <si>
    <t>565135111</t>
  </si>
  <si>
    <t>Asfaltový beton vrstva podkladní ACP 16 (obalované kamenivo OKS) tl 50 mm š do 3 m</t>
  </si>
  <si>
    <t>-577367928</t>
  </si>
  <si>
    <t>567122112</t>
  </si>
  <si>
    <t>Podklad ze směsi stmelené cementem SC C 8/10 (KSC I) tl 130 mm</t>
  </si>
  <si>
    <t>1551775924</t>
  </si>
  <si>
    <t>573191111</t>
  </si>
  <si>
    <t>Postřik infiltrační kationaktivní emulzí v množství 1 kg/m2</t>
  </si>
  <si>
    <t>126691844</t>
  </si>
  <si>
    <t>573231108</t>
  </si>
  <si>
    <t>Postřik živičný spojovací ze silniční emulze v množství 0,50 kg/m2</t>
  </si>
  <si>
    <t>1040547291</t>
  </si>
  <si>
    <t>(1,2+8,6+2,2)*0,5                                 "napojení na stávající asfalt"</t>
  </si>
  <si>
    <t>577134111</t>
  </si>
  <si>
    <t>Asfaltový beton vrstva obrusná ACO 11 (ABS) tř. I tl 40 mm š do 3 m z nemodifikovaného asfaltu</t>
  </si>
  <si>
    <t>2045938128</t>
  </si>
  <si>
    <t>180,0                                            "asfalt"</t>
  </si>
  <si>
    <t>(1,2+8,6+2,2)*0,5                  "napojení na stávající asfalt"</t>
  </si>
  <si>
    <t>584121109</t>
  </si>
  <si>
    <t>Osazení silničních dílců z ŽB do lože z kameniva těženého tl 40 mm plochy do 50 m2</t>
  </si>
  <si>
    <t>-2098735677</t>
  </si>
  <si>
    <t>593810081</t>
  </si>
  <si>
    <t>panel silniční 3,00x1,00x0,18m - použitý</t>
  </si>
  <si>
    <t>579771206</t>
  </si>
  <si>
    <t>78,0/3,0                      "panelová plocha"</t>
  </si>
  <si>
    <t>915491211</t>
  </si>
  <si>
    <t>Osazení vodícího proužku z betonových desek do betonového lože tl do 100 mm š proužku 250 mm</t>
  </si>
  <si>
    <t>325597371</t>
  </si>
  <si>
    <t>190,0*0,50</t>
  </si>
  <si>
    <t>59218001</t>
  </si>
  <si>
    <t>krajník betonový silniční 500x250x80mm</t>
  </si>
  <si>
    <t>-135135538</t>
  </si>
  <si>
    <t>190,0*0,5*1,01</t>
  </si>
  <si>
    <t>916131213</t>
  </si>
  <si>
    <t>Osazení silničního obrubníku betonového stojatého s boční opěrou do lože z betonu prostého</t>
  </si>
  <si>
    <t>-169458698</t>
  </si>
  <si>
    <t>205,0</t>
  </si>
  <si>
    <t>59217031</t>
  </si>
  <si>
    <t>obrubník betonový silniční 1000x150x250mm</t>
  </si>
  <si>
    <t>-337361393</t>
  </si>
  <si>
    <t>204,0*1,01</t>
  </si>
  <si>
    <t>59217035</t>
  </si>
  <si>
    <t>obrubník betonový obloukový vnější 780x150x250mm</t>
  </si>
  <si>
    <t>1502818206</t>
  </si>
  <si>
    <t>1,0</t>
  </si>
  <si>
    <t>916991121</t>
  </si>
  <si>
    <t>Lože pod obrubníky, krajníky nebo obruby z dlažebních kostek z betonu prostého</t>
  </si>
  <si>
    <t>-44984720</t>
  </si>
  <si>
    <t>(204,0+1,0)*0,05</t>
  </si>
  <si>
    <t>190,0*0,50*0,05</t>
  </si>
  <si>
    <t>919721123</t>
  </si>
  <si>
    <t>Geomříž pro stabilizaci podkladu tuhá dvouosá z PP podélná pevnost v tahu do 40 kN/m</t>
  </si>
  <si>
    <t>1887591489</t>
  </si>
  <si>
    <t>919726122</t>
  </si>
  <si>
    <t>Geotextilie pro ochranu, separaci a filtraci netkaná měrná hmotnost do 300 g/m2</t>
  </si>
  <si>
    <t>-2063778038</t>
  </si>
  <si>
    <t>919735112</t>
  </si>
  <si>
    <t>Řezání stávajícího živičného krytu hl do 100 mm</t>
  </si>
  <si>
    <t>1999919118</t>
  </si>
  <si>
    <t>10,5</t>
  </si>
  <si>
    <t>979094441</t>
  </si>
  <si>
    <t>Očištění vybouraných silničních dílců s původním spárováním z kameniva těženého</t>
  </si>
  <si>
    <t>-1343022494</t>
  </si>
  <si>
    <t>1417889447</t>
  </si>
  <si>
    <t>-1595752453</t>
  </si>
  <si>
    <t>228,296*29 'Přepočtené koeficientem množství</t>
  </si>
  <si>
    <t>997221875</t>
  </si>
  <si>
    <t>Poplatek za uložení stavebního odpadu na recyklační skládce (skládkovné) asfaltového bez obsahu dehtu zatříděného do Katalogu odpadů pod kódem 17 03 02</t>
  </si>
  <si>
    <t>1300159515</t>
  </si>
  <si>
    <t>998225111</t>
  </si>
  <si>
    <t>Přesun hmot pro pozemní komunikace s krytem z kamene, monolitickým betonovým nebo živičným</t>
  </si>
  <si>
    <t>671340955</t>
  </si>
  <si>
    <t>1543,5</t>
  </si>
  <si>
    <t>609</t>
  </si>
  <si>
    <t>387</t>
  </si>
  <si>
    <t>plocha podsypu pod základovou deskou</t>
  </si>
  <si>
    <t>277</t>
  </si>
  <si>
    <t>260</t>
  </si>
  <si>
    <t>210</t>
  </si>
  <si>
    <t>TI stěn svislá</t>
  </si>
  <si>
    <t>23b - SO 23b - Vodní nádrž - tučňák - změna B, 2. etapa</t>
  </si>
  <si>
    <t>236855133</t>
  </si>
  <si>
    <t>387,0</t>
  </si>
  <si>
    <t>769332494</t>
  </si>
  <si>
    <t>500,0*(3,2-0,5)</t>
  </si>
  <si>
    <t>387,0*0,5                          "výkop pro stabilizaci"</t>
  </si>
  <si>
    <t>-1757075943</t>
  </si>
  <si>
    <t>-1779681298</t>
  </si>
  <si>
    <t>-2134133115</t>
  </si>
  <si>
    <t>771,75*20 'Přepočtené koeficientem množství</t>
  </si>
  <si>
    <t>1593005766</t>
  </si>
  <si>
    <t>1983567578</t>
  </si>
  <si>
    <t>2136827766</t>
  </si>
  <si>
    <t>-809804582</t>
  </si>
  <si>
    <t>-1903958352</t>
  </si>
  <si>
    <t>-285,0*2,6                                 "objem konstrukce"</t>
  </si>
  <si>
    <t>-fig3*0,5                                      "objem stabilizace"</t>
  </si>
  <si>
    <t>-942717944</t>
  </si>
  <si>
    <t>167151111</t>
  </si>
  <si>
    <t>Nakládání výkopku z hornin třídy těžitelnosti I, skupiny 1 až 3 přes 100 m3</t>
  </si>
  <si>
    <t>1398518889</t>
  </si>
  <si>
    <t>1279784032</t>
  </si>
  <si>
    <t>127015361</t>
  </si>
  <si>
    <t>-350875851</t>
  </si>
  <si>
    <t>1825441163</t>
  </si>
  <si>
    <t>1882249527</t>
  </si>
  <si>
    <t>794155419</t>
  </si>
  <si>
    <t>80,0</t>
  </si>
  <si>
    <t>2719222111</t>
  </si>
  <si>
    <t>1695627847</t>
  </si>
  <si>
    <t>277,0</t>
  </si>
  <si>
    <t>fig4*(0,1+0,4)</t>
  </si>
  <si>
    <t>Mezisoučet                           "pod základovou deskou"</t>
  </si>
  <si>
    <t>49,9*(0,1+0,5)                         "podlaha šikminy"</t>
  </si>
  <si>
    <t>Mezisoučet                        "pod podkladním betonem"</t>
  </si>
  <si>
    <t>273321211</t>
  </si>
  <si>
    <t>Základové desky ze ŽB bez zvýšených nároků na prostředí tř. C 12/15</t>
  </si>
  <si>
    <t>948918757</t>
  </si>
  <si>
    <t xml:space="preserve">49,9*(0,15+0,7)/2               </t>
  </si>
  <si>
    <t>Mezisoučet                    "podkladní beton v Pdl2"</t>
  </si>
  <si>
    <t>-1262643535</t>
  </si>
  <si>
    <t>319,0*0,3</t>
  </si>
  <si>
    <t>(24,19+5,565+15,115+9,895+7,73+5,095+5,095)*0,30*0,30</t>
  </si>
  <si>
    <t>Mezisoučet                                             "základová deska"</t>
  </si>
  <si>
    <t>-1978686105</t>
  </si>
  <si>
    <t>(5,821+9,205)*1,2</t>
  </si>
  <si>
    <t>Mezisoučet                          "podkladní beton v Pdl2"</t>
  </si>
  <si>
    <t>(24,19+5,565+15,115+9,895+7,73+5,095+5,095)*0,6</t>
  </si>
  <si>
    <t>(24,19+5,565+15,115+9,895+7,73+5,095+5,095)*2*0,3</t>
  </si>
  <si>
    <t>Mezisoučet                          "základová deska"</t>
  </si>
  <si>
    <t>2100814902</t>
  </si>
  <si>
    <t>273353131</t>
  </si>
  <si>
    <t>Bednění kotevních otvorů v základových deskách průřezu do 0,10 m2 hl 1 m</t>
  </si>
  <si>
    <t>-990173618</t>
  </si>
  <si>
    <t>3                                            "DN 300"</t>
  </si>
  <si>
    <t>Mezisoučet                      "osazení PVC chráničky do betonového dna"</t>
  </si>
  <si>
    <t>-850129426</t>
  </si>
  <si>
    <t>332,9*0,001                                           "v.č. 2.9"</t>
  </si>
  <si>
    <t>-234522787</t>
  </si>
  <si>
    <t>(143,8+1321,2+11185,5)*0,001                                 "v.č. 2.9"</t>
  </si>
  <si>
    <t>-1995446707</t>
  </si>
  <si>
    <t>452,9*0,001                            "Pdl2"</t>
  </si>
  <si>
    <t>-1979043961</t>
  </si>
  <si>
    <t>(24,19+5,565+15,115+9,895+7,73+5,095+5,095)*(0,6*0,2+0,3*0,3)</t>
  </si>
  <si>
    <t>Mezisoučet                           "základový pás pod základovou deskou"</t>
  </si>
  <si>
    <t>10,266*0,54*1,17</t>
  </si>
  <si>
    <t>Mezisoučet                             "základ pod betonový žlab"</t>
  </si>
  <si>
    <t>(8,94+17,964+17,423+5,821+9,205+9,562)*0,20*0,35</t>
  </si>
  <si>
    <t>Mezisoučet                             "základ kolem hydroizolační folie"</t>
  </si>
  <si>
    <t>345553838</t>
  </si>
  <si>
    <t>(24,19+5,565+15,115+9,895+7,73+5,095+5,095)*2*0,5</t>
  </si>
  <si>
    <t>1073661414</t>
  </si>
  <si>
    <t>274352241</t>
  </si>
  <si>
    <t>Zřízení bednění základových pasů kruhového r přes 4 m</t>
  </si>
  <si>
    <t>-1622496675</t>
  </si>
  <si>
    <t>10,266*1*1,17</t>
  </si>
  <si>
    <t>(8,94+17,964+17,423+5,821+9,205+9,562)*1*0,35</t>
  </si>
  <si>
    <t>274352242</t>
  </si>
  <si>
    <t>Odstranění bednění základových pasů kruhového r přes 4 m</t>
  </si>
  <si>
    <t>1457861553</t>
  </si>
  <si>
    <t>274353111</t>
  </si>
  <si>
    <t>Bednění kotevních otvorů v základových pásech průřezu do 0,02 m2 hl 0,5 m</t>
  </si>
  <si>
    <t>471977000</t>
  </si>
  <si>
    <t>6                                             "DN 125"</t>
  </si>
  <si>
    <t>Mezisoučet              "osazení PVC chráničky do betonových stěn"</t>
  </si>
  <si>
    <t>-1008033902</t>
  </si>
  <si>
    <t>1                                               "DN 300"</t>
  </si>
  <si>
    <t>279113154</t>
  </si>
  <si>
    <t>Základová zeď tl do 300 mm z tvárnic ztraceného bednění včetně výplně z betonu tř. C 25/30</t>
  </si>
  <si>
    <t>294837011</t>
  </si>
  <si>
    <t>(8,94+17,964+17,423+5,821+9,205+9,562)*1,75</t>
  </si>
  <si>
    <t>Mezisoučet                                             "stěna nádrže v SO1"</t>
  </si>
  <si>
    <t>380316242</t>
  </si>
  <si>
    <t>Kompletní konstrukce ČOV, nádrží nebo vodojemů z betonu mrazuvzdorného tř. C 30/37 tl do 300 mm</t>
  </si>
  <si>
    <t>1136186769</t>
  </si>
  <si>
    <t>207,0*(0,07+0,30)/2</t>
  </si>
  <si>
    <t>Mezisoučet                 "betonová spádová vrstva v Pdl1"</t>
  </si>
  <si>
    <t>10,266*0,34*0,20</t>
  </si>
  <si>
    <t>Mezisoučet                    "betonová mazanina v korytě"</t>
  </si>
  <si>
    <t>380326242</t>
  </si>
  <si>
    <t>Kompletní konstrukce ČOV, nádrží nebo vodojemů ze ŽB mrazuvzdorného tř. C 30/37 tl 300 mm</t>
  </si>
  <si>
    <t>1040942411</t>
  </si>
  <si>
    <t>207,0*0,2                         "dno"</t>
  </si>
  <si>
    <t>60,6*0,2                         "šikmina"</t>
  </si>
  <si>
    <t>(8,94+17,964+17,423+5,821+9,205+9,562)*0,3*0,22          "na ZB 300 mm"</t>
  </si>
  <si>
    <t>Mezisoučet                    "vodorovné plochy"</t>
  </si>
  <si>
    <t>(8,94+17,964+17,423+9,562)*0,2*2,0</t>
  </si>
  <si>
    <t>(3,56+3,555)*0,2*2,0/2                                                     "u šikminy"</t>
  </si>
  <si>
    <t>(5,821-3,56+9,205-3,555)*0,2*0,25                             "u šikminy"</t>
  </si>
  <si>
    <t>Mezisoučet                       "svislé plochy"</t>
  </si>
  <si>
    <t>(0,34+10,266+0,34)*0,2*0,7                         "stěny"</t>
  </si>
  <si>
    <t>10,266*0,34*0,2                                               "dno"</t>
  </si>
  <si>
    <t>Mezisoučet                          "nátok"</t>
  </si>
  <si>
    <t>380356241</t>
  </si>
  <si>
    <t>Bednění kompletních konstrukcí ČOV, nádrží nebo vodojemů neomítaných ploch zaoblených zřízení</t>
  </si>
  <si>
    <t>-992772910</t>
  </si>
  <si>
    <t>(8,94+17,964+17,423+5,821+9,205+9,562)*2*0,22          "na ZB 300 mm"</t>
  </si>
  <si>
    <t>(8,94+17,964+17,423+9,562)*1*2,0</t>
  </si>
  <si>
    <t>(3,56+3,555)*1*2,0/2                                                     "u šikminy"</t>
  </si>
  <si>
    <t>(5,821-3,56+9,205-3,555)*1*0,25                             "u šikminy"</t>
  </si>
  <si>
    <t>(0,34+10,266+0,34)*2*0,7                         "stěny"</t>
  </si>
  <si>
    <t>380356242</t>
  </si>
  <si>
    <t>Bednění kompletních konstrukcí ČOV, nádrží nebo vodojemů neomítaných ploch zaoblených odstranění</t>
  </si>
  <si>
    <t>-1911008780</t>
  </si>
  <si>
    <t>380361001</t>
  </si>
  <si>
    <t>Výztuž kompletních konstrukcí ČOV, nádrží nebo vodojemů z betonářské oceli 10 216</t>
  </si>
  <si>
    <t>-417260013</t>
  </si>
  <si>
    <t>288,4*0,001                                                  "v.č. 2.13"</t>
  </si>
  <si>
    <t>240,0*0,001                                          "Pdl1 - spádová vrstva"</t>
  </si>
  <si>
    <t>380361006</t>
  </si>
  <si>
    <t>Výztuž kompletních konstrukcí ČOV, nádrží nebo vodojemů z betonářské oceli 10 505</t>
  </si>
  <si>
    <t>-533068082</t>
  </si>
  <si>
    <t>(2632,3+7899,8)*0,001                                               "v.č. 2.13"</t>
  </si>
  <si>
    <t>380361011</t>
  </si>
  <si>
    <t>Výztuž kompletních konstrukcí ČOV, nádrží nebo vodojemů ze svařovaných sítí KARI</t>
  </si>
  <si>
    <t>1492404567</t>
  </si>
  <si>
    <t>1198,8*0,001                            "Pdl1 - spádová vrstva"</t>
  </si>
  <si>
    <t>26,64*0,001                              "bet. mazanina koryta"</t>
  </si>
  <si>
    <t>4343111151</t>
  </si>
  <si>
    <t>Schodišťové stupně dusané na terén z betonu tř. C 30/37 bez potěru</t>
  </si>
  <si>
    <t>-1784980452</t>
  </si>
  <si>
    <t>1,0*11                        "schodišťové stupně v šikmině"</t>
  </si>
  <si>
    <t>434351141</t>
  </si>
  <si>
    <t>Zřízení bednění stupňů přímočarých schodišť</t>
  </si>
  <si>
    <t>1616402161</t>
  </si>
  <si>
    <t>1,0*11*0,5                    "schodišťové stupně v šikmině"</t>
  </si>
  <si>
    <t>434351142</t>
  </si>
  <si>
    <t>Odstranění bednění stupňů přímočarých schodišť</t>
  </si>
  <si>
    <t>372082750</t>
  </si>
  <si>
    <t>1405272793</t>
  </si>
  <si>
    <t>-420201294</t>
  </si>
  <si>
    <t>1449065913</t>
  </si>
  <si>
    <t>-573740972</t>
  </si>
  <si>
    <t>1855048185</t>
  </si>
  <si>
    <t>8999131323</t>
  </si>
  <si>
    <t>těsnění s vložkou a prstencem T24 pro DN 80</t>
  </si>
  <si>
    <t>-1390837206</t>
  </si>
  <si>
    <t>8999131322</t>
  </si>
  <si>
    <t>řetězové těsnění T20 pro DN 80</t>
  </si>
  <si>
    <t>-2014676069</t>
  </si>
  <si>
    <t xml:space="preserve">31                                        </t>
  </si>
  <si>
    <t>8999131613</t>
  </si>
  <si>
    <t>-868913115</t>
  </si>
  <si>
    <t>8999131612</t>
  </si>
  <si>
    <t>řetězové těsnění T20 pro DN 200</t>
  </si>
  <si>
    <t>1835107581</t>
  </si>
  <si>
    <t>8999131633</t>
  </si>
  <si>
    <t>těsnění s vložkou a prstencem T24 pro DN 250</t>
  </si>
  <si>
    <t>-343924317</t>
  </si>
  <si>
    <t>8999131632</t>
  </si>
  <si>
    <t>řetězové těsnění T20 pro DN 250</t>
  </si>
  <si>
    <t>-1245124718</t>
  </si>
  <si>
    <t>933901111</t>
  </si>
  <si>
    <t>Provedení zkoušky vodotěsnosti nádrže do 1000 m3</t>
  </si>
  <si>
    <t>1963692621</t>
  </si>
  <si>
    <t>325,0</t>
  </si>
  <si>
    <t>08211321</t>
  </si>
  <si>
    <t>voda pitná pro ostatní odběratele</t>
  </si>
  <si>
    <t>-443159766</t>
  </si>
  <si>
    <t>-427649458</t>
  </si>
  <si>
    <t>207,0</t>
  </si>
  <si>
    <t>Mezisoučet                                                          "uvnitř"</t>
  </si>
  <si>
    <t>(8,94+17,964+17,423+5,821+9,205+9,562)*1,5</t>
  </si>
  <si>
    <t>Mezisoučet                                                           "vně"</t>
  </si>
  <si>
    <t>952903112</t>
  </si>
  <si>
    <t>Vyčištění objektů ČOV, nádrží, žlabů a kanálů při v do 3,5 m</t>
  </si>
  <si>
    <t>1660601532</t>
  </si>
  <si>
    <t>(207,0+49,9)</t>
  </si>
  <si>
    <t>-374929285</t>
  </si>
  <si>
    <t>125,0</t>
  </si>
  <si>
    <t>953961114</t>
  </si>
  <si>
    <t>Kotvy chemickým tmelem M 16 hl 125 mm do betonu, ŽB nebo kamene s vyvrtáním otvoru</t>
  </si>
  <si>
    <t>1071464190</t>
  </si>
  <si>
    <t>953965131</t>
  </si>
  <si>
    <t>Kotevní šroub pro chemické kotvy M 16 dl 190 mm</t>
  </si>
  <si>
    <t>1569807814</t>
  </si>
  <si>
    <t>-1953356533</t>
  </si>
  <si>
    <t>150,0              "předpokládané stávající základy"</t>
  </si>
  <si>
    <t>912157044</t>
  </si>
  <si>
    <t>9853111121</t>
  </si>
  <si>
    <t xml:space="preserve">Bazénová stěrka stěn cementovými sanačními maltami tl 15 mm - spec. T13 </t>
  </si>
  <si>
    <t>2032763853</t>
  </si>
  <si>
    <t>9853113111</t>
  </si>
  <si>
    <t>Bazénová stěrka podlah cementovými sanačními maltami tl 15 mm - spec. T13</t>
  </si>
  <si>
    <t>-965931627</t>
  </si>
  <si>
    <t>-1287571716</t>
  </si>
  <si>
    <t>-2112960767</t>
  </si>
  <si>
    <t>660*29 'Přepočtené koeficientem množství</t>
  </si>
  <si>
    <t>-1160939257</t>
  </si>
  <si>
    <t>-1884709592</t>
  </si>
  <si>
    <t>998142261</t>
  </si>
  <si>
    <t>Přesun hmot pro zásobníky a jámy zemědělské betonové monolitické</t>
  </si>
  <si>
    <t>-721716003</t>
  </si>
  <si>
    <t>-1909501599</t>
  </si>
  <si>
    <t>(8,94+17,964+17,423+5,821+9,205+9,562)*2,0</t>
  </si>
  <si>
    <t>1561365020</t>
  </si>
  <si>
    <t>260,0                                "dle projektanta"</t>
  </si>
  <si>
    <t>1900966040</t>
  </si>
  <si>
    <t>210,0</t>
  </si>
  <si>
    <t>-739453681</t>
  </si>
  <si>
    <t>1462140242</t>
  </si>
  <si>
    <t>1328705296</t>
  </si>
  <si>
    <t>-598201398</t>
  </si>
  <si>
    <t>-1354900301</t>
  </si>
  <si>
    <t>1349977300</t>
  </si>
  <si>
    <t>998711101</t>
  </si>
  <si>
    <t>Přesun hmot tonážní pro izolace proti vodě, vlhkosti a plynům v objektech výšky do 6 m</t>
  </si>
  <si>
    <t>-2133544277</t>
  </si>
  <si>
    <t>-575491662</t>
  </si>
  <si>
    <t>deska EPS 200 do plochých střech a podlah λ=0,034 tl 50mm</t>
  </si>
  <si>
    <t>-398808019</t>
  </si>
  <si>
    <t>fig41*1,05</t>
  </si>
  <si>
    <t>713131145</t>
  </si>
  <si>
    <t>Montáž izolace tepelné stěn a základů lepením bodově rohoží, pásů, dílců, desek</t>
  </si>
  <si>
    <t>1149650540</t>
  </si>
  <si>
    <t>180,0                                                    "TI stěn"</t>
  </si>
  <si>
    <t>638438675</t>
  </si>
  <si>
    <t>fig44*1,05</t>
  </si>
  <si>
    <t>-1765499051</t>
  </si>
  <si>
    <t>-174501623</t>
  </si>
  <si>
    <t>fig41*1,1</t>
  </si>
  <si>
    <t>fig44*1,1</t>
  </si>
  <si>
    <t>998713101</t>
  </si>
  <si>
    <t>Přesun hmot tonážní pro izolace tepelné v objektech v do 6 m</t>
  </si>
  <si>
    <t>-864551711</t>
  </si>
  <si>
    <t>762081150</t>
  </si>
  <si>
    <t>Hoblování hraněného řeziva ve staveništní dílně</t>
  </si>
  <si>
    <t>-1351542688</t>
  </si>
  <si>
    <t>2,5*5,0*0,05</t>
  </si>
  <si>
    <t>762085111</t>
  </si>
  <si>
    <t>Montáž svorníků nebo šroubů délky do 150 mm</t>
  </si>
  <si>
    <t>983496989</t>
  </si>
  <si>
    <t>5539990041</t>
  </si>
  <si>
    <t>svorníky nerezové</t>
  </si>
  <si>
    <t>1289214694</t>
  </si>
  <si>
    <t>762523108</t>
  </si>
  <si>
    <t>Položení podlahy z hoblovaných fošen na sraz</t>
  </si>
  <si>
    <t>1143348019</t>
  </si>
  <si>
    <t>5,0*2,5</t>
  </si>
  <si>
    <t>762595001</t>
  </si>
  <si>
    <t>Spojovací prostředky pro položení dřevěných podlah a zakrytí kanálů</t>
  </si>
  <si>
    <t>-764869412</t>
  </si>
  <si>
    <t>605561021</t>
  </si>
  <si>
    <t>řezivo podlahové dubové sušené tl 50mm včetně drážkování a tlumícího pásu</t>
  </si>
  <si>
    <t>1662122927</t>
  </si>
  <si>
    <t>5,0*2,5*0,05*1,1</t>
  </si>
  <si>
    <t>762752110</t>
  </si>
  <si>
    <t>Montáž prostorové vázané kce na hladko z kulatiny průřezové plochy do 120 cm2</t>
  </si>
  <si>
    <t>-1156516245</t>
  </si>
  <si>
    <t>(2,5+5,0+2,5)*3</t>
  </si>
  <si>
    <t>762752120</t>
  </si>
  <si>
    <t>Montáž prostorové vázané kce na hladko z kulatiny průřezové plochy do 224 cm2</t>
  </si>
  <si>
    <t>-2132496379</t>
  </si>
  <si>
    <t>1,55*8                                "sloupky prům. 150 mm"</t>
  </si>
  <si>
    <t>605912291</t>
  </si>
  <si>
    <t>sloupek dřevěný D 150mm - dub</t>
  </si>
  <si>
    <t>-1969083827</t>
  </si>
  <si>
    <t>1,55*8*1,1                                "sloupky prům. 150 mm"</t>
  </si>
  <si>
    <t>605912261</t>
  </si>
  <si>
    <t>zábradlí dřevěné D 100mm - akát</t>
  </si>
  <si>
    <t>1453075258</t>
  </si>
  <si>
    <t>(2,5+5,0+2,5)*3*1,1</t>
  </si>
  <si>
    <t>709212201</t>
  </si>
  <si>
    <t>černá bezuzlová PP síť s oky 100/100/4</t>
  </si>
  <si>
    <t>1760958064</t>
  </si>
  <si>
    <t>(2,5+5,0+2,5)*1,0*1,1</t>
  </si>
  <si>
    <t>762795000</t>
  </si>
  <si>
    <t>Spojovací prostředky pro montáž prostorových vázaných kcí</t>
  </si>
  <si>
    <t>1319974281</t>
  </si>
  <si>
    <t xml:space="preserve">(2,5+5,0+2,5)*3*pi*0,05*0,05            "řezivo prům. 100 mm akát" </t>
  </si>
  <si>
    <t>1,55*8*pi*0,075*0,075                                 "sloupky prům. 150 mm dub"</t>
  </si>
  <si>
    <t>998762101</t>
  </si>
  <si>
    <t>Přesun hmot tonážní pro kce tesařské v objektech v do 6 m</t>
  </si>
  <si>
    <t>449163552</t>
  </si>
  <si>
    <t>-1272559515</t>
  </si>
  <si>
    <t>480,9                                   "molo pozink"</t>
  </si>
  <si>
    <t>65,6                                     "molo nerez"</t>
  </si>
  <si>
    <t>51,8                                          "Z1 nerez"</t>
  </si>
  <si>
    <t>137,2                                       "Z2 nerez"</t>
  </si>
  <si>
    <t>553999011</t>
  </si>
  <si>
    <t>zámečnické konstrukce - nerezové</t>
  </si>
  <si>
    <t>1319147187</t>
  </si>
  <si>
    <t>553999012</t>
  </si>
  <si>
    <t>zámečnické konstrukce žárově zinkovaná</t>
  </si>
  <si>
    <t>-1944675665</t>
  </si>
  <si>
    <t>998767101</t>
  </si>
  <si>
    <t>Přesun hmot tonážní pro zámečnické konstrukce v objektech v do 6 m</t>
  </si>
  <si>
    <t>1397129153</t>
  </si>
  <si>
    <t>783268111</t>
  </si>
  <si>
    <t>Lazurovací dvojnásobný olejový nátěr tesařských konstrukcí</t>
  </si>
  <si>
    <t>374186790</t>
  </si>
  <si>
    <t>1,55*8*pi*0,15                                                 "sloupky prům. 150 mm"</t>
  </si>
  <si>
    <t>5,0*(0,12+0,05)*2*21                                "podlahová fošna tl.50 mm"</t>
  </si>
  <si>
    <t>fig72</t>
  </si>
  <si>
    <t>plocha stěna hnízda</t>
  </si>
  <si>
    <t>32,987</t>
  </si>
  <si>
    <t>37b - SO 37b - Hnízda - tučňák - změna B, 2.etapa</t>
  </si>
  <si>
    <t>6231420021</t>
  </si>
  <si>
    <t>Potažení vnějších pilířů nebo sloupů sklovláknitým pancéřovaným pletivem</t>
  </si>
  <si>
    <t>389863453</t>
  </si>
  <si>
    <t>0*2</t>
  </si>
  <si>
    <t>fig72*1,5</t>
  </si>
  <si>
    <t>9855111112</t>
  </si>
  <si>
    <t>Stříkaný beton ze suché směsi pevnosti 25 MPa stěn tl 15 mm - spec. T16</t>
  </si>
  <si>
    <t>897948313</t>
  </si>
  <si>
    <t>(2*pi*0,35*0,35+2*pi*0,35*0,4)*20                              "20 hnízd"</t>
  </si>
  <si>
    <t>Mezisoučet                                            "SO1 - stěna hnízda"</t>
  </si>
  <si>
    <t>9855111122</t>
  </si>
  <si>
    <t>Stříkaný beton ze suché směsi pevnosti 25 MPa stěn tl 40 mm - spec. T15</t>
  </si>
  <si>
    <t>-1604854474</t>
  </si>
  <si>
    <t>985561121</t>
  </si>
  <si>
    <t>Výztuž stříkaného betonu stěn z betonářské oceli 10 505 D do 8 mm</t>
  </si>
  <si>
    <t>-572515079</t>
  </si>
  <si>
    <t>fig72*1,5*2/0,15*0,395*0,001</t>
  </si>
  <si>
    <t>998012021</t>
  </si>
  <si>
    <t>Přesun hmot pro budovy monolitické v do 6 m</t>
  </si>
  <si>
    <t>-1107800599</t>
  </si>
  <si>
    <t>783823101</t>
  </si>
  <si>
    <t>Penetrační akrylátový nátěr hladkých betonových povrchů</t>
  </si>
  <si>
    <t>-1227716959</t>
  </si>
  <si>
    <t>7838266052</t>
  </si>
  <si>
    <t>Hydrofobizační transparentní silikonový nátěr hladkých betonových povrchů - spec. T17</t>
  </si>
  <si>
    <t>-322749484</t>
  </si>
  <si>
    <t>783827401</t>
  </si>
  <si>
    <t>Krycí dvojnásobný akrylátový nátěr hladkých betonových povrchů</t>
  </si>
  <si>
    <t>1176622567</t>
  </si>
  <si>
    <t>783897619</t>
  </si>
  <si>
    <t>Příplatek k cenám dvojnásobného krycího nátěru omítek za barevné provedení v odstínu náročném</t>
  </si>
  <si>
    <t>841257790</t>
  </si>
  <si>
    <t>dubové kůly prům 150 mm</t>
  </si>
  <si>
    <t>délka oplocení</t>
  </si>
  <si>
    <t>rýhy pro oplocení</t>
  </si>
  <si>
    <t>zpětný zásyp</t>
  </si>
  <si>
    <t>35,56</t>
  </si>
  <si>
    <t>38eb - SO 38e - oplocení tučňák - změna B, 2.etapa</t>
  </si>
  <si>
    <t>131111359</t>
  </si>
  <si>
    <t>Příplatek za vrtání v kamenité nebo kořeny prorostlé půdě</t>
  </si>
  <si>
    <t>-2037320303</t>
  </si>
  <si>
    <t>131151343</t>
  </si>
  <si>
    <t>Vrtání jamek pro plotové sloupky D do 300 mm - strojně</t>
  </si>
  <si>
    <t>1785425153</t>
  </si>
  <si>
    <t>28*1,0                                                                  "dubové kůly"</t>
  </si>
  <si>
    <t>132251103</t>
  </si>
  <si>
    <t>Hloubení rýh nezapažených  š do 800 mm v hornině třídy těžitelnosti I, skupiny 3 objem do 100 m3 strojně</t>
  </si>
  <si>
    <t>207421246</t>
  </si>
  <si>
    <t>55,0</t>
  </si>
  <si>
    <t>fig3*0,50</t>
  </si>
  <si>
    <t>132351103</t>
  </si>
  <si>
    <t>Hloubení rýh nezapažených  š do 800 mm v hornině třídy těžitelnosti II, skupiny 4 objem do 100 m3 strojně</t>
  </si>
  <si>
    <t>1596106328</t>
  </si>
  <si>
    <t>1775842534</t>
  </si>
  <si>
    <t>1945370798</t>
  </si>
  <si>
    <t>27,5*20 'Přepočtené koeficientem množství</t>
  </si>
  <si>
    <t>364967964</t>
  </si>
  <si>
    <t>459964942</t>
  </si>
  <si>
    <t>-1987545643</t>
  </si>
  <si>
    <t>2129557028</t>
  </si>
  <si>
    <t>fig3*1,800</t>
  </si>
  <si>
    <t>-822783557</t>
  </si>
  <si>
    <t>-108,0*0,3*0,6                "odpočet základu pro oplocení"</t>
  </si>
  <si>
    <t>2097906783</t>
  </si>
  <si>
    <t>fig4*1,800</t>
  </si>
  <si>
    <t>-692428546</t>
  </si>
  <si>
    <t>108,0*0,3*0,6</t>
  </si>
  <si>
    <t>-906449922</t>
  </si>
  <si>
    <t>108,0*2*0,6</t>
  </si>
  <si>
    <t>1488937535</t>
  </si>
  <si>
    <t>338171111</t>
  </si>
  <si>
    <t>Osazování sloupků a vzpěr plotových ocelových v do 2,00 m se zalitím MC</t>
  </si>
  <si>
    <t>2133087308</t>
  </si>
  <si>
    <t xml:space="preserve">46                                                  "sloupky prům. 48 mm"  </t>
  </si>
  <si>
    <t>34                                                   "vzpěry prům. 38 mm"</t>
  </si>
  <si>
    <t>55342260</t>
  </si>
  <si>
    <t>sloupek plotový koncový Pz a komaxitový 2000/48x1,5mm</t>
  </si>
  <si>
    <t>729833639</t>
  </si>
  <si>
    <t>553422701</t>
  </si>
  <si>
    <t>vzpěra plotová 38x1,5mm včetně kotvy 1500mm</t>
  </si>
  <si>
    <t>-121226647</t>
  </si>
  <si>
    <t>34                                                   "vzpěry"</t>
  </si>
  <si>
    <t>3389511211</t>
  </si>
  <si>
    <t>Osazování sloupků a vzpěr plotových dřevěných s impregnací se zabetonováním</t>
  </si>
  <si>
    <t>140081391</t>
  </si>
  <si>
    <t>palisáda dřevěná dubová impregnovaná D 160mm</t>
  </si>
  <si>
    <t>-1483424489</t>
  </si>
  <si>
    <t>fig1*1,4*1,1</t>
  </si>
  <si>
    <t>675431201</t>
  </si>
  <si>
    <t>lano z juty D 10mm</t>
  </si>
  <si>
    <t>-1211512607</t>
  </si>
  <si>
    <t>72,0</t>
  </si>
  <si>
    <t>348101210</t>
  </si>
  <si>
    <t>Osazení vrat a vrátek k oplocení na ocelové sloupky do 2 m2</t>
  </si>
  <si>
    <t>632806167</t>
  </si>
  <si>
    <t>553423361</t>
  </si>
  <si>
    <t>branka plotová jednokřídlá Pz s PVC vrstvou 1000x1000mm</t>
  </si>
  <si>
    <t>1526041158</t>
  </si>
  <si>
    <t>348401120</t>
  </si>
  <si>
    <t>Montáž oplocení ze strojového pletiva s napínacími dráty výšky do 1,6 m</t>
  </si>
  <si>
    <t>604682717</t>
  </si>
  <si>
    <t>108,0</t>
  </si>
  <si>
    <t>313275001</t>
  </si>
  <si>
    <t>pletivo drátěné plastifikované se čtvercovými oky 30/2,5 mm v 1000mm</t>
  </si>
  <si>
    <t>-1937877332</t>
  </si>
  <si>
    <t>348401350</t>
  </si>
  <si>
    <t>Rozvinutí, montáž a napnutí napínacího drátu na oplocení</t>
  </si>
  <si>
    <t>-1080070781</t>
  </si>
  <si>
    <t>fig11*2</t>
  </si>
  <si>
    <t>15619100</t>
  </si>
  <si>
    <t>drát poplastovaný kruhový napínací 2,5/3,5mm</t>
  </si>
  <si>
    <t>-333295778</t>
  </si>
  <si>
    <t>fig11*2*1,05</t>
  </si>
  <si>
    <t>348401360</t>
  </si>
  <si>
    <t>Přiháčkování strojového pletiva k napínacímu drátu na oplocení</t>
  </si>
  <si>
    <t>479625548</t>
  </si>
  <si>
    <t>15619200</t>
  </si>
  <si>
    <t>drát poplastovaný kruhový vázací 1,1/1,5mm</t>
  </si>
  <si>
    <t>-1683751440</t>
  </si>
  <si>
    <t>916331112</t>
  </si>
  <si>
    <t>Osazení zahradního obrubníku betonového do lože z betonu s boční opěrou</t>
  </si>
  <si>
    <t>-818159025</t>
  </si>
  <si>
    <t>59217001</t>
  </si>
  <si>
    <t>obrubník betonový zahradní 1000x50x250mm</t>
  </si>
  <si>
    <t>-2040061961</t>
  </si>
  <si>
    <t>108,0+2,0</t>
  </si>
  <si>
    <t>-291706470</t>
  </si>
  <si>
    <t>10,0              "předpokládané stávající základy"</t>
  </si>
  <si>
    <t>-1766704747</t>
  </si>
  <si>
    <t>157014716</t>
  </si>
  <si>
    <t>-1274628242</t>
  </si>
  <si>
    <t>44*29 'Přepočtené koeficientem množství</t>
  </si>
  <si>
    <t>-1132835774</t>
  </si>
  <si>
    <t>1277206236</t>
  </si>
  <si>
    <t>998232110</t>
  </si>
  <si>
    <t>Přesun hmot pro oplocení zděné z cihel nebo tvárnic v do 3 m</t>
  </si>
  <si>
    <t>-183580023</t>
  </si>
  <si>
    <t>výkopy</t>
  </si>
  <si>
    <t>233,5</t>
  </si>
  <si>
    <t>uložení sypaniny do násypů</t>
  </si>
  <si>
    <t>130,5</t>
  </si>
  <si>
    <t>rozprostření ornice</t>
  </si>
  <si>
    <t>855</t>
  </si>
  <si>
    <t>fig7</t>
  </si>
  <si>
    <t>kačírek</t>
  </si>
  <si>
    <t>340</t>
  </si>
  <si>
    <t>41ab - SO 41b - Terénní úpravy - změna B, 2. etapa</t>
  </si>
  <si>
    <t>-1238562321</t>
  </si>
  <si>
    <t>340,0*0,65                                             "pro kačírek"</t>
  </si>
  <si>
    <t>70,0*0,1                                                  "pro trávu"</t>
  </si>
  <si>
    <t>55,0*0,1                                                  "pro keře"</t>
  </si>
  <si>
    <t>-1505950959</t>
  </si>
  <si>
    <t>23845284</t>
  </si>
  <si>
    <t>656395256</t>
  </si>
  <si>
    <t>116,75*20 'Přepočtené koeficientem množství</t>
  </si>
  <si>
    <t>-1488771830</t>
  </si>
  <si>
    <t>1257293851</t>
  </si>
  <si>
    <t>-1045512139</t>
  </si>
  <si>
    <t>377830624</t>
  </si>
  <si>
    <t>171151131</t>
  </si>
  <si>
    <t>Uložení sypaniny z hornin nesoudržných a soudržných střídavě do násypů zhutněných strojně</t>
  </si>
  <si>
    <t>-905153944</t>
  </si>
  <si>
    <t>70,0*0,2                                                 "tráva"</t>
  </si>
  <si>
    <t>5,0*0,2                                                  "tráva"</t>
  </si>
  <si>
    <t>35,0*0,2                                               "tráva"</t>
  </si>
  <si>
    <t>310,0*0,35                                           "keře"</t>
  </si>
  <si>
    <t>-1038851142</t>
  </si>
  <si>
    <t>181411131</t>
  </si>
  <si>
    <t>Založení parkového trávníku výsevem plochy do 1000 m2 v rovině a ve svahu do 1:5</t>
  </si>
  <si>
    <t>-722620069</t>
  </si>
  <si>
    <t>310,0</t>
  </si>
  <si>
    <t>Mezisoučet                                       "keře"</t>
  </si>
  <si>
    <t>360,0+45,0+140,0</t>
  </si>
  <si>
    <t>Mezisoučet                                       "tráva"</t>
  </si>
  <si>
    <t>00572410</t>
  </si>
  <si>
    <t>osivo směs travní parková</t>
  </si>
  <si>
    <t>-385425025</t>
  </si>
  <si>
    <t>310,0*0,025</t>
  </si>
  <si>
    <t>(360,0+45,0+140,0)*0,025</t>
  </si>
  <si>
    <t>1812013313</t>
  </si>
  <si>
    <t>181351103</t>
  </si>
  <si>
    <t>Rozprostření ornice tl vrstvy do 200 mm pl do 500 m2 v rovině nebo ve svahu do 1:5 strojně</t>
  </si>
  <si>
    <t>-1316328522</t>
  </si>
  <si>
    <t>10364101</t>
  </si>
  <si>
    <t>zemina pro terénní úpravy -  ornice</t>
  </si>
  <si>
    <t>-1309350970</t>
  </si>
  <si>
    <t>fig6*0,20*1,500</t>
  </si>
  <si>
    <t>564771111</t>
  </si>
  <si>
    <t>Podklad z kameniva hrubého drceného vel. 32-63 mm tl 250 mm</t>
  </si>
  <si>
    <t>608832855</t>
  </si>
  <si>
    <t>fig7*2</t>
  </si>
  <si>
    <t>571908111</t>
  </si>
  <si>
    <t>Kryt vymývaným dekoračním kamenivem (kačírkem) tl 200 mm</t>
  </si>
  <si>
    <t>798719346</t>
  </si>
  <si>
    <t>340,0</t>
  </si>
  <si>
    <t>571908112</t>
  </si>
  <si>
    <t>Kryt vymývaným dekoračním kamenivem (kačírkem) tl 300 mm</t>
  </si>
  <si>
    <t>-1858775590</t>
  </si>
  <si>
    <t>571908113</t>
  </si>
  <si>
    <t>Kryt vymývaným dekoračním kamenivem (kačírkem) tl 400 mm</t>
  </si>
  <si>
    <t>1579396792</t>
  </si>
  <si>
    <t>7,0+13,0</t>
  </si>
  <si>
    <t>fig8</t>
  </si>
  <si>
    <t>934928447</t>
  </si>
  <si>
    <t>mlat</t>
  </si>
  <si>
    <t>fig9</t>
  </si>
  <si>
    <t>plocha spodku štěrkodrtě</t>
  </si>
  <si>
    <t>45ab - SO 45b - Pěší komunikace - změna B, 2. etapa</t>
  </si>
  <si>
    <t>Mezisoučet                                                 "pro zpevněné plochy"</t>
  </si>
  <si>
    <t>293145506</t>
  </si>
  <si>
    <t>2051330161</t>
  </si>
  <si>
    <t>546728750</t>
  </si>
  <si>
    <t>-1416059724</t>
  </si>
  <si>
    <t>-2055240249</t>
  </si>
  <si>
    <t>Mezisoučet                         "plocha spodku štěrkodrtě"</t>
  </si>
  <si>
    <t>564720011</t>
  </si>
  <si>
    <t>Podklad z kameniva hrubého drceného vel. 8-16 mm tl 80 mm</t>
  </si>
  <si>
    <t>2126432224</t>
  </si>
  <si>
    <t>230,0</t>
  </si>
  <si>
    <t>Mezisoučet                                                  "mlat"</t>
  </si>
  <si>
    <t>564730111</t>
  </si>
  <si>
    <t>Podklad z kameniva hrubého drceného vel. 16-32 mm tl 100 mm</t>
  </si>
  <si>
    <t>-1694255873</t>
  </si>
  <si>
    <t>564751114</t>
  </si>
  <si>
    <t>Podklad z kameniva hrubého drceného vel. 32-63 mm tl 180 mm</t>
  </si>
  <si>
    <t>-1726630008</t>
  </si>
  <si>
    <t>-336363890</t>
  </si>
  <si>
    <t>5891161121</t>
  </si>
  <si>
    <t>Kryt ploch pro tělovýchovu jedno a dvouvrstvý z hmot hlinitopísčitých - vápencových tl do 50 mm</t>
  </si>
  <si>
    <t>-1519307422</t>
  </si>
  <si>
    <t>1413763353</t>
  </si>
  <si>
    <t>380,0</t>
  </si>
  <si>
    <t>59217036</t>
  </si>
  <si>
    <t>obrubník betonový parkový přírodní 500x80x250mm</t>
  </si>
  <si>
    <t>1018158375</t>
  </si>
  <si>
    <t>380,0*1,01</t>
  </si>
  <si>
    <t>275603437</t>
  </si>
  <si>
    <t>380,0*0,05</t>
  </si>
  <si>
    <t>-2028136068</t>
  </si>
  <si>
    <t>-593522307</t>
  </si>
  <si>
    <t>-110878592</t>
  </si>
  <si>
    <t>100,0                                   "základové konstrukce"</t>
  </si>
  <si>
    <t>598916972</t>
  </si>
  <si>
    <t>2001797294</t>
  </si>
  <si>
    <t>142044278</t>
  </si>
  <si>
    <t>440*29 'Přepočtené koeficientem množství</t>
  </si>
  <si>
    <t>516783246</t>
  </si>
  <si>
    <t>1064077134</t>
  </si>
  <si>
    <t>46ab - SO 46b - sadové úpravy - změna B, 2. etapa</t>
  </si>
  <si>
    <t>183102313</t>
  </si>
  <si>
    <t>Jamky pro výsadbu s výměnou 100 % půdy zeminy tř 1 až 4 objem do 0,05 m3 ve svahu do 1:2</t>
  </si>
  <si>
    <t>537833883</t>
  </si>
  <si>
    <t>780                                             "keře"</t>
  </si>
  <si>
    <t>10371500</t>
  </si>
  <si>
    <t>substrát pro trávníky VL</t>
  </si>
  <si>
    <t>-1667581774</t>
  </si>
  <si>
    <t>780*0,05                                             "keře"</t>
  </si>
  <si>
    <t>183102314</t>
  </si>
  <si>
    <t>Jamky pro výsadbu s výměnou 100 % půdy zeminy tř 1 až 4 objem do 0,125 m3 ve svahu do 1:2</t>
  </si>
  <si>
    <t>96345181</t>
  </si>
  <si>
    <t>5                                             "stromy"</t>
  </si>
  <si>
    <t>272457657</t>
  </si>
  <si>
    <t>5*0,125                                             "stromy"</t>
  </si>
  <si>
    <t>184102122</t>
  </si>
  <si>
    <t>Výsadba dřeviny s balem D do 0,3 m do jamky se zalitím ve svahu do 1:2</t>
  </si>
  <si>
    <t>888009244</t>
  </si>
  <si>
    <t>026503601</t>
  </si>
  <si>
    <t>křovina s balem s korunou průměru min. 0,6 m</t>
  </si>
  <si>
    <t>-350048158</t>
  </si>
  <si>
    <t>184102123</t>
  </si>
  <si>
    <t>Výsadba dřeviny s balem D do 0,4 m do jamky se zalitím ve svahu do 1:2</t>
  </si>
  <si>
    <t>-237590722</t>
  </si>
  <si>
    <t>026604191</t>
  </si>
  <si>
    <t>Dřevina s balem výšky 300 cm</t>
  </si>
  <si>
    <t>-738030634</t>
  </si>
  <si>
    <t>184215133</t>
  </si>
  <si>
    <t>Ukotvení kmene dřevin třemi kůly D do 0,1 m délky do 3 m</t>
  </si>
  <si>
    <t>-805390234</t>
  </si>
  <si>
    <t>60591257</t>
  </si>
  <si>
    <t>kůl vyvazovací dřevěný impregnovaný D 8cm dl 3m</t>
  </si>
  <si>
    <t>-1286276014</t>
  </si>
  <si>
    <t>5*3                                             "stromy"</t>
  </si>
  <si>
    <t>184501132</t>
  </si>
  <si>
    <t>Zhotovení obalu z juty ve dvou vrstvách ve svahu do 1:2</t>
  </si>
  <si>
    <t>-168289698</t>
  </si>
  <si>
    <t>184801122</t>
  </si>
  <si>
    <t>Ošetřování vysazených dřevin soliterních ve svahu do 1:2</t>
  </si>
  <si>
    <t>-5134813</t>
  </si>
  <si>
    <t>998231311</t>
  </si>
  <si>
    <t>Přesun hmot pro sadovnické a krajinářské úpravy vodorovně do 5000 m</t>
  </si>
  <si>
    <t>218188591</t>
  </si>
  <si>
    <t>51b - SO 51b - Rozvody NN - změna B, 2. etapa</t>
  </si>
  <si>
    <t xml:space="preserve">      D4 - Skříně</t>
  </si>
  <si>
    <t xml:space="preserve">      D5 - Uzemnění</t>
  </si>
  <si>
    <t xml:space="preserve">      D1 - materiál a montáž</t>
  </si>
  <si>
    <t>trubka ochranná korugovaná 50</t>
  </si>
  <si>
    <t>-1466214542</t>
  </si>
  <si>
    <t>000321505</t>
  </si>
  <si>
    <t>-862403572</t>
  </si>
  <si>
    <t>000171102</t>
  </si>
  <si>
    <t>výstražná folie</t>
  </si>
  <si>
    <t>-1568393272</t>
  </si>
  <si>
    <t>000152219</t>
  </si>
  <si>
    <t>kabel 1kV AYKY 3x240+120</t>
  </si>
  <si>
    <t>511277914</t>
  </si>
  <si>
    <t>Skříně</t>
  </si>
  <si>
    <t>000721454</t>
  </si>
  <si>
    <t>skříň v pilíři SR06 5xPN2 IP44 + zásuvková skříň</t>
  </si>
  <si>
    <t>-1047716080</t>
  </si>
  <si>
    <t>000433163</t>
  </si>
  <si>
    <t>pojistka PNA 32A</t>
  </si>
  <si>
    <t>-134811267</t>
  </si>
  <si>
    <t>000433164</t>
  </si>
  <si>
    <t>pojistka PNA 40A</t>
  </si>
  <si>
    <t>-1830588284</t>
  </si>
  <si>
    <t>000433362</t>
  </si>
  <si>
    <t>pojistková patrona PNA2(80-160A)gG</t>
  </si>
  <si>
    <t>1989564219</t>
  </si>
  <si>
    <t>000433363</t>
  </si>
  <si>
    <t>pojistka PNA 200A</t>
  </si>
  <si>
    <t>-1176786064</t>
  </si>
  <si>
    <t>000433363.1</t>
  </si>
  <si>
    <t>pojistka PNA 250A</t>
  </si>
  <si>
    <t>1992176599</t>
  </si>
  <si>
    <t>Uzemnění</t>
  </si>
  <si>
    <t>pásek FeZn 4x30</t>
  </si>
  <si>
    <t>881169419</t>
  </si>
  <si>
    <t>drát FeZn 10</t>
  </si>
  <si>
    <t>-399698955</t>
  </si>
  <si>
    <t>000295074</t>
  </si>
  <si>
    <t>svorka pásku drátu zemnící</t>
  </si>
  <si>
    <t>-400438023</t>
  </si>
  <si>
    <t>000295772</t>
  </si>
  <si>
    <t>svorka připojovací SP 1šroub nerez</t>
  </si>
  <si>
    <t>-515737823</t>
  </si>
  <si>
    <t>-579718380</t>
  </si>
  <si>
    <t>Elektroinstalace - prořez</t>
  </si>
  <si>
    <t>1142855564</t>
  </si>
  <si>
    <t>Elektroinstalace - materiál podružný</t>
  </si>
  <si>
    <t>-1515139991</t>
  </si>
  <si>
    <t>trubka plast volně uložená do pr.50mm</t>
  </si>
  <si>
    <t>-1266958339</t>
  </si>
  <si>
    <t>210010125</t>
  </si>
  <si>
    <t>trubka plast volně uložená do pr.110mm</t>
  </si>
  <si>
    <t>-1266754763</t>
  </si>
  <si>
    <t>210800831</t>
  </si>
  <si>
    <t>-776381718</t>
  </si>
  <si>
    <t>210901078</t>
  </si>
  <si>
    <t>kabel AYKY 3x240+120</t>
  </si>
  <si>
    <t>-1765132114</t>
  </si>
  <si>
    <t>ukončení v rozvaděči vč.zapojení vodiče do 240mm2</t>
  </si>
  <si>
    <t>-1575441663</t>
  </si>
  <si>
    <t>-2132090035</t>
  </si>
  <si>
    <t>210191548</t>
  </si>
  <si>
    <t>skříň v pilíři SR 5xPN2 IP44</t>
  </si>
  <si>
    <t>2068546613</t>
  </si>
  <si>
    <t>210120103</t>
  </si>
  <si>
    <t>patrona nožové pojistky do 630A</t>
  </si>
  <si>
    <t>-1054663772</t>
  </si>
  <si>
    <t>-1473406840</t>
  </si>
  <si>
    <t>2029178556</t>
  </si>
  <si>
    <t>-47355376</t>
  </si>
  <si>
    <t>1204180075</t>
  </si>
  <si>
    <t>materiál a montáž</t>
  </si>
  <si>
    <t>000046114</t>
  </si>
  <si>
    <t>písek kopaný 0-2mm</t>
  </si>
  <si>
    <t>-119723081</t>
  </si>
  <si>
    <t>000046134</t>
  </si>
  <si>
    <t>beton B13,5</t>
  </si>
  <si>
    <t>1123048775</t>
  </si>
  <si>
    <t>460050603</t>
  </si>
  <si>
    <t>výkop jámy ruční třída zeminy 3/ko1.0</t>
  </si>
  <si>
    <t>819262655</t>
  </si>
  <si>
    <t>460200163</t>
  </si>
  <si>
    <t>výkop kabel.rýhy šířka 35/hloubka 80cm tz.3/ko1.0</t>
  </si>
  <si>
    <t>1409881033</t>
  </si>
  <si>
    <t>460270005</t>
  </si>
  <si>
    <t>montáž pilíře pro skříň SR4</t>
  </si>
  <si>
    <t>-1463539794</t>
  </si>
  <si>
    <t>460420022</t>
  </si>
  <si>
    <t>kabelové lože 2x10cm kopaný písek šířka do 65cm</t>
  </si>
  <si>
    <t>-1916193876</t>
  </si>
  <si>
    <t>460560163</t>
  </si>
  <si>
    <t>zához kabelové rýhy šířka 35/hloubka 80cm tz.3</t>
  </si>
  <si>
    <t>1150940090</t>
  </si>
  <si>
    <t>460600001</t>
  </si>
  <si>
    <t>odvoz zeminy do 10km vč.poplatku za skládku</t>
  </si>
  <si>
    <t>2076967831</t>
  </si>
  <si>
    <t>460620013</t>
  </si>
  <si>
    <t>provizorní úprava terénu třída zeminy 3</t>
  </si>
  <si>
    <t>-114687350</t>
  </si>
  <si>
    <t>koordinace s ostatními profesem</t>
  </si>
  <si>
    <t>-1243883680</t>
  </si>
  <si>
    <t>Elektroinstalace - revize</t>
  </si>
  <si>
    <t>2012108787</t>
  </si>
  <si>
    <t>53b - SO 53b - Vodovod - Změna B, 2.etapa</t>
  </si>
  <si>
    <t>1 - Zemní práce</t>
  </si>
  <si>
    <t>4 - Vodorovné konstrukce</t>
  </si>
  <si>
    <t>8 - Trubní vedení</t>
  </si>
  <si>
    <t>998 - Přesun hmot</t>
  </si>
  <si>
    <t>119001405</t>
  </si>
  <si>
    <t>Dočasné zajištění potrubí z PE DN do 200 mm</t>
  </si>
  <si>
    <t>CS ÚRS 2020 01</t>
  </si>
  <si>
    <t>-1653343564</t>
  </si>
  <si>
    <t>"vodovod" 3*1,5</t>
  </si>
  <si>
    <t>119001421</t>
  </si>
  <si>
    <t>Dočasné zajištění kabelů a kabelových tratí ze 3 volně ložených kabelů</t>
  </si>
  <si>
    <t>-1047240539</t>
  </si>
  <si>
    <t>"VO"1,5</t>
  </si>
  <si>
    <t>130001101</t>
  </si>
  <si>
    <t>Příplatek k cenám hloubených vykopávek za ztížení vykopávky v blízkosti podzemního vedení nebo výbušnin pro jakoukoliv třídu horniny</t>
  </si>
  <si>
    <t>-675603172</t>
  </si>
  <si>
    <t>(4,5+1,5)*1,1*1,46</t>
  </si>
  <si>
    <t>132354204</t>
  </si>
  <si>
    <t>Hloubení zapažených rýh š do 2000 mm v hornině třídy těžitelnosti II, skupiny 4 objem do 500 m3</t>
  </si>
  <si>
    <t>-1757271165</t>
  </si>
  <si>
    <t>"řad" 130*1,1*1,46</t>
  </si>
  <si>
    <t>"přípojky"51*1*1,3</t>
  </si>
  <si>
    <t>742462589</t>
  </si>
  <si>
    <t>"řad" 130*1,46*2</t>
  </si>
  <si>
    <t>"přípojky" 51*1,3*2</t>
  </si>
  <si>
    <t>-64713463</t>
  </si>
  <si>
    <t>162251122</t>
  </si>
  <si>
    <t>Vodorovné přemístění do 50 m výkopku/sypaniny z horniny třídy těžitelnosti II, skupiny 4 a 5</t>
  </si>
  <si>
    <t>1853252976</t>
  </si>
  <si>
    <t>167151112</t>
  </si>
  <si>
    <t>Nakládání výkopku z hornin třídy těžitelnosti II, skupiny 4 a 5 přes 100 m3</t>
  </si>
  <si>
    <t>-1452334935</t>
  </si>
  <si>
    <t>253253621</t>
  </si>
  <si>
    <t>174101101</t>
  </si>
  <si>
    <t>545972337</t>
  </si>
  <si>
    <t>275,080-75,05</t>
  </si>
  <si>
    <t>1102784160</t>
  </si>
  <si>
    <t>"řad" 0,4*1,1*130</t>
  </si>
  <si>
    <t>"přípojky" 51*1*0,35</t>
  </si>
  <si>
    <t>452313131</t>
  </si>
  <si>
    <t>Podkladní bloky z betonu prostého tř. C 12/15 otevřený výkop</t>
  </si>
  <si>
    <t>CS ÚRS 2019 01</t>
  </si>
  <si>
    <t>109465381</t>
  </si>
  <si>
    <t>18*0,5*0,5*0,5</t>
  </si>
  <si>
    <t>8001</t>
  </si>
  <si>
    <t xml:space="preserve">Manipulační šachta pr. 400 s poklopem B 125 teleskop. vč. rohového ventilu se samočinným vyprazňováním , spojky, vývrty a utěsnění,štěrkový podsyp, betonový blok </t>
  </si>
  <si>
    <t>-216833534</t>
  </si>
  <si>
    <t>850245121</t>
  </si>
  <si>
    <t>Výřez nebo výsek na potrubí z trub litinových tlakových nebo plastických hmot DN 80</t>
  </si>
  <si>
    <t>-1910854166</t>
  </si>
  <si>
    <t>857242122.1</t>
  </si>
  <si>
    <t>Montáž litinových tvarovek jednoosých přírubových otevřený výkop DN 80</t>
  </si>
  <si>
    <t>CS ÚRS 2018 01</t>
  </si>
  <si>
    <t>-2080350678</t>
  </si>
  <si>
    <t>55251820</t>
  </si>
  <si>
    <t>koleno přírubové prodloužené s patkou pro připojení k hydrantu 80/90 mm</t>
  </si>
  <si>
    <t>1376361477</t>
  </si>
  <si>
    <t>55253966</t>
  </si>
  <si>
    <t>koleno přírubové z tvárné litiny,práškový epoxid tl 250µm FFK-kus DN 80-11,25°</t>
  </si>
  <si>
    <t>1435946946</t>
  </si>
  <si>
    <t>04008090</t>
  </si>
  <si>
    <t>příruba jištěná 80/90</t>
  </si>
  <si>
    <t>1225205402</t>
  </si>
  <si>
    <t>55251724</t>
  </si>
  <si>
    <t>příruba slepá šedá litina s epoxidovou ochranou vrstvou DN 80</t>
  </si>
  <si>
    <t>738114876</t>
  </si>
  <si>
    <t>857244122</t>
  </si>
  <si>
    <t>Montáž litinových tvarovek odbočných přírubových otevřený výkop DN 80</t>
  </si>
  <si>
    <t>1464977849</t>
  </si>
  <si>
    <t>55253510</t>
  </si>
  <si>
    <t>tvarovka přírubová litinová vodovodní s přírubovou odbočkou PN 10/40 T-kus DN 80/80</t>
  </si>
  <si>
    <t>659465125</t>
  </si>
  <si>
    <t>871161211</t>
  </si>
  <si>
    <t>Montáž potrubí z PE100 SDR 11 otevřený výkop svařovaných elektrotvarovkou D 32 x 3,0 mm</t>
  </si>
  <si>
    <t>-1526554663</t>
  </si>
  <si>
    <t>28613752</t>
  </si>
  <si>
    <t>potrubí vodovodní PE 100 RC  SDR 11 D 32</t>
  </si>
  <si>
    <t>1963735660</t>
  </si>
  <si>
    <t>43*1,03</t>
  </si>
  <si>
    <t>871211211</t>
  </si>
  <si>
    <t>Montáž potrubí z PE100 SDR 11 otevřený výkop svařovaných elektrotvarovkou D 63 x 5,8 mm</t>
  </si>
  <si>
    <t>-415366319</t>
  </si>
  <si>
    <t>2861365</t>
  </si>
  <si>
    <t>trubka vodovodní PE 100 RC D 63x5,8mm</t>
  </si>
  <si>
    <t>-695627706</t>
  </si>
  <si>
    <t>3*1,03</t>
  </si>
  <si>
    <t>3,09*1,015 'Přepočtené koeficientem množství</t>
  </si>
  <si>
    <t>871241211</t>
  </si>
  <si>
    <t>Montáž potrubí z PE100 SDR 11 otevřený výkop svařovaných elektrotvarovkou D 90 x 8,2 mm</t>
  </si>
  <si>
    <t>-2139184770</t>
  </si>
  <si>
    <t xml:space="preserve">potrubí dvouvrstvé PE100 RC SDR11 90x8,2 </t>
  </si>
  <si>
    <t>-1078219860</t>
  </si>
  <si>
    <t>135*1,03</t>
  </si>
  <si>
    <t>877161101</t>
  </si>
  <si>
    <t>Montáž elektrospojek na vodovodním potrubí z PE trub d 32</t>
  </si>
  <si>
    <t>1598588645</t>
  </si>
  <si>
    <t>28615969</t>
  </si>
  <si>
    <t>elektrospojka SDR 11 PE 100 PN 16 D 32mm</t>
  </si>
  <si>
    <t>812140121</t>
  </si>
  <si>
    <t>877161110</t>
  </si>
  <si>
    <t>Montáž elektrokolen 45° na vodovodním potrubí z PE trub d 32</t>
  </si>
  <si>
    <t>-1013188002</t>
  </si>
  <si>
    <t>28615010</t>
  </si>
  <si>
    <t>elektrokoleno 45° PE 100 PN16 D 32mm</t>
  </si>
  <si>
    <t>739890212</t>
  </si>
  <si>
    <t>286150101</t>
  </si>
  <si>
    <t>elektrokoleno 30° PE 100 PN16 D 32mm</t>
  </si>
  <si>
    <t>593644270</t>
  </si>
  <si>
    <t>877161118</t>
  </si>
  <si>
    <t>Montáž elektrozáslepek na vodovodním potrubí z PE trub d 32</t>
  </si>
  <si>
    <t>-1045027731</t>
  </si>
  <si>
    <t>28615020</t>
  </si>
  <si>
    <t>elektrozáslepka SDR11 PE 100 PN16 D 32mm</t>
  </si>
  <si>
    <t>-1806715002</t>
  </si>
  <si>
    <t>877211101</t>
  </si>
  <si>
    <t>Montáž elektrospojek na vodovodním potrubí z PE trub d 63</t>
  </si>
  <si>
    <t>-842256979</t>
  </si>
  <si>
    <t>28615972</t>
  </si>
  <si>
    <t>elektrospojka SDR11 PE 100 PN16 D 63mm</t>
  </si>
  <si>
    <t>2100601773</t>
  </si>
  <si>
    <t>877211118</t>
  </si>
  <si>
    <t>Montáž elektrozáslepek na vodovodním potrubí z PE trub d 63</t>
  </si>
  <si>
    <t>-1841226083</t>
  </si>
  <si>
    <t>28615023</t>
  </si>
  <si>
    <t>elektrozáslepka SDR11 PE 100 PN16 D 63mm</t>
  </si>
  <si>
    <t>746522533</t>
  </si>
  <si>
    <t>877241101</t>
  </si>
  <si>
    <t>Montáž elektrospojek na vodovodním potrubí z PE trub d 90</t>
  </si>
  <si>
    <t>1486899217</t>
  </si>
  <si>
    <t>28615974</t>
  </si>
  <si>
    <t>elektrospojka SDR 11 PE 100 PN 16 D 90mm</t>
  </si>
  <si>
    <t>-727683382</t>
  </si>
  <si>
    <t>877241110</t>
  </si>
  <si>
    <t>Montáž elektrokolen 45° na vodovodním potrubí z PE trub d 90</t>
  </si>
  <si>
    <t>-188440409</t>
  </si>
  <si>
    <t>286149481</t>
  </si>
  <si>
    <t>elektrokoleno 30° PE 100 PN16 D 90mm</t>
  </si>
  <si>
    <t>326755320</t>
  </si>
  <si>
    <t>28614948</t>
  </si>
  <si>
    <t>elektrokoleno 45° PE 100 PN16 D 90mm</t>
  </si>
  <si>
    <t>28919930</t>
  </si>
  <si>
    <t>286149482</t>
  </si>
  <si>
    <t>elektrokoleno 11° PE 100 PN16 D 90mm</t>
  </si>
  <si>
    <t>1128137877</t>
  </si>
  <si>
    <t>398355911</t>
  </si>
  <si>
    <t>-593566104</t>
  </si>
  <si>
    <t>877241126</t>
  </si>
  <si>
    <t>Montáž elektro navrtávacích T-kusů ventil a 360° otočná odbočka na vodovodním potrubí z PE trub d 90</t>
  </si>
  <si>
    <t>-1877907566</t>
  </si>
  <si>
    <t>28614074</t>
  </si>
  <si>
    <t>tvarovka T-kus navrtávací s ventilem, s odbočkou 360° D 90-32mm</t>
  </si>
  <si>
    <t>1154120524</t>
  </si>
  <si>
    <t>42291053</t>
  </si>
  <si>
    <t>souprava zemní pro navrtávací pas se šoupátkem Rd 1,5m</t>
  </si>
  <si>
    <t>-1223370914</t>
  </si>
  <si>
    <t>877241127</t>
  </si>
  <si>
    <t>Montáž elektro navrtávacích T-kusů ventil a 360° otočná odbočka na vodovodním potrubí z PE trub d 90/63</t>
  </si>
  <si>
    <t>282319795</t>
  </si>
  <si>
    <t>28614075</t>
  </si>
  <si>
    <t>tvarovka T-kus navrtávací s ventilem, s odbočkou 360° D 90-63mm</t>
  </si>
  <si>
    <t>1509075105</t>
  </si>
  <si>
    <t>8912411121</t>
  </si>
  <si>
    <t>-851419583</t>
  </si>
  <si>
    <t>42221303</t>
  </si>
  <si>
    <t>šoupátko pitná voda litina  PN 10/16 DN 80</t>
  </si>
  <si>
    <t>-409952421</t>
  </si>
  <si>
    <t>42291079</t>
  </si>
  <si>
    <t>souprava zemní pro šoupátka DN 65-80mm teleskopická  Rd 2,0m</t>
  </si>
  <si>
    <t>-171192739</t>
  </si>
  <si>
    <t>891247111</t>
  </si>
  <si>
    <t>Montáž hydrantů podzemních DN 80</t>
  </si>
  <si>
    <t>1478115469</t>
  </si>
  <si>
    <t>42273593</t>
  </si>
  <si>
    <t>hydrant podzemní DN 80 PN 16 dvojitý uzávěr s koulí krycí v 1250mm</t>
  </si>
  <si>
    <t>-1045818644</t>
  </si>
  <si>
    <t>891247211</t>
  </si>
  <si>
    <t>Montáž hydrantů nadzemních DN 80</t>
  </si>
  <si>
    <t>1465086423</t>
  </si>
  <si>
    <t>42273682</t>
  </si>
  <si>
    <t>hydrant nadzemní DN 80 tvárná litina dvojitý uzávěr s koulí krycí v 1500mm + potřebné vystrojení</t>
  </si>
  <si>
    <t>1596319547</t>
  </si>
  <si>
    <t>42201</t>
  </si>
  <si>
    <t>Hydrantová drenáž + vsakovací koš</t>
  </si>
  <si>
    <t>367645452</t>
  </si>
  <si>
    <t>892233122</t>
  </si>
  <si>
    <t>Proplach a dezinfekce vodovodního potrubí DN od 40 do 70</t>
  </si>
  <si>
    <t>808032604</t>
  </si>
  <si>
    <t>892241111</t>
  </si>
  <si>
    <t>Tlaková zkouška vodou potrubí do 80</t>
  </si>
  <si>
    <t>1835345686</t>
  </si>
  <si>
    <t>892273122</t>
  </si>
  <si>
    <t>Proplach a dezinfekce vodovodního potrubí DN od 80 do 125</t>
  </si>
  <si>
    <t>2139705501</t>
  </si>
  <si>
    <t>892372111</t>
  </si>
  <si>
    <t>Zabezpečení konců potrubí DN do 300 při tlakových zkouškách vodou</t>
  </si>
  <si>
    <t>1300462515</t>
  </si>
  <si>
    <t>89237211111</t>
  </si>
  <si>
    <t>Potřebné zkoušky ke kolaudaci</t>
  </si>
  <si>
    <t>-276673881</t>
  </si>
  <si>
    <t>899125</t>
  </si>
  <si>
    <t>Nerezové spoje + těsnění + bandáže</t>
  </si>
  <si>
    <t>soub</t>
  </si>
  <si>
    <t>-1005470096</t>
  </si>
  <si>
    <t>899401111</t>
  </si>
  <si>
    <t>Osazení poklopů litinových ventilových</t>
  </si>
  <si>
    <t>2134991577</t>
  </si>
  <si>
    <t>422914021</t>
  </si>
  <si>
    <t xml:space="preserve">poklop litinový ventilový </t>
  </si>
  <si>
    <t>510549781</t>
  </si>
  <si>
    <t>56230640</t>
  </si>
  <si>
    <t>deska podkladová uličního poklopu ventilového</t>
  </si>
  <si>
    <t>2034331115</t>
  </si>
  <si>
    <t>899401112</t>
  </si>
  <si>
    <t>Osazení poklopů litinových šoupátkových</t>
  </si>
  <si>
    <t>919437647</t>
  </si>
  <si>
    <t>42291352</t>
  </si>
  <si>
    <t xml:space="preserve">poklop litinový šoupátkový pro zemní soupravy osazení do terénu a do vozovky </t>
  </si>
  <si>
    <t>-330677930</t>
  </si>
  <si>
    <t>56230636</t>
  </si>
  <si>
    <t>deska podkladová uličního poklopu šoupatového</t>
  </si>
  <si>
    <t>471001277</t>
  </si>
  <si>
    <t>899401113</t>
  </si>
  <si>
    <t>Osazení poklopů litinových hydrantových</t>
  </si>
  <si>
    <t>-1479023372</t>
  </si>
  <si>
    <t>42291452</t>
  </si>
  <si>
    <t>poklop litinový hydrantový DN 80</t>
  </si>
  <si>
    <t>2020194846</t>
  </si>
  <si>
    <t>56230638</t>
  </si>
  <si>
    <t>deska podkladová uličního poklopu hydrantového</t>
  </si>
  <si>
    <t>-993680056</t>
  </si>
  <si>
    <t>899721111</t>
  </si>
  <si>
    <t>Signalizační vodič DN do 150 mm na potrubí</t>
  </si>
  <si>
    <t>54337165</t>
  </si>
  <si>
    <t>899722114</t>
  </si>
  <si>
    <t>Krytí potrubí z plastů výstražnou fólií z PVC 40 cm - modrá barva</t>
  </si>
  <si>
    <t>-1620702755</t>
  </si>
  <si>
    <t>-1059587505</t>
  </si>
  <si>
    <t>-328702959</t>
  </si>
  <si>
    <t>54b - SO 54b - Splašková kanalizace - Změna B, 2.etapa</t>
  </si>
  <si>
    <t>128084740</t>
  </si>
  <si>
    <t>30*2*24</t>
  </si>
  <si>
    <t>115101301</t>
  </si>
  <si>
    <t>Pohotovost čerpací soupravy pro dopravní výšku do 10 m přítok do 500 l/min</t>
  </si>
  <si>
    <t>den</t>
  </si>
  <si>
    <t>389313355</t>
  </si>
  <si>
    <t>-1693280303</t>
  </si>
  <si>
    <t>"vodovod" 6*1,5</t>
  </si>
  <si>
    <t>2002816744</t>
  </si>
  <si>
    <t>1*1,5</t>
  </si>
  <si>
    <t>-2004670358</t>
  </si>
  <si>
    <t>(9+1,5)*1,2*2,5</t>
  </si>
  <si>
    <t>131351201</t>
  </si>
  <si>
    <t>Hloubení jam zapažených v hornině třídy těžitelnosti II, skupiny 4 objem do 20 m3 strojně</t>
  </si>
  <si>
    <t>1504445960</t>
  </si>
  <si>
    <t>"š7"3*2*5,39</t>
  </si>
  <si>
    <t>-1614128730</t>
  </si>
  <si>
    <t>"stoky" 120,5*3,4*1,2</t>
  </si>
  <si>
    <t>"přípojky" 70,5*2*1,2</t>
  </si>
  <si>
    <t>151301103</t>
  </si>
  <si>
    <t>Zřízení hnaného pažení a rozepření stěn rýh hl do 8 m</t>
  </si>
  <si>
    <t>524496750</t>
  </si>
  <si>
    <t>5,39*2*2</t>
  </si>
  <si>
    <t>151301113</t>
  </si>
  <si>
    <t>Odstranění hnaného pažení a rozepření stěn rýh hl do 8 m</t>
  </si>
  <si>
    <t>1614009994</t>
  </si>
  <si>
    <t>159203101</t>
  </si>
  <si>
    <t>pažnice ocelová UNION dl 8 m</t>
  </si>
  <si>
    <t>-1585708616</t>
  </si>
  <si>
    <t>21,560*0,155</t>
  </si>
  <si>
    <t>"obratovost"3,342/2</t>
  </si>
  <si>
    <t>-2025421139</t>
  </si>
  <si>
    <t>"stoka"120,5*3,4*2</t>
  </si>
  <si>
    <t>"přípojky"70,5*2*2</t>
  </si>
  <si>
    <t>151811142</t>
  </si>
  <si>
    <t>Osazení pažicího boxu hl výkopu do 6 m š do 2,5 m</t>
  </si>
  <si>
    <t>447984511</t>
  </si>
  <si>
    <t>3*5,39*2</t>
  </si>
  <si>
    <t>1337845335</t>
  </si>
  <si>
    <t>151811242</t>
  </si>
  <si>
    <t>Odstranění pažicího boxu hl výkopu do 6 m š do 2,5 m</t>
  </si>
  <si>
    <t>-745058666</t>
  </si>
  <si>
    <t>-1377253383</t>
  </si>
  <si>
    <t>32,34+660,840</t>
  </si>
  <si>
    <t>-1460836019</t>
  </si>
  <si>
    <t>1499276344</t>
  </si>
  <si>
    <t>460883572</t>
  </si>
  <si>
    <t>(32,340+660,840)-22,920-1,950-1,5-9-129,42</t>
  </si>
  <si>
    <t>-2102350740</t>
  </si>
  <si>
    <t>"DN 150"9*1,2*0,45</t>
  </si>
  <si>
    <t>" DN 200" 48*1,2*0,5</t>
  </si>
  <si>
    <t>"DN 250"12*1,2*0,55</t>
  </si>
  <si>
    <t>"DN 300" (1,5+120,5)*1,2*0,6</t>
  </si>
  <si>
    <t>58331351</t>
  </si>
  <si>
    <t>kamenivo těžené drobné frakce 0/4</t>
  </si>
  <si>
    <t>-1309989763</t>
  </si>
  <si>
    <t>129,420*1,67</t>
  </si>
  <si>
    <t>212751104</t>
  </si>
  <si>
    <t>Trativod z drenážních trubek flexibilních PVC-U SN 4 perforace 360° včetně lože otevřený výkop DN 100 pro meliorace</t>
  </si>
  <si>
    <t>209760533</t>
  </si>
  <si>
    <t>359901211</t>
  </si>
  <si>
    <t>Monitoring stoky jakékoli výšky na nové kanalizaci</t>
  </si>
  <si>
    <t>-1463996773</t>
  </si>
  <si>
    <t>451572111</t>
  </si>
  <si>
    <t>Lože pod potrubí otevřený výkop z kameniva drobného těženého</t>
  </si>
  <si>
    <t>2119032957</t>
  </si>
  <si>
    <t>(120,5+70,5)*1,2*0,1</t>
  </si>
  <si>
    <t>741220178</t>
  </si>
  <si>
    <t>"šachty"4*1,5*1,5*0,15+2*2*0,15</t>
  </si>
  <si>
    <t>452112111</t>
  </si>
  <si>
    <t>Osazení betonových prstenců nebo rámů v do 100 mm</t>
  </si>
  <si>
    <t>2087328770</t>
  </si>
  <si>
    <t>59224146</t>
  </si>
  <si>
    <t>prstenec šachtový vyrovnávací betonový rovný 625x100x60mm</t>
  </si>
  <si>
    <t>1306286694</t>
  </si>
  <si>
    <t>59224147</t>
  </si>
  <si>
    <t>prstenec šachtový vyrovnávací betonový rovný 625x100x80mm</t>
  </si>
  <si>
    <t>958637266</t>
  </si>
  <si>
    <t>59224148</t>
  </si>
  <si>
    <t>prstenec šachtový vyrovnávací betonový rovný 625x100x100mm</t>
  </si>
  <si>
    <t>-1605870710</t>
  </si>
  <si>
    <t>452311141</t>
  </si>
  <si>
    <t>Podkladní desky z betonu prostého tř. C 16/20 otevřený výkop</t>
  </si>
  <si>
    <t>1509401922</t>
  </si>
  <si>
    <t>4*1,5*1,5*0,1+2*2*0,15</t>
  </si>
  <si>
    <t>452313171</t>
  </si>
  <si>
    <t>Podkladní bloky z betonu prostého tř. C 30/37 otevřený výkop</t>
  </si>
  <si>
    <t>-1962276978</t>
  </si>
  <si>
    <t>"obetonování potrubí" 1,5*1,5*2*2</t>
  </si>
  <si>
    <t>80012</t>
  </si>
  <si>
    <t xml:space="preserve">Manipulační šachta pr. 1200 s poklopem  vč. deskového šoupátka+ ruční kolo ,napojení,   vývrty a utěsnění,štěrkový podsyp, betonový blok </t>
  </si>
  <si>
    <t>-1805043535</t>
  </si>
  <si>
    <t>871313121</t>
  </si>
  <si>
    <t>Montáž kanalizačního potrubí z PVC těsněné gumovým kroužkem otevřený výkop sklon do 20 % DN 160</t>
  </si>
  <si>
    <t>-968466542</t>
  </si>
  <si>
    <t>28611106</t>
  </si>
  <si>
    <t>trubka kanalizační PVC 160SN 12</t>
  </si>
  <si>
    <t>1945719635</t>
  </si>
  <si>
    <t>9*1,03</t>
  </si>
  <si>
    <t>871353121</t>
  </si>
  <si>
    <t>Montáž kanalizačního potrubí z PVC těsněné gumovým kroužkem otevřený výkop sklon do 20 % DN 200</t>
  </si>
  <si>
    <t>914937279</t>
  </si>
  <si>
    <t>28611107</t>
  </si>
  <si>
    <t>trubka kanalizační PVC 200 SN 12</t>
  </si>
  <si>
    <t>1012828938</t>
  </si>
  <si>
    <t>48*1,03</t>
  </si>
  <si>
    <t>871363121</t>
  </si>
  <si>
    <t>Montáž kanalizačního potrubí z PVC těsněné gumovým kroužkem otevřený výkop sklon do 20 % DN 250</t>
  </si>
  <si>
    <t>470727704</t>
  </si>
  <si>
    <t>28611108</t>
  </si>
  <si>
    <t>trubka kanalizační PVC  250 SN12</t>
  </si>
  <si>
    <t>-1247006049</t>
  </si>
  <si>
    <t>12*1,03</t>
  </si>
  <si>
    <t>871373121</t>
  </si>
  <si>
    <t>Montáž kanalizačního potrubí z PVC těsněné gumovým kroužkem otevřený výkop sklon do 20 % DN 315</t>
  </si>
  <si>
    <t>-1336304970</t>
  </si>
  <si>
    <t>1,5+120,5</t>
  </si>
  <si>
    <t>28611109</t>
  </si>
  <si>
    <t>trubka kanalizační PVCDN 300 SN 12</t>
  </si>
  <si>
    <t>-1047857188</t>
  </si>
  <si>
    <t>122*1,03</t>
  </si>
  <si>
    <t>877350320</t>
  </si>
  <si>
    <t>Montáž odboček na kanalizačním potrubí z PVC trub hladkých plnostěnných DN 200</t>
  </si>
  <si>
    <t>-2091341892</t>
  </si>
  <si>
    <t>1321179021</t>
  </si>
  <si>
    <t>877350330</t>
  </si>
  <si>
    <t>Montáž spojek na kanalizačním potrubí z PP trub hladkých plnostěnných DN 200</t>
  </si>
  <si>
    <t>-45324478</t>
  </si>
  <si>
    <t>28611590</t>
  </si>
  <si>
    <t>zátka kanalizace plastové KG DN 200</t>
  </si>
  <si>
    <t>91198054</t>
  </si>
  <si>
    <t>877360330</t>
  </si>
  <si>
    <t>Montáž spojek na kanalizačním potrubí z PP trub hladkých plnostěnných DN 250</t>
  </si>
  <si>
    <t>-1796262588</t>
  </si>
  <si>
    <t>28611592</t>
  </si>
  <si>
    <t>zátka kanalizace plastové KG DN 250</t>
  </si>
  <si>
    <t>-1213147478</t>
  </si>
  <si>
    <t>877370320</t>
  </si>
  <si>
    <t>Montáž odboček na kanalizačním potrubí z PP trub hladkých plnostěnných DN 300</t>
  </si>
  <si>
    <t>572869643</t>
  </si>
  <si>
    <t>2861721</t>
  </si>
  <si>
    <t>odbočka kanalizační SN12 PVC  45° DN 300/150</t>
  </si>
  <si>
    <t>-1007693822</t>
  </si>
  <si>
    <t>877370330</t>
  </si>
  <si>
    <t>Montáž spojek na kanalizačním potrubí z PP trub hladkých plnostěnných DN 300</t>
  </si>
  <si>
    <t>-49633360</t>
  </si>
  <si>
    <t>28611594</t>
  </si>
  <si>
    <t>zátka kanalizace plastové KG DN 300</t>
  </si>
  <si>
    <t>287074513</t>
  </si>
  <si>
    <t>892362121</t>
  </si>
  <si>
    <t>Tlaková zkouška vzduchem potrubí DN 250 těsnícím vakem ucpávkovým</t>
  </si>
  <si>
    <t>úsek</t>
  </si>
  <si>
    <t>-225849816</t>
  </si>
  <si>
    <t>894138001</t>
  </si>
  <si>
    <t>Příplatek ZKD 0,60 m výšky vstupu na stokách</t>
  </si>
  <si>
    <t>51831992</t>
  </si>
  <si>
    <t>894411121</t>
  </si>
  <si>
    <t>Zřízení šachet kanalizačních z betonových dílců na potrubí DN nad 200 do 300 dno beton tř. C 25/30</t>
  </si>
  <si>
    <t>-1623673913</t>
  </si>
  <si>
    <t>89441125</t>
  </si>
  <si>
    <t>Zřízení šachet kanalizačních z betonových dílců na potrubí DN 800 dno čedič</t>
  </si>
  <si>
    <t>-1820611426</t>
  </si>
  <si>
    <t>5922403</t>
  </si>
  <si>
    <t>dno betonové šachtové DN 300 čedič žlab i nástupnice 100x78,5x15cm</t>
  </si>
  <si>
    <t>1270407406</t>
  </si>
  <si>
    <t>1126016</t>
  </si>
  <si>
    <t>Dno monolitické 1500  pro DN 800 obložení čedičem</t>
  </si>
  <si>
    <t>-1025637376</t>
  </si>
  <si>
    <t>59224348</t>
  </si>
  <si>
    <t>těsnění elastomerové pro spojení šachetních dílů DN 1000</t>
  </si>
  <si>
    <t>1777047723</t>
  </si>
  <si>
    <t>0006004OZ</t>
  </si>
  <si>
    <t>Těsnění elastomerové pro spojení šachtových dílů  EMT DN 1500</t>
  </si>
  <si>
    <t>1557337713</t>
  </si>
  <si>
    <t>1122166J</t>
  </si>
  <si>
    <t>Skruž TBS-Q.1 150/100 PS</t>
  </si>
  <si>
    <t>965743017</t>
  </si>
  <si>
    <t>1121811</t>
  </si>
  <si>
    <t>Deska zákrytováTZK-Q 150-63/18 ZDC</t>
  </si>
  <si>
    <t>1385690438</t>
  </si>
  <si>
    <t>1122163J</t>
  </si>
  <si>
    <t>Skruž TBS-Q.1 150/50 PS</t>
  </si>
  <si>
    <t>1081852193</t>
  </si>
  <si>
    <t>59224167</t>
  </si>
  <si>
    <t>skruž betonová přechodová 62,5/100x60x12cm, stupadla poplastovaná</t>
  </si>
  <si>
    <t>864942280</t>
  </si>
  <si>
    <t>59224075</t>
  </si>
  <si>
    <t>deska betonová zákrytová k ukončení šachet 1000/625x200mm</t>
  </si>
  <si>
    <t>2144995043</t>
  </si>
  <si>
    <t>59224050</t>
  </si>
  <si>
    <t>skruž pro kanalizační šachty se zabudovanými stupadly 100x25x12cm</t>
  </si>
  <si>
    <t>1242499093</t>
  </si>
  <si>
    <t>59224051</t>
  </si>
  <si>
    <t>skruž pro kanalizační šachty se zabudovanými stupadly 100x50x12cm</t>
  </si>
  <si>
    <t>245576685</t>
  </si>
  <si>
    <t>59224052</t>
  </si>
  <si>
    <t>skruž pro kanalizační šachty se zabudovanými stupadly 100x100x12cm</t>
  </si>
  <si>
    <t>-2102604165</t>
  </si>
  <si>
    <t>28612253</t>
  </si>
  <si>
    <t>vložka šachtová kanalizační DN 315</t>
  </si>
  <si>
    <t>-1206054011</t>
  </si>
  <si>
    <t>28612251</t>
  </si>
  <si>
    <t>vložka šachtová kanalizační DN 200</t>
  </si>
  <si>
    <t>1140420312</t>
  </si>
  <si>
    <t>8948120081</t>
  </si>
  <si>
    <t>Revizní a čistící šachta z PP šachtové dno DN 400/250,200,150 pravý a levý přítok</t>
  </si>
  <si>
    <t>400393983</t>
  </si>
  <si>
    <t>894812033</t>
  </si>
  <si>
    <t>Revizní a čistící šachta z PP DN 400 šachtová roura korugovaná bez hrdla světlé hloubky 2000 mm</t>
  </si>
  <si>
    <t>815450307</t>
  </si>
  <si>
    <t>733288786</t>
  </si>
  <si>
    <t>894812063</t>
  </si>
  <si>
    <t>Revizní a čistící šachta z PP DN 400 poklop litinový plný do teleskopické trubky pro zatížení 40 t</t>
  </si>
  <si>
    <t>-360333610</t>
  </si>
  <si>
    <t>899104112</t>
  </si>
  <si>
    <t>Osazení poklopů litinových nebo ocelových včetně rámů pro třídu zatížení D400, E600</t>
  </si>
  <si>
    <t>-1963498425</t>
  </si>
  <si>
    <t>55241031</t>
  </si>
  <si>
    <t>poklop šachtový třída D 400 kruhový rám DN 600 bez odvětrání</t>
  </si>
  <si>
    <t>-1237672232</t>
  </si>
  <si>
    <t>55241032</t>
  </si>
  <si>
    <t>poklop šachtový třída B 400  kruhový rám DN 600 s odvětrání</t>
  </si>
  <si>
    <t>317947731</t>
  </si>
  <si>
    <t>8999554</t>
  </si>
  <si>
    <t>Výpusti ( koleno, hrubá mříž, zátka)+ montáž, dodání</t>
  </si>
  <si>
    <t>-266600550</t>
  </si>
  <si>
    <t>8999556</t>
  </si>
  <si>
    <t>Bezpečnostní přelivy ( hrubá ochranná mříž s jistícími nerezovými prvky  dodání + montáž</t>
  </si>
  <si>
    <t>-1275111727</t>
  </si>
  <si>
    <t>R022</t>
  </si>
  <si>
    <t>Statické posouzení šachty Š7 a stávajícího potrubí DN 800</t>
  </si>
  <si>
    <t>754094803</t>
  </si>
  <si>
    <t>R023</t>
  </si>
  <si>
    <t>Vývrt  a napojení potrubí do Š7</t>
  </si>
  <si>
    <t>2092332063</t>
  </si>
  <si>
    <t>391517341</t>
  </si>
  <si>
    <t>862147983</t>
  </si>
  <si>
    <t>f557</t>
  </si>
  <si>
    <t>obsyp akumulace</t>
  </si>
  <si>
    <t>26,944</t>
  </si>
  <si>
    <t>55b - SO 55b - Kanalizace dešťová, retence - změna B, 2.etapa</t>
  </si>
  <si>
    <t>428779004</t>
  </si>
  <si>
    <t>1649026551</t>
  </si>
  <si>
    <t>-1942149338</t>
  </si>
  <si>
    <t>1131602581</t>
  </si>
  <si>
    <t>-15190085</t>
  </si>
  <si>
    <t>299741941</t>
  </si>
  <si>
    <t>2*2</t>
  </si>
  <si>
    <t>1767798426</t>
  </si>
  <si>
    <t>131251103</t>
  </si>
  <si>
    <t>Hloubení jam nezapažených v hornině třídy těžitelnosti I, skupiny 3 objem do 100 m3 strojně</t>
  </si>
  <si>
    <t>-1346834959</t>
  </si>
  <si>
    <t>131351103</t>
  </si>
  <si>
    <t>Hloubení jam nezapažených v hornině třídy těžitelnosti II, skupiny 4 objem do 100 m3 strojně</t>
  </si>
  <si>
    <t>-819348138</t>
  </si>
  <si>
    <t>132251101</t>
  </si>
  <si>
    <t>Hloubení rýh nezapažených  š do 800 mm v hornině třídy těžitelnosti I, skupiny 3 objem do 20 m3 strojně</t>
  </si>
  <si>
    <t>-772472720</t>
  </si>
  <si>
    <t>132251252</t>
  </si>
  <si>
    <t>Hloubení rýh nezapažených š do 2000 mm v hornině třídy těžitelnosti I, skupiny 3 objem do 50 m3 strojně</t>
  </si>
  <si>
    <t>-86041962</t>
  </si>
  <si>
    <t>132351101</t>
  </si>
  <si>
    <t>Hloubení rýh nezapažených  š do 800 mm v hornině třídy těžitelnosti II, skupiny 4 objem do 20 m3 strojně</t>
  </si>
  <si>
    <t>431713549</t>
  </si>
  <si>
    <t>132351252</t>
  </si>
  <si>
    <t>Hloubení rýh nezapažených š do 2000 mm v hornině třídy těžitelnosti II, skupiny 4 objem do 50 m3 strojně</t>
  </si>
  <si>
    <t>1729319037</t>
  </si>
  <si>
    <t>133251101</t>
  </si>
  <si>
    <t>Hloubení šachet nezapažených v hornině třídy těžitelnosti I, skupiny 3 objem do 20 m3</t>
  </si>
  <si>
    <t>-1319599510</t>
  </si>
  <si>
    <t>133351101</t>
  </si>
  <si>
    <t>Hloubení šachet nezapažených v hornině třídy těžitelnosti II, skupiny 4 objem do 20 m3</t>
  </si>
  <si>
    <t>1988567512</t>
  </si>
  <si>
    <t>-2034398632</t>
  </si>
  <si>
    <t>(5*2,2+21,5*1,5+1,2*1,7+2,5*1,3+7*1,6)*2</t>
  </si>
  <si>
    <t>-307032624</t>
  </si>
  <si>
    <t>403067175</t>
  </si>
  <si>
    <t>-1597668469</t>
  </si>
  <si>
    <t>26,391*20 "Přepočtené koeficientem množství</t>
  </si>
  <si>
    <t>-848161474</t>
  </si>
  <si>
    <t>1770299303</t>
  </si>
  <si>
    <t>-553456</t>
  </si>
  <si>
    <t>49,238*2 "Přepočtené koeficientem množství</t>
  </si>
  <si>
    <t>-1887380657</t>
  </si>
  <si>
    <t>175151201</t>
  </si>
  <si>
    <t>Obsypání objektu nad přilehlým původním terénem sypaninou bez prohození, uloženou do 3 m strojně</t>
  </si>
  <si>
    <t>72153804</t>
  </si>
  <si>
    <t>obsyp akumulační nádrže</t>
  </si>
  <si>
    <t>3,9*5,6*1,6-8</t>
  </si>
  <si>
    <t>1061777611</t>
  </si>
  <si>
    <t>26,944*2 "Přepočtené koeficientem množství</t>
  </si>
  <si>
    <t>175111109</t>
  </si>
  <si>
    <t>Příplatek k obsypání potrubí za ruční prohození sypaninysítem, uložené do 3 m</t>
  </si>
  <si>
    <t>1691830813</t>
  </si>
  <si>
    <t>1701657742</t>
  </si>
  <si>
    <t>755685450</t>
  </si>
  <si>
    <t>hutnění dna výkopů</t>
  </si>
  <si>
    <t>(4,5*2,7)+(30+2,5+7)*0,8+(6+6,7+2,5)*0,6</t>
  </si>
  <si>
    <t>-290851834</t>
  </si>
  <si>
    <t>1305897758</t>
  </si>
  <si>
    <t>382413116</t>
  </si>
  <si>
    <t>Osazení jímky z PP na obetonování objemu 8000 l pro usazení do terénu</t>
  </si>
  <si>
    <t>1098894744</t>
  </si>
  <si>
    <t>5623001712</t>
  </si>
  <si>
    <t>jímka sklolaminátová na dešťovou vodu s nátokem i odtokem DN 150 mm - objem 8 m3</t>
  </si>
  <si>
    <t>-154016608</t>
  </si>
  <si>
    <t>-390214396</t>
  </si>
  <si>
    <t>(30*0,8+6*0,6+6,7*0,6+2,5*0,6+2,5*0,8+7*0,8)*0,1</t>
  </si>
  <si>
    <t>3*4,5*0,25</t>
  </si>
  <si>
    <t>452321151</t>
  </si>
  <si>
    <t>Podkladní desky ze ŽB tř. C 20/25 otevřený výkop</t>
  </si>
  <si>
    <t>1095653540</t>
  </si>
  <si>
    <t>2*2*0,15*2</t>
  </si>
  <si>
    <t>452351101</t>
  </si>
  <si>
    <t>Bednění podkladních desek nebo bloků nebo sedlového lože otevřený výkop</t>
  </si>
  <si>
    <t>2867384</t>
  </si>
  <si>
    <t>2*0,15*4*2</t>
  </si>
  <si>
    <t>452368211</t>
  </si>
  <si>
    <t>Výztuž podkladních desek nebo bloků nebo pražců otevřený výkop ze svařovaných sítí Kari</t>
  </si>
  <si>
    <t>1288677135</t>
  </si>
  <si>
    <t>2*2*2*2*0,00444</t>
  </si>
  <si>
    <t>871265211</t>
  </si>
  <si>
    <t>Kanalizační potrubí z tvrdého PVC jednovrstvé tuhost třídy SN4 DN 110</t>
  </si>
  <si>
    <t>-736303684</t>
  </si>
  <si>
    <t>871275211</t>
  </si>
  <si>
    <t>Kanalizační potrubí z tvrdého PVC jednovrstvé tuhost třídy SN4 DN 125</t>
  </si>
  <si>
    <t>-1819787935</t>
  </si>
  <si>
    <t>871315241</t>
  </si>
  <si>
    <t>Kanalizační potrubí z tvrdého PVC vícevrstvé tuhost třídy SN12 DN 150</t>
  </si>
  <si>
    <t>-65156262</t>
  </si>
  <si>
    <t>877265211</t>
  </si>
  <si>
    <t>Montáž tvarovek z tvrdého PVC-systém KG nebo z polypropylenu-systém KG 2000 jednoosé DN 110</t>
  </si>
  <si>
    <t>1547391505</t>
  </si>
  <si>
    <t>28611584</t>
  </si>
  <si>
    <t>zátka kanalizace plastové KG DN 100</t>
  </si>
  <si>
    <t>-1053721713</t>
  </si>
  <si>
    <t>877265271</t>
  </si>
  <si>
    <t>Montáž lapače střešních splavenin z tvrdého PVC-systém KG DN 110</t>
  </si>
  <si>
    <t>-1296416421</t>
  </si>
  <si>
    <t>56231163</t>
  </si>
  <si>
    <t>lapač střešních splavenin se zápachovou klapkou a lapacím košem DN 125/110</t>
  </si>
  <si>
    <t>-1678143444</t>
  </si>
  <si>
    <t>877275211</t>
  </si>
  <si>
    <t>Montáž tvarovek z tvrdého PVC-systém KG nebo z polypropylenu-systém KG 2000 jednoosé DN 125</t>
  </si>
  <si>
    <t>1672847085</t>
  </si>
  <si>
    <t>28611356</t>
  </si>
  <si>
    <t>koleno kanalizační PVC KG 125x45°</t>
  </si>
  <si>
    <t>751062853</t>
  </si>
  <si>
    <t>28611502</t>
  </si>
  <si>
    <t>redukce kanalizační PVC 125/110</t>
  </si>
  <si>
    <t>-1726561083</t>
  </si>
  <si>
    <t>877315211</t>
  </si>
  <si>
    <t>Montáž tvarovek z tvrdého PVC-systém KG nebo z polypropylenu-systém KG 2000 jednoosé DN 160</t>
  </si>
  <si>
    <t>-429397137</t>
  </si>
  <si>
    <t>28611361</t>
  </si>
  <si>
    <t>koleno kanalizační PVC KG 160x45°</t>
  </si>
  <si>
    <t>1068655861</t>
  </si>
  <si>
    <t>28611588</t>
  </si>
  <si>
    <t>zátka kanalizace plastové KG DN 150</t>
  </si>
  <si>
    <t>2114145170</t>
  </si>
  <si>
    <t>877315221</t>
  </si>
  <si>
    <t>Montáž tvarovek z tvrdého PVC-systém KG nebo z polypropylenu-systém KG 2000 dvouosé DN 160</t>
  </si>
  <si>
    <t>-1860488340</t>
  </si>
  <si>
    <t>28611392</t>
  </si>
  <si>
    <t>odbočka kanalizační PVC s hrdlem 160/160/45°</t>
  </si>
  <si>
    <t>1738459605</t>
  </si>
  <si>
    <t>894411111</t>
  </si>
  <si>
    <t>Zřízení šachet kanalizačních z betonových dílců na potrubí DN do 200 dno beton tř. C 25/30</t>
  </si>
  <si>
    <t>-32953155</t>
  </si>
  <si>
    <t>59224010</t>
  </si>
  <si>
    <t>prstenec šachtový vyrovnávací betonový 625x100x40mm</t>
  </si>
  <si>
    <t>-473285552</t>
  </si>
  <si>
    <t>59224011</t>
  </si>
  <si>
    <t>prstenec šachtový vyrovnávací betonový 625x100x60mm</t>
  </si>
  <si>
    <t>1689702425</t>
  </si>
  <si>
    <t>59224184</t>
  </si>
  <si>
    <t>prstenec šachtový vyrovnávací betonový 625x120x40mm</t>
  </si>
  <si>
    <t>-1751456997</t>
  </si>
  <si>
    <t>59224185</t>
  </si>
  <si>
    <t>prstenec šachtový vyrovnávací betonový 625x120x60mm</t>
  </si>
  <si>
    <t>2128153653</t>
  </si>
  <si>
    <t>59224337</t>
  </si>
  <si>
    <t>dno betonové šachty kanalizační přímé 100x60x40 cm</t>
  </si>
  <si>
    <t>310861647</t>
  </si>
  <si>
    <t>59224312</t>
  </si>
  <si>
    <t>kónus šachetní betonový kapsové plastové stupadlo 100x62,5x58 cm</t>
  </si>
  <si>
    <t>-391512545</t>
  </si>
  <si>
    <t>-1194333471</t>
  </si>
  <si>
    <t>59224160</t>
  </si>
  <si>
    <t>skruž kanalizační s ocelovými stupadly 100 x 25 x 12 cm</t>
  </si>
  <si>
    <t>1793711754</t>
  </si>
  <si>
    <t>894812003</t>
  </si>
  <si>
    <t>Revizní a čistící šachta z PP šachtové dno DN 400/150 pravý a levý přítok</t>
  </si>
  <si>
    <t>1246661596</t>
  </si>
  <si>
    <t>2035481108</t>
  </si>
  <si>
    <t>-642646415</t>
  </si>
  <si>
    <t>Revizní a čistící šachta z PP DN 400 poklop litinový plný do teleskopické trubky pro třídu zatížení D400</t>
  </si>
  <si>
    <t>2098069949</t>
  </si>
  <si>
    <t>1039031280</t>
  </si>
  <si>
    <t>28661935</t>
  </si>
  <si>
    <t>poklop šachtový litinový dno DN 600 pro třídu zatížení D400</t>
  </si>
  <si>
    <t>888728716</t>
  </si>
  <si>
    <t>899623161</t>
  </si>
  <si>
    <t>Obetonování potrubí nebo zdiva stok betonem prostým tř. C 20/25 v otevřeném výkopu</t>
  </si>
  <si>
    <t>2098061252</t>
  </si>
  <si>
    <t>0,3*0,3*0,3*3</t>
  </si>
  <si>
    <t>899643111</t>
  </si>
  <si>
    <t>Bednění pro obetonování potrubí otevřený výkop</t>
  </si>
  <si>
    <t>-111782003</t>
  </si>
  <si>
    <t>0,3*0,3*3*3</t>
  </si>
  <si>
    <t>-1921014506</t>
  </si>
  <si>
    <t>30+6+6,7+2,5+2,5+7</t>
  </si>
  <si>
    <t>-1489009856</t>
  </si>
  <si>
    <t>-1147968388</t>
  </si>
  <si>
    <t>56b - SO 56b - Venkovní osvětlení - změna B, 2. etapa</t>
  </si>
  <si>
    <t xml:space="preserve">      D4 - Svítidla</t>
  </si>
  <si>
    <t>výstražná folie 20cm</t>
  </si>
  <si>
    <t>-2141268483</t>
  </si>
  <si>
    <t>trubka ohebná PVC 20</t>
  </si>
  <si>
    <t>1372274217</t>
  </si>
  <si>
    <t>trubka ochranná korudovaná 50</t>
  </si>
  <si>
    <t>-564084247</t>
  </si>
  <si>
    <t>000101307</t>
  </si>
  <si>
    <t>kabel CYKY 5x4</t>
  </si>
  <si>
    <t>-1552850181</t>
  </si>
  <si>
    <t>-757675859</t>
  </si>
  <si>
    <t>000195207</t>
  </si>
  <si>
    <t>spojka 1kV gelová v krabici</t>
  </si>
  <si>
    <t>1357030223</t>
  </si>
  <si>
    <t>000567215</t>
  </si>
  <si>
    <t>B-svítidlo sloupkové LED 21W IP54 750x120x120mm</t>
  </si>
  <si>
    <t>-986725144</t>
  </si>
  <si>
    <t>187428433</t>
  </si>
  <si>
    <t>-61046902</t>
  </si>
  <si>
    <t>-1072129598</t>
  </si>
  <si>
    <t>-886141617</t>
  </si>
  <si>
    <t>210810008</t>
  </si>
  <si>
    <t>výstražná fólie 20cm</t>
  </si>
  <si>
    <t>-488447805</t>
  </si>
  <si>
    <t>ukončení v rozvaděči vč.zapojení vodiče do 4mm2</t>
  </si>
  <si>
    <t>-728694947</t>
  </si>
  <si>
    <t>210101201</t>
  </si>
  <si>
    <t>1260865642</t>
  </si>
  <si>
    <t>210810012</t>
  </si>
  <si>
    <t>-2000492864</t>
  </si>
  <si>
    <t>-246391867</t>
  </si>
  <si>
    <t>210204002</t>
  </si>
  <si>
    <t>B-montáž svítidla včetně zapojení</t>
  </si>
  <si>
    <t>-712753233</t>
  </si>
  <si>
    <t>1449079507</t>
  </si>
  <si>
    <t>1317667768</t>
  </si>
  <si>
    <t>000046451</t>
  </si>
  <si>
    <t>stožárové pouzdro plast SP200/1000</t>
  </si>
  <si>
    <t>-2082146686</t>
  </si>
  <si>
    <t>460050703</t>
  </si>
  <si>
    <t>výkop jámy do 2m3 pro stožár VO ruční tz.3/ko1.0</t>
  </si>
  <si>
    <t>-1657221428</t>
  </si>
  <si>
    <t>460100001</t>
  </si>
  <si>
    <t>pouzdrový základ VO mimo trasu kabelu pr.0,2/0,8m</t>
  </si>
  <si>
    <t>-164132827</t>
  </si>
  <si>
    <t>-2105531052</t>
  </si>
  <si>
    <t>2056560856</t>
  </si>
  <si>
    <t>1198482955</t>
  </si>
  <si>
    <t>534401548</t>
  </si>
  <si>
    <t>-724064328</t>
  </si>
  <si>
    <t>napojení na stávající obvody osvětlení</t>
  </si>
  <si>
    <t>1333328047</t>
  </si>
  <si>
    <t>774104097</t>
  </si>
  <si>
    <t>Elektroinstalace - PPV pro elektromontáže</t>
  </si>
  <si>
    <t>881690171</t>
  </si>
  <si>
    <t>57b - SO 57b - Elektrické ohradníky - změna B, 2. etapa</t>
  </si>
  <si>
    <t xml:space="preserve">      D2 - Ohradník SO06</t>
  </si>
  <si>
    <t>Ohradník SO06</t>
  </si>
  <si>
    <t>000295442</t>
  </si>
  <si>
    <t>nosná konstrukce Z (50x50x50mm) pozinkovaná 40/4mm</t>
  </si>
  <si>
    <t>-537664325</t>
  </si>
  <si>
    <t>000317111</t>
  </si>
  <si>
    <t>vchod do ohrady</t>
  </si>
  <si>
    <t>set</t>
  </si>
  <si>
    <t>1847729949</t>
  </si>
  <si>
    <t>000173107</t>
  </si>
  <si>
    <t>lanko nerezové 3mm sedmipramenné</t>
  </si>
  <si>
    <t>941044299</t>
  </si>
  <si>
    <t>000295401</t>
  </si>
  <si>
    <t>svorka lanová propojovací</t>
  </si>
  <si>
    <t>-52697891</t>
  </si>
  <si>
    <t>000311111</t>
  </si>
  <si>
    <t>izolátor kruhový M6 30mm</t>
  </si>
  <si>
    <t>-1009284717</t>
  </si>
  <si>
    <t>000311111.1</t>
  </si>
  <si>
    <t>izolátor kruhový M6 60mm</t>
  </si>
  <si>
    <t>-1346078062</t>
  </si>
  <si>
    <t>000311115</t>
  </si>
  <si>
    <t>izolátor rohový M6 30mm</t>
  </si>
  <si>
    <t>587622803</t>
  </si>
  <si>
    <t>kabel VN</t>
  </si>
  <si>
    <t>-477884504</t>
  </si>
  <si>
    <t>-381207100</t>
  </si>
  <si>
    <t>000295052</t>
  </si>
  <si>
    <t>zemnící tyč 1500mm FeZn</t>
  </si>
  <si>
    <t>-876064774</t>
  </si>
  <si>
    <t>000295404</t>
  </si>
  <si>
    <t>svorka k zemnící tyči FeZn</t>
  </si>
  <si>
    <t>1186029884</t>
  </si>
  <si>
    <t>drát FeZn 10mm</t>
  </si>
  <si>
    <t>-1589889852</t>
  </si>
  <si>
    <t>trubka ochranná korudovaná 40mm</t>
  </si>
  <si>
    <t>-2033942310</t>
  </si>
  <si>
    <t>000415041</t>
  </si>
  <si>
    <t>vypínač ohradníku VN</t>
  </si>
  <si>
    <t>994460140</t>
  </si>
  <si>
    <t>000433311</t>
  </si>
  <si>
    <t>bleskojistka ohradníku</t>
  </si>
  <si>
    <t>-540871300</t>
  </si>
  <si>
    <t>000489133</t>
  </si>
  <si>
    <t>síťový adaptér 230/12V</t>
  </si>
  <si>
    <t>-873387189</t>
  </si>
  <si>
    <t>000489125</t>
  </si>
  <si>
    <t>zdroj ohradníku 3,5J automatická regulace</t>
  </si>
  <si>
    <t>1260689663</t>
  </si>
  <si>
    <t>000489115</t>
  </si>
  <si>
    <t>baterie 12V 60Ah</t>
  </si>
  <si>
    <t>-627835779</t>
  </si>
  <si>
    <t>000712110</t>
  </si>
  <si>
    <t>držák zdroje ohradníku</t>
  </si>
  <si>
    <t>1865057813</t>
  </si>
  <si>
    <t>000000252</t>
  </si>
  <si>
    <t>bezpečnostní tabulka POZOR ELEKTRICKÝ OHRADNÍK</t>
  </si>
  <si>
    <t>505366125</t>
  </si>
  <si>
    <t>-1981773953</t>
  </si>
  <si>
    <t>-1478190666</t>
  </si>
  <si>
    <t>210010401</t>
  </si>
  <si>
    <t>-1377913101</t>
  </si>
  <si>
    <t>210220321</t>
  </si>
  <si>
    <t>nosná konstrukce pro izolátor M6/30mm</t>
  </si>
  <si>
    <t>-1040342294</t>
  </si>
  <si>
    <t>-2124383045</t>
  </si>
  <si>
    <t>281400539</t>
  </si>
  <si>
    <t>210010301</t>
  </si>
  <si>
    <t>-1894249516</t>
  </si>
  <si>
    <t>210010301.1</t>
  </si>
  <si>
    <t>-1102060548</t>
  </si>
  <si>
    <t>210010301.2</t>
  </si>
  <si>
    <t>-213942009</t>
  </si>
  <si>
    <t>210800610</t>
  </si>
  <si>
    <t>371430874</t>
  </si>
  <si>
    <t>-82678042</t>
  </si>
  <si>
    <t>210220361</t>
  </si>
  <si>
    <t>854130141</t>
  </si>
  <si>
    <t>1864554505</t>
  </si>
  <si>
    <t>-195481626</t>
  </si>
  <si>
    <t>626872777</t>
  </si>
  <si>
    <t>210120801</t>
  </si>
  <si>
    <t>-1620351780</t>
  </si>
  <si>
    <t>210120023</t>
  </si>
  <si>
    <t>651539778</t>
  </si>
  <si>
    <t>210170003</t>
  </si>
  <si>
    <t>-1265808773</t>
  </si>
  <si>
    <t>210170002</t>
  </si>
  <si>
    <t>-1976007911</t>
  </si>
  <si>
    <t>210170001</t>
  </si>
  <si>
    <t>-1169600948</t>
  </si>
  <si>
    <t>210190001</t>
  </si>
  <si>
    <t>-2135514668</t>
  </si>
  <si>
    <t>210190001.1</t>
  </si>
  <si>
    <t>bezpečnostní tabulka</t>
  </si>
  <si>
    <t>-586753314</t>
  </si>
  <si>
    <t>1686134565</t>
  </si>
  <si>
    <t>-112316721</t>
  </si>
  <si>
    <t>99b - Vedlejší náklady - změna B. 2. etapa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</si>
  <si>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</si>
  <si>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</si>
  <si>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</si>
  <si>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</si>
  <si>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</si>
  <si>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</si>
  <si>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</si>
  <si>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</si>
  <si>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</si>
  <si>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</si>
  <si>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</si>
  <si>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</si>
  <si>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</si>
  <si>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</si>
  <si>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</si>
  <si>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</si>
  <si>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-1377544390</t>
  </si>
  <si>
    <t>VRN2</t>
  </si>
  <si>
    <t>Příprava staveniště</t>
  </si>
  <si>
    <t>020001000</t>
  </si>
  <si>
    <t>-1693325213</t>
  </si>
  <si>
    <t>VRN3</t>
  </si>
  <si>
    <t>Zařízení staveniště</t>
  </si>
  <si>
    <t>030001000</t>
  </si>
  <si>
    <t>1397975528</t>
  </si>
  <si>
    <t>VRN4</t>
  </si>
  <si>
    <t>Inženýrská činnost</t>
  </si>
  <si>
    <t>040001000</t>
  </si>
  <si>
    <t>-900387069</t>
  </si>
  <si>
    <t>VRN5</t>
  </si>
  <si>
    <t>Finanční náklady</t>
  </si>
  <si>
    <t>050001000</t>
  </si>
  <si>
    <t>-1288048635</t>
  </si>
  <si>
    <t>VRN6</t>
  </si>
  <si>
    <t>Územní vlivy</t>
  </si>
  <si>
    <t>060001000</t>
  </si>
  <si>
    <t>1550873711</t>
  </si>
  <si>
    <t>VRN7</t>
  </si>
  <si>
    <t>Provozní vlivy</t>
  </si>
  <si>
    <t>070001000</t>
  </si>
  <si>
    <t>331881972</t>
  </si>
  <si>
    <t>VRN8</t>
  </si>
  <si>
    <t>Přesun stavebních kapacit</t>
  </si>
  <si>
    <t>080001000</t>
  </si>
  <si>
    <t>Další náklady na pracovníky</t>
  </si>
  <si>
    <t>687023186</t>
  </si>
  <si>
    <t>VRN9</t>
  </si>
  <si>
    <t>Ostatní náklady</t>
  </si>
  <si>
    <t>090001000</t>
  </si>
  <si>
    <t>-1500210238</t>
  </si>
  <si>
    <t>SEZNAM FIGUR</t>
  </si>
  <si>
    <t>Výměra</t>
  </si>
  <si>
    <t xml:space="preserve"> 06b/ ab</t>
  </si>
  <si>
    <t>Použití figury:</t>
  </si>
  <si>
    <t>ZB tl. 150 mm</t>
  </si>
  <si>
    <t>ZB tl. 500 mm</t>
  </si>
  <si>
    <t>fig71</t>
  </si>
  <si>
    <t>plocha umělá skála</t>
  </si>
  <si>
    <t xml:space="preserve"> 10b</t>
  </si>
  <si>
    <t xml:space="preserve"> 23b</t>
  </si>
  <si>
    <t xml:space="preserve"> 37b</t>
  </si>
  <si>
    <t xml:space="preserve"> 38eb</t>
  </si>
  <si>
    <t xml:space="preserve"> 41ab</t>
  </si>
  <si>
    <t>kačírek 400 mm</t>
  </si>
  <si>
    <t xml:space="preserve"> 45ab</t>
  </si>
  <si>
    <t xml:space="preserve"> 55b</t>
  </si>
  <si>
    <t>f551</t>
  </si>
  <si>
    <t>hloubení jam</t>
  </si>
  <si>
    <t>6,5*5*3,6</t>
  </si>
  <si>
    <t>f5510</t>
  </si>
  <si>
    <t>obetonování potrubí</t>
  </si>
  <si>
    <t>f5511</t>
  </si>
  <si>
    <t>odvoz</t>
  </si>
  <si>
    <t>f558+f557+f559</t>
  </si>
  <si>
    <t>objem nádrže</t>
  </si>
  <si>
    <t>objem potrubí</t>
  </si>
  <si>
    <t>0,948</t>
  </si>
  <si>
    <t>objem šachet</t>
  </si>
  <si>
    <t>4,699</t>
  </si>
  <si>
    <t>f552</t>
  </si>
  <si>
    <t>hloubení rýh 600 mm</t>
  </si>
  <si>
    <t>(6*1,2+6,7*1,2+2,5*1,2)*0,6</t>
  </si>
  <si>
    <t>1,4*2*1,2</t>
  </si>
  <si>
    <t>f553</t>
  </si>
  <si>
    <t>hloubení rýh 800 mm</t>
  </si>
  <si>
    <t>(5*2,2+21,5*1,5+2,5*1,3+7*1,6)*0,8</t>
  </si>
  <si>
    <t>1,2*2*1,7</t>
  </si>
  <si>
    <t>f554</t>
  </si>
  <si>
    <t>hloubení šachet</t>
  </si>
  <si>
    <t>2*2*0,3*2</t>
  </si>
  <si>
    <t>f555</t>
  </si>
  <si>
    <t>výkopy celkem</t>
  </si>
  <si>
    <t>f551+f552+f553+f554</t>
  </si>
  <si>
    <t>f556</t>
  </si>
  <si>
    <t>obsyp potrubí</t>
  </si>
  <si>
    <t>(6+6,7+2,5)*0,25</t>
  </si>
  <si>
    <t>(30+2,5+7)*0,34</t>
  </si>
  <si>
    <t>-f5510</t>
  </si>
  <si>
    <t>f558</t>
  </si>
  <si>
    <t>podsyp</t>
  </si>
  <si>
    <t>f559</t>
  </si>
  <si>
    <t>podkladní desky</t>
  </si>
  <si>
    <t xml:space="preserve"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</si>
</sst>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4" fontId="24" fillId="3" borderId="9" xfId="0" applyNumberFormat="1" applyFont="1" applyFill="1" applyBorder="1" applyAlignment="1" applyProtection="1">
      <alignment vertical="center"/>
      <protection locked="0"/>
    </xf>
    <xf numFmtId="4" fontId="39" fillId="3" borderId="9" xfId="0" applyNumberFormat="1" applyFont="1" applyFill="1" applyBorder="1" applyAlignment="1" applyProtection="1">
      <alignment vertical="center"/>
      <protection locked="0"/>
    </xf>
    <xf numFmtId="167" fontId="39" fillId="3" borderId="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/>
    </xf>
    <xf numFmtId="167" fontId="41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/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horizontal="right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4" fontId="5" fillId="2" borderId="12" xfId="0" applyNumberFormat="1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2" borderId="0" xfId="0" applyFont="1" applyFill="1" applyAlignment="1" applyProtection="1">
      <alignment horizontal="left" vertical="center"/>
      <protection/>
    </xf>
    <xf numFmtId="0" fontId="24" fillId="2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center" vertical="center" wrapText="1"/>
      <protection/>
    </xf>
    <xf numFmtId="0" fontId="24" fillId="2" borderId="7" xfId="0" applyFont="1" applyFill="1" applyBorder="1" applyAlignment="1" applyProtection="1">
      <alignment horizontal="center" vertical="center" wrapText="1"/>
      <protection/>
    </xf>
    <xf numFmtId="0" fontId="24" fillId="2" borderId="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5" fillId="0" borderId="6" xfId="0" applyFont="1" applyBorder="1" applyAlignment="1" applyProtection="1">
      <alignment horizontal="center" vertical="center" wrapText="1"/>
      <protection/>
    </xf>
    <xf numFmtId="0" fontId="25" fillId="0" borderId="7" xfId="0" applyFont="1" applyBorder="1" applyAlignment="1" applyProtection="1">
      <alignment horizontal="center" vertical="center" wrapText="1"/>
      <protection/>
    </xf>
    <xf numFmtId="0" fontId="25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6" fillId="0" borderId="10" xfId="0" applyNumberFormat="1" applyFont="1" applyBorder="1" applyAlignment="1" applyProtection="1">
      <alignment/>
      <protection/>
    </xf>
    <xf numFmtId="166" fontId="36" fillId="0" borderId="18" xfId="0" applyNumberFormat="1" applyFont="1" applyBorder="1" applyAlignment="1" applyProtection="1">
      <alignment/>
      <protection/>
    </xf>
    <xf numFmtId="4" fontId="37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9" fillId="0" borderId="9" xfId="0" applyFont="1" applyBorder="1" applyAlignment="1" applyProtection="1">
      <alignment horizontal="center" vertical="center"/>
      <protection/>
    </xf>
    <xf numFmtId="49" fontId="39" fillId="0" borderId="9" xfId="0" applyNumberFormat="1" applyFont="1" applyBorder="1" applyAlignment="1" applyProtection="1">
      <alignment horizontal="left" vertical="center" wrapText="1"/>
      <protection/>
    </xf>
    <xf numFmtId="0" fontId="39" fillId="0" borderId="9" xfId="0" applyFont="1" applyBorder="1" applyAlignment="1" applyProtection="1">
      <alignment horizontal="left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  <xf numFmtId="167" fontId="39" fillId="0" borderId="9" xfId="0" applyNumberFormat="1" applyFont="1" applyBorder="1" applyAlignment="1" applyProtection="1">
      <alignment vertical="center"/>
      <protection/>
    </xf>
    <xf numFmtId="4" fontId="39" fillId="0" borderId="9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 applyProtection="1">
      <alignment vertical="center"/>
      <protection/>
    </xf>
    <xf numFmtId="0" fontId="39" fillId="3" borderId="19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39" fillId="0" borderId="9" xfId="0" applyNumberFormat="1" applyFont="1" applyFill="1" applyBorder="1" applyAlignment="1" applyProtection="1">
      <alignment vertical="center"/>
      <protection/>
    </xf>
    <xf numFmtId="0" fontId="24" fillId="0" borderId="9" xfId="0" applyFont="1" applyBorder="1" applyAlignment="1" applyProtection="1">
      <alignment horizontal="center" vertical="center"/>
      <protection/>
    </xf>
    <xf numFmtId="49" fontId="24" fillId="0" borderId="9" xfId="0" applyNumberFormat="1" applyFont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167" fontId="24" fillId="0" borderId="9" xfId="0" applyNumberFormat="1" applyFont="1" applyBorder="1" applyAlignment="1" applyProtection="1">
      <alignment vertical="center"/>
      <protection/>
    </xf>
    <xf numFmtId="4" fontId="24" fillId="0" borderId="9" xfId="0" applyNumberFormat="1" applyFont="1" applyBorder="1" applyAlignment="1" applyProtection="1">
      <alignment vertical="center"/>
      <protection/>
    </xf>
    <xf numFmtId="0" fontId="25" fillId="3" borderId="19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9" fillId="3" borderId="21" xfId="0" applyFont="1" applyFill="1" applyBorder="1" applyAlignment="1" applyProtection="1">
      <alignment horizontal="left" vertical="center"/>
      <protection/>
    </xf>
    <xf numFmtId="0" fontId="39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6" fontId="25" fillId="0" borderId="16" xfId="0" applyNumberFormat="1" applyFont="1" applyBorder="1" applyAlignment="1" applyProtection="1">
      <alignment vertical="center"/>
      <protection/>
    </xf>
    <xf numFmtId="166" fontId="25" fillId="0" borderId="22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25" fillId="3" borderId="21" xfId="0" applyFont="1" applyFill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14" xfId="0" applyBorder="1" applyProtection="1"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left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1" fillId="0" borderId="0" xfId="2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2" borderId="12" xfId="0" applyFont="1" applyFill="1" applyBorder="1" applyAlignment="1" applyProtection="1">
      <alignment horizontal="center" vertical="center"/>
      <protection/>
    </xf>
    <xf numFmtId="0" fontId="24" fillId="2" borderId="12" xfId="0" applyFont="1" applyFill="1" applyBorder="1" applyAlignment="1" applyProtection="1">
      <alignment horizontal="left" vertical="center"/>
      <protection/>
    </xf>
    <xf numFmtId="0" fontId="24" fillId="2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2" borderId="13" xfId="0" applyFont="1" applyFill="1" applyBorder="1" applyAlignment="1" applyProtection="1">
      <alignment horizontal="left" vertical="center"/>
      <protection/>
    </xf>
    <xf numFmtId="0" fontId="24" fillId="2" borderId="12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18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5" fillId="4" borderId="12" xfId="0" applyNumberFormat="1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vertical="center"/>
      <protection/>
    </xf>
    <xf numFmtId="0" fontId="5" fillId="4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9"/>
  <sheetViews>
    <sheetView showGridLines="0" tabSelected="1" workbookViewId="0" topLeftCell="A88">
      <selection activeCell="BE90" sqref="BE90"/>
    </sheetView>
  </sheetViews>
  <sheetFormatPr defaultColWidth="9.140625" defaultRowHeight="12"/>
  <cols>
    <col min="1" max="1" width="8.28125" style="37" customWidth="1"/>
    <col min="2" max="2" width="1.7109375" style="37" customWidth="1"/>
    <col min="3" max="3" width="4.140625" style="37" customWidth="1"/>
    <col min="4" max="33" width="2.7109375" style="37" customWidth="1"/>
    <col min="34" max="34" width="3.28125" style="37" customWidth="1"/>
    <col min="35" max="35" width="31.7109375" style="37" customWidth="1"/>
    <col min="36" max="37" width="2.421875" style="37" customWidth="1"/>
    <col min="38" max="38" width="8.28125" style="37" customWidth="1"/>
    <col min="39" max="39" width="3.28125" style="37" customWidth="1"/>
    <col min="40" max="40" width="13.28125" style="37" customWidth="1"/>
    <col min="41" max="41" width="7.421875" style="37" customWidth="1"/>
    <col min="42" max="42" width="4.140625" style="37" customWidth="1"/>
    <col min="43" max="43" width="15.7109375" style="37" hidden="1" customWidth="1"/>
    <col min="44" max="44" width="13.7109375" style="37" customWidth="1"/>
    <col min="45" max="47" width="25.8515625" style="37" hidden="1" customWidth="1"/>
    <col min="48" max="49" width="21.7109375" style="37" hidden="1" customWidth="1"/>
    <col min="50" max="51" width="25.00390625" style="37" hidden="1" customWidth="1"/>
    <col min="52" max="52" width="21.7109375" style="37" hidden="1" customWidth="1"/>
    <col min="53" max="53" width="19.140625" style="37" hidden="1" customWidth="1"/>
    <col min="54" max="54" width="25.00390625" style="37" hidden="1" customWidth="1"/>
    <col min="55" max="55" width="21.7109375" style="37" hidden="1" customWidth="1"/>
    <col min="56" max="56" width="19.140625" style="37" hidden="1" customWidth="1"/>
    <col min="57" max="57" width="66.421875" style="37" customWidth="1"/>
    <col min="58" max="70" width="9.28125" style="37" customWidth="1"/>
    <col min="71" max="91" width="9.28125" style="37" hidden="1" customWidth="1"/>
    <col min="92" max="16384" width="9.28125" style="37" customWidth="1"/>
  </cols>
  <sheetData>
    <row r="1" spans="1:74" s="38" customFormat="1" ht="12">
      <c r="A1" s="190" t="s">
        <v>0</v>
      </c>
      <c r="AZ1" s="190" t="s">
        <v>1</v>
      </c>
      <c r="BA1" s="190" t="s">
        <v>2</v>
      </c>
      <c r="BB1" s="190" t="s">
        <v>1</v>
      </c>
      <c r="BT1" s="190" t="s">
        <v>3</v>
      </c>
      <c r="BU1" s="190" t="s">
        <v>3</v>
      </c>
      <c r="BV1" s="190" t="s">
        <v>4</v>
      </c>
    </row>
    <row r="2" spans="44:72" s="38" customFormat="1" ht="36.95" customHeight="1">
      <c r="AR2" s="274" t="s">
        <v>5</v>
      </c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39" t="s">
        <v>6</v>
      </c>
      <c r="BT2" s="39" t="s">
        <v>7</v>
      </c>
    </row>
    <row r="3" spans="2:72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2"/>
      <c r="BS3" s="39" t="s">
        <v>8</v>
      </c>
      <c r="BT3" s="39" t="s">
        <v>9</v>
      </c>
    </row>
    <row r="4" spans="2:71" s="38" customFormat="1" ht="24.95" customHeight="1">
      <c r="B4" s="42"/>
      <c r="D4" s="43" t="s">
        <v>10</v>
      </c>
      <c r="AR4" s="42"/>
      <c r="AS4" s="191" t="s">
        <v>11</v>
      </c>
      <c r="BE4" s="192" t="s">
        <v>12</v>
      </c>
      <c r="BS4" s="39" t="s">
        <v>13</v>
      </c>
    </row>
    <row r="5" spans="2:71" s="38" customFormat="1" ht="12" customHeight="1">
      <c r="B5" s="42"/>
      <c r="D5" s="193" t="s">
        <v>14</v>
      </c>
      <c r="K5" s="279" t="s">
        <v>15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42"/>
      <c r="BE5" s="276" t="s">
        <v>4972</v>
      </c>
      <c r="BS5" s="39" t="s">
        <v>6</v>
      </c>
    </row>
    <row r="6" spans="2:71" s="38" customFormat="1" ht="36.95" customHeight="1">
      <c r="B6" s="42"/>
      <c r="D6" s="194" t="s">
        <v>16</v>
      </c>
      <c r="K6" s="280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42"/>
      <c r="BE6" s="277"/>
      <c r="BS6" s="39" t="s">
        <v>6</v>
      </c>
    </row>
    <row r="7" spans="2:71" s="38" customFormat="1" ht="12" customHeight="1">
      <c r="B7" s="42"/>
      <c r="D7" s="45" t="s">
        <v>18</v>
      </c>
      <c r="K7" s="50" t="s">
        <v>1</v>
      </c>
      <c r="AK7" s="45" t="s">
        <v>19</v>
      </c>
      <c r="AN7" s="50" t="s">
        <v>1</v>
      </c>
      <c r="AR7" s="42"/>
      <c r="BE7" s="277"/>
      <c r="BS7" s="39" t="s">
        <v>8</v>
      </c>
    </row>
    <row r="8" spans="2:71" s="38" customFormat="1" ht="12" customHeight="1">
      <c r="B8" s="42"/>
      <c r="D8" s="45" t="s">
        <v>20</v>
      </c>
      <c r="K8" s="50" t="s">
        <v>21</v>
      </c>
      <c r="AK8" s="45" t="s">
        <v>22</v>
      </c>
      <c r="AN8" s="36"/>
      <c r="AR8" s="42"/>
      <c r="BE8" s="277"/>
      <c r="BS8" s="39" t="s">
        <v>8</v>
      </c>
    </row>
    <row r="9" spans="2:71" s="38" customFormat="1" ht="14.45" customHeight="1">
      <c r="B9" s="42"/>
      <c r="AR9" s="42"/>
      <c r="BE9" s="277"/>
      <c r="BS9" s="39" t="s">
        <v>8</v>
      </c>
    </row>
    <row r="10" spans="2:71" s="38" customFormat="1" ht="12" customHeight="1">
      <c r="B10" s="42"/>
      <c r="D10" s="45" t="s">
        <v>23</v>
      </c>
      <c r="AK10" s="45" t="s">
        <v>24</v>
      </c>
      <c r="AN10" s="50" t="s">
        <v>1</v>
      </c>
      <c r="AR10" s="42"/>
      <c r="BE10" s="277"/>
      <c r="BS10" s="39" t="s">
        <v>6</v>
      </c>
    </row>
    <row r="11" spans="2:71" s="38" customFormat="1" ht="18.4" customHeight="1">
      <c r="B11" s="42"/>
      <c r="E11" s="50" t="s">
        <v>25</v>
      </c>
      <c r="AK11" s="45" t="s">
        <v>26</v>
      </c>
      <c r="AN11" s="50" t="s">
        <v>1</v>
      </c>
      <c r="AR11" s="42"/>
      <c r="BE11" s="277"/>
      <c r="BS11" s="39" t="s">
        <v>6</v>
      </c>
    </row>
    <row r="12" spans="2:71" s="38" customFormat="1" ht="6.95" customHeight="1">
      <c r="B12" s="42"/>
      <c r="AR12" s="42"/>
      <c r="BE12" s="277"/>
      <c r="BS12" s="39" t="s">
        <v>8</v>
      </c>
    </row>
    <row r="13" spans="2:71" s="38" customFormat="1" ht="12" customHeight="1">
      <c r="B13" s="42"/>
      <c r="D13" s="45" t="s">
        <v>27</v>
      </c>
      <c r="AK13" s="45" t="s">
        <v>24</v>
      </c>
      <c r="AN13" s="35" t="s">
        <v>28</v>
      </c>
      <c r="AR13" s="42"/>
      <c r="BE13" s="277"/>
      <c r="BS13" s="39" t="s">
        <v>8</v>
      </c>
    </row>
    <row r="14" spans="2:71" s="38" customFormat="1" ht="12.75">
      <c r="B14" s="4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45" t="s">
        <v>26</v>
      </c>
      <c r="AN14" s="35" t="s">
        <v>28</v>
      </c>
      <c r="AR14" s="42"/>
      <c r="BE14" s="277"/>
      <c r="BS14" s="39" t="s">
        <v>8</v>
      </c>
    </row>
    <row r="15" spans="2:71" s="38" customFormat="1" ht="6.95" customHeight="1">
      <c r="B15" s="42"/>
      <c r="AR15" s="42"/>
      <c r="BE15" s="277"/>
      <c r="BS15" s="39" t="s">
        <v>3</v>
      </c>
    </row>
    <row r="16" spans="2:71" s="38" customFormat="1" ht="12" customHeight="1">
      <c r="B16" s="42"/>
      <c r="D16" s="45" t="s">
        <v>29</v>
      </c>
      <c r="AK16" s="45" t="s">
        <v>24</v>
      </c>
      <c r="AN16" s="50" t="s">
        <v>1</v>
      </c>
      <c r="AR16" s="42"/>
      <c r="BE16" s="277"/>
      <c r="BS16" s="39" t="s">
        <v>3</v>
      </c>
    </row>
    <row r="17" spans="2:71" s="38" customFormat="1" ht="18.4" customHeight="1">
      <c r="B17" s="42"/>
      <c r="E17" s="50" t="s">
        <v>30</v>
      </c>
      <c r="AK17" s="45" t="s">
        <v>26</v>
      </c>
      <c r="AN17" s="50" t="s">
        <v>1</v>
      </c>
      <c r="AR17" s="42"/>
      <c r="BE17" s="277"/>
      <c r="BS17" s="39" t="s">
        <v>31</v>
      </c>
    </row>
    <row r="18" spans="2:71" s="38" customFormat="1" ht="6.95" customHeight="1">
      <c r="B18" s="42"/>
      <c r="AR18" s="42"/>
      <c r="BE18" s="277"/>
      <c r="BS18" s="39" t="s">
        <v>8</v>
      </c>
    </row>
    <row r="19" spans="2:71" s="38" customFormat="1" ht="12" customHeight="1">
      <c r="B19" s="42"/>
      <c r="D19" s="45" t="s">
        <v>32</v>
      </c>
      <c r="AK19" s="45" t="s">
        <v>24</v>
      </c>
      <c r="AN19" s="50" t="s">
        <v>1</v>
      </c>
      <c r="AR19" s="42"/>
      <c r="BE19" s="277"/>
      <c r="BS19" s="39" t="s">
        <v>8</v>
      </c>
    </row>
    <row r="20" spans="2:71" s="38" customFormat="1" ht="18.4" customHeight="1">
      <c r="B20" s="42"/>
      <c r="E20" s="50" t="s">
        <v>33</v>
      </c>
      <c r="AK20" s="45" t="s">
        <v>26</v>
      </c>
      <c r="AN20" s="50" t="s">
        <v>1</v>
      </c>
      <c r="AR20" s="42"/>
      <c r="BE20" s="277"/>
      <c r="BS20" s="39" t="s">
        <v>31</v>
      </c>
    </row>
    <row r="21" spans="2:57" s="38" customFormat="1" ht="6.95" customHeight="1">
      <c r="B21" s="42"/>
      <c r="AR21" s="42"/>
      <c r="BE21" s="277"/>
    </row>
    <row r="22" spans="2:57" s="38" customFormat="1" ht="12" customHeight="1">
      <c r="B22" s="42"/>
      <c r="D22" s="45" t="s">
        <v>34</v>
      </c>
      <c r="AR22" s="42"/>
      <c r="BE22" s="277"/>
    </row>
    <row r="23" spans="2:57" s="38" customFormat="1" ht="16.5" customHeight="1">
      <c r="B23" s="4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R23" s="42"/>
      <c r="BE23" s="277"/>
    </row>
    <row r="24" spans="2:57" s="38" customFormat="1" ht="6.95" customHeight="1">
      <c r="B24" s="42"/>
      <c r="AR24" s="42"/>
      <c r="BE24" s="277"/>
    </row>
    <row r="25" spans="2:57" s="38" customFormat="1" ht="6.95" customHeight="1">
      <c r="B25" s="42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R25" s="42"/>
      <c r="BE25" s="277"/>
    </row>
    <row r="26" spans="1:57" s="49" customFormat="1" ht="25.9" customHeight="1">
      <c r="A26" s="47"/>
      <c r="B26" s="46"/>
      <c r="C26" s="47"/>
      <c r="D26" s="196" t="s">
        <v>35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284">
        <f>ROUND(AG94,0)</f>
        <v>0</v>
      </c>
      <c r="AL26" s="285"/>
      <c r="AM26" s="285"/>
      <c r="AN26" s="285"/>
      <c r="AO26" s="285"/>
      <c r="AP26" s="47"/>
      <c r="AQ26" s="47"/>
      <c r="AR26" s="46"/>
      <c r="BE26" s="277"/>
    </row>
    <row r="27" spans="1:57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6"/>
      <c r="BE27" s="277"/>
    </row>
    <row r="28" spans="1:57" s="49" customFormat="1" ht="12.75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286" t="s">
        <v>36</v>
      </c>
      <c r="M28" s="286"/>
      <c r="N28" s="286"/>
      <c r="O28" s="286"/>
      <c r="P28" s="286"/>
      <c r="Q28" s="47"/>
      <c r="R28" s="47"/>
      <c r="S28" s="47"/>
      <c r="T28" s="47"/>
      <c r="U28" s="47"/>
      <c r="V28" s="47"/>
      <c r="W28" s="286" t="s">
        <v>37</v>
      </c>
      <c r="X28" s="286"/>
      <c r="Y28" s="286"/>
      <c r="Z28" s="286"/>
      <c r="AA28" s="286"/>
      <c r="AB28" s="286"/>
      <c r="AC28" s="286"/>
      <c r="AD28" s="286"/>
      <c r="AE28" s="286"/>
      <c r="AF28" s="47"/>
      <c r="AG28" s="47"/>
      <c r="AH28" s="47"/>
      <c r="AI28" s="47"/>
      <c r="AJ28" s="47"/>
      <c r="AK28" s="286" t="s">
        <v>38</v>
      </c>
      <c r="AL28" s="286"/>
      <c r="AM28" s="286"/>
      <c r="AN28" s="286"/>
      <c r="AO28" s="286"/>
      <c r="AP28" s="47"/>
      <c r="AQ28" s="47"/>
      <c r="AR28" s="46"/>
      <c r="BE28" s="277"/>
    </row>
    <row r="29" spans="2:57" s="200" customFormat="1" ht="14.45" customHeight="1">
      <c r="B29" s="199"/>
      <c r="D29" s="45" t="s">
        <v>39</v>
      </c>
      <c r="F29" s="45" t="s">
        <v>40</v>
      </c>
      <c r="L29" s="271">
        <v>0.21</v>
      </c>
      <c r="M29" s="272"/>
      <c r="N29" s="272"/>
      <c r="O29" s="272"/>
      <c r="P29" s="272"/>
      <c r="W29" s="273">
        <f>ROUND(AZ94,0)</f>
        <v>0</v>
      </c>
      <c r="X29" s="272"/>
      <c r="Y29" s="272"/>
      <c r="Z29" s="272"/>
      <c r="AA29" s="272"/>
      <c r="AB29" s="272"/>
      <c r="AC29" s="272"/>
      <c r="AD29" s="272"/>
      <c r="AE29" s="272"/>
      <c r="AK29" s="273">
        <f>ROUND(AV94,0)</f>
        <v>0</v>
      </c>
      <c r="AL29" s="272"/>
      <c r="AM29" s="272"/>
      <c r="AN29" s="272"/>
      <c r="AO29" s="272"/>
      <c r="AR29" s="199"/>
      <c r="BE29" s="278"/>
    </row>
    <row r="30" spans="2:57" s="200" customFormat="1" ht="14.45" customHeight="1">
      <c r="B30" s="199"/>
      <c r="F30" s="45" t="s">
        <v>41</v>
      </c>
      <c r="L30" s="271">
        <v>0.15</v>
      </c>
      <c r="M30" s="272"/>
      <c r="N30" s="272"/>
      <c r="O30" s="272"/>
      <c r="P30" s="272"/>
      <c r="W30" s="273">
        <f>ROUND(BA94,0)</f>
        <v>0</v>
      </c>
      <c r="X30" s="272"/>
      <c r="Y30" s="272"/>
      <c r="Z30" s="272"/>
      <c r="AA30" s="272"/>
      <c r="AB30" s="272"/>
      <c r="AC30" s="272"/>
      <c r="AD30" s="272"/>
      <c r="AE30" s="272"/>
      <c r="AK30" s="273">
        <f>ROUND(AW94,0)</f>
        <v>0</v>
      </c>
      <c r="AL30" s="272"/>
      <c r="AM30" s="272"/>
      <c r="AN30" s="272"/>
      <c r="AO30" s="272"/>
      <c r="AR30" s="199"/>
      <c r="BE30" s="278"/>
    </row>
    <row r="31" spans="2:57" s="200" customFormat="1" ht="14.45" customHeight="1" hidden="1">
      <c r="B31" s="199"/>
      <c r="F31" s="45" t="s">
        <v>42</v>
      </c>
      <c r="L31" s="271">
        <v>0.21</v>
      </c>
      <c r="M31" s="272"/>
      <c r="N31" s="272"/>
      <c r="O31" s="272"/>
      <c r="P31" s="272"/>
      <c r="W31" s="273">
        <f>ROUND(BB94,0)</f>
        <v>0</v>
      </c>
      <c r="X31" s="272"/>
      <c r="Y31" s="272"/>
      <c r="Z31" s="272"/>
      <c r="AA31" s="272"/>
      <c r="AB31" s="272"/>
      <c r="AC31" s="272"/>
      <c r="AD31" s="272"/>
      <c r="AE31" s="272"/>
      <c r="AK31" s="273">
        <v>0</v>
      </c>
      <c r="AL31" s="272"/>
      <c r="AM31" s="272"/>
      <c r="AN31" s="272"/>
      <c r="AO31" s="272"/>
      <c r="AR31" s="199"/>
      <c r="BE31" s="278"/>
    </row>
    <row r="32" spans="2:57" s="200" customFormat="1" ht="14.45" customHeight="1" hidden="1">
      <c r="B32" s="199"/>
      <c r="F32" s="45" t="s">
        <v>43</v>
      </c>
      <c r="L32" s="271">
        <v>0.15</v>
      </c>
      <c r="M32" s="272"/>
      <c r="N32" s="272"/>
      <c r="O32" s="272"/>
      <c r="P32" s="272"/>
      <c r="W32" s="273">
        <f>ROUND(BC94,0)</f>
        <v>0</v>
      </c>
      <c r="X32" s="272"/>
      <c r="Y32" s="272"/>
      <c r="Z32" s="272"/>
      <c r="AA32" s="272"/>
      <c r="AB32" s="272"/>
      <c r="AC32" s="272"/>
      <c r="AD32" s="272"/>
      <c r="AE32" s="272"/>
      <c r="AK32" s="273">
        <v>0</v>
      </c>
      <c r="AL32" s="272"/>
      <c r="AM32" s="272"/>
      <c r="AN32" s="272"/>
      <c r="AO32" s="272"/>
      <c r="AR32" s="199"/>
      <c r="BE32" s="278"/>
    </row>
    <row r="33" spans="2:57" s="200" customFormat="1" ht="14.45" customHeight="1" hidden="1">
      <c r="B33" s="199"/>
      <c r="F33" s="45" t="s">
        <v>44</v>
      </c>
      <c r="L33" s="271">
        <v>0</v>
      </c>
      <c r="M33" s="272"/>
      <c r="N33" s="272"/>
      <c r="O33" s="272"/>
      <c r="P33" s="272"/>
      <c r="W33" s="273">
        <f>ROUND(BD94,0)</f>
        <v>0</v>
      </c>
      <c r="X33" s="272"/>
      <c r="Y33" s="272"/>
      <c r="Z33" s="272"/>
      <c r="AA33" s="272"/>
      <c r="AB33" s="272"/>
      <c r="AC33" s="272"/>
      <c r="AD33" s="272"/>
      <c r="AE33" s="272"/>
      <c r="AK33" s="273">
        <v>0</v>
      </c>
      <c r="AL33" s="272"/>
      <c r="AM33" s="272"/>
      <c r="AN33" s="272"/>
      <c r="AO33" s="272"/>
      <c r="AR33" s="199"/>
      <c r="BE33" s="278"/>
    </row>
    <row r="34" spans="1:57" s="49" customFormat="1" ht="6.95" customHeight="1">
      <c r="A34" s="47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6"/>
      <c r="BE34" s="277"/>
    </row>
    <row r="35" spans="1:57" s="49" customFormat="1" ht="25.9" customHeight="1">
      <c r="A35" s="47"/>
      <c r="B35" s="46"/>
      <c r="C35" s="201"/>
      <c r="D35" s="202" t="s">
        <v>45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3" t="s">
        <v>46</v>
      </c>
      <c r="U35" s="204"/>
      <c r="V35" s="204"/>
      <c r="W35" s="204"/>
      <c r="X35" s="290" t="s">
        <v>47</v>
      </c>
      <c r="Y35" s="288"/>
      <c r="Z35" s="288"/>
      <c r="AA35" s="288"/>
      <c r="AB35" s="288"/>
      <c r="AC35" s="204"/>
      <c r="AD35" s="204"/>
      <c r="AE35" s="204"/>
      <c r="AF35" s="204"/>
      <c r="AG35" s="204"/>
      <c r="AH35" s="204"/>
      <c r="AI35" s="204"/>
      <c r="AJ35" s="204"/>
      <c r="AK35" s="287">
        <f>SUM(AK26:AK33)</f>
        <v>0</v>
      </c>
      <c r="AL35" s="288"/>
      <c r="AM35" s="288"/>
      <c r="AN35" s="288"/>
      <c r="AO35" s="289"/>
      <c r="AP35" s="201"/>
      <c r="AQ35" s="201"/>
      <c r="AR35" s="46"/>
      <c r="BE35" s="47"/>
    </row>
    <row r="36" spans="1:57" s="49" customFormat="1" ht="6.95" customHeight="1">
      <c r="A36" s="47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6"/>
      <c r="BE36" s="47"/>
    </row>
    <row r="37" spans="1:57" s="49" customFormat="1" ht="14.45" customHeight="1">
      <c r="A37" s="47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6"/>
      <c r="BE37" s="47"/>
    </row>
    <row r="38" spans="2:44" s="38" customFormat="1" ht="14.45" customHeight="1">
      <c r="B38" s="42"/>
      <c r="AR38" s="42"/>
    </row>
    <row r="39" spans="2:44" s="38" customFormat="1" ht="14.45" customHeight="1">
      <c r="B39" s="42"/>
      <c r="AR39" s="42"/>
    </row>
    <row r="40" spans="2:44" s="38" customFormat="1" ht="14.45" customHeight="1">
      <c r="B40" s="42"/>
      <c r="AR40" s="42"/>
    </row>
    <row r="41" spans="2:44" s="38" customFormat="1" ht="14.45" customHeight="1">
      <c r="B41" s="42"/>
      <c r="AR41" s="42"/>
    </row>
    <row r="42" spans="2:44" s="38" customFormat="1" ht="14.45" customHeight="1">
      <c r="B42" s="42"/>
      <c r="AR42" s="42"/>
    </row>
    <row r="43" spans="2:44" s="38" customFormat="1" ht="14.45" customHeight="1">
      <c r="B43" s="42"/>
      <c r="AR43" s="42"/>
    </row>
    <row r="44" spans="2:44" s="38" customFormat="1" ht="14.45" customHeight="1">
      <c r="B44" s="42"/>
      <c r="AR44" s="42"/>
    </row>
    <row r="45" spans="2:44" s="38" customFormat="1" ht="14.45" customHeight="1">
      <c r="B45" s="42"/>
      <c r="AR45" s="42"/>
    </row>
    <row r="46" spans="2:44" s="38" customFormat="1" ht="14.45" customHeight="1">
      <c r="B46" s="42"/>
      <c r="AR46" s="42"/>
    </row>
    <row r="47" spans="2:44" s="38" customFormat="1" ht="14.45" customHeight="1">
      <c r="B47" s="42"/>
      <c r="AR47" s="42"/>
    </row>
    <row r="48" spans="2:44" s="38" customFormat="1" ht="14.45" customHeight="1">
      <c r="B48" s="42"/>
      <c r="AR48" s="42"/>
    </row>
    <row r="49" spans="2:44" s="49" customFormat="1" ht="14.45" customHeight="1">
      <c r="B49" s="48"/>
      <c r="D49" s="67" t="s">
        <v>48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7" t="s">
        <v>49</v>
      </c>
      <c r="AI49" s="68"/>
      <c r="AJ49" s="68"/>
      <c r="AK49" s="68"/>
      <c r="AL49" s="68"/>
      <c r="AM49" s="68"/>
      <c r="AN49" s="68"/>
      <c r="AO49" s="68"/>
      <c r="AR49" s="48"/>
    </row>
    <row r="50" spans="2:44" s="38" customFormat="1" ht="12">
      <c r="B50" s="42"/>
      <c r="AR50" s="42"/>
    </row>
    <row r="51" spans="2:44" s="38" customFormat="1" ht="12">
      <c r="B51" s="42"/>
      <c r="AR51" s="42"/>
    </row>
    <row r="52" spans="2:44" s="38" customFormat="1" ht="12">
      <c r="B52" s="42"/>
      <c r="AR52" s="42"/>
    </row>
    <row r="53" spans="2:44" s="38" customFormat="1" ht="12">
      <c r="B53" s="42"/>
      <c r="AR53" s="42"/>
    </row>
    <row r="54" spans="2:44" s="38" customFormat="1" ht="12">
      <c r="B54" s="42"/>
      <c r="AR54" s="42"/>
    </row>
    <row r="55" spans="2:44" s="38" customFormat="1" ht="12">
      <c r="B55" s="42"/>
      <c r="AR55" s="42"/>
    </row>
    <row r="56" spans="2:44" s="38" customFormat="1" ht="12">
      <c r="B56" s="42"/>
      <c r="AR56" s="42"/>
    </row>
    <row r="57" spans="2:44" s="38" customFormat="1" ht="12">
      <c r="B57" s="42"/>
      <c r="AR57" s="42"/>
    </row>
    <row r="58" spans="2:44" s="38" customFormat="1" ht="12">
      <c r="B58" s="42"/>
      <c r="AR58" s="42"/>
    </row>
    <row r="59" spans="2:44" s="38" customFormat="1" ht="12">
      <c r="B59" s="42"/>
      <c r="AR59" s="42"/>
    </row>
    <row r="60" spans="1:57" s="49" customFormat="1" ht="12.75">
      <c r="A60" s="47"/>
      <c r="B60" s="46"/>
      <c r="C60" s="47"/>
      <c r="D60" s="69" t="s">
        <v>50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69" t="s">
        <v>51</v>
      </c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69" t="s">
        <v>50</v>
      </c>
      <c r="AI60" s="197"/>
      <c r="AJ60" s="197"/>
      <c r="AK60" s="197"/>
      <c r="AL60" s="197"/>
      <c r="AM60" s="69" t="s">
        <v>51</v>
      </c>
      <c r="AN60" s="197"/>
      <c r="AO60" s="197"/>
      <c r="AP60" s="47"/>
      <c r="AQ60" s="47"/>
      <c r="AR60" s="46"/>
      <c r="BE60" s="47"/>
    </row>
    <row r="61" spans="2:44" s="38" customFormat="1" ht="12">
      <c r="B61" s="42"/>
      <c r="AR61" s="42"/>
    </row>
    <row r="62" spans="2:44" s="38" customFormat="1" ht="12">
      <c r="B62" s="42"/>
      <c r="AR62" s="42"/>
    </row>
    <row r="63" spans="2:44" s="38" customFormat="1" ht="12">
      <c r="B63" s="42"/>
      <c r="AR63" s="42"/>
    </row>
    <row r="64" spans="1:57" s="49" customFormat="1" ht="12.75">
      <c r="A64" s="47"/>
      <c r="B64" s="46"/>
      <c r="C64" s="47"/>
      <c r="D64" s="67" t="s">
        <v>52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7" t="s">
        <v>53</v>
      </c>
      <c r="AI64" s="72"/>
      <c r="AJ64" s="72"/>
      <c r="AK64" s="72"/>
      <c r="AL64" s="72"/>
      <c r="AM64" s="72"/>
      <c r="AN64" s="72"/>
      <c r="AO64" s="72"/>
      <c r="AP64" s="47"/>
      <c r="AQ64" s="47"/>
      <c r="AR64" s="46"/>
      <c r="BE64" s="47"/>
    </row>
    <row r="65" spans="2:44" s="38" customFormat="1" ht="12">
      <c r="B65" s="42"/>
      <c r="AR65" s="42"/>
    </row>
    <row r="66" spans="2:44" s="38" customFormat="1" ht="12">
      <c r="B66" s="42"/>
      <c r="AR66" s="42"/>
    </row>
    <row r="67" spans="2:44" s="38" customFormat="1" ht="12">
      <c r="B67" s="42"/>
      <c r="AR67" s="42"/>
    </row>
    <row r="68" spans="2:44" s="38" customFormat="1" ht="12">
      <c r="B68" s="42"/>
      <c r="AR68" s="42"/>
    </row>
    <row r="69" spans="2:44" s="38" customFormat="1" ht="12">
      <c r="B69" s="42"/>
      <c r="AR69" s="42"/>
    </row>
    <row r="70" spans="2:44" s="38" customFormat="1" ht="12">
      <c r="B70" s="42"/>
      <c r="AR70" s="42"/>
    </row>
    <row r="71" spans="2:44" s="38" customFormat="1" ht="12">
      <c r="B71" s="42"/>
      <c r="AR71" s="42"/>
    </row>
    <row r="72" spans="2:44" s="38" customFormat="1" ht="12">
      <c r="B72" s="42"/>
      <c r="AR72" s="42"/>
    </row>
    <row r="73" spans="2:44" s="38" customFormat="1" ht="12">
      <c r="B73" s="42"/>
      <c r="AR73" s="42"/>
    </row>
    <row r="74" spans="2:44" s="38" customFormat="1" ht="12">
      <c r="B74" s="42"/>
      <c r="AR74" s="42"/>
    </row>
    <row r="75" spans="1:57" s="49" customFormat="1" ht="12.75">
      <c r="A75" s="47"/>
      <c r="B75" s="46"/>
      <c r="C75" s="47"/>
      <c r="D75" s="69" t="s">
        <v>50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69" t="s">
        <v>51</v>
      </c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69" t="s">
        <v>50</v>
      </c>
      <c r="AI75" s="197"/>
      <c r="AJ75" s="197"/>
      <c r="AK75" s="197"/>
      <c r="AL75" s="197"/>
      <c r="AM75" s="69" t="s">
        <v>51</v>
      </c>
      <c r="AN75" s="197"/>
      <c r="AO75" s="197"/>
      <c r="AP75" s="47"/>
      <c r="AQ75" s="47"/>
      <c r="AR75" s="46"/>
      <c r="BE75" s="47"/>
    </row>
    <row r="76" spans="1:57" s="49" customFormat="1" ht="12">
      <c r="A76" s="47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6"/>
      <c r="BE76" s="47"/>
    </row>
    <row r="77" spans="1:57" s="49" customFormat="1" ht="6.9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6"/>
      <c r="BE77" s="47"/>
    </row>
    <row r="78" s="38" customFormat="1" ht="12"/>
    <row r="79" s="38" customFormat="1" ht="12"/>
    <row r="80" s="38" customFormat="1" ht="12"/>
    <row r="81" spans="1:57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6"/>
      <c r="BE81" s="47"/>
    </row>
    <row r="82" spans="1:57" s="49" customFormat="1" ht="24.95" customHeight="1">
      <c r="A82" s="47"/>
      <c r="B82" s="46"/>
      <c r="C82" s="43" t="s">
        <v>54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6"/>
      <c r="BE82" s="47"/>
    </row>
    <row r="83" spans="1:57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6"/>
      <c r="BE83" s="47"/>
    </row>
    <row r="84" spans="2:44" s="211" customFormat="1" ht="12" customHeight="1">
      <c r="B84" s="205"/>
      <c r="C84" s="45" t="s">
        <v>14</v>
      </c>
      <c r="L84" s="211" t="str">
        <f>K5</f>
        <v>Projektis2464</v>
      </c>
      <c r="AR84" s="205"/>
    </row>
    <row r="85" spans="2:44" s="208" customFormat="1" ht="36.95" customHeight="1">
      <c r="B85" s="206"/>
      <c r="C85" s="207" t="s">
        <v>16</v>
      </c>
      <c r="L85" s="249" t="str">
        <f>K6</f>
        <v>Expozice Jihozápadní Afrika, ZOO Dvůr Králové a.s. - Změna B, 2.etapa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R85" s="206"/>
    </row>
    <row r="86" spans="1:57" s="49" customFormat="1" ht="6.95" customHeight="1">
      <c r="A86" s="47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6"/>
      <c r="BE86" s="47"/>
    </row>
    <row r="87" spans="1:57" s="49" customFormat="1" ht="12" customHeight="1">
      <c r="A87" s="47"/>
      <c r="B87" s="46"/>
      <c r="C87" s="45" t="s">
        <v>20</v>
      </c>
      <c r="D87" s="47"/>
      <c r="E87" s="47"/>
      <c r="F87" s="47"/>
      <c r="G87" s="47"/>
      <c r="H87" s="47"/>
      <c r="I87" s="47"/>
      <c r="J87" s="47"/>
      <c r="K87" s="47"/>
      <c r="L87" s="209" t="str">
        <f>IF(K8="","",K8)</f>
        <v>Dvůr Králové nad Labem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5" t="s">
        <v>22</v>
      </c>
      <c r="AJ87" s="47"/>
      <c r="AK87" s="47"/>
      <c r="AL87" s="47"/>
      <c r="AM87" s="251" t="str">
        <f>IF(AN8="","",AN8)</f>
        <v/>
      </c>
      <c r="AN87" s="251"/>
      <c r="AO87" s="47"/>
      <c r="AP87" s="47"/>
      <c r="AQ87" s="47"/>
      <c r="AR87" s="46"/>
      <c r="BE87" s="47"/>
    </row>
    <row r="88" spans="1:57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6"/>
      <c r="BE88" s="47"/>
    </row>
    <row r="89" spans="1:57" s="49" customFormat="1" ht="25.7" customHeight="1">
      <c r="A89" s="47"/>
      <c r="B89" s="46"/>
      <c r="C89" s="45" t="s">
        <v>23</v>
      </c>
      <c r="D89" s="47"/>
      <c r="E89" s="47"/>
      <c r="F89" s="47"/>
      <c r="G89" s="47"/>
      <c r="H89" s="47"/>
      <c r="I89" s="47"/>
      <c r="J89" s="47"/>
      <c r="K89" s="47"/>
      <c r="L89" s="211" t="str">
        <f>IF(E11="","",E11)</f>
        <v>ZOO Dvůr Králové a.s., Štefánikova 1029, D.K.n.L.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5" t="s">
        <v>29</v>
      </c>
      <c r="AJ89" s="47"/>
      <c r="AK89" s="47"/>
      <c r="AL89" s="47"/>
      <c r="AM89" s="252" t="str">
        <f>IF(E17="","",E17)</f>
        <v>Projektis spol. s r.o., Legionářská 562, D.K.n.L.</v>
      </c>
      <c r="AN89" s="253"/>
      <c r="AO89" s="253"/>
      <c r="AP89" s="253"/>
      <c r="AQ89" s="47"/>
      <c r="AR89" s="46"/>
      <c r="AS89" s="258" t="s">
        <v>55</v>
      </c>
      <c r="AT89" s="259"/>
      <c r="AU89" s="103"/>
      <c r="AV89" s="103"/>
      <c r="AW89" s="103"/>
      <c r="AX89" s="103"/>
      <c r="AY89" s="103"/>
      <c r="AZ89" s="103"/>
      <c r="BA89" s="103"/>
      <c r="BB89" s="103"/>
      <c r="BC89" s="103"/>
      <c r="BD89" s="212"/>
      <c r="BE89" s="47"/>
    </row>
    <row r="90" spans="1:57" s="49" customFormat="1" ht="15.2" customHeight="1">
      <c r="A90" s="47"/>
      <c r="B90" s="46"/>
      <c r="C90" s="45" t="s">
        <v>27</v>
      </c>
      <c r="D90" s="47"/>
      <c r="E90" s="47"/>
      <c r="F90" s="47"/>
      <c r="G90" s="47"/>
      <c r="H90" s="47"/>
      <c r="I90" s="47"/>
      <c r="J90" s="47"/>
      <c r="K90" s="47"/>
      <c r="L90" s="211" t="str">
        <f>IF(E14="Vyplň údaj","",E14)</f>
        <v/>
      </c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5" t="s">
        <v>32</v>
      </c>
      <c r="AJ90" s="47"/>
      <c r="AK90" s="47"/>
      <c r="AL90" s="47"/>
      <c r="AM90" s="252" t="str">
        <f>IF(E20="","",E20)</f>
        <v>ing. V. Švehla</v>
      </c>
      <c r="AN90" s="253"/>
      <c r="AO90" s="253"/>
      <c r="AP90" s="253"/>
      <c r="AQ90" s="47"/>
      <c r="AR90" s="46"/>
      <c r="AS90" s="260"/>
      <c r="AT90" s="261"/>
      <c r="AU90" s="129"/>
      <c r="AV90" s="129"/>
      <c r="AW90" s="129"/>
      <c r="AX90" s="129"/>
      <c r="AY90" s="129"/>
      <c r="AZ90" s="129"/>
      <c r="BA90" s="129"/>
      <c r="BB90" s="129"/>
      <c r="BC90" s="129"/>
      <c r="BD90" s="213"/>
      <c r="BE90" s="47"/>
    </row>
    <row r="91" spans="1:57" s="49" customFormat="1" ht="10.9" customHeight="1">
      <c r="A91" s="47"/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6"/>
      <c r="AS91" s="260"/>
      <c r="AT91" s="261"/>
      <c r="AU91" s="129"/>
      <c r="AV91" s="129"/>
      <c r="AW91" s="129"/>
      <c r="AX91" s="129"/>
      <c r="AY91" s="129"/>
      <c r="AZ91" s="129"/>
      <c r="BA91" s="129"/>
      <c r="BB91" s="129"/>
      <c r="BC91" s="129"/>
      <c r="BD91" s="213"/>
      <c r="BE91" s="47"/>
    </row>
    <row r="92" spans="1:57" s="49" customFormat="1" ht="29.25" customHeight="1">
      <c r="A92" s="47"/>
      <c r="B92" s="46"/>
      <c r="C92" s="256" t="s">
        <v>56</v>
      </c>
      <c r="D92" s="255"/>
      <c r="E92" s="255"/>
      <c r="F92" s="255"/>
      <c r="G92" s="255"/>
      <c r="H92" s="62"/>
      <c r="I92" s="254" t="s">
        <v>57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63" t="s">
        <v>58</v>
      </c>
      <c r="AH92" s="255"/>
      <c r="AI92" s="255"/>
      <c r="AJ92" s="255"/>
      <c r="AK92" s="255"/>
      <c r="AL92" s="255"/>
      <c r="AM92" s="255"/>
      <c r="AN92" s="254" t="s">
        <v>59</v>
      </c>
      <c r="AO92" s="255"/>
      <c r="AP92" s="262"/>
      <c r="AQ92" s="214" t="s">
        <v>60</v>
      </c>
      <c r="AR92" s="46"/>
      <c r="AS92" s="96" t="s">
        <v>61</v>
      </c>
      <c r="AT92" s="97" t="s">
        <v>62</v>
      </c>
      <c r="AU92" s="97" t="s">
        <v>63</v>
      </c>
      <c r="AV92" s="97" t="s">
        <v>64</v>
      </c>
      <c r="AW92" s="97" t="s">
        <v>65</v>
      </c>
      <c r="AX92" s="97" t="s">
        <v>66</v>
      </c>
      <c r="AY92" s="97" t="s">
        <v>67</v>
      </c>
      <c r="AZ92" s="97" t="s">
        <v>68</v>
      </c>
      <c r="BA92" s="97" t="s">
        <v>69</v>
      </c>
      <c r="BB92" s="97" t="s">
        <v>70</v>
      </c>
      <c r="BC92" s="97" t="s">
        <v>71</v>
      </c>
      <c r="BD92" s="98" t="s">
        <v>72</v>
      </c>
      <c r="BE92" s="47"/>
    </row>
    <row r="93" spans="1:57" s="49" customFormat="1" ht="10.9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6"/>
      <c r="AS93" s="102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215"/>
      <c r="BE93" s="47"/>
    </row>
    <row r="94" spans="2:90" s="216" customFormat="1" ht="32.45" customHeight="1">
      <c r="B94" s="217"/>
      <c r="C94" s="100" t="s">
        <v>73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69">
        <f>ROUND(AG95+SUM(AG104:AG117),0)</f>
        <v>0</v>
      </c>
      <c r="AH94" s="269"/>
      <c r="AI94" s="269"/>
      <c r="AJ94" s="269"/>
      <c r="AK94" s="269"/>
      <c r="AL94" s="269"/>
      <c r="AM94" s="269"/>
      <c r="AN94" s="270">
        <f aca="true" t="shared" si="0" ref="AN94:AN117">SUM(AG94,AT94)</f>
        <v>0</v>
      </c>
      <c r="AO94" s="270"/>
      <c r="AP94" s="270"/>
      <c r="AQ94" s="220" t="s">
        <v>1</v>
      </c>
      <c r="AR94" s="217"/>
      <c r="AS94" s="221">
        <f>ROUND(AS95+SUM(AS104:AS117),0)</f>
        <v>0</v>
      </c>
      <c r="AT94" s="222">
        <f aca="true" t="shared" si="1" ref="AT94:AT117">ROUND(SUM(AV94:AW94),0)</f>
        <v>0</v>
      </c>
      <c r="AU94" s="223">
        <f>ROUND(AU95+SUM(AU104:AU117),5)</f>
        <v>0</v>
      </c>
      <c r="AV94" s="222">
        <f>ROUND(AZ94*L29,0)</f>
        <v>0</v>
      </c>
      <c r="AW94" s="222">
        <f>ROUND(BA94*L30,0)</f>
        <v>0</v>
      </c>
      <c r="AX94" s="222">
        <f>ROUND(BB94*L29,0)</f>
        <v>0</v>
      </c>
      <c r="AY94" s="222">
        <f>ROUND(BC94*L30,0)</f>
        <v>0</v>
      </c>
      <c r="AZ94" s="222">
        <f>ROUND(AZ95+SUM(AZ104:AZ117),0)</f>
        <v>0</v>
      </c>
      <c r="BA94" s="222">
        <f>ROUND(BA95+SUM(BA104:BA117),0)</f>
        <v>0</v>
      </c>
      <c r="BB94" s="222">
        <f>ROUND(BB95+SUM(BB104:BB117),0)</f>
        <v>0</v>
      </c>
      <c r="BC94" s="222">
        <f>ROUND(BC95+SUM(BC104:BC117),0)</f>
        <v>0</v>
      </c>
      <c r="BD94" s="224">
        <f>ROUND(BD95+SUM(BD104:BD117),0)</f>
        <v>0</v>
      </c>
      <c r="BS94" s="225" t="s">
        <v>74</v>
      </c>
      <c r="BT94" s="225" t="s">
        <v>75</v>
      </c>
      <c r="BU94" s="226" t="s">
        <v>76</v>
      </c>
      <c r="BV94" s="225" t="s">
        <v>77</v>
      </c>
      <c r="BW94" s="225" t="s">
        <v>4</v>
      </c>
      <c r="BX94" s="225" t="s">
        <v>78</v>
      </c>
      <c r="CL94" s="225" t="s">
        <v>1</v>
      </c>
    </row>
    <row r="95" spans="2:91" s="227" customFormat="1" ht="24.75" customHeight="1">
      <c r="B95" s="228"/>
      <c r="C95" s="229"/>
      <c r="D95" s="257" t="s">
        <v>79</v>
      </c>
      <c r="E95" s="257"/>
      <c r="F95" s="257"/>
      <c r="G95" s="257"/>
      <c r="H95" s="257"/>
      <c r="I95" s="230"/>
      <c r="J95" s="257" t="s">
        <v>80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64">
        <f>ROUND(SUM(AG96:AG103),0)</f>
        <v>0</v>
      </c>
      <c r="AH95" s="265"/>
      <c r="AI95" s="265"/>
      <c r="AJ95" s="265"/>
      <c r="AK95" s="265"/>
      <c r="AL95" s="265"/>
      <c r="AM95" s="265"/>
      <c r="AN95" s="266">
        <f t="shared" si="0"/>
        <v>0</v>
      </c>
      <c r="AO95" s="265"/>
      <c r="AP95" s="265"/>
      <c r="AQ95" s="231" t="s">
        <v>81</v>
      </c>
      <c r="AR95" s="228"/>
      <c r="AS95" s="232">
        <f>ROUND(SUM(AS96:AS103),0)</f>
        <v>0</v>
      </c>
      <c r="AT95" s="233">
        <f t="shared" si="1"/>
        <v>0</v>
      </c>
      <c r="AU95" s="234">
        <f>ROUND(SUM(AU96:AU103),5)</f>
        <v>0</v>
      </c>
      <c r="AV95" s="233">
        <f>ROUND(AZ95*L29,0)</f>
        <v>0</v>
      </c>
      <c r="AW95" s="233">
        <f>ROUND(BA95*L30,0)</f>
        <v>0</v>
      </c>
      <c r="AX95" s="233">
        <f>ROUND(BB95*L29,0)</f>
        <v>0</v>
      </c>
      <c r="AY95" s="233">
        <f>ROUND(BC95*L30,0)</f>
        <v>0</v>
      </c>
      <c r="AZ95" s="233">
        <f>ROUND(SUM(AZ96:AZ103),0)</f>
        <v>0</v>
      </c>
      <c r="BA95" s="233">
        <f>ROUND(SUM(BA96:BA103),0)</f>
        <v>0</v>
      </c>
      <c r="BB95" s="233">
        <f>ROUND(SUM(BB96:BB103),0)</f>
        <v>0</v>
      </c>
      <c r="BC95" s="233">
        <f>ROUND(SUM(BC96:BC103),0)</f>
        <v>0</v>
      </c>
      <c r="BD95" s="235">
        <f>ROUND(SUM(BD96:BD103),0)</f>
        <v>0</v>
      </c>
      <c r="BS95" s="236" t="s">
        <v>74</v>
      </c>
      <c r="BT95" s="236" t="s">
        <v>8</v>
      </c>
      <c r="BU95" s="236" t="s">
        <v>76</v>
      </c>
      <c r="BV95" s="236" t="s">
        <v>77</v>
      </c>
      <c r="BW95" s="236" t="s">
        <v>82</v>
      </c>
      <c r="BX95" s="236" t="s">
        <v>4</v>
      </c>
      <c r="CL95" s="236" t="s">
        <v>1</v>
      </c>
      <c r="CM95" s="236" t="s">
        <v>83</v>
      </c>
    </row>
    <row r="96" spans="1:90" s="211" customFormat="1" ht="16.5" customHeight="1">
      <c r="A96" s="237" t="s">
        <v>84</v>
      </c>
      <c r="B96" s="205"/>
      <c r="C96" s="238"/>
      <c r="D96" s="238"/>
      <c r="E96" s="248" t="s">
        <v>85</v>
      </c>
      <c r="F96" s="248"/>
      <c r="G96" s="248"/>
      <c r="H96" s="248"/>
      <c r="I96" s="248"/>
      <c r="J96" s="238"/>
      <c r="K96" s="248" t="s">
        <v>86</v>
      </c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67">
        <f>'ab - AR a ST část - změna...'!J32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239" t="s">
        <v>87</v>
      </c>
      <c r="AR96" s="205"/>
      <c r="AS96" s="240">
        <v>0</v>
      </c>
      <c r="AT96" s="241">
        <f t="shared" si="1"/>
        <v>0</v>
      </c>
      <c r="AU96" s="242">
        <f>'ab - AR a ST část - změna...'!P142</f>
        <v>0</v>
      </c>
      <c r="AV96" s="241">
        <f>'ab - AR a ST část - změna...'!J35</f>
        <v>0</v>
      </c>
      <c r="AW96" s="241">
        <f>'ab - AR a ST část - změna...'!J36</f>
        <v>0</v>
      </c>
      <c r="AX96" s="241">
        <f>'ab - AR a ST část - změna...'!J37</f>
        <v>0</v>
      </c>
      <c r="AY96" s="241">
        <f>'ab - AR a ST část - změna...'!J38</f>
        <v>0</v>
      </c>
      <c r="AZ96" s="241">
        <f>'ab - AR a ST část - změna...'!F35</f>
        <v>0</v>
      </c>
      <c r="BA96" s="241">
        <f>'ab - AR a ST část - změna...'!F36</f>
        <v>0</v>
      </c>
      <c r="BB96" s="241">
        <f>'ab - AR a ST část - změna...'!F37</f>
        <v>0</v>
      </c>
      <c r="BC96" s="241">
        <f>'ab - AR a ST část - změna...'!F38</f>
        <v>0</v>
      </c>
      <c r="BD96" s="243">
        <f>'ab - AR a ST část - změna...'!F39</f>
        <v>0</v>
      </c>
      <c r="BT96" s="50" t="s">
        <v>83</v>
      </c>
      <c r="BV96" s="50" t="s">
        <v>77</v>
      </c>
      <c r="BW96" s="50" t="s">
        <v>88</v>
      </c>
      <c r="BX96" s="50" t="s">
        <v>82</v>
      </c>
      <c r="CL96" s="50" t="s">
        <v>1</v>
      </c>
    </row>
    <row r="97" spans="1:90" s="211" customFormat="1" ht="16.5" customHeight="1">
      <c r="A97" s="237" t="s">
        <v>84</v>
      </c>
      <c r="B97" s="205"/>
      <c r="C97" s="238"/>
      <c r="D97" s="238"/>
      <c r="E97" s="248" t="s">
        <v>89</v>
      </c>
      <c r="F97" s="248"/>
      <c r="G97" s="248"/>
      <c r="H97" s="248"/>
      <c r="I97" s="248"/>
      <c r="J97" s="238"/>
      <c r="K97" s="248" t="s">
        <v>90</v>
      </c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67">
        <f>'bb - Zdravotní technika -...'!J32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239" t="s">
        <v>87</v>
      </c>
      <c r="AR97" s="205"/>
      <c r="AS97" s="240">
        <v>0</v>
      </c>
      <c r="AT97" s="241">
        <f t="shared" si="1"/>
        <v>0</v>
      </c>
      <c r="AU97" s="242">
        <f>'bb - Zdravotní technika -...'!P127</f>
        <v>0</v>
      </c>
      <c r="AV97" s="241">
        <f>'bb - Zdravotní technika -...'!J35</f>
        <v>0</v>
      </c>
      <c r="AW97" s="241">
        <f>'bb - Zdravotní technika -...'!J36</f>
        <v>0</v>
      </c>
      <c r="AX97" s="241">
        <f>'bb - Zdravotní technika -...'!J37</f>
        <v>0</v>
      </c>
      <c r="AY97" s="241">
        <f>'bb - Zdravotní technika -...'!J38</f>
        <v>0</v>
      </c>
      <c r="AZ97" s="241">
        <f>'bb - Zdravotní technika -...'!F35</f>
        <v>0</v>
      </c>
      <c r="BA97" s="241">
        <f>'bb - Zdravotní technika -...'!F36</f>
        <v>0</v>
      </c>
      <c r="BB97" s="241">
        <f>'bb - Zdravotní technika -...'!F37</f>
        <v>0</v>
      </c>
      <c r="BC97" s="241">
        <f>'bb - Zdravotní technika -...'!F38</f>
        <v>0</v>
      </c>
      <c r="BD97" s="243">
        <f>'bb - Zdravotní technika -...'!F39</f>
        <v>0</v>
      </c>
      <c r="BT97" s="50" t="s">
        <v>83</v>
      </c>
      <c r="BV97" s="50" t="s">
        <v>77</v>
      </c>
      <c r="BW97" s="50" t="s">
        <v>91</v>
      </c>
      <c r="BX97" s="50" t="s">
        <v>82</v>
      </c>
      <c r="CL97" s="50" t="s">
        <v>1</v>
      </c>
    </row>
    <row r="98" spans="1:90" s="211" customFormat="1" ht="16.5" customHeight="1">
      <c r="A98" s="237" t="s">
        <v>84</v>
      </c>
      <c r="B98" s="205"/>
      <c r="C98" s="238"/>
      <c r="D98" s="238"/>
      <c r="E98" s="248" t="s">
        <v>92</v>
      </c>
      <c r="F98" s="248"/>
      <c r="G98" s="248"/>
      <c r="H98" s="248"/>
      <c r="I98" s="248"/>
      <c r="J98" s="238"/>
      <c r="K98" s="248" t="s">
        <v>93</v>
      </c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67">
        <f>'cb - Vzduchotechnika - zm...'!J32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239" t="s">
        <v>87</v>
      </c>
      <c r="AR98" s="205"/>
      <c r="AS98" s="240">
        <v>0</v>
      </c>
      <c r="AT98" s="241">
        <f t="shared" si="1"/>
        <v>0</v>
      </c>
      <c r="AU98" s="242">
        <f>'cb - Vzduchotechnika - zm...'!P124</f>
        <v>0</v>
      </c>
      <c r="AV98" s="241">
        <f>'cb - Vzduchotechnika - zm...'!J35</f>
        <v>0</v>
      </c>
      <c r="AW98" s="241">
        <f>'cb - Vzduchotechnika - zm...'!J36</f>
        <v>0</v>
      </c>
      <c r="AX98" s="241">
        <f>'cb - Vzduchotechnika - zm...'!J37</f>
        <v>0</v>
      </c>
      <c r="AY98" s="241">
        <f>'cb - Vzduchotechnika - zm...'!J38</f>
        <v>0</v>
      </c>
      <c r="AZ98" s="241">
        <f>'cb - Vzduchotechnika - zm...'!F35</f>
        <v>0</v>
      </c>
      <c r="BA98" s="241">
        <f>'cb - Vzduchotechnika - zm...'!F36</f>
        <v>0</v>
      </c>
      <c r="BB98" s="241">
        <f>'cb - Vzduchotechnika - zm...'!F37</f>
        <v>0</v>
      </c>
      <c r="BC98" s="241">
        <f>'cb - Vzduchotechnika - zm...'!F38</f>
        <v>0</v>
      </c>
      <c r="BD98" s="243">
        <f>'cb - Vzduchotechnika - zm...'!F39</f>
        <v>0</v>
      </c>
      <c r="BT98" s="50" t="s">
        <v>83</v>
      </c>
      <c r="BV98" s="50" t="s">
        <v>77</v>
      </c>
      <c r="BW98" s="50" t="s">
        <v>94</v>
      </c>
      <c r="BX98" s="50" t="s">
        <v>82</v>
      </c>
      <c r="CL98" s="50" t="s">
        <v>1</v>
      </c>
    </row>
    <row r="99" spans="1:90" s="211" customFormat="1" ht="23.25" customHeight="1">
      <c r="A99" s="237" t="s">
        <v>84</v>
      </c>
      <c r="B99" s="205"/>
      <c r="C99" s="238"/>
      <c r="D99" s="238"/>
      <c r="E99" s="248" t="s">
        <v>95</v>
      </c>
      <c r="F99" s="248"/>
      <c r="G99" s="248"/>
      <c r="H99" s="248"/>
      <c r="I99" s="248"/>
      <c r="J99" s="238"/>
      <c r="K99" s="248" t="s">
        <v>96</v>
      </c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67">
        <f>'db - Elektrotechnika siln...'!J32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239" t="s">
        <v>87</v>
      </c>
      <c r="AR99" s="205"/>
      <c r="AS99" s="240">
        <v>0</v>
      </c>
      <c r="AT99" s="241">
        <f t="shared" si="1"/>
        <v>0</v>
      </c>
      <c r="AU99" s="242">
        <f>'db - Elektrotechnika siln...'!P143</f>
        <v>0</v>
      </c>
      <c r="AV99" s="241">
        <f>'db - Elektrotechnika siln...'!J35</f>
        <v>0</v>
      </c>
      <c r="AW99" s="241">
        <f>'db - Elektrotechnika siln...'!J36</f>
        <v>0</v>
      </c>
      <c r="AX99" s="241">
        <f>'db - Elektrotechnika siln...'!J37</f>
        <v>0</v>
      </c>
      <c r="AY99" s="241">
        <f>'db - Elektrotechnika siln...'!J38</f>
        <v>0</v>
      </c>
      <c r="AZ99" s="241">
        <f>'db - Elektrotechnika siln...'!F35</f>
        <v>0</v>
      </c>
      <c r="BA99" s="241">
        <f>'db - Elektrotechnika siln...'!F36</f>
        <v>0</v>
      </c>
      <c r="BB99" s="241">
        <f>'db - Elektrotechnika siln...'!F37</f>
        <v>0</v>
      </c>
      <c r="BC99" s="241">
        <f>'db - Elektrotechnika siln...'!F38</f>
        <v>0</v>
      </c>
      <c r="BD99" s="243">
        <f>'db - Elektrotechnika siln...'!F39</f>
        <v>0</v>
      </c>
      <c r="BT99" s="50" t="s">
        <v>83</v>
      </c>
      <c r="BV99" s="50" t="s">
        <v>77</v>
      </c>
      <c r="BW99" s="50" t="s">
        <v>97</v>
      </c>
      <c r="BX99" s="50" t="s">
        <v>82</v>
      </c>
      <c r="CL99" s="50" t="s">
        <v>1</v>
      </c>
    </row>
    <row r="100" spans="1:90" s="211" customFormat="1" ht="16.5" customHeight="1">
      <c r="A100" s="237" t="s">
        <v>84</v>
      </c>
      <c r="B100" s="205"/>
      <c r="C100" s="238"/>
      <c r="D100" s="238"/>
      <c r="E100" s="248" t="s">
        <v>98</v>
      </c>
      <c r="F100" s="248"/>
      <c r="G100" s="248"/>
      <c r="H100" s="248"/>
      <c r="I100" s="248"/>
      <c r="J100" s="238"/>
      <c r="K100" s="248" t="s">
        <v>99</v>
      </c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67">
        <f>'fb - MaR - Změna B, 2. etapa'!J32</f>
        <v>0</v>
      </c>
      <c r="AH100" s="268"/>
      <c r="AI100" s="268"/>
      <c r="AJ100" s="268"/>
      <c r="AK100" s="268"/>
      <c r="AL100" s="268"/>
      <c r="AM100" s="268"/>
      <c r="AN100" s="267">
        <f t="shared" si="0"/>
        <v>0</v>
      </c>
      <c r="AO100" s="268"/>
      <c r="AP100" s="268"/>
      <c r="AQ100" s="239" t="s">
        <v>87</v>
      </c>
      <c r="AR100" s="205"/>
      <c r="AS100" s="240">
        <v>0</v>
      </c>
      <c r="AT100" s="241">
        <f t="shared" si="1"/>
        <v>0</v>
      </c>
      <c r="AU100" s="242">
        <f>'fb - MaR - Změna B, 2. etapa'!P131</f>
        <v>0</v>
      </c>
      <c r="AV100" s="241">
        <f>'fb - MaR - Změna B, 2. etapa'!J35</f>
        <v>0</v>
      </c>
      <c r="AW100" s="241">
        <f>'fb - MaR - Změna B, 2. etapa'!J36</f>
        <v>0</v>
      </c>
      <c r="AX100" s="241">
        <f>'fb - MaR - Změna B, 2. etapa'!J37</f>
        <v>0</v>
      </c>
      <c r="AY100" s="241">
        <f>'fb - MaR - Změna B, 2. etapa'!J38</f>
        <v>0</v>
      </c>
      <c r="AZ100" s="241">
        <f>'fb - MaR - Změna B, 2. etapa'!F35</f>
        <v>0</v>
      </c>
      <c r="BA100" s="241">
        <f>'fb - MaR - Změna B, 2. etapa'!F36</f>
        <v>0</v>
      </c>
      <c r="BB100" s="241">
        <f>'fb - MaR - Změna B, 2. etapa'!F37</f>
        <v>0</v>
      </c>
      <c r="BC100" s="241">
        <f>'fb - MaR - Změna B, 2. etapa'!F38</f>
        <v>0</v>
      </c>
      <c r="BD100" s="243">
        <f>'fb - MaR - Změna B, 2. etapa'!F39</f>
        <v>0</v>
      </c>
      <c r="BT100" s="50" t="s">
        <v>83</v>
      </c>
      <c r="BV100" s="50" t="s">
        <v>77</v>
      </c>
      <c r="BW100" s="50" t="s">
        <v>100</v>
      </c>
      <c r="BX100" s="50" t="s">
        <v>82</v>
      </c>
      <c r="CL100" s="50" t="s">
        <v>1</v>
      </c>
    </row>
    <row r="101" spans="1:90" s="211" customFormat="1" ht="23.25" customHeight="1">
      <c r="A101" s="237" t="s">
        <v>84</v>
      </c>
      <c r="B101" s="205"/>
      <c r="C101" s="238"/>
      <c r="D101" s="238"/>
      <c r="E101" s="248" t="s">
        <v>101</v>
      </c>
      <c r="F101" s="248"/>
      <c r="G101" s="248"/>
      <c r="H101" s="248"/>
      <c r="I101" s="248"/>
      <c r="J101" s="238"/>
      <c r="K101" s="248" t="s">
        <v>102</v>
      </c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67">
        <f>'gb1 - ČBV- venkovní rozvo...'!J32</f>
        <v>0</v>
      </c>
      <c r="AH101" s="268"/>
      <c r="AI101" s="268"/>
      <c r="AJ101" s="268"/>
      <c r="AK101" s="268"/>
      <c r="AL101" s="268"/>
      <c r="AM101" s="268"/>
      <c r="AN101" s="267">
        <f t="shared" si="0"/>
        <v>0</v>
      </c>
      <c r="AO101" s="268"/>
      <c r="AP101" s="268"/>
      <c r="AQ101" s="239" t="s">
        <v>87</v>
      </c>
      <c r="AR101" s="205"/>
      <c r="AS101" s="240">
        <v>0</v>
      </c>
      <c r="AT101" s="241">
        <f t="shared" si="1"/>
        <v>0</v>
      </c>
      <c r="AU101" s="242">
        <f>'gb1 - ČBV- venkovní rozvo...'!P128</f>
        <v>0</v>
      </c>
      <c r="AV101" s="241">
        <f>'gb1 - ČBV- venkovní rozvo...'!J35</f>
        <v>0</v>
      </c>
      <c r="AW101" s="241">
        <f>'gb1 - ČBV- venkovní rozvo...'!J36</f>
        <v>0</v>
      </c>
      <c r="AX101" s="241">
        <f>'gb1 - ČBV- venkovní rozvo...'!J37</f>
        <v>0</v>
      </c>
      <c r="AY101" s="241">
        <f>'gb1 - ČBV- venkovní rozvo...'!J38</f>
        <v>0</v>
      </c>
      <c r="AZ101" s="241">
        <f>'gb1 - ČBV- venkovní rozvo...'!F35</f>
        <v>0</v>
      </c>
      <c r="BA101" s="241">
        <f>'gb1 - ČBV- venkovní rozvo...'!F36</f>
        <v>0</v>
      </c>
      <c r="BB101" s="241">
        <f>'gb1 - ČBV- venkovní rozvo...'!F37</f>
        <v>0</v>
      </c>
      <c r="BC101" s="241">
        <f>'gb1 - ČBV- venkovní rozvo...'!F38</f>
        <v>0</v>
      </c>
      <c r="BD101" s="243">
        <f>'gb1 - ČBV- venkovní rozvo...'!F39</f>
        <v>0</v>
      </c>
      <c r="BT101" s="50" t="s">
        <v>83</v>
      </c>
      <c r="BV101" s="50" t="s">
        <v>77</v>
      </c>
      <c r="BW101" s="50" t="s">
        <v>103</v>
      </c>
      <c r="BX101" s="50" t="s">
        <v>82</v>
      </c>
      <c r="CL101" s="50" t="s">
        <v>1</v>
      </c>
    </row>
    <row r="102" spans="1:90" s="211" customFormat="1" ht="16.5" customHeight="1">
      <c r="A102" s="237" t="s">
        <v>84</v>
      </c>
      <c r="B102" s="205"/>
      <c r="C102" s="238"/>
      <c r="D102" s="238"/>
      <c r="E102" s="248" t="s">
        <v>104</v>
      </c>
      <c r="F102" s="248"/>
      <c r="G102" s="248"/>
      <c r="H102" s="248"/>
      <c r="I102" s="248"/>
      <c r="J102" s="238"/>
      <c r="K102" s="248" t="s">
        <v>105</v>
      </c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67">
        <f>'gb2 - ČBV- vnitřní rozvod...'!J32</f>
        <v>0</v>
      </c>
      <c r="AH102" s="268"/>
      <c r="AI102" s="268"/>
      <c r="AJ102" s="268"/>
      <c r="AK102" s="268"/>
      <c r="AL102" s="268"/>
      <c r="AM102" s="268"/>
      <c r="AN102" s="267">
        <f t="shared" si="0"/>
        <v>0</v>
      </c>
      <c r="AO102" s="268"/>
      <c r="AP102" s="268"/>
      <c r="AQ102" s="239" t="s">
        <v>87</v>
      </c>
      <c r="AR102" s="205"/>
      <c r="AS102" s="240">
        <v>0</v>
      </c>
      <c r="AT102" s="241">
        <f t="shared" si="1"/>
        <v>0</v>
      </c>
      <c r="AU102" s="242">
        <f>'gb2 - ČBV- vnitřní rozvod...'!P130</f>
        <v>0</v>
      </c>
      <c r="AV102" s="241">
        <f>'gb2 - ČBV- vnitřní rozvod...'!J35</f>
        <v>0</v>
      </c>
      <c r="AW102" s="241">
        <f>'gb2 - ČBV- vnitřní rozvod...'!J36</f>
        <v>0</v>
      </c>
      <c r="AX102" s="241">
        <f>'gb2 - ČBV- vnitřní rozvod...'!J37</f>
        <v>0</v>
      </c>
      <c r="AY102" s="241">
        <f>'gb2 - ČBV- vnitřní rozvod...'!J38</f>
        <v>0</v>
      </c>
      <c r="AZ102" s="241">
        <f>'gb2 - ČBV- vnitřní rozvod...'!F35</f>
        <v>0</v>
      </c>
      <c r="BA102" s="241">
        <f>'gb2 - ČBV- vnitřní rozvod...'!F36</f>
        <v>0</v>
      </c>
      <c r="BB102" s="241">
        <f>'gb2 - ČBV- vnitřní rozvod...'!F37</f>
        <v>0</v>
      </c>
      <c r="BC102" s="241">
        <f>'gb2 - ČBV- vnitřní rozvod...'!F38</f>
        <v>0</v>
      </c>
      <c r="BD102" s="243">
        <f>'gb2 - ČBV- vnitřní rozvod...'!F39</f>
        <v>0</v>
      </c>
      <c r="BT102" s="50" t="s">
        <v>83</v>
      </c>
      <c r="BV102" s="50" t="s">
        <v>77</v>
      </c>
      <c r="BW102" s="50" t="s">
        <v>106</v>
      </c>
      <c r="BX102" s="50" t="s">
        <v>82</v>
      </c>
      <c r="CL102" s="50" t="s">
        <v>1</v>
      </c>
    </row>
    <row r="103" spans="1:90" s="211" customFormat="1" ht="23.25" customHeight="1">
      <c r="A103" s="237" t="s">
        <v>84</v>
      </c>
      <c r="B103" s="205"/>
      <c r="C103" s="238"/>
      <c r="D103" s="238"/>
      <c r="E103" s="248" t="s">
        <v>107</v>
      </c>
      <c r="F103" s="248"/>
      <c r="G103" s="248"/>
      <c r="H103" s="248"/>
      <c r="I103" s="248"/>
      <c r="J103" s="238"/>
      <c r="K103" s="248" t="s">
        <v>108</v>
      </c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67">
        <f>'gb3 - ČBV-technologické z...'!J32</f>
        <v>0</v>
      </c>
      <c r="AH103" s="268"/>
      <c r="AI103" s="268"/>
      <c r="AJ103" s="268"/>
      <c r="AK103" s="268"/>
      <c r="AL103" s="268"/>
      <c r="AM103" s="268"/>
      <c r="AN103" s="267">
        <f t="shared" si="0"/>
        <v>0</v>
      </c>
      <c r="AO103" s="268"/>
      <c r="AP103" s="268"/>
      <c r="AQ103" s="239" t="s">
        <v>87</v>
      </c>
      <c r="AR103" s="205"/>
      <c r="AS103" s="240">
        <v>0</v>
      </c>
      <c r="AT103" s="241">
        <f t="shared" si="1"/>
        <v>0</v>
      </c>
      <c r="AU103" s="242">
        <f>'gb3 - ČBV-technologické z...'!P123</f>
        <v>0</v>
      </c>
      <c r="AV103" s="241">
        <f>'gb3 - ČBV-technologické z...'!J35</f>
        <v>0</v>
      </c>
      <c r="AW103" s="241">
        <f>'gb3 - ČBV-technologické z...'!J36</f>
        <v>0</v>
      </c>
      <c r="AX103" s="241">
        <f>'gb3 - ČBV-technologické z...'!J37</f>
        <v>0</v>
      </c>
      <c r="AY103" s="241">
        <f>'gb3 - ČBV-technologické z...'!J38</f>
        <v>0</v>
      </c>
      <c r="AZ103" s="241">
        <f>'gb3 - ČBV-technologické z...'!F35</f>
        <v>0</v>
      </c>
      <c r="BA103" s="241">
        <f>'gb3 - ČBV-technologické z...'!F36</f>
        <v>0</v>
      </c>
      <c r="BB103" s="241">
        <f>'gb3 - ČBV-technologické z...'!F37</f>
        <v>0</v>
      </c>
      <c r="BC103" s="241">
        <f>'gb3 - ČBV-technologické z...'!F38</f>
        <v>0</v>
      </c>
      <c r="BD103" s="243">
        <f>'gb3 - ČBV-technologické z...'!F39</f>
        <v>0</v>
      </c>
      <c r="BT103" s="50" t="s">
        <v>83</v>
      </c>
      <c r="BV103" s="50" t="s">
        <v>77</v>
      </c>
      <c r="BW103" s="50" t="s">
        <v>109</v>
      </c>
      <c r="BX103" s="50" t="s">
        <v>82</v>
      </c>
      <c r="CL103" s="50" t="s">
        <v>1</v>
      </c>
    </row>
    <row r="104" spans="1:91" s="227" customFormat="1" ht="24.75" customHeight="1">
      <c r="A104" s="237" t="s">
        <v>84</v>
      </c>
      <c r="B104" s="228"/>
      <c r="C104" s="229"/>
      <c r="D104" s="257" t="s">
        <v>110</v>
      </c>
      <c r="E104" s="257"/>
      <c r="F104" s="257"/>
      <c r="G104" s="257"/>
      <c r="H104" s="257"/>
      <c r="I104" s="230"/>
      <c r="J104" s="257" t="s">
        <v>111</v>
      </c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66">
        <f>'10b - SO 10b - Obslužná k...'!J30</f>
        <v>0</v>
      </c>
      <c r="AH104" s="265"/>
      <c r="AI104" s="265"/>
      <c r="AJ104" s="265"/>
      <c r="AK104" s="265"/>
      <c r="AL104" s="265"/>
      <c r="AM104" s="265"/>
      <c r="AN104" s="266">
        <f t="shared" si="0"/>
        <v>0</v>
      </c>
      <c r="AO104" s="265"/>
      <c r="AP104" s="265"/>
      <c r="AQ104" s="231" t="s">
        <v>81</v>
      </c>
      <c r="AR104" s="228"/>
      <c r="AS104" s="232">
        <v>0</v>
      </c>
      <c r="AT104" s="233">
        <f t="shared" si="1"/>
        <v>0</v>
      </c>
      <c r="AU104" s="234">
        <f>'10b - SO 10b - Obslužná k...'!P122</f>
        <v>0</v>
      </c>
      <c r="AV104" s="233">
        <f>'10b - SO 10b - Obslužná k...'!J33</f>
        <v>0</v>
      </c>
      <c r="AW104" s="233">
        <f>'10b - SO 10b - Obslužná k...'!J34</f>
        <v>0</v>
      </c>
      <c r="AX104" s="233">
        <f>'10b - SO 10b - Obslužná k...'!J35</f>
        <v>0</v>
      </c>
      <c r="AY104" s="233">
        <f>'10b - SO 10b - Obslužná k...'!J36</f>
        <v>0</v>
      </c>
      <c r="AZ104" s="233">
        <f>'10b - SO 10b - Obslužná k...'!F33</f>
        <v>0</v>
      </c>
      <c r="BA104" s="233">
        <f>'10b - SO 10b - Obslužná k...'!F34</f>
        <v>0</v>
      </c>
      <c r="BB104" s="233">
        <f>'10b - SO 10b - Obslužná k...'!F35</f>
        <v>0</v>
      </c>
      <c r="BC104" s="233">
        <f>'10b - SO 10b - Obslužná k...'!F36</f>
        <v>0</v>
      </c>
      <c r="BD104" s="235">
        <f>'10b - SO 10b - Obslužná k...'!F37</f>
        <v>0</v>
      </c>
      <c r="BT104" s="236" t="s">
        <v>8</v>
      </c>
      <c r="BV104" s="236" t="s">
        <v>77</v>
      </c>
      <c r="BW104" s="236" t="s">
        <v>112</v>
      </c>
      <c r="BX104" s="236" t="s">
        <v>4</v>
      </c>
      <c r="CL104" s="236" t="s">
        <v>1</v>
      </c>
      <c r="CM104" s="236" t="s">
        <v>83</v>
      </c>
    </row>
    <row r="105" spans="1:91" s="227" customFormat="1" ht="24.75" customHeight="1">
      <c r="A105" s="237" t="s">
        <v>84</v>
      </c>
      <c r="B105" s="228"/>
      <c r="C105" s="229"/>
      <c r="D105" s="257" t="s">
        <v>113</v>
      </c>
      <c r="E105" s="257"/>
      <c r="F105" s="257"/>
      <c r="G105" s="257"/>
      <c r="H105" s="257"/>
      <c r="I105" s="230"/>
      <c r="J105" s="257" t="s">
        <v>114</v>
      </c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66">
        <f>'23b - SO 23b - Vodní nádr...'!J30</f>
        <v>0</v>
      </c>
      <c r="AH105" s="265"/>
      <c r="AI105" s="265"/>
      <c r="AJ105" s="265"/>
      <c r="AK105" s="265"/>
      <c r="AL105" s="265"/>
      <c r="AM105" s="265"/>
      <c r="AN105" s="266">
        <f t="shared" si="0"/>
        <v>0</v>
      </c>
      <c r="AO105" s="265"/>
      <c r="AP105" s="265"/>
      <c r="AQ105" s="231" t="s">
        <v>81</v>
      </c>
      <c r="AR105" s="228"/>
      <c r="AS105" s="232">
        <v>0</v>
      </c>
      <c r="AT105" s="233">
        <f t="shared" si="1"/>
        <v>0</v>
      </c>
      <c r="AU105" s="234">
        <f>'23b - SO 23b - Vodní nádr...'!P132</f>
        <v>0</v>
      </c>
      <c r="AV105" s="233">
        <f>'23b - SO 23b - Vodní nádr...'!J33</f>
        <v>0</v>
      </c>
      <c r="AW105" s="233">
        <f>'23b - SO 23b - Vodní nádr...'!J34</f>
        <v>0</v>
      </c>
      <c r="AX105" s="233">
        <f>'23b - SO 23b - Vodní nádr...'!J35</f>
        <v>0</v>
      </c>
      <c r="AY105" s="233">
        <f>'23b - SO 23b - Vodní nádr...'!J36</f>
        <v>0</v>
      </c>
      <c r="AZ105" s="233">
        <f>'23b - SO 23b - Vodní nádr...'!F33</f>
        <v>0</v>
      </c>
      <c r="BA105" s="233">
        <f>'23b - SO 23b - Vodní nádr...'!F34</f>
        <v>0</v>
      </c>
      <c r="BB105" s="233">
        <f>'23b - SO 23b - Vodní nádr...'!F35</f>
        <v>0</v>
      </c>
      <c r="BC105" s="233">
        <f>'23b - SO 23b - Vodní nádr...'!F36</f>
        <v>0</v>
      </c>
      <c r="BD105" s="235">
        <f>'23b - SO 23b - Vodní nádr...'!F37</f>
        <v>0</v>
      </c>
      <c r="BT105" s="236" t="s">
        <v>8</v>
      </c>
      <c r="BV105" s="236" t="s">
        <v>77</v>
      </c>
      <c r="BW105" s="236" t="s">
        <v>115</v>
      </c>
      <c r="BX105" s="236" t="s">
        <v>4</v>
      </c>
      <c r="CL105" s="236" t="s">
        <v>1</v>
      </c>
      <c r="CM105" s="236" t="s">
        <v>83</v>
      </c>
    </row>
    <row r="106" spans="1:91" s="227" customFormat="1" ht="24.75" customHeight="1">
      <c r="A106" s="237" t="s">
        <v>84</v>
      </c>
      <c r="B106" s="228"/>
      <c r="C106" s="229"/>
      <c r="D106" s="257" t="s">
        <v>116</v>
      </c>
      <c r="E106" s="257"/>
      <c r="F106" s="257"/>
      <c r="G106" s="257"/>
      <c r="H106" s="257"/>
      <c r="I106" s="230"/>
      <c r="J106" s="257" t="s">
        <v>117</v>
      </c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66">
        <f>'37b - SO 37b - Hnízda - t...'!J30</f>
        <v>0</v>
      </c>
      <c r="AH106" s="265"/>
      <c r="AI106" s="265"/>
      <c r="AJ106" s="265"/>
      <c r="AK106" s="265"/>
      <c r="AL106" s="265"/>
      <c r="AM106" s="265"/>
      <c r="AN106" s="266">
        <f t="shared" si="0"/>
        <v>0</v>
      </c>
      <c r="AO106" s="265"/>
      <c r="AP106" s="265"/>
      <c r="AQ106" s="231" t="s">
        <v>81</v>
      </c>
      <c r="AR106" s="228"/>
      <c r="AS106" s="232">
        <v>0</v>
      </c>
      <c r="AT106" s="233">
        <f t="shared" si="1"/>
        <v>0</v>
      </c>
      <c r="AU106" s="234">
        <f>'37b - SO 37b - Hnízda - t...'!P122</f>
        <v>0</v>
      </c>
      <c r="AV106" s="233">
        <f>'37b - SO 37b - Hnízda - t...'!J33</f>
        <v>0</v>
      </c>
      <c r="AW106" s="233">
        <f>'37b - SO 37b - Hnízda - t...'!J34</f>
        <v>0</v>
      </c>
      <c r="AX106" s="233">
        <f>'37b - SO 37b - Hnízda - t...'!J35</f>
        <v>0</v>
      </c>
      <c r="AY106" s="233">
        <f>'37b - SO 37b - Hnízda - t...'!J36</f>
        <v>0</v>
      </c>
      <c r="AZ106" s="233">
        <f>'37b - SO 37b - Hnízda - t...'!F33</f>
        <v>0</v>
      </c>
      <c r="BA106" s="233">
        <f>'37b - SO 37b - Hnízda - t...'!F34</f>
        <v>0</v>
      </c>
      <c r="BB106" s="233">
        <f>'37b - SO 37b - Hnízda - t...'!F35</f>
        <v>0</v>
      </c>
      <c r="BC106" s="233">
        <f>'37b - SO 37b - Hnízda - t...'!F36</f>
        <v>0</v>
      </c>
      <c r="BD106" s="235">
        <f>'37b - SO 37b - Hnízda - t...'!F37</f>
        <v>0</v>
      </c>
      <c r="BT106" s="236" t="s">
        <v>8</v>
      </c>
      <c r="BV106" s="236" t="s">
        <v>77</v>
      </c>
      <c r="BW106" s="236" t="s">
        <v>118</v>
      </c>
      <c r="BX106" s="236" t="s">
        <v>4</v>
      </c>
      <c r="CL106" s="236" t="s">
        <v>1</v>
      </c>
      <c r="CM106" s="236" t="s">
        <v>83</v>
      </c>
    </row>
    <row r="107" spans="1:91" s="227" customFormat="1" ht="24.75" customHeight="1">
      <c r="A107" s="237" t="s">
        <v>84</v>
      </c>
      <c r="B107" s="228"/>
      <c r="C107" s="229"/>
      <c r="D107" s="257" t="s">
        <v>119</v>
      </c>
      <c r="E107" s="257"/>
      <c r="F107" s="257"/>
      <c r="G107" s="257"/>
      <c r="H107" s="257"/>
      <c r="I107" s="230"/>
      <c r="J107" s="257" t="s">
        <v>120</v>
      </c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66">
        <f>'38eb - SO 38e - oplocení ...'!J30</f>
        <v>0</v>
      </c>
      <c r="AH107" s="265"/>
      <c r="AI107" s="265"/>
      <c r="AJ107" s="265"/>
      <c r="AK107" s="265"/>
      <c r="AL107" s="265"/>
      <c r="AM107" s="265"/>
      <c r="AN107" s="266">
        <f t="shared" si="0"/>
        <v>0</v>
      </c>
      <c r="AO107" s="265"/>
      <c r="AP107" s="265"/>
      <c r="AQ107" s="231" t="s">
        <v>81</v>
      </c>
      <c r="AR107" s="228"/>
      <c r="AS107" s="232">
        <v>0</v>
      </c>
      <c r="AT107" s="233">
        <f t="shared" si="1"/>
        <v>0</v>
      </c>
      <c r="AU107" s="234">
        <f>'38eb - SO 38e - oplocení ...'!P123</f>
        <v>0</v>
      </c>
      <c r="AV107" s="233">
        <f>'38eb - SO 38e - oplocení ...'!J33</f>
        <v>0</v>
      </c>
      <c r="AW107" s="233">
        <f>'38eb - SO 38e - oplocení ...'!J34</f>
        <v>0</v>
      </c>
      <c r="AX107" s="233">
        <f>'38eb - SO 38e - oplocení ...'!J35</f>
        <v>0</v>
      </c>
      <c r="AY107" s="233">
        <f>'38eb - SO 38e - oplocení ...'!J36</f>
        <v>0</v>
      </c>
      <c r="AZ107" s="233">
        <f>'38eb - SO 38e - oplocení ...'!F33</f>
        <v>0</v>
      </c>
      <c r="BA107" s="233">
        <f>'38eb - SO 38e - oplocení ...'!F34</f>
        <v>0</v>
      </c>
      <c r="BB107" s="233">
        <f>'38eb - SO 38e - oplocení ...'!F35</f>
        <v>0</v>
      </c>
      <c r="BC107" s="233">
        <f>'38eb - SO 38e - oplocení ...'!F36</f>
        <v>0</v>
      </c>
      <c r="BD107" s="235">
        <f>'38eb - SO 38e - oplocení ...'!F37</f>
        <v>0</v>
      </c>
      <c r="BT107" s="236" t="s">
        <v>8</v>
      </c>
      <c r="BV107" s="236" t="s">
        <v>77</v>
      </c>
      <c r="BW107" s="236" t="s">
        <v>121</v>
      </c>
      <c r="BX107" s="236" t="s">
        <v>4</v>
      </c>
      <c r="CL107" s="236" t="s">
        <v>1</v>
      </c>
      <c r="CM107" s="236" t="s">
        <v>83</v>
      </c>
    </row>
    <row r="108" spans="1:91" s="227" customFormat="1" ht="24.75" customHeight="1">
      <c r="A108" s="237" t="s">
        <v>84</v>
      </c>
      <c r="B108" s="228"/>
      <c r="C108" s="229"/>
      <c r="D108" s="257" t="s">
        <v>122</v>
      </c>
      <c r="E108" s="257"/>
      <c r="F108" s="257"/>
      <c r="G108" s="257"/>
      <c r="H108" s="257"/>
      <c r="I108" s="230"/>
      <c r="J108" s="257" t="s">
        <v>123</v>
      </c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66">
        <f>'41ab - SO 41b - Terénní ú...'!J30</f>
        <v>0</v>
      </c>
      <c r="AH108" s="265"/>
      <c r="AI108" s="265"/>
      <c r="AJ108" s="265"/>
      <c r="AK108" s="265"/>
      <c r="AL108" s="265"/>
      <c r="AM108" s="265"/>
      <c r="AN108" s="266">
        <f t="shared" si="0"/>
        <v>0</v>
      </c>
      <c r="AO108" s="265"/>
      <c r="AP108" s="265"/>
      <c r="AQ108" s="231" t="s">
        <v>81</v>
      </c>
      <c r="AR108" s="228"/>
      <c r="AS108" s="232">
        <v>0</v>
      </c>
      <c r="AT108" s="233">
        <f t="shared" si="1"/>
        <v>0</v>
      </c>
      <c r="AU108" s="234">
        <f>'41ab - SO 41b - Terénní ú...'!P120</f>
        <v>0</v>
      </c>
      <c r="AV108" s="233">
        <f>'41ab - SO 41b - Terénní ú...'!J33</f>
        <v>0</v>
      </c>
      <c r="AW108" s="233">
        <f>'41ab - SO 41b - Terénní ú...'!J34</f>
        <v>0</v>
      </c>
      <c r="AX108" s="233">
        <f>'41ab - SO 41b - Terénní ú...'!J35</f>
        <v>0</v>
      </c>
      <c r="AY108" s="233">
        <f>'41ab - SO 41b - Terénní ú...'!J36</f>
        <v>0</v>
      </c>
      <c r="AZ108" s="233">
        <f>'41ab - SO 41b - Terénní ú...'!F33</f>
        <v>0</v>
      </c>
      <c r="BA108" s="233">
        <f>'41ab - SO 41b - Terénní ú...'!F34</f>
        <v>0</v>
      </c>
      <c r="BB108" s="233">
        <f>'41ab - SO 41b - Terénní ú...'!F35</f>
        <v>0</v>
      </c>
      <c r="BC108" s="233">
        <f>'41ab - SO 41b - Terénní ú...'!F36</f>
        <v>0</v>
      </c>
      <c r="BD108" s="235">
        <f>'41ab - SO 41b - Terénní ú...'!F37</f>
        <v>0</v>
      </c>
      <c r="BT108" s="236" t="s">
        <v>8</v>
      </c>
      <c r="BV108" s="236" t="s">
        <v>77</v>
      </c>
      <c r="BW108" s="236" t="s">
        <v>124</v>
      </c>
      <c r="BX108" s="236" t="s">
        <v>4</v>
      </c>
      <c r="CL108" s="236" t="s">
        <v>1</v>
      </c>
      <c r="CM108" s="236" t="s">
        <v>83</v>
      </c>
    </row>
    <row r="109" spans="1:91" s="227" customFormat="1" ht="24.75" customHeight="1">
      <c r="A109" s="237" t="s">
        <v>84</v>
      </c>
      <c r="B109" s="228"/>
      <c r="C109" s="229"/>
      <c r="D109" s="257" t="s">
        <v>125</v>
      </c>
      <c r="E109" s="257"/>
      <c r="F109" s="257"/>
      <c r="G109" s="257"/>
      <c r="H109" s="257"/>
      <c r="I109" s="230"/>
      <c r="J109" s="257" t="s">
        <v>126</v>
      </c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66">
        <f>'45ab - SO 45b - Pěší komu...'!J30</f>
        <v>0</v>
      </c>
      <c r="AH109" s="265"/>
      <c r="AI109" s="265"/>
      <c r="AJ109" s="265"/>
      <c r="AK109" s="265"/>
      <c r="AL109" s="265"/>
      <c r="AM109" s="265"/>
      <c r="AN109" s="266">
        <f t="shared" si="0"/>
        <v>0</v>
      </c>
      <c r="AO109" s="265"/>
      <c r="AP109" s="265"/>
      <c r="AQ109" s="231" t="s">
        <v>81</v>
      </c>
      <c r="AR109" s="228"/>
      <c r="AS109" s="232">
        <v>0</v>
      </c>
      <c r="AT109" s="233">
        <f t="shared" si="1"/>
        <v>0</v>
      </c>
      <c r="AU109" s="234">
        <f>'45ab - SO 45b - Pěší komu...'!P122</f>
        <v>0</v>
      </c>
      <c r="AV109" s="233">
        <f>'45ab - SO 45b - Pěší komu...'!J33</f>
        <v>0</v>
      </c>
      <c r="AW109" s="233">
        <f>'45ab - SO 45b - Pěší komu...'!J34</f>
        <v>0</v>
      </c>
      <c r="AX109" s="233">
        <f>'45ab - SO 45b - Pěší komu...'!J35</f>
        <v>0</v>
      </c>
      <c r="AY109" s="233">
        <f>'45ab - SO 45b - Pěší komu...'!J36</f>
        <v>0</v>
      </c>
      <c r="AZ109" s="233">
        <f>'45ab - SO 45b - Pěší komu...'!F33</f>
        <v>0</v>
      </c>
      <c r="BA109" s="233">
        <f>'45ab - SO 45b - Pěší komu...'!F34</f>
        <v>0</v>
      </c>
      <c r="BB109" s="233">
        <f>'45ab - SO 45b - Pěší komu...'!F35</f>
        <v>0</v>
      </c>
      <c r="BC109" s="233">
        <f>'45ab - SO 45b - Pěší komu...'!F36</f>
        <v>0</v>
      </c>
      <c r="BD109" s="235">
        <f>'45ab - SO 45b - Pěší komu...'!F37</f>
        <v>0</v>
      </c>
      <c r="BT109" s="236" t="s">
        <v>8</v>
      </c>
      <c r="BV109" s="236" t="s">
        <v>77</v>
      </c>
      <c r="BW109" s="236" t="s">
        <v>127</v>
      </c>
      <c r="BX109" s="236" t="s">
        <v>4</v>
      </c>
      <c r="CL109" s="236" t="s">
        <v>1</v>
      </c>
      <c r="CM109" s="236" t="s">
        <v>83</v>
      </c>
    </row>
    <row r="110" spans="1:91" s="227" customFormat="1" ht="24.75" customHeight="1">
      <c r="A110" s="237" t="s">
        <v>84</v>
      </c>
      <c r="B110" s="228"/>
      <c r="C110" s="229"/>
      <c r="D110" s="257" t="s">
        <v>128</v>
      </c>
      <c r="E110" s="257"/>
      <c r="F110" s="257"/>
      <c r="G110" s="257"/>
      <c r="H110" s="257"/>
      <c r="I110" s="230"/>
      <c r="J110" s="257" t="s">
        <v>129</v>
      </c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66">
        <f>'46ab - SO 46b - sadové úp...'!J30</f>
        <v>0</v>
      </c>
      <c r="AH110" s="265"/>
      <c r="AI110" s="265"/>
      <c r="AJ110" s="265"/>
      <c r="AK110" s="265"/>
      <c r="AL110" s="265"/>
      <c r="AM110" s="265"/>
      <c r="AN110" s="266">
        <f t="shared" si="0"/>
        <v>0</v>
      </c>
      <c r="AO110" s="265"/>
      <c r="AP110" s="265"/>
      <c r="AQ110" s="231" t="s">
        <v>81</v>
      </c>
      <c r="AR110" s="228"/>
      <c r="AS110" s="232">
        <v>0</v>
      </c>
      <c r="AT110" s="233">
        <f t="shared" si="1"/>
        <v>0</v>
      </c>
      <c r="AU110" s="234">
        <f>'46ab - SO 46b - sadové úp...'!P119</f>
        <v>0</v>
      </c>
      <c r="AV110" s="233">
        <f>'46ab - SO 46b - sadové úp...'!J33</f>
        <v>0</v>
      </c>
      <c r="AW110" s="233">
        <f>'46ab - SO 46b - sadové úp...'!J34</f>
        <v>0</v>
      </c>
      <c r="AX110" s="233">
        <f>'46ab - SO 46b - sadové úp...'!J35</f>
        <v>0</v>
      </c>
      <c r="AY110" s="233">
        <f>'46ab - SO 46b - sadové úp...'!J36</f>
        <v>0</v>
      </c>
      <c r="AZ110" s="233">
        <f>'46ab - SO 46b - sadové úp...'!F33</f>
        <v>0</v>
      </c>
      <c r="BA110" s="233">
        <f>'46ab - SO 46b - sadové úp...'!F34</f>
        <v>0</v>
      </c>
      <c r="BB110" s="233">
        <f>'46ab - SO 46b - sadové úp...'!F35</f>
        <v>0</v>
      </c>
      <c r="BC110" s="233">
        <f>'46ab - SO 46b - sadové úp...'!F36</f>
        <v>0</v>
      </c>
      <c r="BD110" s="235">
        <f>'46ab - SO 46b - sadové úp...'!F37</f>
        <v>0</v>
      </c>
      <c r="BT110" s="236" t="s">
        <v>8</v>
      </c>
      <c r="BV110" s="236" t="s">
        <v>77</v>
      </c>
      <c r="BW110" s="236" t="s">
        <v>130</v>
      </c>
      <c r="BX110" s="236" t="s">
        <v>4</v>
      </c>
      <c r="CL110" s="236" t="s">
        <v>1</v>
      </c>
      <c r="CM110" s="236" t="s">
        <v>83</v>
      </c>
    </row>
    <row r="111" spans="1:91" s="227" customFormat="1" ht="24.75" customHeight="1">
      <c r="A111" s="237" t="s">
        <v>84</v>
      </c>
      <c r="B111" s="228"/>
      <c r="C111" s="229"/>
      <c r="D111" s="257" t="s">
        <v>131</v>
      </c>
      <c r="E111" s="257"/>
      <c r="F111" s="257"/>
      <c r="G111" s="257"/>
      <c r="H111" s="257"/>
      <c r="I111" s="230"/>
      <c r="J111" s="257" t="s">
        <v>132</v>
      </c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66">
        <f>'51b - SO 51b - Rozvody NN...'!J30</f>
        <v>0</v>
      </c>
      <c r="AH111" s="265"/>
      <c r="AI111" s="265"/>
      <c r="AJ111" s="265"/>
      <c r="AK111" s="265"/>
      <c r="AL111" s="265"/>
      <c r="AM111" s="265"/>
      <c r="AN111" s="266">
        <f t="shared" si="0"/>
        <v>0</v>
      </c>
      <c r="AO111" s="265"/>
      <c r="AP111" s="265"/>
      <c r="AQ111" s="231" t="s">
        <v>81</v>
      </c>
      <c r="AR111" s="228"/>
      <c r="AS111" s="232">
        <v>0</v>
      </c>
      <c r="AT111" s="233">
        <f t="shared" si="1"/>
        <v>0</v>
      </c>
      <c r="AU111" s="234">
        <f>'51b - SO 51b - Rozvody NN...'!P134</f>
        <v>0</v>
      </c>
      <c r="AV111" s="233">
        <f>'51b - SO 51b - Rozvody NN...'!J33</f>
        <v>0</v>
      </c>
      <c r="AW111" s="233">
        <f>'51b - SO 51b - Rozvody NN...'!J34</f>
        <v>0</v>
      </c>
      <c r="AX111" s="233">
        <f>'51b - SO 51b - Rozvody NN...'!J35</f>
        <v>0</v>
      </c>
      <c r="AY111" s="233">
        <f>'51b - SO 51b - Rozvody NN...'!J36</f>
        <v>0</v>
      </c>
      <c r="AZ111" s="233">
        <f>'51b - SO 51b - Rozvody NN...'!F33</f>
        <v>0</v>
      </c>
      <c r="BA111" s="233">
        <f>'51b - SO 51b - Rozvody NN...'!F34</f>
        <v>0</v>
      </c>
      <c r="BB111" s="233">
        <f>'51b - SO 51b - Rozvody NN...'!F35</f>
        <v>0</v>
      </c>
      <c r="BC111" s="233">
        <f>'51b - SO 51b - Rozvody NN...'!F36</f>
        <v>0</v>
      </c>
      <c r="BD111" s="235">
        <f>'51b - SO 51b - Rozvody NN...'!F37</f>
        <v>0</v>
      </c>
      <c r="BT111" s="236" t="s">
        <v>8</v>
      </c>
      <c r="BV111" s="236" t="s">
        <v>77</v>
      </c>
      <c r="BW111" s="236" t="s">
        <v>133</v>
      </c>
      <c r="BX111" s="236" t="s">
        <v>4</v>
      </c>
      <c r="CL111" s="236" t="s">
        <v>1</v>
      </c>
      <c r="CM111" s="236" t="s">
        <v>83</v>
      </c>
    </row>
    <row r="112" spans="1:91" s="227" customFormat="1" ht="24.75" customHeight="1">
      <c r="A112" s="237" t="s">
        <v>84</v>
      </c>
      <c r="B112" s="228"/>
      <c r="C112" s="229"/>
      <c r="D112" s="257" t="s">
        <v>134</v>
      </c>
      <c r="E112" s="257"/>
      <c r="F112" s="257"/>
      <c r="G112" s="257"/>
      <c r="H112" s="257"/>
      <c r="I112" s="230"/>
      <c r="J112" s="257" t="s">
        <v>135</v>
      </c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66">
        <f>'53b - SO 53b - Vodovod - ...'!J30</f>
        <v>0</v>
      </c>
      <c r="AH112" s="265"/>
      <c r="AI112" s="265"/>
      <c r="AJ112" s="265"/>
      <c r="AK112" s="265"/>
      <c r="AL112" s="265"/>
      <c r="AM112" s="265"/>
      <c r="AN112" s="266">
        <f t="shared" si="0"/>
        <v>0</v>
      </c>
      <c r="AO112" s="265"/>
      <c r="AP112" s="265"/>
      <c r="AQ112" s="231" t="s">
        <v>81</v>
      </c>
      <c r="AR112" s="228"/>
      <c r="AS112" s="232">
        <v>0</v>
      </c>
      <c r="AT112" s="233">
        <f t="shared" si="1"/>
        <v>0</v>
      </c>
      <c r="AU112" s="234">
        <f>'53b - SO 53b - Vodovod - ...'!P120</f>
        <v>0</v>
      </c>
      <c r="AV112" s="233">
        <f>'53b - SO 53b - Vodovod - ...'!J33</f>
        <v>0</v>
      </c>
      <c r="AW112" s="233">
        <f>'53b - SO 53b - Vodovod - ...'!J34</f>
        <v>0</v>
      </c>
      <c r="AX112" s="233">
        <f>'53b - SO 53b - Vodovod - ...'!J35</f>
        <v>0</v>
      </c>
      <c r="AY112" s="233">
        <f>'53b - SO 53b - Vodovod - ...'!J36</f>
        <v>0</v>
      </c>
      <c r="AZ112" s="233">
        <f>'53b - SO 53b - Vodovod - ...'!F33</f>
        <v>0</v>
      </c>
      <c r="BA112" s="233">
        <f>'53b - SO 53b - Vodovod - ...'!F34</f>
        <v>0</v>
      </c>
      <c r="BB112" s="233">
        <f>'53b - SO 53b - Vodovod - ...'!F35</f>
        <v>0</v>
      </c>
      <c r="BC112" s="233">
        <f>'53b - SO 53b - Vodovod - ...'!F36</f>
        <v>0</v>
      </c>
      <c r="BD112" s="235">
        <f>'53b - SO 53b - Vodovod - ...'!F37</f>
        <v>0</v>
      </c>
      <c r="BT112" s="236" t="s">
        <v>8</v>
      </c>
      <c r="BV112" s="236" t="s">
        <v>77</v>
      </c>
      <c r="BW112" s="236" t="s">
        <v>136</v>
      </c>
      <c r="BX112" s="236" t="s">
        <v>4</v>
      </c>
      <c r="CL112" s="236" t="s">
        <v>1</v>
      </c>
      <c r="CM112" s="236" t="s">
        <v>83</v>
      </c>
    </row>
    <row r="113" spans="1:91" s="227" customFormat="1" ht="24.75" customHeight="1">
      <c r="A113" s="237" t="s">
        <v>84</v>
      </c>
      <c r="B113" s="228"/>
      <c r="C113" s="229"/>
      <c r="D113" s="257" t="s">
        <v>137</v>
      </c>
      <c r="E113" s="257"/>
      <c r="F113" s="257"/>
      <c r="G113" s="257"/>
      <c r="H113" s="257"/>
      <c r="I113" s="230"/>
      <c r="J113" s="257" t="s">
        <v>138</v>
      </c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66">
        <f>'54b - SO 54b - Splašková ...'!J30</f>
        <v>0</v>
      </c>
      <c r="AH113" s="265"/>
      <c r="AI113" s="265"/>
      <c r="AJ113" s="265"/>
      <c r="AK113" s="265"/>
      <c r="AL113" s="265"/>
      <c r="AM113" s="265"/>
      <c r="AN113" s="266">
        <f t="shared" si="0"/>
        <v>0</v>
      </c>
      <c r="AO113" s="265"/>
      <c r="AP113" s="265"/>
      <c r="AQ113" s="231" t="s">
        <v>81</v>
      </c>
      <c r="AR113" s="228"/>
      <c r="AS113" s="232">
        <v>0</v>
      </c>
      <c r="AT113" s="233">
        <f t="shared" si="1"/>
        <v>0</v>
      </c>
      <c r="AU113" s="234">
        <f>'54b - SO 54b - Splašková ...'!P123</f>
        <v>0</v>
      </c>
      <c r="AV113" s="233">
        <f>'54b - SO 54b - Splašková ...'!J33</f>
        <v>0</v>
      </c>
      <c r="AW113" s="233">
        <f>'54b - SO 54b - Splašková ...'!J34</f>
        <v>0</v>
      </c>
      <c r="AX113" s="233">
        <f>'54b - SO 54b - Splašková ...'!J35</f>
        <v>0</v>
      </c>
      <c r="AY113" s="233">
        <f>'54b - SO 54b - Splašková ...'!J36</f>
        <v>0</v>
      </c>
      <c r="AZ113" s="233">
        <f>'54b - SO 54b - Splašková ...'!F33</f>
        <v>0</v>
      </c>
      <c r="BA113" s="233">
        <f>'54b - SO 54b - Splašková ...'!F34</f>
        <v>0</v>
      </c>
      <c r="BB113" s="233">
        <f>'54b - SO 54b - Splašková ...'!F35</f>
        <v>0</v>
      </c>
      <c r="BC113" s="233">
        <f>'54b - SO 54b - Splašková ...'!F36</f>
        <v>0</v>
      </c>
      <c r="BD113" s="235">
        <f>'54b - SO 54b - Splašková ...'!F37</f>
        <v>0</v>
      </c>
      <c r="BT113" s="236" t="s">
        <v>8</v>
      </c>
      <c r="BV113" s="236" t="s">
        <v>77</v>
      </c>
      <c r="BW113" s="236" t="s">
        <v>139</v>
      </c>
      <c r="BX113" s="236" t="s">
        <v>4</v>
      </c>
      <c r="CL113" s="236" t="s">
        <v>1</v>
      </c>
      <c r="CM113" s="236" t="s">
        <v>83</v>
      </c>
    </row>
    <row r="114" spans="1:91" s="227" customFormat="1" ht="24.75" customHeight="1">
      <c r="A114" s="237" t="s">
        <v>84</v>
      </c>
      <c r="B114" s="228"/>
      <c r="C114" s="229"/>
      <c r="D114" s="257" t="s">
        <v>140</v>
      </c>
      <c r="E114" s="257"/>
      <c r="F114" s="257"/>
      <c r="G114" s="257"/>
      <c r="H114" s="257"/>
      <c r="I114" s="230"/>
      <c r="J114" s="257" t="s">
        <v>141</v>
      </c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66">
        <f>'55b - SO 55b - Kanalizace...'!J30</f>
        <v>0</v>
      </c>
      <c r="AH114" s="265"/>
      <c r="AI114" s="265"/>
      <c r="AJ114" s="265"/>
      <c r="AK114" s="265"/>
      <c r="AL114" s="265"/>
      <c r="AM114" s="265"/>
      <c r="AN114" s="266">
        <f t="shared" si="0"/>
        <v>0</v>
      </c>
      <c r="AO114" s="265"/>
      <c r="AP114" s="265"/>
      <c r="AQ114" s="231" t="s">
        <v>81</v>
      </c>
      <c r="AR114" s="228"/>
      <c r="AS114" s="232">
        <v>0</v>
      </c>
      <c r="AT114" s="233">
        <f t="shared" si="1"/>
        <v>0</v>
      </c>
      <c r="AU114" s="234">
        <f>'55b - SO 55b - Kanalizace...'!P122</f>
        <v>0</v>
      </c>
      <c r="AV114" s="233">
        <f>'55b - SO 55b - Kanalizace...'!J33</f>
        <v>0</v>
      </c>
      <c r="AW114" s="233">
        <f>'55b - SO 55b - Kanalizace...'!J34</f>
        <v>0</v>
      </c>
      <c r="AX114" s="233">
        <f>'55b - SO 55b - Kanalizace...'!J35</f>
        <v>0</v>
      </c>
      <c r="AY114" s="233">
        <f>'55b - SO 55b - Kanalizace...'!J36</f>
        <v>0</v>
      </c>
      <c r="AZ114" s="233">
        <f>'55b - SO 55b - Kanalizace...'!F33</f>
        <v>0</v>
      </c>
      <c r="BA114" s="233">
        <f>'55b - SO 55b - Kanalizace...'!F34</f>
        <v>0</v>
      </c>
      <c r="BB114" s="233">
        <f>'55b - SO 55b - Kanalizace...'!F35</f>
        <v>0</v>
      </c>
      <c r="BC114" s="233">
        <f>'55b - SO 55b - Kanalizace...'!F36</f>
        <v>0</v>
      </c>
      <c r="BD114" s="235">
        <f>'55b - SO 55b - Kanalizace...'!F37</f>
        <v>0</v>
      </c>
      <c r="BT114" s="236" t="s">
        <v>8</v>
      </c>
      <c r="BV114" s="236" t="s">
        <v>77</v>
      </c>
      <c r="BW114" s="236" t="s">
        <v>142</v>
      </c>
      <c r="BX114" s="236" t="s">
        <v>4</v>
      </c>
      <c r="CL114" s="236" t="s">
        <v>1</v>
      </c>
      <c r="CM114" s="236" t="s">
        <v>83</v>
      </c>
    </row>
    <row r="115" spans="1:91" s="227" customFormat="1" ht="24.75" customHeight="1">
      <c r="A115" s="237" t="s">
        <v>84</v>
      </c>
      <c r="B115" s="228"/>
      <c r="C115" s="229"/>
      <c r="D115" s="257" t="s">
        <v>143</v>
      </c>
      <c r="E115" s="257"/>
      <c r="F115" s="257"/>
      <c r="G115" s="257"/>
      <c r="H115" s="257"/>
      <c r="I115" s="230"/>
      <c r="J115" s="257" t="s">
        <v>144</v>
      </c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66">
        <f>'56b - SO 56b - Venkovní o...'!J30</f>
        <v>0</v>
      </c>
      <c r="AH115" s="265"/>
      <c r="AI115" s="265"/>
      <c r="AJ115" s="265"/>
      <c r="AK115" s="265"/>
      <c r="AL115" s="265"/>
      <c r="AM115" s="265"/>
      <c r="AN115" s="266">
        <f t="shared" si="0"/>
        <v>0</v>
      </c>
      <c r="AO115" s="265"/>
      <c r="AP115" s="265"/>
      <c r="AQ115" s="231" t="s">
        <v>81</v>
      </c>
      <c r="AR115" s="228"/>
      <c r="AS115" s="232">
        <v>0</v>
      </c>
      <c r="AT115" s="233">
        <f t="shared" si="1"/>
        <v>0</v>
      </c>
      <c r="AU115" s="234">
        <f>'56b - SO 56b - Venkovní o...'!P133</f>
        <v>0</v>
      </c>
      <c r="AV115" s="233">
        <f>'56b - SO 56b - Venkovní o...'!J33</f>
        <v>0</v>
      </c>
      <c r="AW115" s="233">
        <f>'56b - SO 56b - Venkovní o...'!J34</f>
        <v>0</v>
      </c>
      <c r="AX115" s="233">
        <f>'56b - SO 56b - Venkovní o...'!J35</f>
        <v>0</v>
      </c>
      <c r="AY115" s="233">
        <f>'56b - SO 56b - Venkovní o...'!J36</f>
        <v>0</v>
      </c>
      <c r="AZ115" s="233">
        <f>'56b - SO 56b - Venkovní o...'!F33</f>
        <v>0</v>
      </c>
      <c r="BA115" s="233">
        <f>'56b - SO 56b - Venkovní o...'!F34</f>
        <v>0</v>
      </c>
      <c r="BB115" s="233">
        <f>'56b - SO 56b - Venkovní o...'!F35</f>
        <v>0</v>
      </c>
      <c r="BC115" s="233">
        <f>'56b - SO 56b - Venkovní o...'!F36</f>
        <v>0</v>
      </c>
      <c r="BD115" s="235">
        <f>'56b - SO 56b - Venkovní o...'!F37</f>
        <v>0</v>
      </c>
      <c r="BT115" s="236" t="s">
        <v>8</v>
      </c>
      <c r="BV115" s="236" t="s">
        <v>77</v>
      </c>
      <c r="BW115" s="236" t="s">
        <v>145</v>
      </c>
      <c r="BX115" s="236" t="s">
        <v>4</v>
      </c>
      <c r="CL115" s="236" t="s">
        <v>1</v>
      </c>
      <c r="CM115" s="236" t="s">
        <v>83</v>
      </c>
    </row>
    <row r="116" spans="1:91" s="227" customFormat="1" ht="24.75" customHeight="1">
      <c r="A116" s="237" t="s">
        <v>84</v>
      </c>
      <c r="B116" s="228"/>
      <c r="C116" s="229"/>
      <c r="D116" s="257" t="s">
        <v>146</v>
      </c>
      <c r="E116" s="257"/>
      <c r="F116" s="257"/>
      <c r="G116" s="257"/>
      <c r="H116" s="257"/>
      <c r="I116" s="230"/>
      <c r="J116" s="257" t="s">
        <v>147</v>
      </c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66">
        <f>'57b - SO 57b - Elektrické...'!J30</f>
        <v>0</v>
      </c>
      <c r="AH116" s="265"/>
      <c r="AI116" s="265"/>
      <c r="AJ116" s="265"/>
      <c r="AK116" s="265"/>
      <c r="AL116" s="265"/>
      <c r="AM116" s="265"/>
      <c r="AN116" s="266">
        <f t="shared" si="0"/>
        <v>0</v>
      </c>
      <c r="AO116" s="265"/>
      <c r="AP116" s="265"/>
      <c r="AQ116" s="231" t="s">
        <v>81</v>
      </c>
      <c r="AR116" s="228"/>
      <c r="AS116" s="232">
        <v>0</v>
      </c>
      <c r="AT116" s="233">
        <f t="shared" si="1"/>
        <v>0</v>
      </c>
      <c r="AU116" s="234">
        <f>'57b - SO 57b - Elektrické...'!P125</f>
        <v>0</v>
      </c>
      <c r="AV116" s="233">
        <f>'57b - SO 57b - Elektrické...'!J33</f>
        <v>0</v>
      </c>
      <c r="AW116" s="233">
        <f>'57b - SO 57b - Elektrické...'!J34</f>
        <v>0</v>
      </c>
      <c r="AX116" s="233">
        <f>'57b - SO 57b - Elektrické...'!J35</f>
        <v>0</v>
      </c>
      <c r="AY116" s="233">
        <f>'57b - SO 57b - Elektrické...'!J36</f>
        <v>0</v>
      </c>
      <c r="AZ116" s="233">
        <f>'57b - SO 57b - Elektrické...'!F33</f>
        <v>0</v>
      </c>
      <c r="BA116" s="233">
        <f>'57b - SO 57b - Elektrické...'!F34</f>
        <v>0</v>
      </c>
      <c r="BB116" s="233">
        <f>'57b - SO 57b - Elektrické...'!F35</f>
        <v>0</v>
      </c>
      <c r="BC116" s="233">
        <f>'57b - SO 57b - Elektrické...'!F36</f>
        <v>0</v>
      </c>
      <c r="BD116" s="235">
        <f>'57b - SO 57b - Elektrické...'!F37</f>
        <v>0</v>
      </c>
      <c r="BT116" s="236" t="s">
        <v>8</v>
      </c>
      <c r="BV116" s="236" t="s">
        <v>77</v>
      </c>
      <c r="BW116" s="236" t="s">
        <v>148</v>
      </c>
      <c r="BX116" s="236" t="s">
        <v>4</v>
      </c>
      <c r="CL116" s="236" t="s">
        <v>1</v>
      </c>
      <c r="CM116" s="236" t="s">
        <v>83</v>
      </c>
    </row>
    <row r="117" spans="1:91" s="227" customFormat="1" ht="16.5" customHeight="1">
      <c r="A117" s="237" t="s">
        <v>84</v>
      </c>
      <c r="B117" s="228"/>
      <c r="C117" s="229"/>
      <c r="D117" s="257" t="s">
        <v>149</v>
      </c>
      <c r="E117" s="257"/>
      <c r="F117" s="257"/>
      <c r="G117" s="257"/>
      <c r="H117" s="257"/>
      <c r="I117" s="230"/>
      <c r="J117" s="257" t="s">
        <v>150</v>
      </c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66">
        <f>'99b - Vedlejší náklady - ...'!J30</f>
        <v>0</v>
      </c>
      <c r="AH117" s="265"/>
      <c r="AI117" s="265"/>
      <c r="AJ117" s="265"/>
      <c r="AK117" s="265"/>
      <c r="AL117" s="265"/>
      <c r="AM117" s="265"/>
      <c r="AN117" s="266">
        <f t="shared" si="0"/>
        <v>0</v>
      </c>
      <c r="AO117" s="265"/>
      <c r="AP117" s="265"/>
      <c r="AQ117" s="231" t="s">
        <v>81</v>
      </c>
      <c r="AR117" s="228"/>
      <c r="AS117" s="244">
        <v>0</v>
      </c>
      <c r="AT117" s="245">
        <f t="shared" si="1"/>
        <v>0</v>
      </c>
      <c r="AU117" s="246">
        <f>'99b - Vedlejší náklady - ...'!P126</f>
        <v>0</v>
      </c>
      <c r="AV117" s="245">
        <f>'99b - Vedlejší náklady - ...'!J33</f>
        <v>0</v>
      </c>
      <c r="AW117" s="245">
        <f>'99b - Vedlejší náklady - ...'!J34</f>
        <v>0</v>
      </c>
      <c r="AX117" s="245">
        <f>'99b - Vedlejší náklady - ...'!J35</f>
        <v>0</v>
      </c>
      <c r="AY117" s="245">
        <f>'99b - Vedlejší náklady - ...'!J36</f>
        <v>0</v>
      </c>
      <c r="AZ117" s="245">
        <f>'99b - Vedlejší náklady - ...'!F33</f>
        <v>0</v>
      </c>
      <c r="BA117" s="245">
        <f>'99b - Vedlejší náklady - ...'!F34</f>
        <v>0</v>
      </c>
      <c r="BB117" s="245">
        <f>'99b - Vedlejší náklady - ...'!F35</f>
        <v>0</v>
      </c>
      <c r="BC117" s="245">
        <f>'99b - Vedlejší náklady - ...'!F36</f>
        <v>0</v>
      </c>
      <c r="BD117" s="247">
        <f>'99b - Vedlejší náklady - ...'!F37</f>
        <v>0</v>
      </c>
      <c r="BT117" s="236" t="s">
        <v>8</v>
      </c>
      <c r="BV117" s="236" t="s">
        <v>77</v>
      </c>
      <c r="BW117" s="236" t="s">
        <v>151</v>
      </c>
      <c r="BX117" s="236" t="s">
        <v>4</v>
      </c>
      <c r="CL117" s="236" t="s">
        <v>1</v>
      </c>
      <c r="CM117" s="236" t="s">
        <v>83</v>
      </c>
    </row>
    <row r="118" spans="1:57" s="49" customFormat="1" ht="30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6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s="49" customFormat="1" ht="6.95" customHeight="1">
      <c r="A119" s="47"/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46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="38" customFormat="1" ht="12"/>
    <row r="121" s="38" customFormat="1" ht="12"/>
    <row r="122" s="38" customFormat="1" ht="12"/>
    <row r="123" s="38" customFormat="1" ht="12"/>
    <row r="124" s="38" customFormat="1" ht="12"/>
    <row r="125" s="38" customFormat="1" ht="12"/>
    <row r="126" s="38" customFormat="1" ht="12"/>
    <row r="127" s="38" customFormat="1" ht="12"/>
    <row r="128" s="38" customFormat="1" ht="12"/>
    <row r="129" s="38" customFormat="1" ht="12"/>
    <row r="130" s="38" customFormat="1" ht="12"/>
    <row r="131" s="38" customFormat="1" ht="12"/>
    <row r="132" s="38" customFormat="1" ht="12"/>
    <row r="133" s="38" customFormat="1" ht="12"/>
    <row r="134" s="38" customFormat="1" ht="12"/>
    <row r="135" s="38" customFormat="1" ht="12"/>
    <row r="136" s="38" customFormat="1" ht="12"/>
    <row r="137" s="38" customFormat="1" ht="12"/>
    <row r="138" s="38" customFormat="1" ht="12"/>
    <row r="139" s="38" customFormat="1" ht="12"/>
    <row r="140" s="38" customFormat="1" ht="12"/>
    <row r="141" s="38" customFormat="1" ht="12"/>
    <row r="142" s="38" customFormat="1" ht="12"/>
    <row r="143" s="38" customFormat="1" ht="12"/>
    <row r="144" s="38" customFormat="1" ht="12"/>
    <row r="145" s="38" customFormat="1" ht="12"/>
    <row r="146" s="38" customFormat="1" ht="12"/>
    <row r="147" s="38" customFormat="1" ht="12"/>
    <row r="148" s="38" customFormat="1" ht="12"/>
    <row r="149" s="38" customFormat="1" ht="12"/>
    <row r="150" s="38" customFormat="1" ht="12"/>
    <row r="151" s="38" customFormat="1" ht="12"/>
    <row r="152" s="38" customFormat="1" ht="12"/>
    <row r="153" s="38" customFormat="1" ht="12"/>
    <row r="154" s="38" customFormat="1" ht="12"/>
    <row r="155" s="38" customFormat="1" ht="12"/>
    <row r="156" s="38" customFormat="1" ht="12"/>
    <row r="157" s="38" customFormat="1" ht="12"/>
    <row r="158" s="38" customFormat="1" ht="12"/>
    <row r="159" s="38" customFormat="1" ht="12"/>
    <row r="160" s="38" customFormat="1" ht="12"/>
    <row r="161" s="38" customFormat="1" ht="12"/>
    <row r="162" s="38" customFormat="1" ht="12"/>
    <row r="163" s="38" customFormat="1" ht="12"/>
    <row r="164" s="38" customFormat="1" ht="12"/>
    <row r="165" s="38" customFormat="1" ht="12"/>
    <row r="166" s="38" customFormat="1" ht="12"/>
    <row r="167" s="38" customFormat="1" ht="12"/>
    <row r="168" s="38" customFormat="1" ht="12"/>
    <row r="169" s="38" customFormat="1" ht="12"/>
    <row r="170" s="38" customFormat="1" ht="12"/>
    <row r="171" s="38" customFormat="1" ht="12"/>
    <row r="172" s="38" customFormat="1" ht="12"/>
    <row r="173" s="38" customFormat="1" ht="12"/>
    <row r="174" s="38" customFormat="1" ht="12"/>
    <row r="175" s="38" customFormat="1" ht="12"/>
    <row r="176" s="38" customFormat="1" ht="12"/>
    <row r="177" s="38" customFormat="1" ht="12"/>
    <row r="178" s="38" customFormat="1" ht="12"/>
    <row r="179" s="38" customFormat="1" ht="12"/>
    <row r="180" s="38" customFormat="1" ht="12"/>
    <row r="181" s="38" customFormat="1" ht="12"/>
    <row r="182" s="38" customFormat="1" ht="12"/>
    <row r="183" s="38" customFormat="1" ht="12"/>
    <row r="184" s="38" customFormat="1" ht="12"/>
    <row r="185" s="38" customFormat="1" ht="12"/>
    <row r="186" s="38" customFormat="1" ht="12"/>
    <row r="187" s="38" customFormat="1" ht="12"/>
    <row r="188" s="38" customFormat="1" ht="12"/>
    <row r="189" s="38" customFormat="1" ht="12"/>
    <row r="190" s="38" customFormat="1" ht="12"/>
    <row r="191" s="38" customFormat="1" ht="12"/>
    <row r="192" s="38" customFormat="1" ht="12"/>
    <row r="193" s="38" customFormat="1" ht="12"/>
    <row r="194" s="38" customFormat="1" ht="12"/>
    <row r="195" s="38" customFormat="1" ht="12"/>
    <row r="196" s="38" customFormat="1" ht="12"/>
    <row r="197" s="38" customFormat="1" ht="12"/>
    <row r="198" s="38" customFormat="1" ht="12"/>
    <row r="199" s="38" customFormat="1" ht="12"/>
    <row r="200" s="38" customFormat="1" ht="12"/>
    <row r="201" s="38" customFormat="1" ht="12"/>
    <row r="202" s="38" customFormat="1" ht="12"/>
    <row r="203" s="38" customFormat="1" ht="12"/>
    <row r="204" s="38" customFormat="1" ht="12"/>
    <row r="205" s="38" customFormat="1" ht="12"/>
    <row r="206" s="38" customFormat="1" ht="12"/>
    <row r="207" s="38" customFormat="1" ht="12"/>
    <row r="208" s="38" customFormat="1" ht="12"/>
    <row r="209" s="38" customFormat="1" ht="12"/>
    <row r="210" s="38" customFormat="1" ht="12"/>
    <row r="211" s="38" customFormat="1" ht="12"/>
    <row r="212" s="38" customFormat="1" ht="12"/>
    <row r="213" s="38" customFormat="1" ht="12"/>
    <row r="214" s="38" customFormat="1" ht="12"/>
    <row r="215" s="38" customFormat="1" ht="12"/>
    <row r="216" s="38" customFormat="1" ht="12"/>
    <row r="217" s="38" customFormat="1" ht="12"/>
    <row r="218" s="38" customFormat="1" ht="12"/>
    <row r="219" s="38" customFormat="1" ht="12"/>
    <row r="220" s="38" customFormat="1" ht="12"/>
    <row r="221" s="38" customFormat="1" ht="12"/>
    <row r="222" s="38" customFormat="1" ht="12"/>
    <row r="223" s="38" customFormat="1" ht="12"/>
    <row r="224" s="38" customFormat="1" ht="12"/>
    <row r="225" s="38" customFormat="1" ht="12"/>
    <row r="226" s="38" customFormat="1" ht="12"/>
    <row r="227" s="38" customFormat="1" ht="12"/>
    <row r="228" s="38" customFormat="1" ht="12"/>
    <row r="229" s="38" customFormat="1" ht="12"/>
    <row r="230" s="38" customFormat="1" ht="12"/>
    <row r="231" s="38" customFormat="1" ht="12"/>
    <row r="232" s="38" customFormat="1" ht="12"/>
    <row r="233" s="38" customFormat="1" ht="12"/>
    <row r="234" s="38" customFormat="1" ht="12"/>
    <row r="235" s="38" customFormat="1" ht="12"/>
    <row r="236" s="38" customFormat="1" ht="12"/>
    <row r="237" s="38" customFormat="1" ht="12"/>
    <row r="238" s="38" customFormat="1" ht="12"/>
    <row r="239" s="38" customFormat="1" ht="12"/>
    <row r="240" s="38" customFormat="1" ht="12"/>
    <row r="241" s="38" customFormat="1" ht="12"/>
    <row r="242" s="38" customFormat="1" ht="12"/>
    <row r="243" s="38" customFormat="1" ht="12"/>
    <row r="244" s="38" customFormat="1" ht="12"/>
    <row r="245" s="38" customFormat="1" ht="12"/>
    <row r="246" s="38" customFormat="1" ht="12"/>
    <row r="247" s="38" customFormat="1" ht="12"/>
    <row r="248" s="38" customFormat="1" ht="12"/>
    <row r="249" s="38" customFormat="1" ht="12"/>
    <row r="250" s="38" customFormat="1" ht="12"/>
    <row r="251" s="38" customFormat="1" ht="12"/>
    <row r="252" s="38" customFormat="1" ht="12"/>
    <row r="253" s="38" customFormat="1" ht="12"/>
    <row r="254" s="38" customFormat="1" ht="12"/>
    <row r="255" s="38" customFormat="1" ht="12"/>
    <row r="256" s="38" customFormat="1" ht="12"/>
    <row r="257" s="38" customFormat="1" ht="12"/>
    <row r="258" s="38" customFormat="1" ht="12"/>
    <row r="259" s="38" customFormat="1" ht="12"/>
    <row r="260" s="38" customFormat="1" ht="12"/>
    <row r="261" s="38" customFormat="1" ht="12"/>
    <row r="262" s="38" customFormat="1" ht="12"/>
    <row r="263" s="38" customFormat="1" ht="12"/>
    <row r="264" s="38" customFormat="1" ht="12"/>
    <row r="265" s="38" customFormat="1" ht="12"/>
    <row r="266" s="38" customFormat="1" ht="12"/>
    <row r="267" s="38" customFormat="1" ht="12"/>
    <row r="268" s="38" customFormat="1" ht="12"/>
    <row r="269" s="38" customFormat="1" ht="12"/>
    <row r="270" s="38" customFormat="1" ht="12"/>
    <row r="271" s="38" customFormat="1" ht="12"/>
    <row r="272" s="38" customFormat="1" ht="12"/>
    <row r="273" s="38" customFormat="1" ht="12"/>
    <row r="274" s="38" customFormat="1" ht="12"/>
    <row r="275" s="38" customFormat="1" ht="12"/>
    <row r="276" s="38" customFormat="1" ht="12"/>
    <row r="277" s="38" customFormat="1" ht="12"/>
    <row r="278" s="38" customFormat="1" ht="12"/>
    <row r="279" s="38" customFormat="1" ht="12"/>
    <row r="280" s="38" customFormat="1" ht="12"/>
    <row r="281" s="38" customFormat="1" ht="12"/>
    <row r="282" s="38" customFormat="1" ht="12"/>
    <row r="283" s="38" customFormat="1" ht="12"/>
    <row r="284" s="38" customFormat="1" ht="12"/>
    <row r="285" s="38" customFormat="1" ht="12"/>
    <row r="286" s="38" customFormat="1" ht="12"/>
    <row r="287" s="38" customFormat="1" ht="12"/>
    <row r="288" s="38" customFormat="1" ht="12"/>
    <row r="289" s="38" customFormat="1" ht="12"/>
    <row r="290" s="38" customFormat="1" ht="12"/>
    <row r="291" s="38" customFormat="1" ht="12"/>
    <row r="292" s="38" customFormat="1" ht="12"/>
    <row r="293" s="38" customFormat="1" ht="12"/>
    <row r="294" s="38" customFormat="1" ht="12"/>
    <row r="295" s="38" customFormat="1" ht="12"/>
    <row r="296" s="38" customFormat="1" ht="12"/>
    <row r="297" s="38" customFormat="1" ht="12"/>
    <row r="298" s="38" customFormat="1" ht="12"/>
    <row r="299" s="38" customFormat="1" ht="12"/>
    <row r="300" s="38" customFormat="1" ht="12"/>
    <row r="301" s="38" customFormat="1" ht="12"/>
    <row r="302" s="38" customFormat="1" ht="12"/>
    <row r="303" s="38" customFormat="1" ht="12"/>
    <row r="304" s="38" customFormat="1" ht="12"/>
    <row r="305" s="38" customFormat="1" ht="12"/>
    <row r="306" s="38" customFormat="1" ht="12"/>
    <row r="307" s="38" customFormat="1" ht="12"/>
    <row r="308" s="38" customFormat="1" ht="12"/>
    <row r="309" s="38" customFormat="1" ht="12"/>
    <row r="310" s="38" customFormat="1" ht="12"/>
    <row r="311" s="38" customFormat="1" ht="12"/>
    <row r="312" s="38" customFormat="1" ht="12"/>
    <row r="313" s="38" customFormat="1" ht="12"/>
    <row r="314" s="38" customFormat="1" ht="12"/>
    <row r="315" s="38" customFormat="1" ht="12"/>
    <row r="316" s="38" customFormat="1" ht="12"/>
    <row r="317" s="38" customFormat="1" ht="12"/>
    <row r="318" s="38" customFormat="1" ht="12"/>
    <row r="319" s="38" customFormat="1" ht="12"/>
    <row r="320" s="38" customFormat="1" ht="12"/>
    <row r="321" s="38" customFormat="1" ht="12"/>
    <row r="322" s="38" customFormat="1" ht="12"/>
    <row r="323" s="38" customFormat="1" ht="12"/>
    <row r="324" s="38" customFormat="1" ht="12"/>
    <row r="325" s="38" customFormat="1" ht="12"/>
    <row r="326" s="38" customFormat="1" ht="12"/>
    <row r="327" s="38" customFormat="1" ht="12"/>
    <row r="328" s="38" customFormat="1" ht="12"/>
    <row r="329" s="38" customFormat="1" ht="12"/>
    <row r="330" s="38" customFormat="1" ht="12"/>
    <row r="331" s="38" customFormat="1" ht="12"/>
    <row r="332" s="38" customFormat="1" ht="12"/>
    <row r="333" s="38" customFormat="1" ht="12"/>
    <row r="334" s="38" customFormat="1" ht="12"/>
    <row r="335" s="38" customFormat="1" ht="12"/>
    <row r="336" s="38" customFormat="1" ht="12"/>
    <row r="337" s="38" customFormat="1" ht="12"/>
    <row r="338" s="38" customFormat="1" ht="12"/>
    <row r="339" s="38" customFormat="1" ht="12"/>
    <row r="340" s="38" customFormat="1" ht="12"/>
    <row r="341" s="38" customFormat="1" ht="12"/>
    <row r="342" s="38" customFormat="1" ht="12"/>
    <row r="343" s="38" customFormat="1" ht="12"/>
    <row r="344" s="38" customFormat="1" ht="12"/>
    <row r="345" s="38" customFormat="1" ht="12"/>
    <row r="346" s="38" customFormat="1" ht="12"/>
    <row r="347" s="38" customFormat="1" ht="12"/>
    <row r="348" s="38" customFormat="1" ht="12"/>
    <row r="349" s="38" customFormat="1" ht="12"/>
    <row r="350" s="38" customFormat="1" ht="12"/>
    <row r="351" s="38" customFormat="1" ht="12"/>
    <row r="352" s="38" customFormat="1" ht="12"/>
    <row r="353" s="38" customFormat="1" ht="12"/>
    <row r="354" s="38" customFormat="1" ht="12"/>
    <row r="355" s="38" customFormat="1" ht="12"/>
    <row r="356" s="38" customFormat="1" ht="12"/>
    <row r="357" s="38" customFormat="1" ht="12"/>
    <row r="358" s="38" customFormat="1" ht="12"/>
    <row r="359" s="38" customFormat="1" ht="12"/>
    <row r="360" s="38" customFormat="1" ht="12"/>
    <row r="361" s="38" customFormat="1" ht="12"/>
    <row r="362" s="38" customFormat="1" ht="12"/>
    <row r="363" s="38" customFormat="1" ht="12"/>
    <row r="364" s="38" customFormat="1" ht="12"/>
    <row r="365" s="38" customFormat="1" ht="12"/>
    <row r="366" s="38" customFormat="1" ht="12"/>
    <row r="367" s="38" customFormat="1" ht="12"/>
    <row r="368" s="38" customFormat="1" ht="12"/>
    <row r="369" s="38" customFormat="1" ht="12"/>
    <row r="370" s="38" customFormat="1" ht="12"/>
    <row r="371" s="38" customFormat="1" ht="12"/>
    <row r="372" s="38" customFormat="1" ht="12"/>
    <row r="373" s="38" customFormat="1" ht="12"/>
    <row r="374" s="38" customFormat="1" ht="12"/>
    <row r="375" s="38" customFormat="1" ht="12"/>
    <row r="376" s="38" customFormat="1" ht="12"/>
    <row r="377" s="38" customFormat="1" ht="12"/>
    <row r="378" s="38" customFormat="1" ht="12"/>
    <row r="379" s="38" customFormat="1" ht="12"/>
    <row r="380" s="38" customFormat="1" ht="12"/>
    <row r="381" s="38" customFormat="1" ht="12"/>
    <row r="382" s="38" customFormat="1" ht="12"/>
    <row r="383" s="38" customFormat="1" ht="12"/>
    <row r="384" s="38" customFormat="1" ht="12"/>
    <row r="385" s="38" customFormat="1" ht="12"/>
    <row r="386" s="38" customFormat="1" ht="12"/>
    <row r="387" s="38" customFormat="1" ht="12"/>
    <row r="388" s="38" customFormat="1" ht="12"/>
    <row r="389" s="38" customFormat="1" ht="12"/>
    <row r="390" s="38" customFormat="1" ht="12"/>
    <row r="391" s="38" customFormat="1" ht="12"/>
    <row r="392" s="38" customFormat="1" ht="12"/>
    <row r="393" s="38" customFormat="1" ht="12"/>
    <row r="394" s="38" customFormat="1" ht="12"/>
    <row r="395" s="38" customFormat="1" ht="12"/>
    <row r="396" s="38" customFormat="1" ht="12"/>
    <row r="397" s="38" customFormat="1" ht="12"/>
    <row r="398" s="38" customFormat="1" ht="12"/>
    <row r="399" s="38" customFormat="1" ht="12"/>
    <row r="400" s="38" customFormat="1" ht="12"/>
    <row r="401" s="38" customFormat="1" ht="12"/>
    <row r="402" s="38" customFormat="1" ht="12"/>
    <row r="403" s="38" customFormat="1" ht="12"/>
    <row r="404" s="38" customFormat="1" ht="12"/>
    <row r="405" s="38" customFormat="1" ht="12"/>
    <row r="406" s="38" customFormat="1" ht="12"/>
    <row r="407" s="38" customFormat="1" ht="12"/>
    <row r="408" s="38" customFormat="1" ht="12"/>
    <row r="409" s="38" customFormat="1" ht="12"/>
    <row r="410" s="38" customFormat="1" ht="12"/>
    <row r="411" s="38" customFormat="1" ht="12"/>
    <row r="412" s="38" customFormat="1" ht="12"/>
    <row r="413" s="38" customFormat="1" ht="12"/>
    <row r="414" s="38" customFormat="1" ht="12"/>
    <row r="415" s="38" customFormat="1" ht="12"/>
  </sheetData>
  <sheetProtection password="D62F" sheet="1" objects="1" scenarios="1"/>
  <mergeCells count="130">
    <mergeCell ref="D113:H113"/>
    <mergeCell ref="J114:AF114"/>
    <mergeCell ref="D114:H114"/>
    <mergeCell ref="J115:AF115"/>
    <mergeCell ref="D115:H115"/>
    <mergeCell ref="J116:AF116"/>
    <mergeCell ref="D116:H116"/>
    <mergeCell ref="D117:H117"/>
    <mergeCell ref="J117:AF117"/>
    <mergeCell ref="D108:H108"/>
    <mergeCell ref="J109:AF109"/>
    <mergeCell ref="D109:H109"/>
    <mergeCell ref="D110:H110"/>
    <mergeCell ref="J110:AF110"/>
    <mergeCell ref="J111:AF111"/>
    <mergeCell ref="D111:H111"/>
    <mergeCell ref="J112:AF112"/>
    <mergeCell ref="D112:H112"/>
    <mergeCell ref="E103:I103"/>
    <mergeCell ref="D104:H104"/>
    <mergeCell ref="J104:AF104"/>
    <mergeCell ref="J105:AF105"/>
    <mergeCell ref="D105:H105"/>
    <mergeCell ref="J106:AF106"/>
    <mergeCell ref="D106:H106"/>
    <mergeCell ref="D107:H107"/>
    <mergeCell ref="J107:AF107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K103:AF103"/>
    <mergeCell ref="J108:AF108"/>
    <mergeCell ref="J113:AF113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K102:AF102"/>
    <mergeCell ref="E102:I102"/>
    <mergeCell ref="AG98:AM98"/>
    <mergeCell ref="AN98:AP98"/>
    <mergeCell ref="AN99:AP99"/>
    <mergeCell ref="AG99:AM99"/>
    <mergeCell ref="AN100:AP100"/>
    <mergeCell ref="AG100:AM100"/>
    <mergeCell ref="K97:AF97"/>
    <mergeCell ref="E97:I97"/>
    <mergeCell ref="E98:I98"/>
    <mergeCell ref="K98:AF98"/>
    <mergeCell ref="K99:AF99"/>
    <mergeCell ref="E99:I99"/>
    <mergeCell ref="E100:I100"/>
    <mergeCell ref="K100:AF100"/>
    <mergeCell ref="K101:AF101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G97:AM97"/>
    <mergeCell ref="AN97:AP97"/>
    <mergeCell ref="AG94:AM94"/>
    <mergeCell ref="AN94:AP94"/>
    <mergeCell ref="E101:I101"/>
    <mergeCell ref="L85:AO85"/>
    <mergeCell ref="AM87:AN87"/>
    <mergeCell ref="AM89:AP89"/>
    <mergeCell ref="I92:AF92"/>
    <mergeCell ref="C92:G92"/>
    <mergeCell ref="J95:AF95"/>
    <mergeCell ref="D95:H95"/>
    <mergeCell ref="K96:AF96"/>
    <mergeCell ref="E96:I96"/>
  </mergeCells>
  <hyperlinks>
    <hyperlink ref="A96" location="'ab - AR a ST část - změna...'!C2" display="/"/>
    <hyperlink ref="A97" location="'bb - Zdravotní technika -...'!C2" display="/"/>
    <hyperlink ref="A98" location="'cb - Vzduchotechnika - zm...'!C2" display="/"/>
    <hyperlink ref="A99" location="'db - Elektrotechnika siln...'!C2" display="/"/>
    <hyperlink ref="A100" location="'fb - MaR - Změna B, 2. etapa'!C2" display="/"/>
    <hyperlink ref="A101" location="'gb1 - ČBV- venkovní rozvo...'!C2" display="/"/>
    <hyperlink ref="A102" location="'gb2 - ČBV- vnitřní rozvod...'!C2" display="/"/>
    <hyperlink ref="A103" location="'gb3 - ČBV-technologické z...'!C2" display="/"/>
    <hyperlink ref="A104" location="'10b - SO 10b - Obslužná k...'!C2" display="/"/>
    <hyperlink ref="A105" location="'23b - SO 23b - Vodní nádr...'!C2" display="/"/>
    <hyperlink ref="A106" location="'37b - SO 37b - Hnízda - t...'!C2" display="/"/>
    <hyperlink ref="A107" location="'38eb - SO 38e - oplocení ...'!C2" display="/"/>
    <hyperlink ref="A108" location="'41ab - SO 41b - Terénní ú...'!C2" display="/"/>
    <hyperlink ref="A109" location="'45ab - SO 45b - Pěší komu...'!C2" display="/"/>
    <hyperlink ref="A110" location="'46ab - SO 46b - sadové úp...'!C2" display="/"/>
    <hyperlink ref="A111" location="'51b - SO 51b - Rozvody NN...'!C2" display="/"/>
    <hyperlink ref="A112" location="'53b - SO 53b - Vodovod - ...'!C2" display="/"/>
    <hyperlink ref="A113" location="'54b - SO 54b - Splašková ...'!C2" display="/"/>
    <hyperlink ref="A114" location="'55b - SO 55b - Kanalizace...'!C2" display="/"/>
    <hyperlink ref="A115" location="'56b - SO 56b - Venkovní o...'!C2" display="/"/>
    <hyperlink ref="A116" location="'57b - SO 57b - Elektrické...'!C2" display="/"/>
    <hyperlink ref="A117" location="'99b - Vedlejší náklady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03">
      <selection activeCell="K131" sqref="K131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112</v>
      </c>
      <c r="AZ2" s="148" t="s">
        <v>159</v>
      </c>
      <c r="BA2" s="148" t="s">
        <v>3219</v>
      </c>
      <c r="BB2" s="148" t="s">
        <v>1</v>
      </c>
      <c r="BC2" s="148" t="s">
        <v>1140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3220</v>
      </c>
      <c r="BA3" s="148" t="s">
        <v>3221</v>
      </c>
      <c r="BB3" s="148" t="s">
        <v>1</v>
      </c>
      <c r="BC3" s="148" t="s">
        <v>3222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547</v>
      </c>
      <c r="BA4" s="148" t="s">
        <v>3223</v>
      </c>
      <c r="BB4" s="148" t="s">
        <v>1</v>
      </c>
      <c r="BC4" s="148" t="s">
        <v>1421</v>
      </c>
      <c r="BD4" s="148" t="s">
        <v>83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3224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ROUND(J122,0)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ROUND((SUM(BE122:BE216)),0)</f>
        <v>0</v>
      </c>
      <c r="G33" s="47"/>
      <c r="H33" s="47"/>
      <c r="I33" s="59">
        <v>0.21</v>
      </c>
      <c r="J33" s="58">
        <f>ROUND(((SUM(BE122:BE216))*I33),0)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ROUND((SUM(BF122:BF216)),0)</f>
        <v>0</v>
      </c>
      <c r="G34" s="47"/>
      <c r="H34" s="47"/>
      <c r="I34" s="59">
        <v>0.15</v>
      </c>
      <c r="J34" s="58">
        <f>ROUND(((SUM(BF122:BF216))*I34),0)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ROUND((SUM(BG122:BG216)),0)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ROUND((SUM(BH122:BH216)),0)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ROUND((SUM(BI122:BI216)),0)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10b - SO 10b - Obslužná komunikace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J122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J123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J124</f>
        <v>0</v>
      </c>
      <c r="L98" s="86"/>
    </row>
    <row r="99" spans="2:12" s="238" customFormat="1" ht="19.9" customHeight="1">
      <c r="B99" s="86"/>
      <c r="D99" s="87" t="s">
        <v>3225</v>
      </c>
      <c r="E99" s="88"/>
      <c r="F99" s="88"/>
      <c r="G99" s="88"/>
      <c r="H99" s="88"/>
      <c r="I99" s="88"/>
      <c r="J99" s="89">
        <f>J161</f>
        <v>0</v>
      </c>
      <c r="L99" s="86"/>
    </row>
    <row r="100" spans="2:12" s="238" customFormat="1" ht="19.9" customHeight="1">
      <c r="B100" s="86"/>
      <c r="D100" s="87" t="s">
        <v>268</v>
      </c>
      <c r="E100" s="88"/>
      <c r="F100" s="88"/>
      <c r="G100" s="88"/>
      <c r="H100" s="88"/>
      <c r="I100" s="88"/>
      <c r="J100" s="89">
        <f>J187</f>
        <v>0</v>
      </c>
      <c r="L100" s="86"/>
    </row>
    <row r="101" spans="2:12" s="238" customFormat="1" ht="19.9" customHeight="1">
      <c r="B101" s="86"/>
      <c r="D101" s="87" t="s">
        <v>269</v>
      </c>
      <c r="E101" s="88"/>
      <c r="F101" s="88"/>
      <c r="G101" s="88"/>
      <c r="H101" s="88"/>
      <c r="I101" s="88"/>
      <c r="J101" s="89">
        <f>J210</f>
        <v>0</v>
      </c>
      <c r="L101" s="86"/>
    </row>
    <row r="102" spans="2:12" s="238" customFormat="1" ht="19.9" customHeight="1">
      <c r="B102" s="86"/>
      <c r="D102" s="87" t="s">
        <v>270</v>
      </c>
      <c r="E102" s="88"/>
      <c r="F102" s="88"/>
      <c r="G102" s="88"/>
      <c r="H102" s="88"/>
      <c r="I102" s="88"/>
      <c r="J102" s="89">
        <f>J215</f>
        <v>0</v>
      </c>
      <c r="L102" s="86"/>
    </row>
    <row r="103" spans="1:31" s="49" customFormat="1" ht="21.75" customHeight="1">
      <c r="A103" s="47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s="49" customFormat="1" ht="6.95" customHeight="1">
      <c r="A104" s="4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="38" customFormat="1" ht="12"/>
    <row r="106" s="38" customFormat="1" ht="12"/>
    <row r="107" s="38" customFormat="1" ht="12"/>
    <row r="108" spans="1:31" s="49" customFormat="1" ht="6.95" customHeight="1">
      <c r="A108" s="47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24.95" customHeight="1">
      <c r="A109" s="47"/>
      <c r="B109" s="46"/>
      <c r="C109" s="43" t="s">
        <v>283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16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92" t="str">
        <f>E7</f>
        <v>Expozice Jihozápadní Afrika, ZOO Dvůr Králové a.s. - Změna B, 2.etapa</v>
      </c>
      <c r="F112" s="293"/>
      <c r="G112" s="293"/>
      <c r="H112" s="293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2" customHeight="1">
      <c r="A113" s="47"/>
      <c r="B113" s="46"/>
      <c r="C113" s="45" t="s">
        <v>171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6.5" customHeight="1">
      <c r="A114" s="47"/>
      <c r="B114" s="46"/>
      <c r="C114" s="47"/>
      <c r="D114" s="47"/>
      <c r="E114" s="249" t="str">
        <f>E9</f>
        <v>10b - SO 10b - Obslužná komunikace - změna B, 2. etapa</v>
      </c>
      <c r="F114" s="291"/>
      <c r="G114" s="291"/>
      <c r="H114" s="291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2" customHeight="1">
      <c r="A116" s="47"/>
      <c r="B116" s="46"/>
      <c r="C116" s="45" t="s">
        <v>20</v>
      </c>
      <c r="D116" s="47"/>
      <c r="E116" s="47"/>
      <c r="F116" s="50" t="str">
        <f>F12</f>
        <v>Dvůr Králové nad Labem</v>
      </c>
      <c r="G116" s="47"/>
      <c r="H116" s="47"/>
      <c r="I116" s="45" t="s">
        <v>22</v>
      </c>
      <c r="J116" s="210">
        <f>IF(J12="","",J12)</f>
        <v>0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40.15" customHeight="1">
      <c r="A118" s="47"/>
      <c r="B118" s="46"/>
      <c r="C118" s="45" t="s">
        <v>23</v>
      </c>
      <c r="D118" s="47"/>
      <c r="E118" s="47"/>
      <c r="F118" s="50" t="str">
        <f>E15</f>
        <v>ZOO Dvůr Králové a.s., Štefánikova 1029, D.K.n.L.</v>
      </c>
      <c r="G118" s="47"/>
      <c r="H118" s="47"/>
      <c r="I118" s="45" t="s">
        <v>29</v>
      </c>
      <c r="J118" s="77" t="str">
        <f>E21</f>
        <v>Projektis spol. s r.o., Legionářská 562, D.K.n.L.</v>
      </c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5.2" customHeight="1">
      <c r="A119" s="47"/>
      <c r="B119" s="46"/>
      <c r="C119" s="45" t="s">
        <v>27</v>
      </c>
      <c r="D119" s="47"/>
      <c r="E119" s="47"/>
      <c r="F119" s="50" t="str">
        <f>IF(E18="","",E18)</f>
        <v>Vyplň údaj</v>
      </c>
      <c r="G119" s="47"/>
      <c r="H119" s="47"/>
      <c r="I119" s="45" t="s">
        <v>32</v>
      </c>
      <c r="J119" s="77" t="str">
        <f>E24</f>
        <v>ing. V. Švehla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0.3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99" customFormat="1" ht="29.25" customHeight="1">
      <c r="A121" s="90"/>
      <c r="B121" s="91"/>
      <c r="C121" s="92" t="s">
        <v>284</v>
      </c>
      <c r="D121" s="93" t="s">
        <v>60</v>
      </c>
      <c r="E121" s="93" t="s">
        <v>56</v>
      </c>
      <c r="F121" s="93" t="s">
        <v>57</v>
      </c>
      <c r="G121" s="93" t="s">
        <v>285</v>
      </c>
      <c r="H121" s="93" t="s">
        <v>286</v>
      </c>
      <c r="I121" s="93" t="s">
        <v>287</v>
      </c>
      <c r="J121" s="93" t="s">
        <v>258</v>
      </c>
      <c r="K121" s="94" t="s">
        <v>288</v>
      </c>
      <c r="L121" s="95"/>
      <c r="M121" s="96" t="s">
        <v>1</v>
      </c>
      <c r="N121" s="97" t="s">
        <v>39</v>
      </c>
      <c r="O121" s="97" t="s">
        <v>289</v>
      </c>
      <c r="P121" s="97" t="s">
        <v>290</v>
      </c>
      <c r="Q121" s="97" t="s">
        <v>291</v>
      </c>
      <c r="R121" s="97" t="s">
        <v>292</v>
      </c>
      <c r="S121" s="97" t="s">
        <v>293</v>
      </c>
      <c r="T121" s="98" t="s">
        <v>294</v>
      </c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3" s="49" customFormat="1" ht="22.9" customHeight="1">
      <c r="A122" s="47"/>
      <c r="B122" s="46"/>
      <c r="C122" s="100" t="s">
        <v>295</v>
      </c>
      <c r="D122" s="47"/>
      <c r="E122" s="47"/>
      <c r="F122" s="47"/>
      <c r="G122" s="47"/>
      <c r="H122" s="47"/>
      <c r="I122" s="47"/>
      <c r="J122" s="101">
        <f>BK122</f>
        <v>0</v>
      </c>
      <c r="K122" s="47"/>
      <c r="L122" s="46"/>
      <c r="M122" s="102"/>
      <c r="N122" s="103"/>
      <c r="O122" s="55"/>
      <c r="P122" s="104">
        <f>P123</f>
        <v>0</v>
      </c>
      <c r="Q122" s="55"/>
      <c r="R122" s="104">
        <f>R123</f>
        <v>471.8467076325</v>
      </c>
      <c r="S122" s="55"/>
      <c r="T122" s="105">
        <f>T123</f>
        <v>228.29600000000002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T122" s="39" t="s">
        <v>74</v>
      </c>
      <c r="AU122" s="39" t="s">
        <v>260</v>
      </c>
      <c r="BK122" s="106">
        <f>BK123</f>
        <v>0</v>
      </c>
    </row>
    <row r="123" spans="2:63" s="107" customFormat="1" ht="25.9" customHeight="1">
      <c r="B123" s="108"/>
      <c r="D123" s="109" t="s">
        <v>74</v>
      </c>
      <c r="E123" s="110" t="s">
        <v>296</v>
      </c>
      <c r="F123" s="110" t="s">
        <v>297</v>
      </c>
      <c r="J123" s="111">
        <f>BK123</f>
        <v>0</v>
      </c>
      <c r="L123" s="108"/>
      <c r="M123" s="112"/>
      <c r="N123" s="113"/>
      <c r="O123" s="113"/>
      <c r="P123" s="114">
        <f>P124+P161+P187+P210+P215</f>
        <v>0</v>
      </c>
      <c r="Q123" s="113"/>
      <c r="R123" s="114">
        <f>R124+R161+R187+R210+R215</f>
        <v>471.8467076325</v>
      </c>
      <c r="S123" s="113"/>
      <c r="T123" s="115">
        <f>T124+T161+T187+T210+T215</f>
        <v>228.29600000000002</v>
      </c>
      <c r="AR123" s="109" t="s">
        <v>8</v>
      </c>
      <c r="AT123" s="116" t="s">
        <v>74</v>
      </c>
      <c r="AU123" s="116" t="s">
        <v>75</v>
      </c>
      <c r="AY123" s="109" t="s">
        <v>298</v>
      </c>
      <c r="BK123" s="117">
        <f>BK124+BK161+BK187+BK210+BK215</f>
        <v>0</v>
      </c>
    </row>
    <row r="124" spans="2:63" s="107" customFormat="1" ht="22.9" customHeight="1">
      <c r="B124" s="108"/>
      <c r="D124" s="109" t="s">
        <v>74</v>
      </c>
      <c r="E124" s="118" t="s">
        <v>8</v>
      </c>
      <c r="F124" s="118" t="s">
        <v>299</v>
      </c>
      <c r="J124" s="119">
        <f>BK124</f>
        <v>0</v>
      </c>
      <c r="L124" s="108"/>
      <c r="M124" s="112"/>
      <c r="N124" s="113"/>
      <c r="O124" s="113"/>
      <c r="P124" s="114">
        <f>SUM(P125:P160)</f>
        <v>0</v>
      </c>
      <c r="Q124" s="113"/>
      <c r="R124" s="114">
        <f>SUM(R125:R160)</f>
        <v>0.00019475999999999999</v>
      </c>
      <c r="S124" s="113"/>
      <c r="T124" s="115">
        <f>SUM(T125:T160)</f>
        <v>228.29600000000002</v>
      </c>
      <c r="AR124" s="109" t="s">
        <v>8</v>
      </c>
      <c r="AT124" s="116" t="s">
        <v>74</v>
      </c>
      <c r="AU124" s="116" t="s">
        <v>8</v>
      </c>
      <c r="AY124" s="109" t="s">
        <v>298</v>
      </c>
      <c r="BK124" s="117">
        <f>SUM(BK125:BK160)</f>
        <v>0</v>
      </c>
    </row>
    <row r="125" spans="1:65" s="49" customFormat="1" ht="24.2" customHeight="1">
      <c r="A125" s="47"/>
      <c r="B125" s="46"/>
      <c r="C125" s="135" t="s">
        <v>8</v>
      </c>
      <c r="D125" s="135" t="s">
        <v>300</v>
      </c>
      <c r="E125" s="136" t="s">
        <v>3226</v>
      </c>
      <c r="F125" s="137" t="s">
        <v>3227</v>
      </c>
      <c r="G125" s="138" t="s">
        <v>381</v>
      </c>
      <c r="H125" s="139">
        <v>78</v>
      </c>
      <c r="I125" s="23"/>
      <c r="J125" s="140">
        <f>ROUND(I125*H125,0)</f>
        <v>0</v>
      </c>
      <c r="K125" s="137" t="s">
        <v>314</v>
      </c>
      <c r="L125" s="46"/>
      <c r="M125" s="141" t="s">
        <v>1</v>
      </c>
      <c r="N125" s="142" t="s">
        <v>40</v>
      </c>
      <c r="O125" s="129"/>
      <c r="P125" s="130">
        <f>O125*H125</f>
        <v>0</v>
      </c>
      <c r="Q125" s="130">
        <v>0</v>
      </c>
      <c r="R125" s="130">
        <f>Q125*H125</f>
        <v>0</v>
      </c>
      <c r="S125" s="130">
        <v>0.408</v>
      </c>
      <c r="T125" s="131">
        <f>S125*H125</f>
        <v>31.823999999999998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R125" s="132" t="s">
        <v>304</v>
      </c>
      <c r="AT125" s="132" t="s">
        <v>300</v>
      </c>
      <c r="AU125" s="132" t="s">
        <v>83</v>
      </c>
      <c r="AY125" s="39" t="s">
        <v>298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39" t="s">
        <v>8</v>
      </c>
      <c r="BK125" s="133">
        <f>ROUND(I125*H125,0)</f>
        <v>0</v>
      </c>
      <c r="BL125" s="39" t="s">
        <v>304</v>
      </c>
      <c r="BM125" s="132" t="s">
        <v>3228</v>
      </c>
    </row>
    <row r="126" spans="2:51" s="150" customFormat="1" ht="12">
      <c r="B126" s="151"/>
      <c r="D126" s="152" t="s">
        <v>306</v>
      </c>
      <c r="E126" s="153" t="s">
        <v>1</v>
      </c>
      <c r="F126" s="154" t="s">
        <v>3229</v>
      </c>
      <c r="H126" s="155">
        <v>78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306</v>
      </c>
      <c r="AU126" s="153" t="s">
        <v>83</v>
      </c>
      <c r="AV126" s="150" t="s">
        <v>83</v>
      </c>
      <c r="AW126" s="150" t="s">
        <v>31</v>
      </c>
      <c r="AX126" s="150" t="s">
        <v>8</v>
      </c>
      <c r="AY126" s="153" t="s">
        <v>298</v>
      </c>
    </row>
    <row r="127" spans="1:65" s="49" customFormat="1" ht="24.2" customHeight="1">
      <c r="A127" s="47"/>
      <c r="B127" s="46"/>
      <c r="C127" s="135" t="s">
        <v>83</v>
      </c>
      <c r="D127" s="135" t="s">
        <v>300</v>
      </c>
      <c r="E127" s="136" t="s">
        <v>3230</v>
      </c>
      <c r="F127" s="137" t="s">
        <v>3231</v>
      </c>
      <c r="G127" s="138" t="s">
        <v>381</v>
      </c>
      <c r="H127" s="139">
        <v>620</v>
      </c>
      <c r="I127" s="23"/>
      <c r="J127" s="140">
        <f>ROUND(I127*H127,0)</f>
        <v>0</v>
      </c>
      <c r="K127" s="137" t="s">
        <v>314</v>
      </c>
      <c r="L127" s="46"/>
      <c r="M127" s="141" t="s">
        <v>1</v>
      </c>
      <c r="N127" s="142" t="s">
        <v>40</v>
      </c>
      <c r="O127" s="129"/>
      <c r="P127" s="130">
        <f>O127*H127</f>
        <v>0</v>
      </c>
      <c r="Q127" s="130">
        <v>0</v>
      </c>
      <c r="R127" s="130">
        <f>Q127*H127</f>
        <v>0</v>
      </c>
      <c r="S127" s="130">
        <v>0.316</v>
      </c>
      <c r="T127" s="131">
        <f>S127*H127</f>
        <v>195.92000000000002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R127" s="132" t="s">
        <v>304</v>
      </c>
      <c r="AT127" s="132" t="s">
        <v>300</v>
      </c>
      <c r="AU127" s="132" t="s">
        <v>83</v>
      </c>
      <c r="AY127" s="39" t="s">
        <v>298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39" t="s">
        <v>8</v>
      </c>
      <c r="BK127" s="133">
        <f>ROUND(I127*H127,0)</f>
        <v>0</v>
      </c>
      <c r="BL127" s="39" t="s">
        <v>304</v>
      </c>
      <c r="BM127" s="132" t="s">
        <v>3232</v>
      </c>
    </row>
    <row r="128" spans="2:51" s="150" customFormat="1" ht="12">
      <c r="B128" s="151"/>
      <c r="D128" s="152" t="s">
        <v>306</v>
      </c>
      <c r="E128" s="153" t="s">
        <v>1</v>
      </c>
      <c r="F128" s="154" t="s">
        <v>3233</v>
      </c>
      <c r="H128" s="155">
        <v>620</v>
      </c>
      <c r="L128" s="151"/>
      <c r="M128" s="156"/>
      <c r="N128" s="157"/>
      <c r="O128" s="157"/>
      <c r="P128" s="157"/>
      <c r="Q128" s="157"/>
      <c r="R128" s="157"/>
      <c r="S128" s="157"/>
      <c r="T128" s="158"/>
      <c r="AT128" s="153" t="s">
        <v>306</v>
      </c>
      <c r="AU128" s="153" t="s">
        <v>83</v>
      </c>
      <c r="AV128" s="150" t="s">
        <v>83</v>
      </c>
      <c r="AW128" s="150" t="s">
        <v>31</v>
      </c>
      <c r="AX128" s="150" t="s">
        <v>8</v>
      </c>
      <c r="AY128" s="153" t="s">
        <v>298</v>
      </c>
    </row>
    <row r="129" spans="1:65" s="49" customFormat="1" ht="24.2" customHeight="1">
      <c r="A129" s="47"/>
      <c r="B129" s="46"/>
      <c r="C129" s="135" t="s">
        <v>310</v>
      </c>
      <c r="D129" s="135" t="s">
        <v>300</v>
      </c>
      <c r="E129" s="136" t="s">
        <v>3234</v>
      </c>
      <c r="F129" s="137" t="s">
        <v>3235</v>
      </c>
      <c r="G129" s="138" t="s">
        <v>381</v>
      </c>
      <c r="H129" s="139">
        <v>6</v>
      </c>
      <c r="I129" s="23"/>
      <c r="J129" s="140">
        <f>ROUND(I129*H129,0)</f>
        <v>0</v>
      </c>
      <c r="K129" s="137" t="s">
        <v>314</v>
      </c>
      <c r="L129" s="46"/>
      <c r="M129" s="141" t="s">
        <v>1</v>
      </c>
      <c r="N129" s="142" t="s">
        <v>40</v>
      </c>
      <c r="O129" s="129"/>
      <c r="P129" s="130">
        <f>O129*H129</f>
        <v>0</v>
      </c>
      <c r="Q129" s="130">
        <v>3.246E-05</v>
      </c>
      <c r="R129" s="130">
        <f>Q129*H129</f>
        <v>0.00019475999999999999</v>
      </c>
      <c r="S129" s="130">
        <v>0.092</v>
      </c>
      <c r="T129" s="131">
        <f>S129*H129</f>
        <v>0.552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304</v>
      </c>
      <c r="AT129" s="132" t="s">
        <v>300</v>
      </c>
      <c r="AU129" s="132" t="s">
        <v>83</v>
      </c>
      <c r="AY129" s="39" t="s">
        <v>298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39" t="s">
        <v>8</v>
      </c>
      <c r="BK129" s="133">
        <f>ROUND(I129*H129,0)</f>
        <v>0</v>
      </c>
      <c r="BL129" s="39" t="s">
        <v>304</v>
      </c>
      <c r="BM129" s="132" t="s">
        <v>3236</v>
      </c>
    </row>
    <row r="130" spans="2:51" s="150" customFormat="1" ht="12">
      <c r="B130" s="151"/>
      <c r="D130" s="152" t="s">
        <v>306</v>
      </c>
      <c r="E130" s="153" t="s">
        <v>1</v>
      </c>
      <c r="F130" s="154" t="s">
        <v>3237</v>
      </c>
      <c r="H130" s="155">
        <v>6</v>
      </c>
      <c r="L130" s="151"/>
      <c r="M130" s="156"/>
      <c r="N130" s="157"/>
      <c r="O130" s="157"/>
      <c r="P130" s="157"/>
      <c r="Q130" s="157"/>
      <c r="R130" s="157"/>
      <c r="S130" s="157"/>
      <c r="T130" s="158"/>
      <c r="AT130" s="153" t="s">
        <v>306</v>
      </c>
      <c r="AU130" s="153" t="s">
        <v>83</v>
      </c>
      <c r="AV130" s="150" t="s">
        <v>83</v>
      </c>
      <c r="AW130" s="150" t="s">
        <v>31</v>
      </c>
      <c r="AX130" s="150" t="s">
        <v>8</v>
      </c>
      <c r="AY130" s="153" t="s">
        <v>298</v>
      </c>
    </row>
    <row r="131" spans="1:65" s="49" customFormat="1" ht="24.2" customHeight="1">
      <c r="A131" s="47"/>
      <c r="B131" s="46"/>
      <c r="C131" s="135" t="s">
        <v>304</v>
      </c>
      <c r="D131" s="135" t="s">
        <v>300</v>
      </c>
      <c r="E131" s="136" t="s">
        <v>3238</v>
      </c>
      <c r="F131" s="137" t="s">
        <v>3239</v>
      </c>
      <c r="G131" s="138" t="s">
        <v>303</v>
      </c>
      <c r="H131" s="139">
        <v>65</v>
      </c>
      <c r="I131" s="23"/>
      <c r="J131" s="140">
        <f>ROUND(I131*H131,0)</f>
        <v>0</v>
      </c>
      <c r="K131" s="137" t="s">
        <v>314</v>
      </c>
      <c r="L131" s="46"/>
      <c r="M131" s="141" t="s">
        <v>1</v>
      </c>
      <c r="N131" s="142" t="s">
        <v>40</v>
      </c>
      <c r="O131" s="129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304</v>
      </c>
      <c r="AT131" s="132" t="s">
        <v>300</v>
      </c>
      <c r="AU131" s="132" t="s">
        <v>83</v>
      </c>
      <c r="AY131" s="39" t="s">
        <v>298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39" t="s">
        <v>8</v>
      </c>
      <c r="BK131" s="133">
        <f>ROUND(I131*H131,0)</f>
        <v>0</v>
      </c>
      <c r="BL131" s="39" t="s">
        <v>304</v>
      </c>
      <c r="BM131" s="132" t="s">
        <v>3240</v>
      </c>
    </row>
    <row r="132" spans="2:51" s="150" customFormat="1" ht="12">
      <c r="B132" s="151"/>
      <c r="D132" s="152" t="s">
        <v>306</v>
      </c>
      <c r="E132" s="153" t="s">
        <v>1</v>
      </c>
      <c r="F132" s="154" t="s">
        <v>3241</v>
      </c>
      <c r="H132" s="155">
        <v>130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306</v>
      </c>
      <c r="AU132" s="153" t="s">
        <v>83</v>
      </c>
      <c r="AV132" s="150" t="s">
        <v>83</v>
      </c>
      <c r="AW132" s="150" t="s">
        <v>31</v>
      </c>
      <c r="AX132" s="150" t="s">
        <v>75</v>
      </c>
      <c r="AY132" s="153" t="s">
        <v>298</v>
      </c>
    </row>
    <row r="133" spans="2:51" s="159" customFormat="1" ht="22.5">
      <c r="B133" s="160"/>
      <c r="D133" s="152" t="s">
        <v>306</v>
      </c>
      <c r="E133" s="161" t="s">
        <v>159</v>
      </c>
      <c r="F133" s="162" t="s">
        <v>3242</v>
      </c>
      <c r="H133" s="163">
        <v>130</v>
      </c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306</v>
      </c>
      <c r="AU133" s="161" t="s">
        <v>83</v>
      </c>
      <c r="AV133" s="159" t="s">
        <v>310</v>
      </c>
      <c r="AW133" s="159" t="s">
        <v>31</v>
      </c>
      <c r="AX133" s="159" t="s">
        <v>75</v>
      </c>
      <c r="AY133" s="161" t="s">
        <v>298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3243</v>
      </c>
      <c r="H134" s="155">
        <v>65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75</v>
      </c>
      <c r="AY134" s="153" t="s">
        <v>298</v>
      </c>
    </row>
    <row r="135" spans="2:51" s="159" customFormat="1" ht="12">
      <c r="B135" s="160"/>
      <c r="D135" s="152" t="s">
        <v>306</v>
      </c>
      <c r="E135" s="161" t="s">
        <v>1</v>
      </c>
      <c r="F135" s="162" t="s">
        <v>309</v>
      </c>
      <c r="H135" s="163">
        <v>65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306</v>
      </c>
      <c r="AU135" s="161" t="s">
        <v>83</v>
      </c>
      <c r="AV135" s="159" t="s">
        <v>310</v>
      </c>
      <c r="AW135" s="159" t="s">
        <v>31</v>
      </c>
      <c r="AX135" s="159" t="s">
        <v>8</v>
      </c>
      <c r="AY135" s="161" t="s">
        <v>298</v>
      </c>
    </row>
    <row r="136" spans="1:65" s="49" customFormat="1" ht="24.2" customHeight="1">
      <c r="A136" s="47"/>
      <c r="B136" s="46"/>
      <c r="C136" s="135" t="s">
        <v>327</v>
      </c>
      <c r="D136" s="135" t="s">
        <v>300</v>
      </c>
      <c r="E136" s="136" t="s">
        <v>3244</v>
      </c>
      <c r="F136" s="137" t="s">
        <v>3245</v>
      </c>
      <c r="G136" s="138" t="s">
        <v>303</v>
      </c>
      <c r="H136" s="139">
        <v>65</v>
      </c>
      <c r="I136" s="23"/>
      <c r="J136" s="140">
        <f>ROUND(I136*H136,0)</f>
        <v>0</v>
      </c>
      <c r="K136" s="137" t="s">
        <v>314</v>
      </c>
      <c r="L136" s="46"/>
      <c r="M136" s="141" t="s">
        <v>1</v>
      </c>
      <c r="N136" s="142" t="s">
        <v>40</v>
      </c>
      <c r="O136" s="129"/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83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304</v>
      </c>
      <c r="BM136" s="132" t="s">
        <v>3246</v>
      </c>
    </row>
    <row r="137" spans="2:51" s="150" customFormat="1" ht="12">
      <c r="B137" s="151"/>
      <c r="D137" s="152" t="s">
        <v>306</v>
      </c>
      <c r="E137" s="153" t="s">
        <v>1</v>
      </c>
      <c r="F137" s="154" t="s">
        <v>3243</v>
      </c>
      <c r="H137" s="155">
        <v>65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306</v>
      </c>
      <c r="AU137" s="153" t="s">
        <v>83</v>
      </c>
      <c r="AV137" s="150" t="s">
        <v>83</v>
      </c>
      <c r="AW137" s="150" t="s">
        <v>31</v>
      </c>
      <c r="AX137" s="150" t="s">
        <v>75</v>
      </c>
      <c r="AY137" s="153" t="s">
        <v>298</v>
      </c>
    </row>
    <row r="138" spans="2:51" s="159" customFormat="1" ht="12">
      <c r="B138" s="160"/>
      <c r="D138" s="152" t="s">
        <v>306</v>
      </c>
      <c r="E138" s="161" t="s">
        <v>1</v>
      </c>
      <c r="F138" s="162" t="s">
        <v>309</v>
      </c>
      <c r="H138" s="163">
        <v>65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306</v>
      </c>
      <c r="AU138" s="161" t="s">
        <v>83</v>
      </c>
      <c r="AV138" s="159" t="s">
        <v>310</v>
      </c>
      <c r="AW138" s="159" t="s">
        <v>31</v>
      </c>
      <c r="AX138" s="159" t="s">
        <v>8</v>
      </c>
      <c r="AY138" s="161" t="s">
        <v>298</v>
      </c>
    </row>
    <row r="139" spans="1:65" s="49" customFormat="1" ht="24.2" customHeight="1">
      <c r="A139" s="47"/>
      <c r="B139" s="46"/>
      <c r="C139" s="135" t="s">
        <v>332</v>
      </c>
      <c r="D139" s="135" t="s">
        <v>300</v>
      </c>
      <c r="E139" s="136" t="s">
        <v>324</v>
      </c>
      <c r="F139" s="137" t="s">
        <v>325</v>
      </c>
      <c r="G139" s="138" t="s">
        <v>303</v>
      </c>
      <c r="H139" s="139">
        <v>65</v>
      </c>
      <c r="I139" s="23"/>
      <c r="J139" s="140">
        <f>ROUND(I139*H139,0)</f>
        <v>0</v>
      </c>
      <c r="K139" s="137" t="s">
        <v>314</v>
      </c>
      <c r="L139" s="46"/>
      <c r="M139" s="141" t="s">
        <v>1</v>
      </c>
      <c r="N139" s="142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304</v>
      </c>
      <c r="AT139" s="132" t="s">
        <v>300</v>
      </c>
      <c r="AU139" s="132" t="s">
        <v>83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304</v>
      </c>
      <c r="BM139" s="132" t="s">
        <v>3247</v>
      </c>
    </row>
    <row r="140" spans="2:51" s="150" customFormat="1" ht="12">
      <c r="B140" s="151"/>
      <c r="D140" s="152" t="s">
        <v>306</v>
      </c>
      <c r="E140" s="153" t="s">
        <v>1</v>
      </c>
      <c r="F140" s="154" t="s">
        <v>3248</v>
      </c>
      <c r="H140" s="155">
        <v>65</v>
      </c>
      <c r="L140" s="151"/>
      <c r="M140" s="156"/>
      <c r="N140" s="157"/>
      <c r="O140" s="157"/>
      <c r="P140" s="157"/>
      <c r="Q140" s="157"/>
      <c r="R140" s="157"/>
      <c r="S140" s="157"/>
      <c r="T140" s="158"/>
      <c r="AT140" s="153" t="s">
        <v>306</v>
      </c>
      <c r="AU140" s="153" t="s">
        <v>83</v>
      </c>
      <c r="AV140" s="150" t="s">
        <v>83</v>
      </c>
      <c r="AW140" s="150" t="s">
        <v>31</v>
      </c>
      <c r="AX140" s="150" t="s">
        <v>75</v>
      </c>
      <c r="AY140" s="153" t="s">
        <v>298</v>
      </c>
    </row>
    <row r="141" spans="2:51" s="159" customFormat="1" ht="12">
      <c r="B141" s="160"/>
      <c r="D141" s="152" t="s">
        <v>306</v>
      </c>
      <c r="E141" s="161" t="s">
        <v>1</v>
      </c>
      <c r="F141" s="162" t="s">
        <v>309</v>
      </c>
      <c r="H141" s="163">
        <v>65</v>
      </c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306</v>
      </c>
      <c r="AU141" s="161" t="s">
        <v>83</v>
      </c>
      <c r="AV141" s="159" t="s">
        <v>310</v>
      </c>
      <c r="AW141" s="159" t="s">
        <v>31</v>
      </c>
      <c r="AX141" s="159" t="s">
        <v>8</v>
      </c>
      <c r="AY141" s="161" t="s">
        <v>298</v>
      </c>
    </row>
    <row r="142" spans="1:65" s="49" customFormat="1" ht="37.9" customHeight="1">
      <c r="A142" s="47"/>
      <c r="B142" s="46"/>
      <c r="C142" s="135" t="s">
        <v>336</v>
      </c>
      <c r="D142" s="135" t="s">
        <v>300</v>
      </c>
      <c r="E142" s="136" t="s">
        <v>328</v>
      </c>
      <c r="F142" s="137" t="s">
        <v>329</v>
      </c>
      <c r="G142" s="138" t="s">
        <v>303</v>
      </c>
      <c r="H142" s="139">
        <v>1300</v>
      </c>
      <c r="I142" s="23"/>
      <c r="J142" s="140">
        <f>ROUND(I142*H142,0)</f>
        <v>0</v>
      </c>
      <c r="K142" s="137" t="s">
        <v>314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83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3249</v>
      </c>
    </row>
    <row r="143" spans="2:51" s="150" customFormat="1" ht="12">
      <c r="B143" s="151"/>
      <c r="D143" s="152" t="s">
        <v>306</v>
      </c>
      <c r="E143" s="153" t="s">
        <v>1</v>
      </c>
      <c r="F143" s="154" t="s">
        <v>3248</v>
      </c>
      <c r="H143" s="155">
        <v>65</v>
      </c>
      <c r="L143" s="151"/>
      <c r="M143" s="156"/>
      <c r="N143" s="157"/>
      <c r="O143" s="157"/>
      <c r="P143" s="157"/>
      <c r="Q143" s="157"/>
      <c r="R143" s="157"/>
      <c r="S143" s="157"/>
      <c r="T143" s="158"/>
      <c r="AT143" s="153" t="s">
        <v>306</v>
      </c>
      <c r="AU143" s="153" t="s">
        <v>83</v>
      </c>
      <c r="AV143" s="150" t="s">
        <v>83</v>
      </c>
      <c r="AW143" s="150" t="s">
        <v>31</v>
      </c>
      <c r="AX143" s="150" t="s">
        <v>75</v>
      </c>
      <c r="AY143" s="153" t="s">
        <v>298</v>
      </c>
    </row>
    <row r="144" spans="2:51" s="159" customFormat="1" ht="12">
      <c r="B144" s="160"/>
      <c r="D144" s="152" t="s">
        <v>306</v>
      </c>
      <c r="E144" s="161" t="s">
        <v>1</v>
      </c>
      <c r="F144" s="162" t="s">
        <v>309</v>
      </c>
      <c r="H144" s="163">
        <v>65</v>
      </c>
      <c r="L144" s="160"/>
      <c r="M144" s="164"/>
      <c r="N144" s="165"/>
      <c r="O144" s="165"/>
      <c r="P144" s="165"/>
      <c r="Q144" s="165"/>
      <c r="R144" s="165"/>
      <c r="S144" s="165"/>
      <c r="T144" s="166"/>
      <c r="AT144" s="161" t="s">
        <v>306</v>
      </c>
      <c r="AU144" s="161" t="s">
        <v>83</v>
      </c>
      <c r="AV144" s="159" t="s">
        <v>310</v>
      </c>
      <c r="AW144" s="159" t="s">
        <v>31</v>
      </c>
      <c r="AX144" s="159" t="s">
        <v>8</v>
      </c>
      <c r="AY144" s="161" t="s">
        <v>298</v>
      </c>
    </row>
    <row r="145" spans="2:51" s="150" customFormat="1" ht="12">
      <c r="B145" s="151"/>
      <c r="D145" s="152" t="s">
        <v>306</v>
      </c>
      <c r="F145" s="154" t="s">
        <v>3250</v>
      </c>
      <c r="H145" s="155">
        <v>1300</v>
      </c>
      <c r="L145" s="151"/>
      <c r="M145" s="156"/>
      <c r="N145" s="157"/>
      <c r="O145" s="157"/>
      <c r="P145" s="157"/>
      <c r="Q145" s="157"/>
      <c r="R145" s="157"/>
      <c r="S145" s="157"/>
      <c r="T145" s="158"/>
      <c r="AT145" s="153" t="s">
        <v>306</v>
      </c>
      <c r="AU145" s="153" t="s">
        <v>83</v>
      </c>
      <c r="AV145" s="150" t="s">
        <v>83</v>
      </c>
      <c r="AW145" s="150" t="s">
        <v>3</v>
      </c>
      <c r="AX145" s="150" t="s">
        <v>8</v>
      </c>
      <c r="AY145" s="153" t="s">
        <v>298</v>
      </c>
    </row>
    <row r="146" spans="1:65" s="49" customFormat="1" ht="24.2" customHeight="1">
      <c r="A146" s="47"/>
      <c r="B146" s="46"/>
      <c r="C146" s="135" t="s">
        <v>340</v>
      </c>
      <c r="D146" s="135" t="s">
        <v>300</v>
      </c>
      <c r="E146" s="136" t="s">
        <v>333</v>
      </c>
      <c r="F146" s="137" t="s">
        <v>334</v>
      </c>
      <c r="G146" s="138" t="s">
        <v>303</v>
      </c>
      <c r="H146" s="139">
        <v>65</v>
      </c>
      <c r="I146" s="23"/>
      <c r="J146" s="140">
        <f>ROUND(I146*H146,0)</f>
        <v>0</v>
      </c>
      <c r="K146" s="137" t="s">
        <v>314</v>
      </c>
      <c r="L146" s="46"/>
      <c r="M146" s="141" t="s">
        <v>1</v>
      </c>
      <c r="N146" s="142" t="s">
        <v>40</v>
      </c>
      <c r="O146" s="129"/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304</v>
      </c>
      <c r="AT146" s="132" t="s">
        <v>300</v>
      </c>
      <c r="AU146" s="132" t="s">
        <v>83</v>
      </c>
      <c r="AY146" s="39" t="s">
        <v>298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39" t="s">
        <v>8</v>
      </c>
      <c r="BK146" s="133">
        <f>ROUND(I146*H146,0)</f>
        <v>0</v>
      </c>
      <c r="BL146" s="39" t="s">
        <v>304</v>
      </c>
      <c r="BM146" s="132" t="s">
        <v>3251</v>
      </c>
    </row>
    <row r="147" spans="2:51" s="150" customFormat="1" ht="12">
      <c r="B147" s="151"/>
      <c r="D147" s="152" t="s">
        <v>306</v>
      </c>
      <c r="E147" s="153" t="s">
        <v>1</v>
      </c>
      <c r="F147" s="154" t="s">
        <v>3248</v>
      </c>
      <c r="H147" s="155">
        <v>65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306</v>
      </c>
      <c r="AU147" s="153" t="s">
        <v>83</v>
      </c>
      <c r="AV147" s="150" t="s">
        <v>83</v>
      </c>
      <c r="AW147" s="150" t="s">
        <v>31</v>
      </c>
      <c r="AX147" s="150" t="s">
        <v>75</v>
      </c>
      <c r="AY147" s="153" t="s">
        <v>298</v>
      </c>
    </row>
    <row r="148" spans="2:51" s="159" customFormat="1" ht="12">
      <c r="B148" s="160"/>
      <c r="D148" s="152" t="s">
        <v>306</v>
      </c>
      <c r="E148" s="161" t="s">
        <v>1</v>
      </c>
      <c r="F148" s="162" t="s">
        <v>309</v>
      </c>
      <c r="H148" s="163">
        <v>65</v>
      </c>
      <c r="L148" s="160"/>
      <c r="M148" s="164"/>
      <c r="N148" s="165"/>
      <c r="O148" s="165"/>
      <c r="P148" s="165"/>
      <c r="Q148" s="165"/>
      <c r="R148" s="165"/>
      <c r="S148" s="165"/>
      <c r="T148" s="166"/>
      <c r="AT148" s="161" t="s">
        <v>306</v>
      </c>
      <c r="AU148" s="161" t="s">
        <v>83</v>
      </c>
      <c r="AV148" s="159" t="s">
        <v>310</v>
      </c>
      <c r="AW148" s="159" t="s">
        <v>31</v>
      </c>
      <c r="AX148" s="159" t="s">
        <v>8</v>
      </c>
      <c r="AY148" s="161" t="s">
        <v>298</v>
      </c>
    </row>
    <row r="149" spans="1:65" s="49" customFormat="1" ht="37.9" customHeight="1">
      <c r="A149" s="47"/>
      <c r="B149" s="46"/>
      <c r="C149" s="135" t="s">
        <v>344</v>
      </c>
      <c r="D149" s="135" t="s">
        <v>300</v>
      </c>
      <c r="E149" s="136" t="s">
        <v>337</v>
      </c>
      <c r="F149" s="137" t="s">
        <v>338</v>
      </c>
      <c r="G149" s="138" t="s">
        <v>303</v>
      </c>
      <c r="H149" s="139">
        <v>1300</v>
      </c>
      <c r="I149" s="23"/>
      <c r="J149" s="140">
        <f>ROUND(I149*H149,0)</f>
        <v>0</v>
      </c>
      <c r="K149" s="137" t="s">
        <v>314</v>
      </c>
      <c r="L149" s="46"/>
      <c r="M149" s="141" t="s">
        <v>1</v>
      </c>
      <c r="N149" s="142" t="s">
        <v>40</v>
      </c>
      <c r="O149" s="129"/>
      <c r="P149" s="130">
        <f>O149*H149</f>
        <v>0</v>
      </c>
      <c r="Q149" s="130">
        <v>0</v>
      </c>
      <c r="R149" s="130">
        <f>Q149*H149</f>
        <v>0</v>
      </c>
      <c r="S149" s="130">
        <v>0</v>
      </c>
      <c r="T149" s="131">
        <f>S149*H149</f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304</v>
      </c>
      <c r="AT149" s="132" t="s">
        <v>300</v>
      </c>
      <c r="AU149" s="132" t="s">
        <v>83</v>
      </c>
      <c r="AY149" s="39" t="s">
        <v>298</v>
      </c>
      <c r="BE149" s="133">
        <f>IF(N149="základní",J149,0)</f>
        <v>0</v>
      </c>
      <c r="BF149" s="133">
        <f>IF(N149="snížená",J149,0)</f>
        <v>0</v>
      </c>
      <c r="BG149" s="133">
        <f>IF(N149="zákl. přenesená",J149,0)</f>
        <v>0</v>
      </c>
      <c r="BH149" s="133">
        <f>IF(N149="sníž. přenesená",J149,0)</f>
        <v>0</v>
      </c>
      <c r="BI149" s="133">
        <f>IF(N149="nulová",J149,0)</f>
        <v>0</v>
      </c>
      <c r="BJ149" s="39" t="s">
        <v>8</v>
      </c>
      <c r="BK149" s="133">
        <f>ROUND(I149*H149,0)</f>
        <v>0</v>
      </c>
      <c r="BL149" s="39" t="s">
        <v>304</v>
      </c>
      <c r="BM149" s="132" t="s">
        <v>3252</v>
      </c>
    </row>
    <row r="150" spans="2:51" s="150" customFormat="1" ht="12">
      <c r="B150" s="151"/>
      <c r="D150" s="152" t="s">
        <v>306</v>
      </c>
      <c r="E150" s="153" t="s">
        <v>1</v>
      </c>
      <c r="F150" s="154" t="s">
        <v>3248</v>
      </c>
      <c r="H150" s="155">
        <v>65</v>
      </c>
      <c r="L150" s="151"/>
      <c r="M150" s="156"/>
      <c r="N150" s="157"/>
      <c r="O150" s="157"/>
      <c r="P150" s="157"/>
      <c r="Q150" s="157"/>
      <c r="R150" s="157"/>
      <c r="S150" s="157"/>
      <c r="T150" s="158"/>
      <c r="AT150" s="153" t="s">
        <v>306</v>
      </c>
      <c r="AU150" s="153" t="s">
        <v>83</v>
      </c>
      <c r="AV150" s="150" t="s">
        <v>83</v>
      </c>
      <c r="AW150" s="150" t="s">
        <v>31</v>
      </c>
      <c r="AX150" s="150" t="s">
        <v>75</v>
      </c>
      <c r="AY150" s="153" t="s">
        <v>298</v>
      </c>
    </row>
    <row r="151" spans="2:51" s="159" customFormat="1" ht="12">
      <c r="B151" s="160"/>
      <c r="D151" s="152" t="s">
        <v>306</v>
      </c>
      <c r="E151" s="161" t="s">
        <v>1</v>
      </c>
      <c r="F151" s="162" t="s">
        <v>309</v>
      </c>
      <c r="H151" s="163">
        <v>65</v>
      </c>
      <c r="L151" s="160"/>
      <c r="M151" s="164"/>
      <c r="N151" s="165"/>
      <c r="O151" s="165"/>
      <c r="P151" s="165"/>
      <c r="Q151" s="165"/>
      <c r="R151" s="165"/>
      <c r="S151" s="165"/>
      <c r="T151" s="166"/>
      <c r="AT151" s="161" t="s">
        <v>306</v>
      </c>
      <c r="AU151" s="161" t="s">
        <v>83</v>
      </c>
      <c r="AV151" s="159" t="s">
        <v>310</v>
      </c>
      <c r="AW151" s="159" t="s">
        <v>31</v>
      </c>
      <c r="AX151" s="159" t="s">
        <v>8</v>
      </c>
      <c r="AY151" s="161" t="s">
        <v>298</v>
      </c>
    </row>
    <row r="152" spans="2:51" s="150" customFormat="1" ht="12">
      <c r="B152" s="151"/>
      <c r="D152" s="152" t="s">
        <v>306</v>
      </c>
      <c r="F152" s="154" t="s">
        <v>3250</v>
      </c>
      <c r="H152" s="155">
        <v>1300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</v>
      </c>
      <c r="AX152" s="150" t="s">
        <v>8</v>
      </c>
      <c r="AY152" s="153" t="s">
        <v>298</v>
      </c>
    </row>
    <row r="153" spans="1:65" s="49" customFormat="1" ht="14.45" customHeight="1">
      <c r="A153" s="47"/>
      <c r="B153" s="46"/>
      <c r="C153" s="135" t="s">
        <v>350</v>
      </c>
      <c r="D153" s="135" t="s">
        <v>300</v>
      </c>
      <c r="E153" s="136" t="s">
        <v>341</v>
      </c>
      <c r="F153" s="137" t="s">
        <v>342</v>
      </c>
      <c r="G153" s="138" t="s">
        <v>303</v>
      </c>
      <c r="H153" s="139">
        <v>130</v>
      </c>
      <c r="I153" s="23"/>
      <c r="J153" s="140">
        <f>ROUND(I153*H153,0)</f>
        <v>0</v>
      </c>
      <c r="K153" s="137" t="s">
        <v>314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83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3253</v>
      </c>
    </row>
    <row r="154" spans="2:51" s="150" customFormat="1" ht="12">
      <c r="B154" s="151"/>
      <c r="D154" s="152" t="s">
        <v>306</v>
      </c>
      <c r="E154" s="153" t="s">
        <v>1</v>
      </c>
      <c r="F154" s="154" t="s">
        <v>159</v>
      </c>
      <c r="H154" s="155">
        <v>130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306</v>
      </c>
      <c r="AU154" s="153" t="s">
        <v>83</v>
      </c>
      <c r="AV154" s="150" t="s">
        <v>83</v>
      </c>
      <c r="AW154" s="150" t="s">
        <v>31</v>
      </c>
      <c r="AX154" s="150" t="s">
        <v>75</v>
      </c>
      <c r="AY154" s="153" t="s">
        <v>298</v>
      </c>
    </row>
    <row r="155" spans="2:51" s="159" customFormat="1" ht="12">
      <c r="B155" s="160"/>
      <c r="D155" s="152" t="s">
        <v>306</v>
      </c>
      <c r="E155" s="161" t="s">
        <v>1</v>
      </c>
      <c r="F155" s="162" t="s">
        <v>309</v>
      </c>
      <c r="H155" s="163">
        <v>130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306</v>
      </c>
      <c r="AU155" s="161" t="s">
        <v>83</v>
      </c>
      <c r="AV155" s="159" t="s">
        <v>310</v>
      </c>
      <c r="AW155" s="159" t="s">
        <v>31</v>
      </c>
      <c r="AX155" s="159" t="s">
        <v>8</v>
      </c>
      <c r="AY155" s="161" t="s">
        <v>298</v>
      </c>
    </row>
    <row r="156" spans="1:65" s="49" customFormat="1" ht="24.2" customHeight="1">
      <c r="A156" s="47"/>
      <c r="B156" s="46"/>
      <c r="C156" s="135" t="s">
        <v>357</v>
      </c>
      <c r="D156" s="135" t="s">
        <v>300</v>
      </c>
      <c r="E156" s="136" t="s">
        <v>345</v>
      </c>
      <c r="F156" s="137" t="s">
        <v>346</v>
      </c>
      <c r="G156" s="138" t="s">
        <v>347</v>
      </c>
      <c r="H156" s="139">
        <v>234</v>
      </c>
      <c r="I156" s="23"/>
      <c r="J156" s="140">
        <f>ROUND(I156*H156,0)</f>
        <v>0</v>
      </c>
      <c r="K156" s="137" t="s">
        <v>314</v>
      </c>
      <c r="L156" s="46"/>
      <c r="M156" s="141" t="s">
        <v>1</v>
      </c>
      <c r="N156" s="142" t="s">
        <v>40</v>
      </c>
      <c r="O156" s="129"/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304</v>
      </c>
      <c r="AT156" s="132" t="s">
        <v>300</v>
      </c>
      <c r="AU156" s="132" t="s">
        <v>83</v>
      </c>
      <c r="AY156" s="39" t="s">
        <v>298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39" t="s">
        <v>8</v>
      </c>
      <c r="BK156" s="133">
        <f>ROUND(I156*H156,0)</f>
        <v>0</v>
      </c>
      <c r="BL156" s="39" t="s">
        <v>304</v>
      </c>
      <c r="BM156" s="132" t="s">
        <v>3254</v>
      </c>
    </row>
    <row r="157" spans="2:51" s="150" customFormat="1" ht="12">
      <c r="B157" s="151"/>
      <c r="D157" s="152" t="s">
        <v>306</v>
      </c>
      <c r="E157" s="153" t="s">
        <v>1</v>
      </c>
      <c r="F157" s="154" t="s">
        <v>3255</v>
      </c>
      <c r="H157" s="155">
        <v>234</v>
      </c>
      <c r="L157" s="151"/>
      <c r="M157" s="156"/>
      <c r="N157" s="157"/>
      <c r="O157" s="157"/>
      <c r="P157" s="157"/>
      <c r="Q157" s="157"/>
      <c r="R157" s="157"/>
      <c r="S157" s="157"/>
      <c r="T157" s="158"/>
      <c r="AT157" s="153" t="s">
        <v>306</v>
      </c>
      <c r="AU157" s="153" t="s">
        <v>83</v>
      </c>
      <c r="AV157" s="150" t="s">
        <v>83</v>
      </c>
      <c r="AW157" s="150" t="s">
        <v>31</v>
      </c>
      <c r="AX157" s="150" t="s">
        <v>75</v>
      </c>
      <c r="AY157" s="153" t="s">
        <v>298</v>
      </c>
    </row>
    <row r="158" spans="2:51" s="159" customFormat="1" ht="12">
      <c r="B158" s="160"/>
      <c r="D158" s="152" t="s">
        <v>306</v>
      </c>
      <c r="E158" s="161" t="s">
        <v>1</v>
      </c>
      <c r="F158" s="162" t="s">
        <v>309</v>
      </c>
      <c r="H158" s="163">
        <v>234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306</v>
      </c>
      <c r="AU158" s="161" t="s">
        <v>83</v>
      </c>
      <c r="AV158" s="159" t="s">
        <v>310</v>
      </c>
      <c r="AW158" s="159" t="s">
        <v>31</v>
      </c>
      <c r="AX158" s="159" t="s">
        <v>8</v>
      </c>
      <c r="AY158" s="161" t="s">
        <v>298</v>
      </c>
    </row>
    <row r="159" spans="1:65" s="49" customFormat="1" ht="24.2" customHeight="1">
      <c r="A159" s="47"/>
      <c r="B159" s="46"/>
      <c r="C159" s="135" t="s">
        <v>363</v>
      </c>
      <c r="D159" s="135" t="s">
        <v>300</v>
      </c>
      <c r="E159" s="136" t="s">
        <v>2609</v>
      </c>
      <c r="F159" s="137" t="s">
        <v>2610</v>
      </c>
      <c r="G159" s="138" t="s">
        <v>381</v>
      </c>
      <c r="H159" s="139">
        <v>230</v>
      </c>
      <c r="I159" s="23"/>
      <c r="J159" s="140">
        <f>ROUND(I159*H159,0)</f>
        <v>0</v>
      </c>
      <c r="K159" s="137" t="s">
        <v>314</v>
      </c>
      <c r="L159" s="46"/>
      <c r="M159" s="141" t="s">
        <v>1</v>
      </c>
      <c r="N159" s="142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83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3256</v>
      </c>
    </row>
    <row r="160" spans="2:51" s="150" customFormat="1" ht="12">
      <c r="B160" s="151"/>
      <c r="D160" s="152" t="s">
        <v>306</v>
      </c>
      <c r="E160" s="153" t="s">
        <v>1</v>
      </c>
      <c r="F160" s="154" t="s">
        <v>3220</v>
      </c>
      <c r="H160" s="155">
        <v>230</v>
      </c>
      <c r="L160" s="151"/>
      <c r="M160" s="156"/>
      <c r="N160" s="157"/>
      <c r="O160" s="157"/>
      <c r="P160" s="157"/>
      <c r="Q160" s="157"/>
      <c r="R160" s="157"/>
      <c r="S160" s="157"/>
      <c r="T160" s="158"/>
      <c r="AT160" s="153" t="s">
        <v>306</v>
      </c>
      <c r="AU160" s="153" t="s">
        <v>83</v>
      </c>
      <c r="AV160" s="150" t="s">
        <v>83</v>
      </c>
      <c r="AW160" s="150" t="s">
        <v>31</v>
      </c>
      <c r="AX160" s="150" t="s">
        <v>8</v>
      </c>
      <c r="AY160" s="153" t="s">
        <v>298</v>
      </c>
    </row>
    <row r="161" spans="2:63" s="107" customFormat="1" ht="22.9" customHeight="1">
      <c r="B161" s="108"/>
      <c r="D161" s="109" t="s">
        <v>74</v>
      </c>
      <c r="E161" s="118" t="s">
        <v>327</v>
      </c>
      <c r="F161" s="118" t="s">
        <v>3257</v>
      </c>
      <c r="J161" s="119">
        <f>BK161</f>
        <v>0</v>
      </c>
      <c r="L161" s="108"/>
      <c r="M161" s="112"/>
      <c r="N161" s="113"/>
      <c r="O161" s="113"/>
      <c r="P161" s="114">
        <f>SUM(P162:P186)</f>
        <v>0</v>
      </c>
      <c r="Q161" s="113"/>
      <c r="R161" s="114">
        <f>SUM(R162:R186)</f>
        <v>377.255626</v>
      </c>
      <c r="S161" s="113"/>
      <c r="T161" s="115">
        <f>SUM(T162:T186)</f>
        <v>0</v>
      </c>
      <c r="AR161" s="109" t="s">
        <v>8</v>
      </c>
      <c r="AT161" s="116" t="s">
        <v>74</v>
      </c>
      <c r="AU161" s="116" t="s">
        <v>8</v>
      </c>
      <c r="AY161" s="109" t="s">
        <v>298</v>
      </c>
      <c r="BK161" s="117">
        <f>SUM(BK162:BK186)</f>
        <v>0</v>
      </c>
    </row>
    <row r="162" spans="1:65" s="49" customFormat="1" ht="24.2" customHeight="1">
      <c r="A162" s="47"/>
      <c r="B162" s="46"/>
      <c r="C162" s="135" t="s">
        <v>367</v>
      </c>
      <c r="D162" s="135" t="s">
        <v>300</v>
      </c>
      <c r="E162" s="136" t="s">
        <v>3258</v>
      </c>
      <c r="F162" s="137" t="s">
        <v>3259</v>
      </c>
      <c r="G162" s="138" t="s">
        <v>381</v>
      </c>
      <c r="H162" s="139">
        <v>180</v>
      </c>
      <c r="I162" s="23"/>
      <c r="J162" s="140">
        <f>ROUND(I162*H162,0)</f>
        <v>0</v>
      </c>
      <c r="K162" s="137" t="s">
        <v>314</v>
      </c>
      <c r="L162" s="46"/>
      <c r="M162" s="141" t="s">
        <v>1</v>
      </c>
      <c r="N162" s="142" t="s">
        <v>40</v>
      </c>
      <c r="O162" s="129"/>
      <c r="P162" s="130">
        <f>O162*H162</f>
        <v>0</v>
      </c>
      <c r="Q162" s="130">
        <v>0.357</v>
      </c>
      <c r="R162" s="130">
        <f>Q162*H162</f>
        <v>64.25999999999999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3260</v>
      </c>
    </row>
    <row r="163" spans="2:51" s="150" customFormat="1" ht="12">
      <c r="B163" s="151"/>
      <c r="D163" s="152" t="s">
        <v>306</v>
      </c>
      <c r="E163" s="153" t="s">
        <v>1</v>
      </c>
      <c r="F163" s="154" t="s">
        <v>547</v>
      </c>
      <c r="H163" s="155">
        <v>180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31</v>
      </c>
      <c r="AX163" s="150" t="s">
        <v>8</v>
      </c>
      <c r="AY163" s="153" t="s">
        <v>298</v>
      </c>
    </row>
    <row r="164" spans="1:65" s="49" customFormat="1" ht="14.45" customHeight="1">
      <c r="A164" s="47"/>
      <c r="B164" s="46"/>
      <c r="C164" s="135" t="s">
        <v>371</v>
      </c>
      <c r="D164" s="135" t="s">
        <v>300</v>
      </c>
      <c r="E164" s="136" t="s">
        <v>3261</v>
      </c>
      <c r="F164" s="137" t="s">
        <v>3262</v>
      </c>
      <c r="G164" s="138" t="s">
        <v>381</v>
      </c>
      <c r="H164" s="139">
        <v>78</v>
      </c>
      <c r="I164" s="23"/>
      <c r="J164" s="140">
        <f>ROUND(I164*H164,0)</f>
        <v>0</v>
      </c>
      <c r="K164" s="137" t="s">
        <v>314</v>
      </c>
      <c r="L164" s="46"/>
      <c r="M164" s="141" t="s">
        <v>1</v>
      </c>
      <c r="N164" s="142" t="s">
        <v>40</v>
      </c>
      <c r="O164" s="129"/>
      <c r="P164" s="130">
        <f>O164*H164</f>
        <v>0</v>
      </c>
      <c r="Q164" s="130">
        <v>0.138</v>
      </c>
      <c r="R164" s="130">
        <f>Q164*H164</f>
        <v>10.764000000000001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83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3263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3229</v>
      </c>
      <c r="H165" s="155">
        <v>78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8</v>
      </c>
      <c r="AY165" s="153" t="s">
        <v>298</v>
      </c>
    </row>
    <row r="166" spans="1:65" s="49" customFormat="1" ht="14.45" customHeight="1">
      <c r="A166" s="47"/>
      <c r="B166" s="46"/>
      <c r="C166" s="135" t="s">
        <v>9</v>
      </c>
      <c r="D166" s="135" t="s">
        <v>300</v>
      </c>
      <c r="E166" s="136" t="s">
        <v>3264</v>
      </c>
      <c r="F166" s="137" t="s">
        <v>3265</v>
      </c>
      <c r="G166" s="138" t="s">
        <v>381</v>
      </c>
      <c r="H166" s="139">
        <v>230</v>
      </c>
      <c r="I166" s="23"/>
      <c r="J166" s="140">
        <f>ROUND(I166*H166,0)</f>
        <v>0</v>
      </c>
      <c r="K166" s="137" t="s">
        <v>314</v>
      </c>
      <c r="L166" s="46"/>
      <c r="M166" s="141" t="s">
        <v>1</v>
      </c>
      <c r="N166" s="142" t="s">
        <v>40</v>
      </c>
      <c r="O166" s="129"/>
      <c r="P166" s="130">
        <f>O166*H166</f>
        <v>0</v>
      </c>
      <c r="Q166" s="130">
        <v>0.69</v>
      </c>
      <c r="R166" s="130">
        <f>Q166*H166</f>
        <v>158.7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83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3266</v>
      </c>
    </row>
    <row r="167" spans="2:51" s="150" customFormat="1" ht="12">
      <c r="B167" s="151"/>
      <c r="D167" s="152" t="s">
        <v>306</v>
      </c>
      <c r="E167" s="153" t="s">
        <v>1</v>
      </c>
      <c r="F167" s="154" t="s">
        <v>3267</v>
      </c>
      <c r="H167" s="155">
        <v>230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306</v>
      </c>
      <c r="AU167" s="153" t="s">
        <v>83</v>
      </c>
      <c r="AV167" s="150" t="s">
        <v>83</v>
      </c>
      <c r="AW167" s="150" t="s">
        <v>31</v>
      </c>
      <c r="AX167" s="150" t="s">
        <v>75</v>
      </c>
      <c r="AY167" s="153" t="s">
        <v>298</v>
      </c>
    </row>
    <row r="168" spans="2:51" s="159" customFormat="1" ht="12">
      <c r="B168" s="160"/>
      <c r="D168" s="152" t="s">
        <v>306</v>
      </c>
      <c r="E168" s="161" t="s">
        <v>3220</v>
      </c>
      <c r="F168" s="162" t="s">
        <v>309</v>
      </c>
      <c r="H168" s="163">
        <v>230</v>
      </c>
      <c r="L168" s="160"/>
      <c r="M168" s="164"/>
      <c r="N168" s="165"/>
      <c r="O168" s="165"/>
      <c r="P168" s="165"/>
      <c r="Q168" s="165"/>
      <c r="R168" s="165"/>
      <c r="S168" s="165"/>
      <c r="T168" s="166"/>
      <c r="AT168" s="161" t="s">
        <v>306</v>
      </c>
      <c r="AU168" s="161" t="s">
        <v>83</v>
      </c>
      <c r="AV168" s="159" t="s">
        <v>310</v>
      </c>
      <c r="AW168" s="159" t="s">
        <v>31</v>
      </c>
      <c r="AX168" s="159" t="s">
        <v>8</v>
      </c>
      <c r="AY168" s="161" t="s">
        <v>298</v>
      </c>
    </row>
    <row r="169" spans="1:65" s="49" customFormat="1" ht="24.2" customHeight="1">
      <c r="A169" s="47"/>
      <c r="B169" s="46"/>
      <c r="C169" s="135" t="s">
        <v>378</v>
      </c>
      <c r="D169" s="135" t="s">
        <v>300</v>
      </c>
      <c r="E169" s="136" t="s">
        <v>3268</v>
      </c>
      <c r="F169" s="137" t="s">
        <v>3269</v>
      </c>
      <c r="G169" s="138" t="s">
        <v>381</v>
      </c>
      <c r="H169" s="139">
        <v>180</v>
      </c>
      <c r="I169" s="23"/>
      <c r="J169" s="140">
        <f>ROUND(I169*H169,0)</f>
        <v>0</v>
      </c>
      <c r="K169" s="137" t="s">
        <v>314</v>
      </c>
      <c r="L169" s="46"/>
      <c r="M169" s="141" t="s">
        <v>1</v>
      </c>
      <c r="N169" s="142" t="s">
        <v>40</v>
      </c>
      <c r="O169" s="129"/>
      <c r="P169" s="130">
        <f>O169*H169</f>
        <v>0</v>
      </c>
      <c r="Q169" s="130">
        <v>0.13188</v>
      </c>
      <c r="R169" s="130">
        <f>Q169*H169</f>
        <v>23.7384</v>
      </c>
      <c r="S169" s="130">
        <v>0</v>
      </c>
      <c r="T169" s="131">
        <f>S169*H169</f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83</v>
      </c>
      <c r="AY169" s="39" t="s">
        <v>298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39" t="s">
        <v>8</v>
      </c>
      <c r="BK169" s="133">
        <f>ROUND(I169*H169,0)</f>
        <v>0</v>
      </c>
      <c r="BL169" s="39" t="s">
        <v>304</v>
      </c>
      <c r="BM169" s="132" t="s">
        <v>3270</v>
      </c>
    </row>
    <row r="170" spans="2:51" s="150" customFormat="1" ht="12">
      <c r="B170" s="151"/>
      <c r="D170" s="152" t="s">
        <v>306</v>
      </c>
      <c r="E170" s="153" t="s">
        <v>1</v>
      </c>
      <c r="F170" s="154" t="s">
        <v>547</v>
      </c>
      <c r="H170" s="155">
        <v>180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306</v>
      </c>
      <c r="AU170" s="153" t="s">
        <v>83</v>
      </c>
      <c r="AV170" s="150" t="s">
        <v>83</v>
      </c>
      <c r="AW170" s="150" t="s">
        <v>31</v>
      </c>
      <c r="AX170" s="150" t="s">
        <v>8</v>
      </c>
      <c r="AY170" s="153" t="s">
        <v>298</v>
      </c>
    </row>
    <row r="171" spans="1:65" s="49" customFormat="1" ht="24.2" customHeight="1">
      <c r="A171" s="47"/>
      <c r="B171" s="46"/>
      <c r="C171" s="135" t="s">
        <v>384</v>
      </c>
      <c r="D171" s="135" t="s">
        <v>300</v>
      </c>
      <c r="E171" s="136" t="s">
        <v>3271</v>
      </c>
      <c r="F171" s="137" t="s">
        <v>3272</v>
      </c>
      <c r="G171" s="138" t="s">
        <v>381</v>
      </c>
      <c r="H171" s="139">
        <v>180</v>
      </c>
      <c r="I171" s="23"/>
      <c r="J171" s="140">
        <f>ROUND(I171*H171,0)</f>
        <v>0</v>
      </c>
      <c r="K171" s="137" t="s">
        <v>314</v>
      </c>
      <c r="L171" s="46"/>
      <c r="M171" s="141" t="s">
        <v>1</v>
      </c>
      <c r="N171" s="142" t="s">
        <v>40</v>
      </c>
      <c r="O171" s="129"/>
      <c r="P171" s="130">
        <f>O171*H171</f>
        <v>0</v>
      </c>
      <c r="Q171" s="130">
        <v>0.3320577</v>
      </c>
      <c r="R171" s="130">
        <f>Q171*H171</f>
        <v>59.770386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83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3273</v>
      </c>
    </row>
    <row r="172" spans="2:51" s="150" customFormat="1" ht="12">
      <c r="B172" s="151"/>
      <c r="D172" s="152" t="s">
        <v>306</v>
      </c>
      <c r="E172" s="153" t="s">
        <v>1</v>
      </c>
      <c r="F172" s="154" t="s">
        <v>547</v>
      </c>
      <c r="H172" s="155">
        <v>180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306</v>
      </c>
      <c r="AU172" s="153" t="s">
        <v>83</v>
      </c>
      <c r="AV172" s="150" t="s">
        <v>83</v>
      </c>
      <c r="AW172" s="150" t="s">
        <v>31</v>
      </c>
      <c r="AX172" s="150" t="s">
        <v>8</v>
      </c>
      <c r="AY172" s="153" t="s">
        <v>298</v>
      </c>
    </row>
    <row r="173" spans="1:65" s="49" customFormat="1" ht="24.2" customHeight="1">
      <c r="A173" s="47"/>
      <c r="B173" s="46"/>
      <c r="C173" s="135" t="s">
        <v>389</v>
      </c>
      <c r="D173" s="135" t="s">
        <v>300</v>
      </c>
      <c r="E173" s="136" t="s">
        <v>3274</v>
      </c>
      <c r="F173" s="137" t="s">
        <v>3275</v>
      </c>
      <c r="G173" s="138" t="s">
        <v>381</v>
      </c>
      <c r="H173" s="139">
        <v>180</v>
      </c>
      <c r="I173" s="23"/>
      <c r="J173" s="140">
        <f>ROUND(I173*H173,0)</f>
        <v>0</v>
      </c>
      <c r="K173" s="137" t="s">
        <v>314</v>
      </c>
      <c r="L173" s="46"/>
      <c r="M173" s="141" t="s">
        <v>1</v>
      </c>
      <c r="N173" s="142" t="s">
        <v>40</v>
      </c>
      <c r="O173" s="129"/>
      <c r="P173" s="130">
        <f>O173*H173</f>
        <v>0</v>
      </c>
      <c r="Q173" s="130">
        <v>0.00034</v>
      </c>
      <c r="R173" s="130">
        <f>Q173*H173</f>
        <v>0.061200000000000004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3276</v>
      </c>
    </row>
    <row r="174" spans="2:51" s="150" customFormat="1" ht="12">
      <c r="B174" s="151"/>
      <c r="D174" s="152" t="s">
        <v>306</v>
      </c>
      <c r="E174" s="153" t="s">
        <v>1</v>
      </c>
      <c r="F174" s="154" t="s">
        <v>547</v>
      </c>
      <c r="H174" s="155">
        <v>180</v>
      </c>
      <c r="L174" s="151"/>
      <c r="M174" s="156"/>
      <c r="N174" s="157"/>
      <c r="O174" s="157"/>
      <c r="P174" s="157"/>
      <c r="Q174" s="157"/>
      <c r="R174" s="157"/>
      <c r="S174" s="157"/>
      <c r="T174" s="158"/>
      <c r="AT174" s="153" t="s">
        <v>306</v>
      </c>
      <c r="AU174" s="153" t="s">
        <v>83</v>
      </c>
      <c r="AV174" s="150" t="s">
        <v>83</v>
      </c>
      <c r="AW174" s="150" t="s">
        <v>31</v>
      </c>
      <c r="AX174" s="150" t="s">
        <v>8</v>
      </c>
      <c r="AY174" s="153" t="s">
        <v>298</v>
      </c>
    </row>
    <row r="175" spans="1:65" s="49" customFormat="1" ht="24.2" customHeight="1">
      <c r="A175" s="47"/>
      <c r="B175" s="46"/>
      <c r="C175" s="135" t="s">
        <v>395</v>
      </c>
      <c r="D175" s="135" t="s">
        <v>300</v>
      </c>
      <c r="E175" s="136" t="s">
        <v>3277</v>
      </c>
      <c r="F175" s="137" t="s">
        <v>3278</v>
      </c>
      <c r="G175" s="138" t="s">
        <v>381</v>
      </c>
      <c r="H175" s="139">
        <v>186</v>
      </c>
      <c r="I175" s="23"/>
      <c r="J175" s="140">
        <f>ROUND(I175*H175,0)</f>
        <v>0</v>
      </c>
      <c r="K175" s="137" t="s">
        <v>314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0.00051</v>
      </c>
      <c r="R175" s="130">
        <f>Q175*H175</f>
        <v>0.09486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304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3279</v>
      </c>
    </row>
    <row r="176" spans="2:51" s="150" customFormat="1" ht="12">
      <c r="B176" s="151"/>
      <c r="D176" s="152" t="s">
        <v>306</v>
      </c>
      <c r="E176" s="153" t="s">
        <v>1</v>
      </c>
      <c r="F176" s="154" t="s">
        <v>547</v>
      </c>
      <c r="H176" s="155">
        <v>180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306</v>
      </c>
      <c r="AU176" s="153" t="s">
        <v>83</v>
      </c>
      <c r="AV176" s="150" t="s">
        <v>83</v>
      </c>
      <c r="AW176" s="150" t="s">
        <v>31</v>
      </c>
      <c r="AX176" s="150" t="s">
        <v>75</v>
      </c>
      <c r="AY176" s="153" t="s">
        <v>298</v>
      </c>
    </row>
    <row r="177" spans="2:51" s="150" customFormat="1" ht="22.5">
      <c r="B177" s="151"/>
      <c r="D177" s="152" t="s">
        <v>306</v>
      </c>
      <c r="E177" s="153" t="s">
        <v>1</v>
      </c>
      <c r="F177" s="154" t="s">
        <v>3280</v>
      </c>
      <c r="H177" s="155">
        <v>6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75</v>
      </c>
      <c r="AY177" s="153" t="s">
        <v>298</v>
      </c>
    </row>
    <row r="178" spans="2:51" s="159" customFormat="1" ht="12">
      <c r="B178" s="160"/>
      <c r="D178" s="152" t="s">
        <v>306</v>
      </c>
      <c r="E178" s="161" t="s">
        <v>1</v>
      </c>
      <c r="F178" s="162" t="s">
        <v>309</v>
      </c>
      <c r="H178" s="163">
        <v>186</v>
      </c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306</v>
      </c>
      <c r="AU178" s="161" t="s">
        <v>83</v>
      </c>
      <c r="AV178" s="159" t="s">
        <v>310</v>
      </c>
      <c r="AW178" s="159" t="s">
        <v>31</v>
      </c>
      <c r="AX178" s="159" t="s">
        <v>8</v>
      </c>
      <c r="AY178" s="161" t="s">
        <v>298</v>
      </c>
    </row>
    <row r="179" spans="1:65" s="49" customFormat="1" ht="24.2" customHeight="1">
      <c r="A179" s="47"/>
      <c r="B179" s="46"/>
      <c r="C179" s="135" t="s">
        <v>401</v>
      </c>
      <c r="D179" s="135" t="s">
        <v>300</v>
      </c>
      <c r="E179" s="136" t="s">
        <v>3281</v>
      </c>
      <c r="F179" s="137" t="s">
        <v>3282</v>
      </c>
      <c r="G179" s="138" t="s">
        <v>381</v>
      </c>
      <c r="H179" s="139">
        <v>186</v>
      </c>
      <c r="I179" s="23"/>
      <c r="J179" s="140">
        <f>ROUND(I179*H179,0)</f>
        <v>0</v>
      </c>
      <c r="K179" s="137" t="s">
        <v>314</v>
      </c>
      <c r="L179" s="46"/>
      <c r="M179" s="141" t="s">
        <v>1</v>
      </c>
      <c r="N179" s="142" t="s">
        <v>40</v>
      </c>
      <c r="O179" s="129"/>
      <c r="P179" s="130">
        <f>O179*H179</f>
        <v>0</v>
      </c>
      <c r="Q179" s="130">
        <v>0.10373</v>
      </c>
      <c r="R179" s="130">
        <f>Q179*H179</f>
        <v>19.29378</v>
      </c>
      <c r="S179" s="130">
        <v>0</v>
      </c>
      <c r="T179" s="131">
        <f>S179*H179</f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304</v>
      </c>
      <c r="AT179" s="132" t="s">
        <v>300</v>
      </c>
      <c r="AU179" s="132" t="s">
        <v>83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3283</v>
      </c>
    </row>
    <row r="180" spans="2:51" s="150" customFormat="1" ht="12">
      <c r="B180" s="151"/>
      <c r="D180" s="152" t="s">
        <v>306</v>
      </c>
      <c r="E180" s="153" t="s">
        <v>547</v>
      </c>
      <c r="F180" s="154" t="s">
        <v>3284</v>
      </c>
      <c r="H180" s="155">
        <v>180</v>
      </c>
      <c r="L180" s="151"/>
      <c r="M180" s="156"/>
      <c r="N180" s="157"/>
      <c r="O180" s="157"/>
      <c r="P180" s="157"/>
      <c r="Q180" s="157"/>
      <c r="R180" s="157"/>
      <c r="S180" s="157"/>
      <c r="T180" s="158"/>
      <c r="AT180" s="153" t="s">
        <v>306</v>
      </c>
      <c r="AU180" s="153" t="s">
        <v>83</v>
      </c>
      <c r="AV180" s="150" t="s">
        <v>83</v>
      </c>
      <c r="AW180" s="150" t="s">
        <v>31</v>
      </c>
      <c r="AX180" s="150" t="s">
        <v>75</v>
      </c>
      <c r="AY180" s="153" t="s">
        <v>298</v>
      </c>
    </row>
    <row r="181" spans="2:51" s="150" customFormat="1" ht="12">
      <c r="B181" s="151"/>
      <c r="D181" s="152" t="s">
        <v>306</v>
      </c>
      <c r="E181" s="153" t="s">
        <v>1</v>
      </c>
      <c r="F181" s="154" t="s">
        <v>3285</v>
      </c>
      <c r="H181" s="155">
        <v>6</v>
      </c>
      <c r="L181" s="151"/>
      <c r="M181" s="156"/>
      <c r="N181" s="157"/>
      <c r="O181" s="157"/>
      <c r="P181" s="157"/>
      <c r="Q181" s="157"/>
      <c r="R181" s="157"/>
      <c r="S181" s="157"/>
      <c r="T181" s="158"/>
      <c r="AT181" s="153" t="s">
        <v>306</v>
      </c>
      <c r="AU181" s="153" t="s">
        <v>83</v>
      </c>
      <c r="AV181" s="150" t="s">
        <v>83</v>
      </c>
      <c r="AW181" s="150" t="s">
        <v>31</v>
      </c>
      <c r="AX181" s="150" t="s">
        <v>75</v>
      </c>
      <c r="AY181" s="153" t="s">
        <v>298</v>
      </c>
    </row>
    <row r="182" spans="2:51" s="159" customFormat="1" ht="12">
      <c r="B182" s="160"/>
      <c r="D182" s="152" t="s">
        <v>306</v>
      </c>
      <c r="E182" s="161" t="s">
        <v>1</v>
      </c>
      <c r="F182" s="162" t="s">
        <v>309</v>
      </c>
      <c r="H182" s="163">
        <v>186</v>
      </c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306</v>
      </c>
      <c r="AU182" s="161" t="s">
        <v>83</v>
      </c>
      <c r="AV182" s="159" t="s">
        <v>310</v>
      </c>
      <c r="AW182" s="159" t="s">
        <v>31</v>
      </c>
      <c r="AX182" s="159" t="s">
        <v>8</v>
      </c>
      <c r="AY182" s="161" t="s">
        <v>298</v>
      </c>
    </row>
    <row r="183" spans="1:65" s="49" customFormat="1" ht="24.2" customHeight="1">
      <c r="A183" s="47"/>
      <c r="B183" s="46"/>
      <c r="C183" s="135" t="s">
        <v>7</v>
      </c>
      <c r="D183" s="135" t="s">
        <v>300</v>
      </c>
      <c r="E183" s="136" t="s">
        <v>3286</v>
      </c>
      <c r="F183" s="137" t="s">
        <v>3287</v>
      </c>
      <c r="G183" s="138" t="s">
        <v>381</v>
      </c>
      <c r="H183" s="139">
        <v>78</v>
      </c>
      <c r="I183" s="23"/>
      <c r="J183" s="140">
        <f>ROUND(I183*H183,0)</f>
        <v>0</v>
      </c>
      <c r="K183" s="137" t="s">
        <v>314</v>
      </c>
      <c r="L183" s="46"/>
      <c r="M183" s="141" t="s">
        <v>1</v>
      </c>
      <c r="N183" s="142" t="s">
        <v>40</v>
      </c>
      <c r="O183" s="129"/>
      <c r="P183" s="130">
        <f>O183*H183</f>
        <v>0</v>
      </c>
      <c r="Q183" s="130">
        <v>0.0835</v>
      </c>
      <c r="R183" s="130">
        <f>Q183*H183</f>
        <v>6.513000000000001</v>
      </c>
      <c r="S183" s="130">
        <v>0</v>
      </c>
      <c r="T183" s="131">
        <f>S183*H183</f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304</v>
      </c>
      <c r="AT183" s="132" t="s">
        <v>300</v>
      </c>
      <c r="AU183" s="132" t="s">
        <v>83</v>
      </c>
      <c r="AY183" s="39" t="s">
        <v>298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39" t="s">
        <v>8</v>
      </c>
      <c r="BK183" s="133">
        <f>ROUND(I183*H183,0)</f>
        <v>0</v>
      </c>
      <c r="BL183" s="39" t="s">
        <v>304</v>
      </c>
      <c r="BM183" s="132" t="s">
        <v>3288</v>
      </c>
    </row>
    <row r="184" spans="2:51" s="150" customFormat="1" ht="12">
      <c r="B184" s="151"/>
      <c r="D184" s="152" t="s">
        <v>306</v>
      </c>
      <c r="E184" s="153" t="s">
        <v>1</v>
      </c>
      <c r="F184" s="154" t="s">
        <v>3229</v>
      </c>
      <c r="H184" s="155">
        <v>78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306</v>
      </c>
      <c r="AU184" s="153" t="s">
        <v>83</v>
      </c>
      <c r="AV184" s="150" t="s">
        <v>83</v>
      </c>
      <c r="AW184" s="150" t="s">
        <v>31</v>
      </c>
      <c r="AX184" s="150" t="s">
        <v>8</v>
      </c>
      <c r="AY184" s="153" t="s">
        <v>298</v>
      </c>
    </row>
    <row r="185" spans="1:65" s="49" customFormat="1" ht="14.45" customHeight="1">
      <c r="A185" s="47"/>
      <c r="B185" s="46"/>
      <c r="C185" s="120" t="s">
        <v>414</v>
      </c>
      <c r="D185" s="120" t="s">
        <v>358</v>
      </c>
      <c r="E185" s="121" t="s">
        <v>3289</v>
      </c>
      <c r="F185" s="122" t="s">
        <v>3290</v>
      </c>
      <c r="G185" s="123" t="s">
        <v>438</v>
      </c>
      <c r="H185" s="124">
        <v>26</v>
      </c>
      <c r="I185" s="24"/>
      <c r="J185" s="125">
        <f>ROUND(I185*H185,0)</f>
        <v>0</v>
      </c>
      <c r="K185" s="122" t="s">
        <v>1</v>
      </c>
      <c r="L185" s="126"/>
      <c r="M185" s="127" t="s">
        <v>1</v>
      </c>
      <c r="N185" s="128" t="s">
        <v>40</v>
      </c>
      <c r="O185" s="129"/>
      <c r="P185" s="130">
        <f>O185*H185</f>
        <v>0</v>
      </c>
      <c r="Q185" s="130">
        <v>1.31</v>
      </c>
      <c r="R185" s="130">
        <f>Q185*H185</f>
        <v>34.06</v>
      </c>
      <c r="S185" s="130">
        <v>0</v>
      </c>
      <c r="T185" s="131">
        <f>S185*H185</f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340</v>
      </c>
      <c r="AT185" s="132" t="s">
        <v>358</v>
      </c>
      <c r="AU185" s="132" t="s">
        <v>83</v>
      </c>
      <c r="AY185" s="39" t="s">
        <v>298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39" t="s">
        <v>8</v>
      </c>
      <c r="BK185" s="133">
        <f>ROUND(I185*H185,0)</f>
        <v>0</v>
      </c>
      <c r="BL185" s="39" t="s">
        <v>304</v>
      </c>
      <c r="BM185" s="132" t="s">
        <v>3291</v>
      </c>
    </row>
    <row r="186" spans="2:51" s="150" customFormat="1" ht="12">
      <c r="B186" s="151"/>
      <c r="D186" s="152" t="s">
        <v>306</v>
      </c>
      <c r="E186" s="153" t="s">
        <v>1</v>
      </c>
      <c r="F186" s="154" t="s">
        <v>3292</v>
      </c>
      <c r="H186" s="155">
        <v>26</v>
      </c>
      <c r="L186" s="151"/>
      <c r="M186" s="156"/>
      <c r="N186" s="157"/>
      <c r="O186" s="157"/>
      <c r="P186" s="157"/>
      <c r="Q186" s="157"/>
      <c r="R186" s="157"/>
      <c r="S186" s="157"/>
      <c r="T186" s="158"/>
      <c r="AT186" s="153" t="s">
        <v>306</v>
      </c>
      <c r="AU186" s="153" t="s">
        <v>83</v>
      </c>
      <c r="AV186" s="150" t="s">
        <v>83</v>
      </c>
      <c r="AW186" s="150" t="s">
        <v>31</v>
      </c>
      <c r="AX186" s="150" t="s">
        <v>8</v>
      </c>
      <c r="AY186" s="153" t="s">
        <v>298</v>
      </c>
    </row>
    <row r="187" spans="2:63" s="107" customFormat="1" ht="22.9" customHeight="1">
      <c r="B187" s="108"/>
      <c r="D187" s="109" t="s">
        <v>74</v>
      </c>
      <c r="E187" s="118" t="s">
        <v>344</v>
      </c>
      <c r="F187" s="118" t="s">
        <v>969</v>
      </c>
      <c r="J187" s="119">
        <f>BK187</f>
        <v>0</v>
      </c>
      <c r="L187" s="108"/>
      <c r="M187" s="112"/>
      <c r="N187" s="113"/>
      <c r="O187" s="113"/>
      <c r="P187" s="114">
        <f>SUM(P188:P209)</f>
        <v>0</v>
      </c>
      <c r="Q187" s="113"/>
      <c r="R187" s="114">
        <f>SUM(R188:R209)</f>
        <v>94.5908868725</v>
      </c>
      <c r="S187" s="113"/>
      <c r="T187" s="115">
        <f>SUM(T188:T209)</f>
        <v>0</v>
      </c>
      <c r="AR187" s="109" t="s">
        <v>8</v>
      </c>
      <c r="AT187" s="116" t="s">
        <v>74</v>
      </c>
      <c r="AU187" s="116" t="s">
        <v>8</v>
      </c>
      <c r="AY187" s="109" t="s">
        <v>298</v>
      </c>
      <c r="BK187" s="117">
        <f>SUM(BK188:BK209)</f>
        <v>0</v>
      </c>
    </row>
    <row r="188" spans="1:65" s="49" customFormat="1" ht="24.2" customHeight="1">
      <c r="A188" s="47"/>
      <c r="B188" s="46"/>
      <c r="C188" s="135" t="s">
        <v>421</v>
      </c>
      <c r="D188" s="135" t="s">
        <v>300</v>
      </c>
      <c r="E188" s="136" t="s">
        <v>3293</v>
      </c>
      <c r="F188" s="137" t="s">
        <v>3294</v>
      </c>
      <c r="G188" s="138" t="s">
        <v>392</v>
      </c>
      <c r="H188" s="139">
        <v>95</v>
      </c>
      <c r="I188" s="23"/>
      <c r="J188" s="140">
        <f>ROUND(I188*H188,0)</f>
        <v>0</v>
      </c>
      <c r="K188" s="137" t="s">
        <v>314</v>
      </c>
      <c r="L188" s="46"/>
      <c r="M188" s="141" t="s">
        <v>1</v>
      </c>
      <c r="N188" s="142" t="s">
        <v>40</v>
      </c>
      <c r="O188" s="129"/>
      <c r="P188" s="130">
        <f>O188*H188</f>
        <v>0</v>
      </c>
      <c r="Q188" s="130">
        <v>0.0808764</v>
      </c>
      <c r="R188" s="130">
        <f>Q188*H188</f>
        <v>7.683258</v>
      </c>
      <c r="S188" s="130">
        <v>0</v>
      </c>
      <c r="T188" s="131">
        <f>S188*H188</f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304</v>
      </c>
      <c r="AT188" s="132" t="s">
        <v>300</v>
      </c>
      <c r="AU188" s="132" t="s">
        <v>83</v>
      </c>
      <c r="AY188" s="39" t="s">
        <v>298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39" t="s">
        <v>8</v>
      </c>
      <c r="BK188" s="133">
        <f>ROUND(I188*H188,0)</f>
        <v>0</v>
      </c>
      <c r="BL188" s="39" t="s">
        <v>304</v>
      </c>
      <c r="BM188" s="132" t="s">
        <v>3295</v>
      </c>
    </row>
    <row r="189" spans="2:51" s="150" customFormat="1" ht="12">
      <c r="B189" s="151"/>
      <c r="D189" s="152" t="s">
        <v>306</v>
      </c>
      <c r="E189" s="153" t="s">
        <v>1</v>
      </c>
      <c r="F189" s="154" t="s">
        <v>3296</v>
      </c>
      <c r="H189" s="155">
        <v>95</v>
      </c>
      <c r="L189" s="151"/>
      <c r="M189" s="156"/>
      <c r="N189" s="157"/>
      <c r="O189" s="157"/>
      <c r="P189" s="157"/>
      <c r="Q189" s="157"/>
      <c r="R189" s="157"/>
      <c r="S189" s="157"/>
      <c r="T189" s="158"/>
      <c r="AT189" s="153" t="s">
        <v>306</v>
      </c>
      <c r="AU189" s="153" t="s">
        <v>83</v>
      </c>
      <c r="AV189" s="150" t="s">
        <v>83</v>
      </c>
      <c r="AW189" s="150" t="s">
        <v>31</v>
      </c>
      <c r="AX189" s="150" t="s">
        <v>8</v>
      </c>
      <c r="AY189" s="153" t="s">
        <v>298</v>
      </c>
    </row>
    <row r="190" spans="1:65" s="49" customFormat="1" ht="14.45" customHeight="1">
      <c r="A190" s="47"/>
      <c r="B190" s="46"/>
      <c r="C190" s="120" t="s">
        <v>431</v>
      </c>
      <c r="D190" s="120" t="s">
        <v>358</v>
      </c>
      <c r="E190" s="121" t="s">
        <v>3297</v>
      </c>
      <c r="F190" s="122" t="s">
        <v>3298</v>
      </c>
      <c r="G190" s="123" t="s">
        <v>392</v>
      </c>
      <c r="H190" s="124">
        <v>95.95</v>
      </c>
      <c r="I190" s="24"/>
      <c r="J190" s="125">
        <f>ROUND(I190*H190,0)</f>
        <v>0</v>
      </c>
      <c r="K190" s="122" t="s">
        <v>314</v>
      </c>
      <c r="L190" s="126"/>
      <c r="M190" s="127" t="s">
        <v>1</v>
      </c>
      <c r="N190" s="128" t="s">
        <v>40</v>
      </c>
      <c r="O190" s="129"/>
      <c r="P190" s="130">
        <f>O190*H190</f>
        <v>0</v>
      </c>
      <c r="Q190" s="130">
        <v>0.046</v>
      </c>
      <c r="R190" s="130">
        <f>Q190*H190</f>
        <v>4.4137</v>
      </c>
      <c r="S190" s="130">
        <v>0</v>
      </c>
      <c r="T190" s="131">
        <f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83</v>
      </c>
      <c r="AY190" s="39" t="s">
        <v>298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39" t="s">
        <v>8</v>
      </c>
      <c r="BK190" s="133">
        <f>ROUND(I190*H190,0)</f>
        <v>0</v>
      </c>
      <c r="BL190" s="39" t="s">
        <v>304</v>
      </c>
      <c r="BM190" s="132" t="s">
        <v>3299</v>
      </c>
    </row>
    <row r="191" spans="2:51" s="150" customFormat="1" ht="12">
      <c r="B191" s="151"/>
      <c r="D191" s="152" t="s">
        <v>306</v>
      </c>
      <c r="E191" s="153" t="s">
        <v>1</v>
      </c>
      <c r="F191" s="154" t="s">
        <v>3300</v>
      </c>
      <c r="H191" s="155">
        <v>95.95</v>
      </c>
      <c r="L191" s="151"/>
      <c r="M191" s="156"/>
      <c r="N191" s="157"/>
      <c r="O191" s="157"/>
      <c r="P191" s="157"/>
      <c r="Q191" s="157"/>
      <c r="R191" s="157"/>
      <c r="S191" s="157"/>
      <c r="T191" s="158"/>
      <c r="AT191" s="153" t="s">
        <v>306</v>
      </c>
      <c r="AU191" s="153" t="s">
        <v>83</v>
      </c>
      <c r="AV191" s="150" t="s">
        <v>83</v>
      </c>
      <c r="AW191" s="150" t="s">
        <v>31</v>
      </c>
      <c r="AX191" s="150" t="s">
        <v>8</v>
      </c>
      <c r="AY191" s="153" t="s">
        <v>298</v>
      </c>
    </row>
    <row r="192" spans="1:65" s="49" customFormat="1" ht="24.2" customHeight="1">
      <c r="A192" s="47"/>
      <c r="B192" s="46"/>
      <c r="C192" s="135" t="s">
        <v>435</v>
      </c>
      <c r="D192" s="135" t="s">
        <v>300</v>
      </c>
      <c r="E192" s="136" t="s">
        <v>3301</v>
      </c>
      <c r="F192" s="137" t="s">
        <v>3302</v>
      </c>
      <c r="G192" s="138" t="s">
        <v>392</v>
      </c>
      <c r="H192" s="139">
        <v>205</v>
      </c>
      <c r="I192" s="23"/>
      <c r="J192" s="140">
        <f>ROUND(I192*H192,0)</f>
        <v>0</v>
      </c>
      <c r="K192" s="137" t="s">
        <v>314</v>
      </c>
      <c r="L192" s="46"/>
      <c r="M192" s="141" t="s">
        <v>1</v>
      </c>
      <c r="N192" s="142" t="s">
        <v>40</v>
      </c>
      <c r="O192" s="129"/>
      <c r="P192" s="130">
        <f>O192*H192</f>
        <v>0</v>
      </c>
      <c r="Q192" s="130">
        <v>0.15539952</v>
      </c>
      <c r="R192" s="130">
        <f>Q192*H192</f>
        <v>31.856901600000004</v>
      </c>
      <c r="S192" s="130">
        <v>0</v>
      </c>
      <c r="T192" s="131">
        <f>S192*H192</f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304</v>
      </c>
      <c r="AT192" s="132" t="s">
        <v>300</v>
      </c>
      <c r="AU192" s="132" t="s">
        <v>83</v>
      </c>
      <c r="AY192" s="39" t="s">
        <v>298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39" t="s">
        <v>8</v>
      </c>
      <c r="BK192" s="133">
        <f>ROUND(I192*H192,0)</f>
        <v>0</v>
      </c>
      <c r="BL192" s="39" t="s">
        <v>304</v>
      </c>
      <c r="BM192" s="132" t="s">
        <v>3303</v>
      </c>
    </row>
    <row r="193" spans="2:51" s="150" customFormat="1" ht="12">
      <c r="B193" s="151"/>
      <c r="D193" s="152" t="s">
        <v>306</v>
      </c>
      <c r="E193" s="153" t="s">
        <v>1</v>
      </c>
      <c r="F193" s="154" t="s">
        <v>3304</v>
      </c>
      <c r="H193" s="155">
        <v>205</v>
      </c>
      <c r="L193" s="151"/>
      <c r="M193" s="156"/>
      <c r="N193" s="157"/>
      <c r="O193" s="157"/>
      <c r="P193" s="157"/>
      <c r="Q193" s="157"/>
      <c r="R193" s="157"/>
      <c r="S193" s="157"/>
      <c r="T193" s="158"/>
      <c r="AT193" s="153" t="s">
        <v>306</v>
      </c>
      <c r="AU193" s="153" t="s">
        <v>83</v>
      </c>
      <c r="AV193" s="150" t="s">
        <v>83</v>
      </c>
      <c r="AW193" s="150" t="s">
        <v>31</v>
      </c>
      <c r="AX193" s="150" t="s">
        <v>8</v>
      </c>
      <c r="AY193" s="153" t="s">
        <v>298</v>
      </c>
    </row>
    <row r="194" spans="1:65" s="49" customFormat="1" ht="14.45" customHeight="1">
      <c r="A194" s="47"/>
      <c r="B194" s="46"/>
      <c r="C194" s="120" t="s">
        <v>442</v>
      </c>
      <c r="D194" s="120" t="s">
        <v>358</v>
      </c>
      <c r="E194" s="121" t="s">
        <v>3305</v>
      </c>
      <c r="F194" s="122" t="s">
        <v>3306</v>
      </c>
      <c r="G194" s="123" t="s">
        <v>392</v>
      </c>
      <c r="H194" s="124">
        <v>206.04</v>
      </c>
      <c r="I194" s="24"/>
      <c r="J194" s="125">
        <f>ROUND(I194*H194,0)</f>
        <v>0</v>
      </c>
      <c r="K194" s="122" t="s">
        <v>314</v>
      </c>
      <c r="L194" s="126"/>
      <c r="M194" s="127" t="s">
        <v>1</v>
      </c>
      <c r="N194" s="128" t="s">
        <v>40</v>
      </c>
      <c r="O194" s="129"/>
      <c r="P194" s="130">
        <f>O194*H194</f>
        <v>0</v>
      </c>
      <c r="Q194" s="130">
        <v>0.08</v>
      </c>
      <c r="R194" s="130">
        <f>Q194*H194</f>
        <v>16.4832</v>
      </c>
      <c r="S194" s="130">
        <v>0</v>
      </c>
      <c r="T194" s="131">
        <f>S194*H194</f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83</v>
      </c>
      <c r="AY194" s="39" t="s">
        <v>298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39" t="s">
        <v>8</v>
      </c>
      <c r="BK194" s="133">
        <f>ROUND(I194*H194,0)</f>
        <v>0</v>
      </c>
      <c r="BL194" s="39" t="s">
        <v>304</v>
      </c>
      <c r="BM194" s="132" t="s">
        <v>3307</v>
      </c>
    </row>
    <row r="195" spans="2:51" s="150" customFormat="1" ht="12">
      <c r="B195" s="151"/>
      <c r="D195" s="152" t="s">
        <v>306</v>
      </c>
      <c r="E195" s="153" t="s">
        <v>1</v>
      </c>
      <c r="F195" s="154" t="s">
        <v>3308</v>
      </c>
      <c r="H195" s="155">
        <v>206.04</v>
      </c>
      <c r="L195" s="151"/>
      <c r="M195" s="156"/>
      <c r="N195" s="157"/>
      <c r="O195" s="157"/>
      <c r="P195" s="157"/>
      <c r="Q195" s="157"/>
      <c r="R195" s="157"/>
      <c r="S195" s="157"/>
      <c r="T195" s="158"/>
      <c r="AT195" s="153" t="s">
        <v>306</v>
      </c>
      <c r="AU195" s="153" t="s">
        <v>83</v>
      </c>
      <c r="AV195" s="150" t="s">
        <v>83</v>
      </c>
      <c r="AW195" s="150" t="s">
        <v>31</v>
      </c>
      <c r="AX195" s="150" t="s">
        <v>8</v>
      </c>
      <c r="AY195" s="153" t="s">
        <v>298</v>
      </c>
    </row>
    <row r="196" spans="1:65" s="49" customFormat="1" ht="24">
      <c r="A196" s="47"/>
      <c r="B196" s="46"/>
      <c r="C196" s="120" t="s">
        <v>448</v>
      </c>
      <c r="D196" s="120" t="s">
        <v>358</v>
      </c>
      <c r="E196" s="121" t="s">
        <v>3309</v>
      </c>
      <c r="F196" s="122" t="s">
        <v>3310</v>
      </c>
      <c r="G196" s="123" t="s">
        <v>392</v>
      </c>
      <c r="H196" s="124">
        <v>1</v>
      </c>
      <c r="I196" s="24"/>
      <c r="J196" s="125">
        <f>ROUND(I196*H196,0)</f>
        <v>0</v>
      </c>
      <c r="K196" s="122" t="s">
        <v>314</v>
      </c>
      <c r="L196" s="126"/>
      <c r="M196" s="127" t="s">
        <v>1</v>
      </c>
      <c r="N196" s="128" t="s">
        <v>40</v>
      </c>
      <c r="O196" s="129"/>
      <c r="P196" s="130">
        <f>O196*H196</f>
        <v>0</v>
      </c>
      <c r="Q196" s="130">
        <v>0.061</v>
      </c>
      <c r="R196" s="130">
        <f>Q196*H196</f>
        <v>0.061</v>
      </c>
      <c r="S196" s="130">
        <v>0</v>
      </c>
      <c r="T196" s="131">
        <f>S196*H196</f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340</v>
      </c>
      <c r="AT196" s="132" t="s">
        <v>358</v>
      </c>
      <c r="AU196" s="132" t="s">
        <v>83</v>
      </c>
      <c r="AY196" s="39" t="s">
        <v>298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39" t="s">
        <v>8</v>
      </c>
      <c r="BK196" s="133">
        <f>ROUND(I196*H196,0)</f>
        <v>0</v>
      </c>
      <c r="BL196" s="39" t="s">
        <v>304</v>
      </c>
      <c r="BM196" s="132" t="s">
        <v>3311</v>
      </c>
    </row>
    <row r="197" spans="2:51" s="150" customFormat="1" ht="12">
      <c r="B197" s="151"/>
      <c r="D197" s="152" t="s">
        <v>306</v>
      </c>
      <c r="E197" s="153" t="s">
        <v>1</v>
      </c>
      <c r="F197" s="154" t="s">
        <v>3312</v>
      </c>
      <c r="H197" s="155">
        <v>1</v>
      </c>
      <c r="L197" s="151"/>
      <c r="M197" s="156"/>
      <c r="N197" s="157"/>
      <c r="O197" s="157"/>
      <c r="P197" s="157"/>
      <c r="Q197" s="157"/>
      <c r="R197" s="157"/>
      <c r="S197" s="157"/>
      <c r="T197" s="158"/>
      <c r="AT197" s="153" t="s">
        <v>306</v>
      </c>
      <c r="AU197" s="153" t="s">
        <v>83</v>
      </c>
      <c r="AV197" s="150" t="s">
        <v>83</v>
      </c>
      <c r="AW197" s="150" t="s">
        <v>31</v>
      </c>
      <c r="AX197" s="150" t="s">
        <v>8</v>
      </c>
      <c r="AY197" s="153" t="s">
        <v>298</v>
      </c>
    </row>
    <row r="198" spans="1:65" s="49" customFormat="1" ht="24.2" customHeight="1">
      <c r="A198" s="47"/>
      <c r="B198" s="46"/>
      <c r="C198" s="135" t="s">
        <v>454</v>
      </c>
      <c r="D198" s="135" t="s">
        <v>300</v>
      </c>
      <c r="E198" s="136" t="s">
        <v>3313</v>
      </c>
      <c r="F198" s="137" t="s">
        <v>3314</v>
      </c>
      <c r="G198" s="138" t="s">
        <v>303</v>
      </c>
      <c r="H198" s="139">
        <v>15</v>
      </c>
      <c r="I198" s="23"/>
      <c r="J198" s="140">
        <f>ROUND(I198*H198,0)</f>
        <v>0</v>
      </c>
      <c r="K198" s="137" t="s">
        <v>314</v>
      </c>
      <c r="L198" s="46"/>
      <c r="M198" s="141" t="s">
        <v>1</v>
      </c>
      <c r="N198" s="142" t="s">
        <v>40</v>
      </c>
      <c r="O198" s="129"/>
      <c r="P198" s="130">
        <f>O198*H198</f>
        <v>0</v>
      </c>
      <c r="Q198" s="130">
        <v>2.25634</v>
      </c>
      <c r="R198" s="130">
        <f>Q198*H198</f>
        <v>33.845099999999995</v>
      </c>
      <c r="S198" s="130">
        <v>0</v>
      </c>
      <c r="T198" s="131">
        <f>S198*H198</f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304</v>
      </c>
      <c r="AT198" s="132" t="s">
        <v>300</v>
      </c>
      <c r="AU198" s="132" t="s">
        <v>83</v>
      </c>
      <c r="AY198" s="39" t="s">
        <v>298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39" t="s">
        <v>8</v>
      </c>
      <c r="BK198" s="133">
        <f>ROUND(I198*H198,0)</f>
        <v>0</v>
      </c>
      <c r="BL198" s="39" t="s">
        <v>304</v>
      </c>
      <c r="BM198" s="132" t="s">
        <v>3315</v>
      </c>
    </row>
    <row r="199" spans="2:51" s="150" customFormat="1" ht="12">
      <c r="B199" s="151"/>
      <c r="D199" s="152" t="s">
        <v>306</v>
      </c>
      <c r="E199" s="153" t="s">
        <v>1</v>
      </c>
      <c r="F199" s="154" t="s">
        <v>3316</v>
      </c>
      <c r="H199" s="155">
        <v>10.25</v>
      </c>
      <c r="L199" s="151"/>
      <c r="M199" s="156"/>
      <c r="N199" s="157"/>
      <c r="O199" s="157"/>
      <c r="P199" s="157"/>
      <c r="Q199" s="157"/>
      <c r="R199" s="157"/>
      <c r="S199" s="157"/>
      <c r="T199" s="158"/>
      <c r="AT199" s="153" t="s">
        <v>306</v>
      </c>
      <c r="AU199" s="153" t="s">
        <v>83</v>
      </c>
      <c r="AV199" s="150" t="s">
        <v>83</v>
      </c>
      <c r="AW199" s="150" t="s">
        <v>31</v>
      </c>
      <c r="AX199" s="150" t="s">
        <v>75</v>
      </c>
      <c r="AY199" s="153" t="s">
        <v>298</v>
      </c>
    </row>
    <row r="200" spans="2:51" s="150" customFormat="1" ht="12">
      <c r="B200" s="151"/>
      <c r="D200" s="152" t="s">
        <v>306</v>
      </c>
      <c r="E200" s="153" t="s">
        <v>1</v>
      </c>
      <c r="F200" s="154" t="s">
        <v>3317</v>
      </c>
      <c r="H200" s="155">
        <v>4.75</v>
      </c>
      <c r="L200" s="151"/>
      <c r="M200" s="156"/>
      <c r="N200" s="157"/>
      <c r="O200" s="157"/>
      <c r="P200" s="157"/>
      <c r="Q200" s="157"/>
      <c r="R200" s="157"/>
      <c r="S200" s="157"/>
      <c r="T200" s="158"/>
      <c r="AT200" s="153" t="s">
        <v>306</v>
      </c>
      <c r="AU200" s="153" t="s">
        <v>83</v>
      </c>
      <c r="AV200" s="150" t="s">
        <v>83</v>
      </c>
      <c r="AW200" s="150" t="s">
        <v>31</v>
      </c>
      <c r="AX200" s="150" t="s">
        <v>75</v>
      </c>
      <c r="AY200" s="153" t="s">
        <v>298</v>
      </c>
    </row>
    <row r="201" spans="2:51" s="159" customFormat="1" ht="12">
      <c r="B201" s="160"/>
      <c r="D201" s="152" t="s">
        <v>306</v>
      </c>
      <c r="E201" s="161" t="s">
        <v>1</v>
      </c>
      <c r="F201" s="162" t="s">
        <v>309</v>
      </c>
      <c r="H201" s="163">
        <v>15</v>
      </c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306</v>
      </c>
      <c r="AU201" s="161" t="s">
        <v>83</v>
      </c>
      <c r="AV201" s="159" t="s">
        <v>310</v>
      </c>
      <c r="AW201" s="159" t="s">
        <v>31</v>
      </c>
      <c r="AX201" s="159" t="s">
        <v>8</v>
      </c>
      <c r="AY201" s="161" t="s">
        <v>298</v>
      </c>
    </row>
    <row r="202" spans="1:65" s="49" customFormat="1" ht="24.2" customHeight="1">
      <c r="A202" s="47"/>
      <c r="B202" s="46"/>
      <c r="C202" s="135" t="s">
        <v>459</v>
      </c>
      <c r="D202" s="135" t="s">
        <v>300</v>
      </c>
      <c r="E202" s="136" t="s">
        <v>3318</v>
      </c>
      <c r="F202" s="137" t="s">
        <v>3319</v>
      </c>
      <c r="G202" s="138" t="s">
        <v>381</v>
      </c>
      <c r="H202" s="139">
        <v>230</v>
      </c>
      <c r="I202" s="23"/>
      <c r="J202" s="140">
        <f>ROUND(I202*H202,0)</f>
        <v>0</v>
      </c>
      <c r="K202" s="137" t="s">
        <v>314</v>
      </c>
      <c r="L202" s="46"/>
      <c r="M202" s="141" t="s">
        <v>1</v>
      </c>
      <c r="N202" s="142" t="s">
        <v>40</v>
      </c>
      <c r="O202" s="129"/>
      <c r="P202" s="130">
        <f>O202*H202</f>
        <v>0</v>
      </c>
      <c r="Q202" s="130">
        <v>0.0006095</v>
      </c>
      <c r="R202" s="130">
        <f>Q202*H202</f>
        <v>0.140185</v>
      </c>
      <c r="S202" s="130">
        <v>0</v>
      </c>
      <c r="T202" s="131">
        <f>S202*H202</f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304</v>
      </c>
      <c r="AT202" s="132" t="s">
        <v>300</v>
      </c>
      <c r="AU202" s="132" t="s">
        <v>83</v>
      </c>
      <c r="AY202" s="39" t="s">
        <v>298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39" t="s">
        <v>8</v>
      </c>
      <c r="BK202" s="133">
        <f>ROUND(I202*H202,0)</f>
        <v>0</v>
      </c>
      <c r="BL202" s="39" t="s">
        <v>304</v>
      </c>
      <c r="BM202" s="132" t="s">
        <v>3320</v>
      </c>
    </row>
    <row r="203" spans="2:51" s="150" customFormat="1" ht="12">
      <c r="B203" s="151"/>
      <c r="D203" s="152" t="s">
        <v>306</v>
      </c>
      <c r="E203" s="153" t="s">
        <v>1</v>
      </c>
      <c r="F203" s="154" t="s">
        <v>3220</v>
      </c>
      <c r="H203" s="155">
        <v>230</v>
      </c>
      <c r="L203" s="151"/>
      <c r="M203" s="156"/>
      <c r="N203" s="157"/>
      <c r="O203" s="157"/>
      <c r="P203" s="157"/>
      <c r="Q203" s="157"/>
      <c r="R203" s="157"/>
      <c r="S203" s="157"/>
      <c r="T203" s="158"/>
      <c r="AT203" s="153" t="s">
        <v>306</v>
      </c>
      <c r="AU203" s="153" t="s">
        <v>83</v>
      </c>
      <c r="AV203" s="150" t="s">
        <v>83</v>
      </c>
      <c r="AW203" s="150" t="s">
        <v>31</v>
      </c>
      <c r="AX203" s="150" t="s">
        <v>8</v>
      </c>
      <c r="AY203" s="153" t="s">
        <v>298</v>
      </c>
    </row>
    <row r="204" spans="1:65" s="49" customFormat="1" ht="24.2" customHeight="1">
      <c r="A204" s="47"/>
      <c r="B204" s="46"/>
      <c r="C204" s="135" t="s">
        <v>465</v>
      </c>
      <c r="D204" s="135" t="s">
        <v>300</v>
      </c>
      <c r="E204" s="136" t="s">
        <v>3321</v>
      </c>
      <c r="F204" s="137" t="s">
        <v>3322</v>
      </c>
      <c r="G204" s="138" t="s">
        <v>381</v>
      </c>
      <c r="H204" s="139">
        <v>230</v>
      </c>
      <c r="I204" s="23"/>
      <c r="J204" s="140">
        <f>ROUND(I204*H204,0)</f>
        <v>0</v>
      </c>
      <c r="K204" s="137" t="s">
        <v>314</v>
      </c>
      <c r="L204" s="46"/>
      <c r="M204" s="141" t="s">
        <v>1</v>
      </c>
      <c r="N204" s="142" t="s">
        <v>40</v>
      </c>
      <c r="O204" s="129"/>
      <c r="P204" s="130">
        <f>O204*H204</f>
        <v>0</v>
      </c>
      <c r="Q204" s="130">
        <v>0.0004675</v>
      </c>
      <c r="R204" s="130">
        <f>Q204*H204</f>
        <v>0.107525</v>
      </c>
      <c r="S204" s="130">
        <v>0</v>
      </c>
      <c r="T204" s="131">
        <f>S204*H204</f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304</v>
      </c>
      <c r="AT204" s="132" t="s">
        <v>300</v>
      </c>
      <c r="AU204" s="132" t="s">
        <v>83</v>
      </c>
      <c r="AY204" s="39" t="s">
        <v>298</v>
      </c>
      <c r="BE204" s="133">
        <f>IF(N204="základní",J204,0)</f>
        <v>0</v>
      </c>
      <c r="BF204" s="133">
        <f>IF(N204="snížená",J204,0)</f>
        <v>0</v>
      </c>
      <c r="BG204" s="133">
        <f>IF(N204="zákl. přenesená",J204,0)</f>
        <v>0</v>
      </c>
      <c r="BH204" s="133">
        <f>IF(N204="sníž. přenesená",J204,0)</f>
        <v>0</v>
      </c>
      <c r="BI204" s="133">
        <f>IF(N204="nulová",J204,0)</f>
        <v>0</v>
      </c>
      <c r="BJ204" s="39" t="s">
        <v>8</v>
      </c>
      <c r="BK204" s="133">
        <f>ROUND(I204*H204,0)</f>
        <v>0</v>
      </c>
      <c r="BL204" s="39" t="s">
        <v>304</v>
      </c>
      <c r="BM204" s="132" t="s">
        <v>3323</v>
      </c>
    </row>
    <row r="205" spans="2:51" s="150" customFormat="1" ht="12">
      <c r="B205" s="151"/>
      <c r="D205" s="152" t="s">
        <v>306</v>
      </c>
      <c r="E205" s="153" t="s">
        <v>1</v>
      </c>
      <c r="F205" s="154" t="s">
        <v>3220</v>
      </c>
      <c r="H205" s="155">
        <v>230</v>
      </c>
      <c r="L205" s="151"/>
      <c r="M205" s="156"/>
      <c r="N205" s="157"/>
      <c r="O205" s="157"/>
      <c r="P205" s="157"/>
      <c r="Q205" s="157"/>
      <c r="R205" s="157"/>
      <c r="S205" s="157"/>
      <c r="T205" s="158"/>
      <c r="AT205" s="153" t="s">
        <v>306</v>
      </c>
      <c r="AU205" s="153" t="s">
        <v>83</v>
      </c>
      <c r="AV205" s="150" t="s">
        <v>83</v>
      </c>
      <c r="AW205" s="150" t="s">
        <v>31</v>
      </c>
      <c r="AX205" s="150" t="s">
        <v>8</v>
      </c>
      <c r="AY205" s="153" t="s">
        <v>298</v>
      </c>
    </row>
    <row r="206" spans="1:65" s="49" customFormat="1" ht="14.45" customHeight="1">
      <c r="A206" s="47"/>
      <c r="B206" s="46"/>
      <c r="C206" s="135" t="s">
        <v>471</v>
      </c>
      <c r="D206" s="135" t="s">
        <v>300</v>
      </c>
      <c r="E206" s="136" t="s">
        <v>3324</v>
      </c>
      <c r="F206" s="137" t="s">
        <v>3325</v>
      </c>
      <c r="G206" s="138" t="s">
        <v>392</v>
      </c>
      <c r="H206" s="139">
        <v>10.5</v>
      </c>
      <c r="I206" s="23"/>
      <c r="J206" s="140">
        <f>ROUND(I206*H206,0)</f>
        <v>0</v>
      </c>
      <c r="K206" s="137" t="s">
        <v>314</v>
      </c>
      <c r="L206" s="46"/>
      <c r="M206" s="141" t="s">
        <v>1</v>
      </c>
      <c r="N206" s="142" t="s">
        <v>40</v>
      </c>
      <c r="O206" s="129"/>
      <c r="P206" s="130">
        <f>O206*H206</f>
        <v>0</v>
      </c>
      <c r="Q206" s="130">
        <v>1.645E-06</v>
      </c>
      <c r="R206" s="130">
        <f>Q206*H206</f>
        <v>1.7272499999999998E-05</v>
      </c>
      <c r="S206" s="130">
        <v>0</v>
      </c>
      <c r="T206" s="131">
        <f>S206*H206</f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304</v>
      </c>
      <c r="AT206" s="132" t="s">
        <v>300</v>
      </c>
      <c r="AU206" s="132" t="s">
        <v>83</v>
      </c>
      <c r="AY206" s="39" t="s">
        <v>298</v>
      </c>
      <c r="BE206" s="133">
        <f>IF(N206="základní",J206,0)</f>
        <v>0</v>
      </c>
      <c r="BF206" s="133">
        <f>IF(N206="snížená",J206,0)</f>
        <v>0</v>
      </c>
      <c r="BG206" s="133">
        <f>IF(N206="zákl. přenesená",J206,0)</f>
        <v>0</v>
      </c>
      <c r="BH206" s="133">
        <f>IF(N206="sníž. přenesená",J206,0)</f>
        <v>0</v>
      </c>
      <c r="BI206" s="133">
        <f>IF(N206="nulová",J206,0)</f>
        <v>0</v>
      </c>
      <c r="BJ206" s="39" t="s">
        <v>8</v>
      </c>
      <c r="BK206" s="133">
        <f>ROUND(I206*H206,0)</f>
        <v>0</v>
      </c>
      <c r="BL206" s="39" t="s">
        <v>304</v>
      </c>
      <c r="BM206" s="132" t="s">
        <v>3326</v>
      </c>
    </row>
    <row r="207" spans="2:51" s="150" customFormat="1" ht="12">
      <c r="B207" s="151"/>
      <c r="D207" s="152" t="s">
        <v>306</v>
      </c>
      <c r="E207" s="153" t="s">
        <v>1</v>
      </c>
      <c r="F207" s="154" t="s">
        <v>3327</v>
      </c>
      <c r="H207" s="155">
        <v>10.5</v>
      </c>
      <c r="L207" s="151"/>
      <c r="M207" s="156"/>
      <c r="N207" s="157"/>
      <c r="O207" s="157"/>
      <c r="P207" s="157"/>
      <c r="Q207" s="157"/>
      <c r="R207" s="157"/>
      <c r="S207" s="157"/>
      <c r="T207" s="158"/>
      <c r="AT207" s="153" t="s">
        <v>306</v>
      </c>
      <c r="AU207" s="153" t="s">
        <v>83</v>
      </c>
      <c r="AV207" s="150" t="s">
        <v>83</v>
      </c>
      <c r="AW207" s="150" t="s">
        <v>31</v>
      </c>
      <c r="AX207" s="150" t="s">
        <v>8</v>
      </c>
      <c r="AY207" s="153" t="s">
        <v>298</v>
      </c>
    </row>
    <row r="208" spans="1:65" s="49" customFormat="1" ht="24.2" customHeight="1">
      <c r="A208" s="47"/>
      <c r="B208" s="46"/>
      <c r="C208" s="135" t="s">
        <v>475</v>
      </c>
      <c r="D208" s="135" t="s">
        <v>300</v>
      </c>
      <c r="E208" s="136" t="s">
        <v>3328</v>
      </c>
      <c r="F208" s="137" t="s">
        <v>3329</v>
      </c>
      <c r="G208" s="138" t="s">
        <v>381</v>
      </c>
      <c r="H208" s="139">
        <v>78</v>
      </c>
      <c r="I208" s="23"/>
      <c r="J208" s="140">
        <f>ROUND(I208*H208,0)</f>
        <v>0</v>
      </c>
      <c r="K208" s="137" t="s">
        <v>314</v>
      </c>
      <c r="L208" s="46"/>
      <c r="M208" s="141" t="s">
        <v>1</v>
      </c>
      <c r="N208" s="142" t="s">
        <v>40</v>
      </c>
      <c r="O208" s="129"/>
      <c r="P208" s="130">
        <f>O208*H208</f>
        <v>0</v>
      </c>
      <c r="Q208" s="130">
        <v>0</v>
      </c>
      <c r="R208" s="130">
        <f>Q208*H208</f>
        <v>0</v>
      </c>
      <c r="S208" s="130">
        <v>0</v>
      </c>
      <c r="T208" s="131">
        <f>S208*H208</f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304</v>
      </c>
      <c r="AT208" s="132" t="s">
        <v>300</v>
      </c>
      <c r="AU208" s="132" t="s">
        <v>83</v>
      </c>
      <c r="AY208" s="39" t="s">
        <v>298</v>
      </c>
      <c r="BE208" s="133">
        <f>IF(N208="základní",J208,0)</f>
        <v>0</v>
      </c>
      <c r="BF208" s="133">
        <f>IF(N208="snížená",J208,0)</f>
        <v>0</v>
      </c>
      <c r="BG208" s="133">
        <f>IF(N208="zákl. přenesená",J208,0)</f>
        <v>0</v>
      </c>
      <c r="BH208" s="133">
        <f>IF(N208="sníž. přenesená",J208,0)</f>
        <v>0</v>
      </c>
      <c r="BI208" s="133">
        <f>IF(N208="nulová",J208,0)</f>
        <v>0</v>
      </c>
      <c r="BJ208" s="39" t="s">
        <v>8</v>
      </c>
      <c r="BK208" s="133">
        <f>ROUND(I208*H208,0)</f>
        <v>0</v>
      </c>
      <c r="BL208" s="39" t="s">
        <v>304</v>
      </c>
      <c r="BM208" s="132" t="s">
        <v>3330</v>
      </c>
    </row>
    <row r="209" spans="2:51" s="150" customFormat="1" ht="12">
      <c r="B209" s="151"/>
      <c r="D209" s="152" t="s">
        <v>306</v>
      </c>
      <c r="E209" s="153" t="s">
        <v>1</v>
      </c>
      <c r="F209" s="154" t="s">
        <v>3229</v>
      </c>
      <c r="H209" s="155">
        <v>78</v>
      </c>
      <c r="L209" s="151"/>
      <c r="M209" s="156"/>
      <c r="N209" s="157"/>
      <c r="O209" s="157"/>
      <c r="P209" s="157"/>
      <c r="Q209" s="157"/>
      <c r="R209" s="157"/>
      <c r="S209" s="157"/>
      <c r="T209" s="158"/>
      <c r="AT209" s="153" t="s">
        <v>306</v>
      </c>
      <c r="AU209" s="153" t="s">
        <v>83</v>
      </c>
      <c r="AV209" s="150" t="s">
        <v>83</v>
      </c>
      <c r="AW209" s="150" t="s">
        <v>31</v>
      </c>
      <c r="AX209" s="150" t="s">
        <v>8</v>
      </c>
      <c r="AY209" s="153" t="s">
        <v>298</v>
      </c>
    </row>
    <row r="210" spans="2:63" s="107" customFormat="1" ht="22.9" customHeight="1">
      <c r="B210" s="108"/>
      <c r="D210" s="109" t="s">
        <v>74</v>
      </c>
      <c r="E210" s="118" t="s">
        <v>1032</v>
      </c>
      <c r="F210" s="118" t="s">
        <v>1033</v>
      </c>
      <c r="J210" s="119">
        <f>BK210</f>
        <v>0</v>
      </c>
      <c r="L210" s="108"/>
      <c r="M210" s="112"/>
      <c r="N210" s="113"/>
      <c r="O210" s="113"/>
      <c r="P210" s="114">
        <f>SUM(P211:P214)</f>
        <v>0</v>
      </c>
      <c r="Q210" s="113"/>
      <c r="R210" s="114">
        <f>SUM(R211:R214)</f>
        <v>0</v>
      </c>
      <c r="S210" s="113"/>
      <c r="T210" s="115">
        <f>SUM(T211:T214)</f>
        <v>0</v>
      </c>
      <c r="AR210" s="109" t="s">
        <v>8</v>
      </c>
      <c r="AT210" s="116" t="s">
        <v>74</v>
      </c>
      <c r="AU210" s="116" t="s">
        <v>8</v>
      </c>
      <c r="AY210" s="109" t="s">
        <v>298</v>
      </c>
      <c r="BK210" s="117">
        <f>SUM(BK211:BK214)</f>
        <v>0</v>
      </c>
    </row>
    <row r="211" spans="1:65" s="49" customFormat="1" ht="14.45" customHeight="1">
      <c r="A211" s="47"/>
      <c r="B211" s="46"/>
      <c r="C211" s="135" t="s">
        <v>482</v>
      </c>
      <c r="D211" s="135" t="s">
        <v>300</v>
      </c>
      <c r="E211" s="136" t="s">
        <v>1035</v>
      </c>
      <c r="F211" s="137" t="s">
        <v>1036</v>
      </c>
      <c r="G211" s="138" t="s">
        <v>347</v>
      </c>
      <c r="H211" s="139">
        <v>228.296</v>
      </c>
      <c r="I211" s="23"/>
      <c r="J211" s="140">
        <f>ROUND(I211*H211,0)</f>
        <v>0</v>
      </c>
      <c r="K211" s="137" t="s">
        <v>314</v>
      </c>
      <c r="L211" s="46"/>
      <c r="M211" s="141" t="s">
        <v>1</v>
      </c>
      <c r="N211" s="142" t="s">
        <v>40</v>
      </c>
      <c r="O211" s="129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304</v>
      </c>
      <c r="AT211" s="132" t="s">
        <v>300</v>
      </c>
      <c r="AU211" s="132" t="s">
        <v>83</v>
      </c>
      <c r="AY211" s="39" t="s">
        <v>298</v>
      </c>
      <c r="BE211" s="133">
        <f>IF(N211="základní",J211,0)</f>
        <v>0</v>
      </c>
      <c r="BF211" s="133">
        <f>IF(N211="snížená",J211,0)</f>
        <v>0</v>
      </c>
      <c r="BG211" s="133">
        <f>IF(N211="zákl. přenesená",J211,0)</f>
        <v>0</v>
      </c>
      <c r="BH211" s="133">
        <f>IF(N211="sníž. přenesená",J211,0)</f>
        <v>0</v>
      </c>
      <c r="BI211" s="133">
        <f>IF(N211="nulová",J211,0)</f>
        <v>0</v>
      </c>
      <c r="BJ211" s="39" t="s">
        <v>8</v>
      </c>
      <c r="BK211" s="133">
        <f>ROUND(I211*H211,0)</f>
        <v>0</v>
      </c>
      <c r="BL211" s="39" t="s">
        <v>304</v>
      </c>
      <c r="BM211" s="132" t="s">
        <v>3331</v>
      </c>
    </row>
    <row r="212" spans="1:65" s="49" customFormat="1" ht="24.2" customHeight="1">
      <c r="A212" s="47"/>
      <c r="B212" s="46"/>
      <c r="C212" s="135" t="s">
        <v>487</v>
      </c>
      <c r="D212" s="135" t="s">
        <v>300</v>
      </c>
      <c r="E212" s="136" t="s">
        <v>1039</v>
      </c>
      <c r="F212" s="137" t="s">
        <v>1040</v>
      </c>
      <c r="G212" s="138" t="s">
        <v>347</v>
      </c>
      <c r="H212" s="139">
        <v>6620.584</v>
      </c>
      <c r="I212" s="23"/>
      <c r="J212" s="140">
        <f>ROUND(I212*H212,0)</f>
        <v>0</v>
      </c>
      <c r="K212" s="137" t="s">
        <v>314</v>
      </c>
      <c r="L212" s="46"/>
      <c r="M212" s="141" t="s">
        <v>1</v>
      </c>
      <c r="N212" s="142" t="s">
        <v>40</v>
      </c>
      <c r="O212" s="129"/>
      <c r="P212" s="130">
        <f>O212*H212</f>
        <v>0</v>
      </c>
      <c r="Q212" s="130">
        <v>0</v>
      </c>
      <c r="R212" s="130">
        <f>Q212*H212</f>
        <v>0</v>
      </c>
      <c r="S212" s="130">
        <v>0</v>
      </c>
      <c r="T212" s="131">
        <f>S212*H212</f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304</v>
      </c>
      <c r="AT212" s="132" t="s">
        <v>300</v>
      </c>
      <c r="AU212" s="132" t="s">
        <v>83</v>
      </c>
      <c r="AY212" s="39" t="s">
        <v>298</v>
      </c>
      <c r="BE212" s="133">
        <f>IF(N212="základní",J212,0)</f>
        <v>0</v>
      </c>
      <c r="BF212" s="133">
        <f>IF(N212="snížená",J212,0)</f>
        <v>0</v>
      </c>
      <c r="BG212" s="133">
        <f>IF(N212="zákl. přenesená",J212,0)</f>
        <v>0</v>
      </c>
      <c r="BH212" s="133">
        <f>IF(N212="sníž. přenesená",J212,0)</f>
        <v>0</v>
      </c>
      <c r="BI212" s="133">
        <f>IF(N212="nulová",J212,0)</f>
        <v>0</v>
      </c>
      <c r="BJ212" s="39" t="s">
        <v>8</v>
      </c>
      <c r="BK212" s="133">
        <f>ROUND(I212*H212,0)</f>
        <v>0</v>
      </c>
      <c r="BL212" s="39" t="s">
        <v>304</v>
      </c>
      <c r="BM212" s="132" t="s">
        <v>3332</v>
      </c>
    </row>
    <row r="213" spans="2:51" s="150" customFormat="1" ht="12">
      <c r="B213" s="151"/>
      <c r="D213" s="152" t="s">
        <v>306</v>
      </c>
      <c r="F213" s="154" t="s">
        <v>3333</v>
      </c>
      <c r="H213" s="155">
        <v>6620.584</v>
      </c>
      <c r="L213" s="151"/>
      <c r="M213" s="156"/>
      <c r="N213" s="157"/>
      <c r="O213" s="157"/>
      <c r="P213" s="157"/>
      <c r="Q213" s="157"/>
      <c r="R213" s="157"/>
      <c r="S213" s="157"/>
      <c r="T213" s="158"/>
      <c r="AT213" s="153" t="s">
        <v>306</v>
      </c>
      <c r="AU213" s="153" t="s">
        <v>83</v>
      </c>
      <c r="AV213" s="150" t="s">
        <v>83</v>
      </c>
      <c r="AW213" s="150" t="s">
        <v>3</v>
      </c>
      <c r="AX213" s="150" t="s">
        <v>8</v>
      </c>
      <c r="AY213" s="153" t="s">
        <v>298</v>
      </c>
    </row>
    <row r="214" spans="1:65" s="49" customFormat="1" ht="37.9" customHeight="1">
      <c r="A214" s="47"/>
      <c r="B214" s="46"/>
      <c r="C214" s="135" t="s">
        <v>496</v>
      </c>
      <c r="D214" s="135" t="s">
        <v>300</v>
      </c>
      <c r="E214" s="136" t="s">
        <v>3334</v>
      </c>
      <c r="F214" s="137" t="s">
        <v>3335</v>
      </c>
      <c r="G214" s="138" t="s">
        <v>347</v>
      </c>
      <c r="H214" s="139">
        <v>228.296</v>
      </c>
      <c r="I214" s="23"/>
      <c r="J214" s="140">
        <f>ROUND(I214*H214,0)</f>
        <v>0</v>
      </c>
      <c r="K214" s="137" t="s">
        <v>314</v>
      </c>
      <c r="L214" s="46"/>
      <c r="M214" s="141" t="s">
        <v>1</v>
      </c>
      <c r="N214" s="142" t="s">
        <v>40</v>
      </c>
      <c r="O214" s="129"/>
      <c r="P214" s="130">
        <f>O214*H214</f>
        <v>0</v>
      </c>
      <c r="Q214" s="130">
        <v>0</v>
      </c>
      <c r="R214" s="130">
        <f>Q214*H214</f>
        <v>0</v>
      </c>
      <c r="S214" s="130">
        <v>0</v>
      </c>
      <c r="T214" s="131">
        <f>S214*H214</f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304</v>
      </c>
      <c r="AT214" s="132" t="s">
        <v>300</v>
      </c>
      <c r="AU214" s="132" t="s">
        <v>83</v>
      </c>
      <c r="AY214" s="39" t="s">
        <v>298</v>
      </c>
      <c r="BE214" s="133">
        <f>IF(N214="základní",J214,0)</f>
        <v>0</v>
      </c>
      <c r="BF214" s="133">
        <f>IF(N214="snížená",J214,0)</f>
        <v>0</v>
      </c>
      <c r="BG214" s="133">
        <f>IF(N214="zákl. přenesená",J214,0)</f>
        <v>0</v>
      </c>
      <c r="BH214" s="133">
        <f>IF(N214="sníž. přenesená",J214,0)</f>
        <v>0</v>
      </c>
      <c r="BI214" s="133">
        <f>IF(N214="nulová",J214,0)</f>
        <v>0</v>
      </c>
      <c r="BJ214" s="39" t="s">
        <v>8</v>
      </c>
      <c r="BK214" s="133">
        <f>ROUND(I214*H214,0)</f>
        <v>0</v>
      </c>
      <c r="BL214" s="39" t="s">
        <v>304</v>
      </c>
      <c r="BM214" s="132" t="s">
        <v>3336</v>
      </c>
    </row>
    <row r="215" spans="2:63" s="107" customFormat="1" ht="22.9" customHeight="1">
      <c r="B215" s="108"/>
      <c r="D215" s="109" t="s">
        <v>74</v>
      </c>
      <c r="E215" s="118" t="s">
        <v>1050</v>
      </c>
      <c r="F215" s="118" t="s">
        <v>1051</v>
      </c>
      <c r="J215" s="119">
        <f>BK215</f>
        <v>0</v>
      </c>
      <c r="L215" s="108"/>
      <c r="M215" s="112"/>
      <c r="N215" s="113"/>
      <c r="O215" s="113"/>
      <c r="P215" s="114">
        <f>P216</f>
        <v>0</v>
      </c>
      <c r="Q215" s="113"/>
      <c r="R215" s="114">
        <f>R216</f>
        <v>0</v>
      </c>
      <c r="S215" s="113"/>
      <c r="T215" s="115">
        <f>T216</f>
        <v>0</v>
      </c>
      <c r="AR215" s="109" t="s">
        <v>8</v>
      </c>
      <c r="AT215" s="116" t="s">
        <v>74</v>
      </c>
      <c r="AU215" s="116" t="s">
        <v>8</v>
      </c>
      <c r="AY215" s="109" t="s">
        <v>298</v>
      </c>
      <c r="BK215" s="117">
        <f>BK216</f>
        <v>0</v>
      </c>
    </row>
    <row r="216" spans="1:65" s="49" customFormat="1" ht="24.2" customHeight="1">
      <c r="A216" s="47"/>
      <c r="B216" s="46"/>
      <c r="C216" s="135" t="s">
        <v>509</v>
      </c>
      <c r="D216" s="135" t="s">
        <v>300</v>
      </c>
      <c r="E216" s="136" t="s">
        <v>3337</v>
      </c>
      <c r="F216" s="137" t="s">
        <v>3338</v>
      </c>
      <c r="G216" s="138" t="s">
        <v>347</v>
      </c>
      <c r="H216" s="139">
        <v>471.847</v>
      </c>
      <c r="I216" s="23"/>
      <c r="J216" s="140">
        <f>ROUND(I216*H216,0)</f>
        <v>0</v>
      </c>
      <c r="K216" s="137" t="s">
        <v>314</v>
      </c>
      <c r="L216" s="46"/>
      <c r="M216" s="178" t="s">
        <v>1</v>
      </c>
      <c r="N216" s="179" t="s">
        <v>40</v>
      </c>
      <c r="O216" s="145"/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83</v>
      </c>
      <c r="AY216" s="39" t="s">
        <v>298</v>
      </c>
      <c r="BE216" s="133">
        <f>IF(N216="základní",J216,0)</f>
        <v>0</v>
      </c>
      <c r="BF216" s="133">
        <f>IF(N216="snížená",J216,0)</f>
        <v>0</v>
      </c>
      <c r="BG216" s="133">
        <f>IF(N216="zákl. přenesená",J216,0)</f>
        <v>0</v>
      </c>
      <c r="BH216" s="133">
        <f>IF(N216="sníž. přenesená",J216,0)</f>
        <v>0</v>
      </c>
      <c r="BI216" s="133">
        <f>IF(N216="nulová",J216,0)</f>
        <v>0</v>
      </c>
      <c r="BJ216" s="39" t="s">
        <v>8</v>
      </c>
      <c r="BK216" s="133">
        <f>ROUND(I216*H216,0)</f>
        <v>0</v>
      </c>
      <c r="BL216" s="39" t="s">
        <v>304</v>
      </c>
      <c r="BM216" s="132" t="s">
        <v>3339</v>
      </c>
    </row>
    <row r="217" spans="1:31" s="49" customFormat="1" ht="6.95" customHeight="1">
      <c r="A217" s="47"/>
      <c r="B217" s="73"/>
      <c r="C217" s="74"/>
      <c r="D217" s="74"/>
      <c r="E217" s="74"/>
      <c r="F217" s="74"/>
      <c r="G217" s="74"/>
      <c r="H217" s="74"/>
      <c r="I217" s="74"/>
      <c r="J217" s="74"/>
      <c r="K217" s="74"/>
      <c r="L217" s="46"/>
      <c r="M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</row>
    <row r="218" s="38" customFormat="1" ht="12"/>
    <row r="219" s="38" customFormat="1" ht="12"/>
    <row r="220" s="38" customFormat="1" ht="12"/>
    <row r="221" s="38" customFormat="1" ht="12"/>
    <row r="222" s="38" customFormat="1" ht="12"/>
    <row r="223" s="38" customFormat="1" ht="12"/>
    <row r="224" s="38" customFormat="1" ht="12"/>
  </sheetData>
  <sheetProtection password="D62F" sheet="1" objects="1" scenarios="1"/>
  <autoFilter ref="C121:K21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3"/>
  <sheetViews>
    <sheetView showGridLines="0" workbookViewId="0" topLeftCell="A431">
      <selection activeCell="H447" sqref="H447:I447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115</v>
      </c>
      <c r="AZ2" s="148" t="s">
        <v>152</v>
      </c>
      <c r="BA2" s="148" t="s">
        <v>153</v>
      </c>
      <c r="BB2" s="148" t="s">
        <v>1</v>
      </c>
      <c r="BC2" s="148" t="s">
        <v>3340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168</v>
      </c>
      <c r="BA3" s="148" t="s">
        <v>169</v>
      </c>
      <c r="BB3" s="148" t="s">
        <v>1</v>
      </c>
      <c r="BC3" s="148" t="s">
        <v>3341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172</v>
      </c>
      <c r="BA4" s="148" t="s">
        <v>173</v>
      </c>
      <c r="BB4" s="148" t="s">
        <v>1</v>
      </c>
      <c r="BC4" s="148" t="s">
        <v>3342</v>
      </c>
      <c r="BD4" s="148" t="s">
        <v>83</v>
      </c>
    </row>
    <row r="5" spans="2:56" s="38" customFormat="1" ht="6.95" customHeight="1">
      <c r="B5" s="42"/>
      <c r="L5" s="42"/>
      <c r="AZ5" s="148" t="s">
        <v>3220</v>
      </c>
      <c r="BA5" s="148" t="s">
        <v>3343</v>
      </c>
      <c r="BB5" s="148" t="s">
        <v>1</v>
      </c>
      <c r="BC5" s="148" t="s">
        <v>3344</v>
      </c>
      <c r="BD5" s="148" t="s">
        <v>83</v>
      </c>
    </row>
    <row r="6" spans="2:56" s="38" customFormat="1" ht="12" customHeight="1">
      <c r="B6" s="42"/>
      <c r="D6" s="45" t="s">
        <v>16</v>
      </c>
      <c r="L6" s="42"/>
      <c r="AZ6" s="148" t="s">
        <v>193</v>
      </c>
      <c r="BA6" s="148" t="s">
        <v>194</v>
      </c>
      <c r="BB6" s="148" t="s">
        <v>1</v>
      </c>
      <c r="BC6" s="148" t="s">
        <v>3345</v>
      </c>
      <c r="BD6" s="148" t="s">
        <v>83</v>
      </c>
    </row>
    <row r="7" spans="2:56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  <c r="AZ7" s="148" t="s">
        <v>196</v>
      </c>
      <c r="BA7" s="148" t="s">
        <v>197</v>
      </c>
      <c r="BB7" s="148" t="s">
        <v>1</v>
      </c>
      <c r="BC7" s="148" t="s">
        <v>3346</v>
      </c>
      <c r="BD7" s="148" t="s">
        <v>83</v>
      </c>
    </row>
    <row r="8" spans="1:56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Z8" s="148" t="s">
        <v>202</v>
      </c>
      <c r="BA8" s="148" t="s">
        <v>3347</v>
      </c>
      <c r="BB8" s="148" t="s">
        <v>1</v>
      </c>
      <c r="BC8" s="148" t="s">
        <v>1421</v>
      </c>
      <c r="BD8" s="148" t="s">
        <v>83</v>
      </c>
    </row>
    <row r="9" spans="1:56" s="49" customFormat="1" ht="16.5" customHeight="1">
      <c r="A9" s="47"/>
      <c r="B9" s="46"/>
      <c r="C9" s="47"/>
      <c r="D9" s="47"/>
      <c r="E9" s="249" t="s">
        <v>3348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Z9" s="148" t="s">
        <v>229</v>
      </c>
      <c r="BA9" s="148" t="s">
        <v>230</v>
      </c>
      <c r="BB9" s="148" t="s">
        <v>1</v>
      </c>
      <c r="BC9" s="148" t="s">
        <v>868</v>
      </c>
      <c r="BD9" s="148" t="s">
        <v>83</v>
      </c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ROUND(J132,0)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ROUND((SUM(BE132:BE452)),0)</f>
        <v>0</v>
      </c>
      <c r="G33" s="47"/>
      <c r="H33" s="47"/>
      <c r="I33" s="59">
        <v>0.21</v>
      </c>
      <c r="J33" s="58">
        <f>ROUND(((SUM(BE132:BE452))*I33),0)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ROUND((SUM(BF132:BF452)),0)</f>
        <v>0</v>
      </c>
      <c r="G34" s="47"/>
      <c r="H34" s="47"/>
      <c r="I34" s="59">
        <v>0.15</v>
      </c>
      <c r="J34" s="58">
        <f>ROUND(((SUM(BF132:BF452))*I34),0)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ROUND((SUM(BG132:BG452)),0)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ROUND((SUM(BH132:BH452)),0)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ROUND((SUM(BI132:BI452)),0)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23b - SO 23b - Vodní nádrž - tučňák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J132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J133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J134</f>
        <v>0</v>
      </c>
      <c r="L98" s="86"/>
    </row>
    <row r="99" spans="2:12" s="238" customFormat="1" ht="19.9" customHeight="1">
      <c r="B99" s="86"/>
      <c r="D99" s="87" t="s">
        <v>263</v>
      </c>
      <c r="E99" s="88"/>
      <c r="F99" s="88"/>
      <c r="G99" s="88"/>
      <c r="H99" s="88"/>
      <c r="I99" s="88"/>
      <c r="J99" s="89">
        <f>J178</f>
        <v>0</v>
      </c>
      <c r="L99" s="86"/>
    </row>
    <row r="100" spans="2:12" s="238" customFormat="1" ht="19.9" customHeight="1">
      <c r="B100" s="86"/>
      <c r="D100" s="87" t="s">
        <v>264</v>
      </c>
      <c r="E100" s="88"/>
      <c r="F100" s="88"/>
      <c r="G100" s="88"/>
      <c r="H100" s="88"/>
      <c r="I100" s="88"/>
      <c r="J100" s="89">
        <f>J250</f>
        <v>0</v>
      </c>
      <c r="L100" s="86"/>
    </row>
    <row r="101" spans="2:12" s="238" customFormat="1" ht="19.9" customHeight="1">
      <c r="B101" s="86"/>
      <c r="D101" s="87" t="s">
        <v>265</v>
      </c>
      <c r="E101" s="88"/>
      <c r="F101" s="88"/>
      <c r="G101" s="88"/>
      <c r="H101" s="88"/>
      <c r="I101" s="88"/>
      <c r="J101" s="89">
        <f>J291</f>
        <v>0</v>
      </c>
      <c r="L101" s="86"/>
    </row>
    <row r="102" spans="2:12" s="238" customFormat="1" ht="19.9" customHeight="1">
      <c r="B102" s="86"/>
      <c r="D102" s="87" t="s">
        <v>266</v>
      </c>
      <c r="E102" s="88"/>
      <c r="F102" s="88"/>
      <c r="G102" s="88"/>
      <c r="H102" s="88"/>
      <c r="I102" s="88"/>
      <c r="J102" s="89">
        <f>J297</f>
        <v>0</v>
      </c>
      <c r="L102" s="86"/>
    </row>
    <row r="103" spans="2:12" s="238" customFormat="1" ht="19.9" customHeight="1">
      <c r="B103" s="86"/>
      <c r="D103" s="87" t="s">
        <v>267</v>
      </c>
      <c r="E103" s="88"/>
      <c r="F103" s="88"/>
      <c r="G103" s="88"/>
      <c r="H103" s="88"/>
      <c r="I103" s="88"/>
      <c r="J103" s="89">
        <f>J301</f>
        <v>0</v>
      </c>
      <c r="L103" s="86"/>
    </row>
    <row r="104" spans="2:12" s="238" customFormat="1" ht="19.9" customHeight="1">
      <c r="B104" s="86"/>
      <c r="D104" s="87" t="s">
        <v>268</v>
      </c>
      <c r="E104" s="88"/>
      <c r="F104" s="88"/>
      <c r="G104" s="88"/>
      <c r="H104" s="88"/>
      <c r="I104" s="88"/>
      <c r="J104" s="89">
        <f>J319</f>
        <v>0</v>
      </c>
      <c r="L104" s="86"/>
    </row>
    <row r="105" spans="2:12" s="238" customFormat="1" ht="19.9" customHeight="1">
      <c r="B105" s="86"/>
      <c r="D105" s="87" t="s">
        <v>269</v>
      </c>
      <c r="E105" s="88"/>
      <c r="F105" s="88"/>
      <c r="G105" s="88"/>
      <c r="H105" s="88"/>
      <c r="I105" s="88"/>
      <c r="J105" s="89">
        <f>J348</f>
        <v>0</v>
      </c>
      <c r="L105" s="86"/>
    </row>
    <row r="106" spans="2:12" s="238" customFormat="1" ht="19.9" customHeight="1">
      <c r="B106" s="86"/>
      <c r="D106" s="87" t="s">
        <v>270</v>
      </c>
      <c r="E106" s="88"/>
      <c r="F106" s="88"/>
      <c r="G106" s="88"/>
      <c r="H106" s="88"/>
      <c r="I106" s="88"/>
      <c r="J106" s="89">
        <f>J354</f>
        <v>0</v>
      </c>
      <c r="L106" s="86"/>
    </row>
    <row r="107" spans="2:12" s="81" customFormat="1" ht="24.95" customHeight="1">
      <c r="B107" s="82"/>
      <c r="D107" s="83" t="s">
        <v>271</v>
      </c>
      <c r="E107" s="84"/>
      <c r="F107" s="84"/>
      <c r="G107" s="84"/>
      <c r="H107" s="84"/>
      <c r="I107" s="84"/>
      <c r="J107" s="85">
        <f>J356</f>
        <v>0</v>
      </c>
      <c r="L107" s="82"/>
    </row>
    <row r="108" spans="2:12" s="238" customFormat="1" ht="19.9" customHeight="1">
      <c r="B108" s="86"/>
      <c r="D108" s="87" t="s">
        <v>272</v>
      </c>
      <c r="E108" s="88"/>
      <c r="F108" s="88"/>
      <c r="G108" s="88"/>
      <c r="H108" s="88"/>
      <c r="I108" s="88"/>
      <c r="J108" s="89">
        <f>J357</f>
        <v>0</v>
      </c>
      <c r="L108" s="86"/>
    </row>
    <row r="109" spans="2:12" s="238" customFormat="1" ht="19.9" customHeight="1">
      <c r="B109" s="86"/>
      <c r="D109" s="87" t="s">
        <v>274</v>
      </c>
      <c r="E109" s="88"/>
      <c r="F109" s="88"/>
      <c r="G109" s="88"/>
      <c r="H109" s="88"/>
      <c r="I109" s="88"/>
      <c r="J109" s="89">
        <f>J383</f>
        <v>0</v>
      </c>
      <c r="L109" s="86"/>
    </row>
    <row r="110" spans="2:12" s="238" customFormat="1" ht="19.9" customHeight="1">
      <c r="B110" s="86"/>
      <c r="D110" s="87" t="s">
        <v>275</v>
      </c>
      <c r="E110" s="88"/>
      <c r="F110" s="88"/>
      <c r="G110" s="88"/>
      <c r="H110" s="88"/>
      <c r="I110" s="88"/>
      <c r="J110" s="89">
        <f>J402</f>
        <v>0</v>
      </c>
      <c r="L110" s="86"/>
    </row>
    <row r="111" spans="2:12" s="238" customFormat="1" ht="19.9" customHeight="1">
      <c r="B111" s="86"/>
      <c r="D111" s="87" t="s">
        <v>278</v>
      </c>
      <c r="E111" s="88"/>
      <c r="F111" s="88"/>
      <c r="G111" s="88"/>
      <c r="H111" s="88"/>
      <c r="I111" s="88"/>
      <c r="J111" s="89">
        <f>J432</f>
        <v>0</v>
      </c>
      <c r="L111" s="86"/>
    </row>
    <row r="112" spans="2:12" s="238" customFormat="1" ht="19.9" customHeight="1">
      <c r="B112" s="86"/>
      <c r="D112" s="87" t="s">
        <v>281</v>
      </c>
      <c r="E112" s="88"/>
      <c r="F112" s="88"/>
      <c r="G112" s="88"/>
      <c r="H112" s="88"/>
      <c r="I112" s="88"/>
      <c r="J112" s="89">
        <f>J448</f>
        <v>0</v>
      </c>
      <c r="L112" s="86"/>
    </row>
    <row r="113" spans="1:31" s="49" customFormat="1" ht="21.75" customHeight="1">
      <c r="A113" s="47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6.95" customHeight="1">
      <c r="A114" s="47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="38" customFormat="1" ht="12"/>
    <row r="116" s="38" customFormat="1" ht="12"/>
    <row r="117" s="38" customFormat="1" ht="12"/>
    <row r="118" spans="1:31" s="49" customFormat="1" ht="6.95" customHeight="1">
      <c r="A118" s="47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24.95" customHeight="1">
      <c r="A119" s="47"/>
      <c r="B119" s="46"/>
      <c r="C119" s="43" t="s">
        <v>283</v>
      </c>
      <c r="D119" s="47"/>
      <c r="E119" s="47"/>
      <c r="F119" s="47"/>
      <c r="G119" s="47"/>
      <c r="H119" s="47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6.9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2" customHeight="1">
      <c r="A121" s="47"/>
      <c r="B121" s="46"/>
      <c r="C121" s="45" t="s">
        <v>16</v>
      </c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6.5" customHeight="1">
      <c r="A122" s="47"/>
      <c r="B122" s="46"/>
      <c r="C122" s="47"/>
      <c r="D122" s="47"/>
      <c r="E122" s="292" t="str">
        <f>E7</f>
        <v>Expozice Jihozápadní Afrika, ZOO Dvůr Králové a.s. - Změna B, 2.etapa</v>
      </c>
      <c r="F122" s="293"/>
      <c r="G122" s="293"/>
      <c r="H122" s="293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2" customHeight="1">
      <c r="A123" s="47"/>
      <c r="B123" s="46"/>
      <c r="C123" s="45" t="s">
        <v>171</v>
      </c>
      <c r="D123" s="47"/>
      <c r="E123" s="47"/>
      <c r="F123" s="47"/>
      <c r="G123" s="47"/>
      <c r="H123" s="47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6.5" customHeight="1">
      <c r="A124" s="47"/>
      <c r="B124" s="46"/>
      <c r="C124" s="47"/>
      <c r="D124" s="47"/>
      <c r="E124" s="249" t="str">
        <f>E9</f>
        <v>23b - SO 23b - Vodní nádrž - tučňák - změna B, 2. etapa</v>
      </c>
      <c r="F124" s="291"/>
      <c r="G124" s="291"/>
      <c r="H124" s="291"/>
      <c r="I124" s="47"/>
      <c r="J124" s="47"/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6.95" customHeight="1">
      <c r="A125" s="47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12" customHeight="1">
      <c r="A126" s="47"/>
      <c r="B126" s="46"/>
      <c r="C126" s="45" t="s">
        <v>20</v>
      </c>
      <c r="D126" s="47"/>
      <c r="E126" s="47"/>
      <c r="F126" s="50" t="str">
        <f>F12</f>
        <v>Dvůr Králové nad Labem</v>
      </c>
      <c r="G126" s="47"/>
      <c r="H126" s="47"/>
      <c r="I126" s="45" t="s">
        <v>22</v>
      </c>
      <c r="J126" s="210">
        <f>IF(J12="","",J12)</f>
        <v>0</v>
      </c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6.95" customHeight="1">
      <c r="A127" s="47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40.15" customHeight="1">
      <c r="A128" s="47"/>
      <c r="B128" s="46"/>
      <c r="C128" s="45" t="s">
        <v>23</v>
      </c>
      <c r="D128" s="47"/>
      <c r="E128" s="47"/>
      <c r="F128" s="50" t="str">
        <f>E15</f>
        <v>ZOO Dvůr Králové a.s., Štefánikova 1029, D.K.n.L.</v>
      </c>
      <c r="G128" s="47"/>
      <c r="H128" s="47"/>
      <c r="I128" s="45" t="s">
        <v>29</v>
      </c>
      <c r="J128" s="77" t="str">
        <f>E21</f>
        <v>Projektis spol. s r.o., Legionářská 562, D.K.n.L.</v>
      </c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15.2" customHeight="1">
      <c r="A129" s="47"/>
      <c r="B129" s="46"/>
      <c r="C129" s="45" t="s">
        <v>27</v>
      </c>
      <c r="D129" s="47"/>
      <c r="E129" s="47"/>
      <c r="F129" s="50" t="str">
        <f>IF(E18="","",E18)</f>
        <v>Vyplň údaj</v>
      </c>
      <c r="G129" s="47"/>
      <c r="H129" s="47"/>
      <c r="I129" s="45" t="s">
        <v>32</v>
      </c>
      <c r="J129" s="77" t="str">
        <f>E24</f>
        <v>ing. V. Švehla</v>
      </c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49" customFormat="1" ht="10.35" customHeight="1">
      <c r="A130" s="47"/>
      <c r="B130" s="46"/>
      <c r="C130" s="47"/>
      <c r="D130" s="47"/>
      <c r="E130" s="47"/>
      <c r="F130" s="47"/>
      <c r="G130" s="47"/>
      <c r="H130" s="47"/>
      <c r="I130" s="47"/>
      <c r="J130" s="47"/>
      <c r="K130" s="47"/>
      <c r="L130" s="4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s="99" customFormat="1" ht="29.25" customHeight="1">
      <c r="A131" s="90"/>
      <c r="B131" s="91"/>
      <c r="C131" s="92" t="s">
        <v>284</v>
      </c>
      <c r="D131" s="93" t="s">
        <v>60</v>
      </c>
      <c r="E131" s="93" t="s">
        <v>56</v>
      </c>
      <c r="F131" s="93" t="s">
        <v>57</v>
      </c>
      <c r="G131" s="93" t="s">
        <v>285</v>
      </c>
      <c r="H131" s="93" t="s">
        <v>286</v>
      </c>
      <c r="I131" s="93" t="s">
        <v>287</v>
      </c>
      <c r="J131" s="93" t="s">
        <v>258</v>
      </c>
      <c r="K131" s="94" t="s">
        <v>288</v>
      </c>
      <c r="L131" s="95"/>
      <c r="M131" s="96" t="s">
        <v>1</v>
      </c>
      <c r="N131" s="97" t="s">
        <v>39</v>
      </c>
      <c r="O131" s="97" t="s">
        <v>289</v>
      </c>
      <c r="P131" s="97" t="s">
        <v>290</v>
      </c>
      <c r="Q131" s="97" t="s">
        <v>291</v>
      </c>
      <c r="R131" s="97" t="s">
        <v>292</v>
      </c>
      <c r="S131" s="97" t="s">
        <v>293</v>
      </c>
      <c r="T131" s="98" t="s">
        <v>294</v>
      </c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</row>
    <row r="132" spans="1:63" s="49" customFormat="1" ht="22.9" customHeight="1">
      <c r="A132" s="47"/>
      <c r="B132" s="46"/>
      <c r="C132" s="100" t="s">
        <v>295</v>
      </c>
      <c r="D132" s="47"/>
      <c r="E132" s="47"/>
      <c r="F132" s="47"/>
      <c r="G132" s="47"/>
      <c r="H132" s="47"/>
      <c r="I132" s="47"/>
      <c r="J132" s="101">
        <f>BK132</f>
        <v>0</v>
      </c>
      <c r="K132" s="47"/>
      <c r="L132" s="46"/>
      <c r="M132" s="102"/>
      <c r="N132" s="103"/>
      <c r="O132" s="55"/>
      <c r="P132" s="104">
        <f>P133+P356</f>
        <v>0</v>
      </c>
      <c r="Q132" s="55"/>
      <c r="R132" s="104">
        <f>R133+R356</f>
        <v>2280.0766567167043</v>
      </c>
      <c r="S132" s="55"/>
      <c r="T132" s="105">
        <f>T133+T356</f>
        <v>660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T132" s="39" t="s">
        <v>74</v>
      </c>
      <c r="AU132" s="39" t="s">
        <v>260</v>
      </c>
      <c r="BK132" s="106">
        <f>BK133+BK356</f>
        <v>0</v>
      </c>
    </row>
    <row r="133" spans="2:63" s="107" customFormat="1" ht="25.9" customHeight="1">
      <c r="B133" s="108"/>
      <c r="D133" s="109" t="s">
        <v>74</v>
      </c>
      <c r="E133" s="110" t="s">
        <v>296</v>
      </c>
      <c r="F133" s="110" t="s">
        <v>297</v>
      </c>
      <c r="J133" s="111">
        <f>BK133</f>
        <v>0</v>
      </c>
      <c r="L133" s="108"/>
      <c r="M133" s="112"/>
      <c r="N133" s="113"/>
      <c r="O133" s="113"/>
      <c r="P133" s="114">
        <f>P134+P178+P250+P291+P297+P301+P319+P348+P354</f>
        <v>0</v>
      </c>
      <c r="Q133" s="113"/>
      <c r="R133" s="114">
        <f>R134+R178+R250+R291+R297+R301+R319+R348+R354</f>
        <v>2275.7210124049543</v>
      </c>
      <c r="S133" s="113"/>
      <c r="T133" s="115">
        <f>T134+T178+T250+T291+T297+T301+T319+T348+T354</f>
        <v>660</v>
      </c>
      <c r="AR133" s="109" t="s">
        <v>8</v>
      </c>
      <c r="AT133" s="116" t="s">
        <v>74</v>
      </c>
      <c r="AU133" s="116" t="s">
        <v>75</v>
      </c>
      <c r="AY133" s="109" t="s">
        <v>298</v>
      </c>
      <c r="BK133" s="117">
        <f>BK134+BK178+BK250+BK291+BK297+BK301+BK319+BK348+BK354</f>
        <v>0</v>
      </c>
    </row>
    <row r="134" spans="2:63" s="107" customFormat="1" ht="22.9" customHeight="1">
      <c r="B134" s="108"/>
      <c r="D134" s="109" t="s">
        <v>74</v>
      </c>
      <c r="E134" s="118" t="s">
        <v>8</v>
      </c>
      <c r="F134" s="118" t="s">
        <v>299</v>
      </c>
      <c r="J134" s="119">
        <f>BK134</f>
        <v>0</v>
      </c>
      <c r="L134" s="108"/>
      <c r="M134" s="112"/>
      <c r="N134" s="113"/>
      <c r="O134" s="113"/>
      <c r="P134" s="114">
        <f>SUM(P135:P177)</f>
        <v>0</v>
      </c>
      <c r="Q134" s="113"/>
      <c r="R134" s="114">
        <f>SUM(R135:R177)</f>
        <v>1103.0499</v>
      </c>
      <c r="S134" s="113"/>
      <c r="T134" s="115">
        <f>SUM(T135:T177)</f>
        <v>0</v>
      </c>
      <c r="AR134" s="109" t="s">
        <v>8</v>
      </c>
      <c r="AT134" s="116" t="s">
        <v>74</v>
      </c>
      <c r="AU134" s="116" t="s">
        <v>8</v>
      </c>
      <c r="AY134" s="109" t="s">
        <v>298</v>
      </c>
      <c r="BK134" s="117">
        <f>SUM(BK135:BK177)</f>
        <v>0</v>
      </c>
    </row>
    <row r="135" spans="1:65" s="49" customFormat="1" ht="24.2" customHeight="1">
      <c r="A135" s="47"/>
      <c r="B135" s="46"/>
      <c r="C135" s="135" t="s">
        <v>8</v>
      </c>
      <c r="D135" s="135" t="s">
        <v>300</v>
      </c>
      <c r="E135" s="136" t="s">
        <v>301</v>
      </c>
      <c r="F135" s="137" t="s">
        <v>302</v>
      </c>
      <c r="G135" s="138" t="s">
        <v>303</v>
      </c>
      <c r="H135" s="139">
        <v>193.5</v>
      </c>
      <c r="I135" s="23"/>
      <c r="J135" s="140">
        <f>ROUND(I135*H135,0)</f>
        <v>0</v>
      </c>
      <c r="K135" s="137" t="s">
        <v>1</v>
      </c>
      <c r="L135" s="46"/>
      <c r="M135" s="141" t="s">
        <v>1</v>
      </c>
      <c r="N135" s="142" t="s">
        <v>40</v>
      </c>
      <c r="O135" s="129"/>
      <c r="P135" s="130">
        <f>O135*H135</f>
        <v>0</v>
      </c>
      <c r="Q135" s="130">
        <v>0.0354</v>
      </c>
      <c r="R135" s="130">
        <f>Q135*H135</f>
        <v>6.8499</v>
      </c>
      <c r="S135" s="130">
        <v>0</v>
      </c>
      <c r="T135" s="131">
        <f>S135*H135</f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39" t="s">
        <v>8</v>
      </c>
      <c r="BK135" s="133">
        <f>ROUND(I135*H135,0)</f>
        <v>0</v>
      </c>
      <c r="BL135" s="39" t="s">
        <v>304</v>
      </c>
      <c r="BM135" s="132" t="s">
        <v>3349</v>
      </c>
    </row>
    <row r="136" spans="2:51" s="150" customFormat="1" ht="12">
      <c r="B136" s="151"/>
      <c r="D136" s="152" t="s">
        <v>306</v>
      </c>
      <c r="E136" s="153" t="s">
        <v>1</v>
      </c>
      <c r="F136" s="154" t="s">
        <v>3350</v>
      </c>
      <c r="H136" s="155">
        <v>387</v>
      </c>
      <c r="L136" s="151"/>
      <c r="M136" s="156"/>
      <c r="N136" s="157"/>
      <c r="O136" s="157"/>
      <c r="P136" s="157"/>
      <c r="Q136" s="157"/>
      <c r="R136" s="157"/>
      <c r="S136" s="157"/>
      <c r="T136" s="158"/>
      <c r="AT136" s="153" t="s">
        <v>306</v>
      </c>
      <c r="AU136" s="153" t="s">
        <v>83</v>
      </c>
      <c r="AV136" s="150" t="s">
        <v>83</v>
      </c>
      <c r="AW136" s="150" t="s">
        <v>31</v>
      </c>
      <c r="AX136" s="150" t="s">
        <v>75</v>
      </c>
      <c r="AY136" s="153" t="s">
        <v>298</v>
      </c>
    </row>
    <row r="137" spans="2:51" s="159" customFormat="1" ht="12">
      <c r="B137" s="160"/>
      <c r="D137" s="152" t="s">
        <v>306</v>
      </c>
      <c r="E137" s="161" t="s">
        <v>172</v>
      </c>
      <c r="F137" s="162" t="s">
        <v>309</v>
      </c>
      <c r="H137" s="163">
        <v>387</v>
      </c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306</v>
      </c>
      <c r="AU137" s="161" t="s">
        <v>83</v>
      </c>
      <c r="AV137" s="159" t="s">
        <v>310</v>
      </c>
      <c r="AW137" s="159" t="s">
        <v>31</v>
      </c>
      <c r="AX137" s="159" t="s">
        <v>75</v>
      </c>
      <c r="AY137" s="161" t="s">
        <v>298</v>
      </c>
    </row>
    <row r="138" spans="2:51" s="150" customFormat="1" ht="12">
      <c r="B138" s="151"/>
      <c r="D138" s="152" t="s">
        <v>306</v>
      </c>
      <c r="E138" s="153" t="s">
        <v>1</v>
      </c>
      <c r="F138" s="154" t="s">
        <v>311</v>
      </c>
      <c r="H138" s="155">
        <v>193.5</v>
      </c>
      <c r="L138" s="151"/>
      <c r="M138" s="156"/>
      <c r="N138" s="157"/>
      <c r="O138" s="157"/>
      <c r="P138" s="157"/>
      <c r="Q138" s="157"/>
      <c r="R138" s="157"/>
      <c r="S138" s="157"/>
      <c r="T138" s="158"/>
      <c r="AT138" s="153" t="s">
        <v>306</v>
      </c>
      <c r="AU138" s="153" t="s">
        <v>83</v>
      </c>
      <c r="AV138" s="150" t="s">
        <v>83</v>
      </c>
      <c r="AW138" s="150" t="s">
        <v>31</v>
      </c>
      <c r="AX138" s="150" t="s">
        <v>75</v>
      </c>
      <c r="AY138" s="153" t="s">
        <v>298</v>
      </c>
    </row>
    <row r="139" spans="2:51" s="159" customFormat="1" ht="12">
      <c r="B139" s="160"/>
      <c r="D139" s="152" t="s">
        <v>306</v>
      </c>
      <c r="E139" s="161" t="s">
        <v>1</v>
      </c>
      <c r="F139" s="162" t="s">
        <v>309</v>
      </c>
      <c r="H139" s="163">
        <v>193.5</v>
      </c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306</v>
      </c>
      <c r="AU139" s="161" t="s">
        <v>83</v>
      </c>
      <c r="AV139" s="159" t="s">
        <v>310</v>
      </c>
      <c r="AW139" s="159" t="s">
        <v>31</v>
      </c>
      <c r="AX139" s="159" t="s">
        <v>8</v>
      </c>
      <c r="AY139" s="161" t="s">
        <v>298</v>
      </c>
    </row>
    <row r="140" spans="1:65" s="49" customFormat="1" ht="24.2" customHeight="1">
      <c r="A140" s="47"/>
      <c r="B140" s="46"/>
      <c r="C140" s="135" t="s">
        <v>83</v>
      </c>
      <c r="D140" s="135" t="s">
        <v>300</v>
      </c>
      <c r="E140" s="136" t="s">
        <v>312</v>
      </c>
      <c r="F140" s="137" t="s">
        <v>313</v>
      </c>
      <c r="G140" s="138" t="s">
        <v>303</v>
      </c>
      <c r="H140" s="139">
        <v>771.75</v>
      </c>
      <c r="I140" s="23"/>
      <c r="J140" s="140">
        <f>ROUND(I140*H140,0)</f>
        <v>0</v>
      </c>
      <c r="K140" s="137" t="s">
        <v>314</v>
      </c>
      <c r="L140" s="46"/>
      <c r="M140" s="141" t="s">
        <v>1</v>
      </c>
      <c r="N140" s="142" t="s">
        <v>40</v>
      </c>
      <c r="O140" s="129"/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304</v>
      </c>
      <c r="AT140" s="132" t="s">
        <v>300</v>
      </c>
      <c r="AU140" s="132" t="s">
        <v>83</v>
      </c>
      <c r="AY140" s="39" t="s">
        <v>298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39" t="s">
        <v>8</v>
      </c>
      <c r="BK140" s="133">
        <f>ROUND(I140*H140,0)</f>
        <v>0</v>
      </c>
      <c r="BL140" s="39" t="s">
        <v>304</v>
      </c>
      <c r="BM140" s="132" t="s">
        <v>3351</v>
      </c>
    </row>
    <row r="141" spans="2:51" s="150" customFormat="1" ht="12">
      <c r="B141" s="151"/>
      <c r="D141" s="152" t="s">
        <v>306</v>
      </c>
      <c r="E141" s="153" t="s">
        <v>1</v>
      </c>
      <c r="F141" s="154" t="s">
        <v>3352</v>
      </c>
      <c r="H141" s="155">
        <v>1350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306</v>
      </c>
      <c r="AU141" s="153" t="s">
        <v>83</v>
      </c>
      <c r="AV141" s="150" t="s">
        <v>83</v>
      </c>
      <c r="AW141" s="150" t="s">
        <v>31</v>
      </c>
      <c r="AX141" s="150" t="s">
        <v>75</v>
      </c>
      <c r="AY141" s="153" t="s">
        <v>298</v>
      </c>
    </row>
    <row r="142" spans="2:51" s="150" customFormat="1" ht="12">
      <c r="B142" s="151"/>
      <c r="D142" s="152" t="s">
        <v>306</v>
      </c>
      <c r="E142" s="153" t="s">
        <v>1</v>
      </c>
      <c r="F142" s="154" t="s">
        <v>3353</v>
      </c>
      <c r="H142" s="155">
        <v>193.5</v>
      </c>
      <c r="L142" s="151"/>
      <c r="M142" s="156"/>
      <c r="N142" s="157"/>
      <c r="O142" s="157"/>
      <c r="P142" s="157"/>
      <c r="Q142" s="157"/>
      <c r="R142" s="157"/>
      <c r="S142" s="157"/>
      <c r="T142" s="158"/>
      <c r="AT142" s="153" t="s">
        <v>306</v>
      </c>
      <c r="AU142" s="153" t="s">
        <v>83</v>
      </c>
      <c r="AV142" s="150" t="s">
        <v>83</v>
      </c>
      <c r="AW142" s="150" t="s">
        <v>31</v>
      </c>
      <c r="AX142" s="150" t="s">
        <v>75</v>
      </c>
      <c r="AY142" s="153" t="s">
        <v>298</v>
      </c>
    </row>
    <row r="143" spans="2:51" s="159" customFormat="1" ht="12">
      <c r="B143" s="160"/>
      <c r="D143" s="152" t="s">
        <v>306</v>
      </c>
      <c r="E143" s="161" t="s">
        <v>152</v>
      </c>
      <c r="F143" s="162" t="s">
        <v>309</v>
      </c>
      <c r="H143" s="163">
        <v>1543.5</v>
      </c>
      <c r="L143" s="160"/>
      <c r="M143" s="164"/>
      <c r="N143" s="165"/>
      <c r="O143" s="165"/>
      <c r="P143" s="165"/>
      <c r="Q143" s="165"/>
      <c r="R143" s="165"/>
      <c r="S143" s="165"/>
      <c r="T143" s="166"/>
      <c r="AT143" s="161" t="s">
        <v>306</v>
      </c>
      <c r="AU143" s="161" t="s">
        <v>83</v>
      </c>
      <c r="AV143" s="159" t="s">
        <v>310</v>
      </c>
      <c r="AW143" s="159" t="s">
        <v>31</v>
      </c>
      <c r="AX143" s="159" t="s">
        <v>75</v>
      </c>
      <c r="AY143" s="161" t="s">
        <v>298</v>
      </c>
    </row>
    <row r="144" spans="2:51" s="150" customFormat="1" ht="12">
      <c r="B144" s="151"/>
      <c r="D144" s="152" t="s">
        <v>306</v>
      </c>
      <c r="E144" s="153" t="s">
        <v>1</v>
      </c>
      <c r="F144" s="154" t="s">
        <v>320</v>
      </c>
      <c r="H144" s="155">
        <v>771.75</v>
      </c>
      <c r="L144" s="151"/>
      <c r="M144" s="156"/>
      <c r="N144" s="157"/>
      <c r="O144" s="157"/>
      <c r="P144" s="157"/>
      <c r="Q144" s="157"/>
      <c r="R144" s="157"/>
      <c r="S144" s="157"/>
      <c r="T144" s="158"/>
      <c r="AT144" s="153" t="s">
        <v>306</v>
      </c>
      <c r="AU144" s="153" t="s">
        <v>83</v>
      </c>
      <c r="AV144" s="150" t="s">
        <v>83</v>
      </c>
      <c r="AW144" s="150" t="s">
        <v>31</v>
      </c>
      <c r="AX144" s="150" t="s">
        <v>75</v>
      </c>
      <c r="AY144" s="153" t="s">
        <v>298</v>
      </c>
    </row>
    <row r="145" spans="2:51" s="159" customFormat="1" ht="12">
      <c r="B145" s="160"/>
      <c r="D145" s="152" t="s">
        <v>306</v>
      </c>
      <c r="E145" s="161" t="s">
        <v>1</v>
      </c>
      <c r="F145" s="162" t="s">
        <v>309</v>
      </c>
      <c r="H145" s="163">
        <v>771.75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306</v>
      </c>
      <c r="AU145" s="161" t="s">
        <v>83</v>
      </c>
      <c r="AV145" s="159" t="s">
        <v>310</v>
      </c>
      <c r="AW145" s="159" t="s">
        <v>31</v>
      </c>
      <c r="AX145" s="159" t="s">
        <v>8</v>
      </c>
      <c r="AY145" s="161" t="s">
        <v>298</v>
      </c>
    </row>
    <row r="146" spans="1:65" s="49" customFormat="1" ht="24.2" customHeight="1">
      <c r="A146" s="47"/>
      <c r="B146" s="46"/>
      <c r="C146" s="135" t="s">
        <v>310</v>
      </c>
      <c r="D146" s="135" t="s">
        <v>300</v>
      </c>
      <c r="E146" s="136" t="s">
        <v>321</v>
      </c>
      <c r="F146" s="137" t="s">
        <v>322</v>
      </c>
      <c r="G146" s="138" t="s">
        <v>303</v>
      </c>
      <c r="H146" s="139">
        <v>771.75</v>
      </c>
      <c r="I146" s="23"/>
      <c r="J146" s="140">
        <f>ROUND(I146*H146,0)</f>
        <v>0</v>
      </c>
      <c r="K146" s="137" t="s">
        <v>314</v>
      </c>
      <c r="L146" s="46"/>
      <c r="M146" s="141" t="s">
        <v>1</v>
      </c>
      <c r="N146" s="142" t="s">
        <v>40</v>
      </c>
      <c r="O146" s="129"/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304</v>
      </c>
      <c r="AT146" s="132" t="s">
        <v>300</v>
      </c>
      <c r="AU146" s="132" t="s">
        <v>83</v>
      </c>
      <c r="AY146" s="39" t="s">
        <v>298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39" t="s">
        <v>8</v>
      </c>
      <c r="BK146" s="133">
        <f>ROUND(I146*H146,0)</f>
        <v>0</v>
      </c>
      <c r="BL146" s="39" t="s">
        <v>304</v>
      </c>
      <c r="BM146" s="132" t="s">
        <v>3354</v>
      </c>
    </row>
    <row r="147" spans="2:51" s="150" customFormat="1" ht="12">
      <c r="B147" s="151"/>
      <c r="D147" s="152" t="s">
        <v>306</v>
      </c>
      <c r="E147" s="153" t="s">
        <v>1</v>
      </c>
      <c r="F147" s="154" t="s">
        <v>320</v>
      </c>
      <c r="H147" s="155">
        <v>771.75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306</v>
      </c>
      <c r="AU147" s="153" t="s">
        <v>83</v>
      </c>
      <c r="AV147" s="150" t="s">
        <v>83</v>
      </c>
      <c r="AW147" s="150" t="s">
        <v>31</v>
      </c>
      <c r="AX147" s="150" t="s">
        <v>8</v>
      </c>
      <c r="AY147" s="153" t="s">
        <v>298</v>
      </c>
    </row>
    <row r="148" spans="1:65" s="49" customFormat="1" ht="24.2" customHeight="1">
      <c r="A148" s="47"/>
      <c r="B148" s="46"/>
      <c r="C148" s="135" t="s">
        <v>304</v>
      </c>
      <c r="D148" s="135" t="s">
        <v>300</v>
      </c>
      <c r="E148" s="136" t="s">
        <v>324</v>
      </c>
      <c r="F148" s="137" t="s">
        <v>325</v>
      </c>
      <c r="G148" s="138" t="s">
        <v>303</v>
      </c>
      <c r="H148" s="139">
        <v>771.75</v>
      </c>
      <c r="I148" s="23"/>
      <c r="J148" s="140">
        <f>ROUND(I148*H148,0)</f>
        <v>0</v>
      </c>
      <c r="K148" s="137" t="s">
        <v>314</v>
      </c>
      <c r="L148" s="46"/>
      <c r="M148" s="141" t="s">
        <v>1</v>
      </c>
      <c r="N148" s="142" t="s">
        <v>40</v>
      </c>
      <c r="O148" s="129"/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304</v>
      </c>
      <c r="AT148" s="132" t="s">
        <v>300</v>
      </c>
      <c r="AU148" s="132" t="s">
        <v>83</v>
      </c>
      <c r="AY148" s="39" t="s">
        <v>298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39" t="s">
        <v>8</v>
      </c>
      <c r="BK148" s="133">
        <f>ROUND(I148*H148,0)</f>
        <v>0</v>
      </c>
      <c r="BL148" s="39" t="s">
        <v>304</v>
      </c>
      <c r="BM148" s="132" t="s">
        <v>3355</v>
      </c>
    </row>
    <row r="149" spans="2:51" s="150" customFormat="1" ht="12">
      <c r="B149" s="151"/>
      <c r="D149" s="152" t="s">
        <v>306</v>
      </c>
      <c r="E149" s="153" t="s">
        <v>1</v>
      </c>
      <c r="F149" s="154" t="s">
        <v>320</v>
      </c>
      <c r="H149" s="155">
        <v>771.75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306</v>
      </c>
      <c r="AU149" s="153" t="s">
        <v>83</v>
      </c>
      <c r="AV149" s="150" t="s">
        <v>83</v>
      </c>
      <c r="AW149" s="150" t="s">
        <v>31</v>
      </c>
      <c r="AX149" s="150" t="s">
        <v>8</v>
      </c>
      <c r="AY149" s="153" t="s">
        <v>298</v>
      </c>
    </row>
    <row r="150" spans="1:65" s="49" customFormat="1" ht="37.9" customHeight="1">
      <c r="A150" s="47"/>
      <c r="B150" s="46"/>
      <c r="C150" s="135" t="s">
        <v>327</v>
      </c>
      <c r="D150" s="135" t="s">
        <v>300</v>
      </c>
      <c r="E150" s="136" t="s">
        <v>328</v>
      </c>
      <c r="F150" s="137" t="s">
        <v>329</v>
      </c>
      <c r="G150" s="138" t="s">
        <v>303</v>
      </c>
      <c r="H150" s="139">
        <v>15435</v>
      </c>
      <c r="I150" s="23"/>
      <c r="J150" s="140">
        <f>ROUND(I150*H150,0)</f>
        <v>0</v>
      </c>
      <c r="K150" s="137" t="s">
        <v>314</v>
      </c>
      <c r="L150" s="46"/>
      <c r="M150" s="141" t="s">
        <v>1</v>
      </c>
      <c r="N150" s="142" t="s">
        <v>40</v>
      </c>
      <c r="O150" s="129"/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83</v>
      </c>
      <c r="AY150" s="39" t="s">
        <v>298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39" t="s">
        <v>8</v>
      </c>
      <c r="BK150" s="133">
        <f>ROUND(I150*H150,0)</f>
        <v>0</v>
      </c>
      <c r="BL150" s="39" t="s">
        <v>304</v>
      </c>
      <c r="BM150" s="132" t="s">
        <v>3356</v>
      </c>
    </row>
    <row r="151" spans="2:51" s="150" customFormat="1" ht="12">
      <c r="B151" s="151"/>
      <c r="D151" s="152" t="s">
        <v>306</v>
      </c>
      <c r="E151" s="153" t="s">
        <v>1</v>
      </c>
      <c r="F151" s="154" t="s">
        <v>320</v>
      </c>
      <c r="H151" s="155">
        <v>771.75</v>
      </c>
      <c r="L151" s="151"/>
      <c r="M151" s="156"/>
      <c r="N151" s="157"/>
      <c r="O151" s="157"/>
      <c r="P151" s="157"/>
      <c r="Q151" s="157"/>
      <c r="R151" s="157"/>
      <c r="S151" s="157"/>
      <c r="T151" s="158"/>
      <c r="AT151" s="153" t="s">
        <v>306</v>
      </c>
      <c r="AU151" s="153" t="s">
        <v>83</v>
      </c>
      <c r="AV151" s="150" t="s">
        <v>83</v>
      </c>
      <c r="AW151" s="150" t="s">
        <v>31</v>
      </c>
      <c r="AX151" s="150" t="s">
        <v>8</v>
      </c>
      <c r="AY151" s="153" t="s">
        <v>298</v>
      </c>
    </row>
    <row r="152" spans="2:51" s="150" customFormat="1" ht="12">
      <c r="B152" s="151"/>
      <c r="D152" s="152" t="s">
        <v>306</v>
      </c>
      <c r="F152" s="154" t="s">
        <v>3357</v>
      </c>
      <c r="H152" s="155">
        <v>15435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</v>
      </c>
      <c r="AX152" s="150" t="s">
        <v>8</v>
      </c>
      <c r="AY152" s="153" t="s">
        <v>298</v>
      </c>
    </row>
    <row r="153" spans="1:65" s="49" customFormat="1" ht="24.2" customHeight="1">
      <c r="A153" s="47"/>
      <c r="B153" s="46"/>
      <c r="C153" s="135" t="s">
        <v>332</v>
      </c>
      <c r="D153" s="135" t="s">
        <v>300</v>
      </c>
      <c r="E153" s="136" t="s">
        <v>333</v>
      </c>
      <c r="F153" s="137" t="s">
        <v>334</v>
      </c>
      <c r="G153" s="138" t="s">
        <v>303</v>
      </c>
      <c r="H153" s="139">
        <v>771.75</v>
      </c>
      <c r="I153" s="23"/>
      <c r="J153" s="140">
        <f>ROUND(I153*H153,0)</f>
        <v>0</v>
      </c>
      <c r="K153" s="137" t="s">
        <v>314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83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3358</v>
      </c>
    </row>
    <row r="154" spans="2:51" s="150" customFormat="1" ht="12">
      <c r="B154" s="151"/>
      <c r="D154" s="152" t="s">
        <v>306</v>
      </c>
      <c r="E154" s="153" t="s">
        <v>1</v>
      </c>
      <c r="F154" s="154" t="s">
        <v>320</v>
      </c>
      <c r="H154" s="155">
        <v>771.75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306</v>
      </c>
      <c r="AU154" s="153" t="s">
        <v>83</v>
      </c>
      <c r="AV154" s="150" t="s">
        <v>83</v>
      </c>
      <c r="AW154" s="150" t="s">
        <v>31</v>
      </c>
      <c r="AX154" s="150" t="s">
        <v>8</v>
      </c>
      <c r="AY154" s="153" t="s">
        <v>298</v>
      </c>
    </row>
    <row r="155" spans="1:65" s="49" customFormat="1" ht="37.9" customHeight="1">
      <c r="A155" s="47"/>
      <c r="B155" s="46"/>
      <c r="C155" s="135" t="s">
        <v>336</v>
      </c>
      <c r="D155" s="135" t="s">
        <v>300</v>
      </c>
      <c r="E155" s="136" t="s">
        <v>337</v>
      </c>
      <c r="F155" s="137" t="s">
        <v>338</v>
      </c>
      <c r="G155" s="138" t="s">
        <v>303</v>
      </c>
      <c r="H155" s="139">
        <v>15435</v>
      </c>
      <c r="I155" s="23"/>
      <c r="J155" s="140">
        <f>ROUND(I155*H155,0)</f>
        <v>0</v>
      </c>
      <c r="K155" s="137" t="s">
        <v>314</v>
      </c>
      <c r="L155" s="46"/>
      <c r="M155" s="141" t="s">
        <v>1</v>
      </c>
      <c r="N155" s="142" t="s">
        <v>40</v>
      </c>
      <c r="O155" s="129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83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3359</v>
      </c>
    </row>
    <row r="156" spans="2:51" s="150" customFormat="1" ht="12">
      <c r="B156" s="151"/>
      <c r="D156" s="152" t="s">
        <v>306</v>
      </c>
      <c r="E156" s="153" t="s">
        <v>1</v>
      </c>
      <c r="F156" s="154" t="s">
        <v>320</v>
      </c>
      <c r="H156" s="155">
        <v>771.75</v>
      </c>
      <c r="L156" s="151"/>
      <c r="M156" s="156"/>
      <c r="N156" s="157"/>
      <c r="O156" s="157"/>
      <c r="P156" s="157"/>
      <c r="Q156" s="157"/>
      <c r="R156" s="157"/>
      <c r="S156" s="157"/>
      <c r="T156" s="158"/>
      <c r="AT156" s="153" t="s">
        <v>306</v>
      </c>
      <c r="AU156" s="153" t="s">
        <v>83</v>
      </c>
      <c r="AV156" s="150" t="s">
        <v>83</v>
      </c>
      <c r="AW156" s="150" t="s">
        <v>31</v>
      </c>
      <c r="AX156" s="150" t="s">
        <v>8</v>
      </c>
      <c r="AY156" s="153" t="s">
        <v>298</v>
      </c>
    </row>
    <row r="157" spans="2:51" s="150" customFormat="1" ht="12">
      <c r="B157" s="151"/>
      <c r="D157" s="152" t="s">
        <v>306</v>
      </c>
      <c r="F157" s="154" t="s">
        <v>3357</v>
      </c>
      <c r="H157" s="155">
        <v>15435</v>
      </c>
      <c r="L157" s="151"/>
      <c r="M157" s="156"/>
      <c r="N157" s="157"/>
      <c r="O157" s="157"/>
      <c r="P157" s="157"/>
      <c r="Q157" s="157"/>
      <c r="R157" s="157"/>
      <c r="S157" s="157"/>
      <c r="T157" s="158"/>
      <c r="AT157" s="153" t="s">
        <v>306</v>
      </c>
      <c r="AU157" s="153" t="s">
        <v>83</v>
      </c>
      <c r="AV157" s="150" t="s">
        <v>83</v>
      </c>
      <c r="AW157" s="150" t="s">
        <v>3</v>
      </c>
      <c r="AX157" s="150" t="s">
        <v>8</v>
      </c>
      <c r="AY157" s="153" t="s">
        <v>298</v>
      </c>
    </row>
    <row r="158" spans="1:65" s="49" customFormat="1" ht="14.45" customHeight="1">
      <c r="A158" s="47"/>
      <c r="B158" s="46"/>
      <c r="C158" s="135" t="s">
        <v>340</v>
      </c>
      <c r="D158" s="135" t="s">
        <v>300</v>
      </c>
      <c r="E158" s="136" t="s">
        <v>341</v>
      </c>
      <c r="F158" s="137" t="s">
        <v>342</v>
      </c>
      <c r="G158" s="138" t="s">
        <v>303</v>
      </c>
      <c r="H158" s="139">
        <v>1543.5</v>
      </c>
      <c r="I158" s="23"/>
      <c r="J158" s="140">
        <f>ROUND(I158*H158,0)</f>
        <v>0</v>
      </c>
      <c r="K158" s="137" t="s">
        <v>314</v>
      </c>
      <c r="L158" s="46"/>
      <c r="M158" s="141" t="s">
        <v>1</v>
      </c>
      <c r="N158" s="142" t="s">
        <v>40</v>
      </c>
      <c r="O158" s="129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83</v>
      </c>
      <c r="AY158" s="39" t="s">
        <v>298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39" t="s">
        <v>8</v>
      </c>
      <c r="BK158" s="133">
        <f>ROUND(I158*H158,0)</f>
        <v>0</v>
      </c>
      <c r="BL158" s="39" t="s">
        <v>304</v>
      </c>
      <c r="BM158" s="132" t="s">
        <v>3360</v>
      </c>
    </row>
    <row r="159" spans="2:51" s="150" customFormat="1" ht="12">
      <c r="B159" s="151"/>
      <c r="D159" s="152" t="s">
        <v>306</v>
      </c>
      <c r="E159" s="153" t="s">
        <v>1</v>
      </c>
      <c r="F159" s="154" t="s">
        <v>152</v>
      </c>
      <c r="H159" s="155">
        <v>1543.5</v>
      </c>
      <c r="L159" s="151"/>
      <c r="M159" s="156"/>
      <c r="N159" s="157"/>
      <c r="O159" s="157"/>
      <c r="P159" s="157"/>
      <c r="Q159" s="157"/>
      <c r="R159" s="157"/>
      <c r="S159" s="157"/>
      <c r="T159" s="158"/>
      <c r="AT159" s="153" t="s">
        <v>306</v>
      </c>
      <c r="AU159" s="153" t="s">
        <v>83</v>
      </c>
      <c r="AV159" s="150" t="s">
        <v>83</v>
      </c>
      <c r="AW159" s="150" t="s">
        <v>31</v>
      </c>
      <c r="AX159" s="150" t="s">
        <v>8</v>
      </c>
      <c r="AY159" s="153" t="s">
        <v>298</v>
      </c>
    </row>
    <row r="160" spans="1:65" s="49" customFormat="1" ht="24.2" customHeight="1">
      <c r="A160" s="47"/>
      <c r="B160" s="46"/>
      <c r="C160" s="135" t="s">
        <v>344</v>
      </c>
      <c r="D160" s="135" t="s">
        <v>300</v>
      </c>
      <c r="E160" s="136" t="s">
        <v>345</v>
      </c>
      <c r="F160" s="137" t="s">
        <v>346</v>
      </c>
      <c r="G160" s="138" t="s">
        <v>347</v>
      </c>
      <c r="H160" s="139">
        <v>2778.3</v>
      </c>
      <c r="I160" s="23"/>
      <c r="J160" s="140">
        <f>ROUND(I160*H160,0)</f>
        <v>0</v>
      </c>
      <c r="K160" s="137" t="s">
        <v>314</v>
      </c>
      <c r="L160" s="46"/>
      <c r="M160" s="141" t="s">
        <v>1</v>
      </c>
      <c r="N160" s="142" t="s">
        <v>40</v>
      </c>
      <c r="O160" s="129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83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3361</v>
      </c>
    </row>
    <row r="161" spans="2:51" s="150" customFormat="1" ht="12">
      <c r="B161" s="151"/>
      <c r="D161" s="152" t="s">
        <v>306</v>
      </c>
      <c r="E161" s="153" t="s">
        <v>1</v>
      </c>
      <c r="F161" s="154" t="s">
        <v>349</v>
      </c>
      <c r="H161" s="155">
        <v>2778.3</v>
      </c>
      <c r="L161" s="151"/>
      <c r="M161" s="156"/>
      <c r="N161" s="157"/>
      <c r="O161" s="157"/>
      <c r="P161" s="157"/>
      <c r="Q161" s="157"/>
      <c r="R161" s="157"/>
      <c r="S161" s="157"/>
      <c r="T161" s="158"/>
      <c r="AT161" s="153" t="s">
        <v>306</v>
      </c>
      <c r="AU161" s="153" t="s">
        <v>83</v>
      </c>
      <c r="AV161" s="150" t="s">
        <v>83</v>
      </c>
      <c r="AW161" s="150" t="s">
        <v>31</v>
      </c>
      <c r="AX161" s="150" t="s">
        <v>8</v>
      </c>
      <c r="AY161" s="153" t="s">
        <v>298</v>
      </c>
    </row>
    <row r="162" spans="1:65" s="49" customFormat="1" ht="24.2" customHeight="1">
      <c r="A162" s="47"/>
      <c r="B162" s="46"/>
      <c r="C162" s="135" t="s">
        <v>350</v>
      </c>
      <c r="D162" s="135" t="s">
        <v>300</v>
      </c>
      <c r="E162" s="136" t="s">
        <v>351</v>
      </c>
      <c r="F162" s="137" t="s">
        <v>352</v>
      </c>
      <c r="G162" s="138" t="s">
        <v>303</v>
      </c>
      <c r="H162" s="139">
        <v>609</v>
      </c>
      <c r="I162" s="23"/>
      <c r="J162" s="140">
        <f>ROUND(I162*H162,0)</f>
        <v>0</v>
      </c>
      <c r="K162" s="137" t="s">
        <v>314</v>
      </c>
      <c r="L162" s="46"/>
      <c r="M162" s="141" t="s">
        <v>1</v>
      </c>
      <c r="N162" s="142" t="s">
        <v>40</v>
      </c>
      <c r="O162" s="129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3362</v>
      </c>
    </row>
    <row r="163" spans="2:51" s="150" customFormat="1" ht="12">
      <c r="B163" s="151"/>
      <c r="D163" s="152" t="s">
        <v>306</v>
      </c>
      <c r="E163" s="153" t="s">
        <v>1</v>
      </c>
      <c r="F163" s="154" t="s">
        <v>152</v>
      </c>
      <c r="H163" s="155">
        <v>1543.5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31</v>
      </c>
      <c r="AX163" s="150" t="s">
        <v>75</v>
      </c>
      <c r="AY163" s="153" t="s">
        <v>298</v>
      </c>
    </row>
    <row r="164" spans="2:51" s="150" customFormat="1" ht="12">
      <c r="B164" s="151"/>
      <c r="D164" s="152" t="s">
        <v>306</v>
      </c>
      <c r="E164" s="153" t="s">
        <v>1</v>
      </c>
      <c r="F164" s="154" t="s">
        <v>3363</v>
      </c>
      <c r="H164" s="155">
        <v>-741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306</v>
      </c>
      <c r="AU164" s="153" t="s">
        <v>83</v>
      </c>
      <c r="AV164" s="150" t="s">
        <v>83</v>
      </c>
      <c r="AW164" s="150" t="s">
        <v>31</v>
      </c>
      <c r="AX164" s="150" t="s">
        <v>75</v>
      </c>
      <c r="AY164" s="153" t="s">
        <v>298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3364</v>
      </c>
      <c r="H165" s="155">
        <v>-193.5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75</v>
      </c>
      <c r="AY165" s="153" t="s">
        <v>298</v>
      </c>
    </row>
    <row r="166" spans="2:51" s="159" customFormat="1" ht="12">
      <c r="B166" s="160"/>
      <c r="D166" s="152" t="s">
        <v>306</v>
      </c>
      <c r="E166" s="161" t="s">
        <v>168</v>
      </c>
      <c r="F166" s="162" t="s">
        <v>309</v>
      </c>
      <c r="H166" s="163">
        <v>609</v>
      </c>
      <c r="L166" s="160"/>
      <c r="M166" s="164"/>
      <c r="N166" s="165"/>
      <c r="O166" s="165"/>
      <c r="P166" s="165"/>
      <c r="Q166" s="165"/>
      <c r="R166" s="165"/>
      <c r="S166" s="165"/>
      <c r="T166" s="166"/>
      <c r="AT166" s="161" t="s">
        <v>306</v>
      </c>
      <c r="AU166" s="161" t="s">
        <v>83</v>
      </c>
      <c r="AV166" s="159" t="s">
        <v>310</v>
      </c>
      <c r="AW166" s="159" t="s">
        <v>31</v>
      </c>
      <c r="AX166" s="159" t="s">
        <v>8</v>
      </c>
      <c r="AY166" s="161" t="s">
        <v>298</v>
      </c>
    </row>
    <row r="167" spans="1:65" s="49" customFormat="1" ht="14.45" customHeight="1">
      <c r="A167" s="47"/>
      <c r="B167" s="46"/>
      <c r="C167" s="120" t="s">
        <v>357</v>
      </c>
      <c r="D167" s="120" t="s">
        <v>358</v>
      </c>
      <c r="E167" s="121" t="s">
        <v>359</v>
      </c>
      <c r="F167" s="122" t="s">
        <v>360</v>
      </c>
      <c r="G167" s="123" t="s">
        <v>347</v>
      </c>
      <c r="H167" s="124">
        <v>1096.2</v>
      </c>
      <c r="I167" s="24"/>
      <c r="J167" s="125">
        <f>ROUND(I167*H167,0)</f>
        <v>0</v>
      </c>
      <c r="K167" s="122" t="s">
        <v>314</v>
      </c>
      <c r="L167" s="126"/>
      <c r="M167" s="127" t="s">
        <v>1</v>
      </c>
      <c r="N167" s="128" t="s">
        <v>40</v>
      </c>
      <c r="O167" s="129"/>
      <c r="P167" s="130">
        <f>O167*H167</f>
        <v>0</v>
      </c>
      <c r="Q167" s="130">
        <v>1</v>
      </c>
      <c r="R167" s="130">
        <f>Q167*H167</f>
        <v>1096.2</v>
      </c>
      <c r="S167" s="130">
        <v>0</v>
      </c>
      <c r="T167" s="131">
        <f>S167*H167</f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340</v>
      </c>
      <c r="AT167" s="132" t="s">
        <v>358</v>
      </c>
      <c r="AU167" s="132" t="s">
        <v>83</v>
      </c>
      <c r="AY167" s="39" t="s">
        <v>298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39" t="s">
        <v>8</v>
      </c>
      <c r="BK167" s="133">
        <f>ROUND(I167*H167,0)</f>
        <v>0</v>
      </c>
      <c r="BL167" s="39" t="s">
        <v>304</v>
      </c>
      <c r="BM167" s="132" t="s">
        <v>3365</v>
      </c>
    </row>
    <row r="168" spans="2:51" s="150" customFormat="1" ht="12">
      <c r="B168" s="151"/>
      <c r="D168" s="152" t="s">
        <v>306</v>
      </c>
      <c r="E168" s="153" t="s">
        <v>1</v>
      </c>
      <c r="F168" s="154" t="s">
        <v>362</v>
      </c>
      <c r="H168" s="155">
        <v>1096.2</v>
      </c>
      <c r="L168" s="151"/>
      <c r="M168" s="156"/>
      <c r="N168" s="157"/>
      <c r="O168" s="157"/>
      <c r="P168" s="157"/>
      <c r="Q168" s="157"/>
      <c r="R168" s="157"/>
      <c r="S168" s="157"/>
      <c r="T168" s="158"/>
      <c r="AT168" s="153" t="s">
        <v>306</v>
      </c>
      <c r="AU168" s="153" t="s">
        <v>83</v>
      </c>
      <c r="AV168" s="150" t="s">
        <v>83</v>
      </c>
      <c r="AW168" s="150" t="s">
        <v>31</v>
      </c>
      <c r="AX168" s="150" t="s">
        <v>8</v>
      </c>
      <c r="AY168" s="153" t="s">
        <v>298</v>
      </c>
    </row>
    <row r="169" spans="1:65" s="49" customFormat="1" ht="24.2" customHeight="1">
      <c r="A169" s="47"/>
      <c r="B169" s="46"/>
      <c r="C169" s="135" t="s">
        <v>363</v>
      </c>
      <c r="D169" s="135" t="s">
        <v>300</v>
      </c>
      <c r="E169" s="136" t="s">
        <v>3366</v>
      </c>
      <c r="F169" s="137" t="s">
        <v>3367</v>
      </c>
      <c r="G169" s="138" t="s">
        <v>303</v>
      </c>
      <c r="H169" s="139">
        <v>193.5</v>
      </c>
      <c r="I169" s="23"/>
      <c r="J169" s="140">
        <f>ROUND(I169*H169,0)</f>
        <v>0</v>
      </c>
      <c r="K169" s="137" t="s">
        <v>314</v>
      </c>
      <c r="L169" s="46"/>
      <c r="M169" s="141" t="s">
        <v>1</v>
      </c>
      <c r="N169" s="142" t="s">
        <v>40</v>
      </c>
      <c r="O169" s="129"/>
      <c r="P169" s="130">
        <f>O169*H169</f>
        <v>0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83</v>
      </c>
      <c r="AY169" s="39" t="s">
        <v>298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39" t="s">
        <v>8</v>
      </c>
      <c r="BK169" s="133">
        <f>ROUND(I169*H169,0)</f>
        <v>0</v>
      </c>
      <c r="BL169" s="39" t="s">
        <v>304</v>
      </c>
      <c r="BM169" s="132" t="s">
        <v>3368</v>
      </c>
    </row>
    <row r="170" spans="2:51" s="150" customFormat="1" ht="12">
      <c r="B170" s="151"/>
      <c r="D170" s="152" t="s">
        <v>306</v>
      </c>
      <c r="E170" s="153" t="s">
        <v>1</v>
      </c>
      <c r="F170" s="154" t="s">
        <v>311</v>
      </c>
      <c r="H170" s="155">
        <v>193.5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306</v>
      </c>
      <c r="AU170" s="153" t="s">
        <v>83</v>
      </c>
      <c r="AV170" s="150" t="s">
        <v>83</v>
      </c>
      <c r="AW170" s="150" t="s">
        <v>31</v>
      </c>
      <c r="AX170" s="150" t="s">
        <v>75</v>
      </c>
      <c r="AY170" s="153" t="s">
        <v>298</v>
      </c>
    </row>
    <row r="171" spans="2:51" s="159" customFormat="1" ht="12">
      <c r="B171" s="160"/>
      <c r="D171" s="152" t="s">
        <v>306</v>
      </c>
      <c r="E171" s="161" t="s">
        <v>1</v>
      </c>
      <c r="F171" s="162" t="s">
        <v>309</v>
      </c>
      <c r="H171" s="163">
        <v>193.5</v>
      </c>
      <c r="L171" s="160"/>
      <c r="M171" s="164"/>
      <c r="N171" s="165"/>
      <c r="O171" s="165"/>
      <c r="P171" s="165"/>
      <c r="Q171" s="165"/>
      <c r="R171" s="165"/>
      <c r="S171" s="165"/>
      <c r="T171" s="166"/>
      <c r="AT171" s="161" t="s">
        <v>306</v>
      </c>
      <c r="AU171" s="161" t="s">
        <v>83</v>
      </c>
      <c r="AV171" s="159" t="s">
        <v>310</v>
      </c>
      <c r="AW171" s="159" t="s">
        <v>31</v>
      </c>
      <c r="AX171" s="159" t="s">
        <v>8</v>
      </c>
      <c r="AY171" s="161" t="s">
        <v>298</v>
      </c>
    </row>
    <row r="172" spans="1:65" s="49" customFormat="1" ht="24.2" customHeight="1">
      <c r="A172" s="47"/>
      <c r="B172" s="46"/>
      <c r="C172" s="135" t="s">
        <v>367</v>
      </c>
      <c r="D172" s="135" t="s">
        <v>300</v>
      </c>
      <c r="E172" s="136" t="s">
        <v>368</v>
      </c>
      <c r="F172" s="137" t="s">
        <v>369</v>
      </c>
      <c r="G172" s="138" t="s">
        <v>303</v>
      </c>
      <c r="H172" s="139">
        <v>193.5</v>
      </c>
      <c r="I172" s="23"/>
      <c r="J172" s="140">
        <f>ROUND(I172*H172,0)</f>
        <v>0</v>
      </c>
      <c r="K172" s="137" t="s">
        <v>314</v>
      </c>
      <c r="L172" s="46"/>
      <c r="M172" s="141" t="s">
        <v>1</v>
      </c>
      <c r="N172" s="142" t="s">
        <v>40</v>
      </c>
      <c r="O172" s="129"/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83</v>
      </c>
      <c r="AY172" s="39" t="s">
        <v>298</v>
      </c>
      <c r="BE172" s="133">
        <f>IF(N172="základní",J172,0)</f>
        <v>0</v>
      </c>
      <c r="BF172" s="133">
        <f>IF(N172="snížená",J172,0)</f>
        <v>0</v>
      </c>
      <c r="BG172" s="133">
        <f>IF(N172="zákl. přenesená",J172,0)</f>
        <v>0</v>
      </c>
      <c r="BH172" s="133">
        <f>IF(N172="sníž. přenesená",J172,0)</f>
        <v>0</v>
      </c>
      <c r="BI172" s="133">
        <f>IF(N172="nulová",J172,0)</f>
        <v>0</v>
      </c>
      <c r="BJ172" s="39" t="s">
        <v>8</v>
      </c>
      <c r="BK172" s="133">
        <f>ROUND(I172*H172,0)</f>
        <v>0</v>
      </c>
      <c r="BL172" s="39" t="s">
        <v>304</v>
      </c>
      <c r="BM172" s="132" t="s">
        <v>3369</v>
      </c>
    </row>
    <row r="173" spans="2:51" s="150" customFormat="1" ht="12">
      <c r="B173" s="151"/>
      <c r="D173" s="152" t="s">
        <v>306</v>
      </c>
      <c r="E173" s="153" t="s">
        <v>1</v>
      </c>
      <c r="F173" s="154" t="s">
        <v>311</v>
      </c>
      <c r="H173" s="155">
        <v>193.5</v>
      </c>
      <c r="L173" s="151"/>
      <c r="M173" s="156"/>
      <c r="N173" s="157"/>
      <c r="O173" s="157"/>
      <c r="P173" s="157"/>
      <c r="Q173" s="157"/>
      <c r="R173" s="157"/>
      <c r="S173" s="157"/>
      <c r="T173" s="158"/>
      <c r="AT173" s="153" t="s">
        <v>306</v>
      </c>
      <c r="AU173" s="153" t="s">
        <v>83</v>
      </c>
      <c r="AV173" s="150" t="s">
        <v>83</v>
      </c>
      <c r="AW173" s="150" t="s">
        <v>31</v>
      </c>
      <c r="AX173" s="150" t="s">
        <v>75</v>
      </c>
      <c r="AY173" s="153" t="s">
        <v>298</v>
      </c>
    </row>
    <row r="174" spans="2:51" s="159" customFormat="1" ht="12">
      <c r="B174" s="160"/>
      <c r="D174" s="152" t="s">
        <v>306</v>
      </c>
      <c r="E174" s="161" t="s">
        <v>1</v>
      </c>
      <c r="F174" s="162" t="s">
        <v>309</v>
      </c>
      <c r="H174" s="163">
        <v>193.5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306</v>
      </c>
      <c r="AU174" s="161" t="s">
        <v>83</v>
      </c>
      <c r="AV174" s="159" t="s">
        <v>310</v>
      </c>
      <c r="AW174" s="159" t="s">
        <v>31</v>
      </c>
      <c r="AX174" s="159" t="s">
        <v>8</v>
      </c>
      <c r="AY174" s="161" t="s">
        <v>298</v>
      </c>
    </row>
    <row r="175" spans="1:65" s="49" customFormat="1" ht="24.2" customHeight="1">
      <c r="A175" s="47"/>
      <c r="B175" s="46"/>
      <c r="C175" s="135" t="s">
        <v>371</v>
      </c>
      <c r="D175" s="135" t="s">
        <v>300</v>
      </c>
      <c r="E175" s="136" t="s">
        <v>351</v>
      </c>
      <c r="F175" s="137" t="s">
        <v>352</v>
      </c>
      <c r="G175" s="138" t="s">
        <v>303</v>
      </c>
      <c r="H175" s="139">
        <v>193.5</v>
      </c>
      <c r="I175" s="23"/>
      <c r="J175" s="140">
        <f>ROUND(I175*H175,0)</f>
        <v>0</v>
      </c>
      <c r="K175" s="137" t="s">
        <v>314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304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3370</v>
      </c>
    </row>
    <row r="176" spans="2:51" s="150" customFormat="1" ht="12">
      <c r="B176" s="151"/>
      <c r="D176" s="152" t="s">
        <v>306</v>
      </c>
      <c r="E176" s="153" t="s">
        <v>1</v>
      </c>
      <c r="F176" s="154" t="s">
        <v>311</v>
      </c>
      <c r="H176" s="155">
        <v>193.5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306</v>
      </c>
      <c r="AU176" s="153" t="s">
        <v>83</v>
      </c>
      <c r="AV176" s="150" t="s">
        <v>83</v>
      </c>
      <c r="AW176" s="150" t="s">
        <v>31</v>
      </c>
      <c r="AX176" s="150" t="s">
        <v>75</v>
      </c>
      <c r="AY176" s="153" t="s">
        <v>298</v>
      </c>
    </row>
    <row r="177" spans="2:51" s="159" customFormat="1" ht="12">
      <c r="B177" s="160"/>
      <c r="D177" s="152" t="s">
        <v>306</v>
      </c>
      <c r="E177" s="161" t="s">
        <v>1</v>
      </c>
      <c r="F177" s="162" t="s">
        <v>309</v>
      </c>
      <c r="H177" s="163">
        <v>193.5</v>
      </c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306</v>
      </c>
      <c r="AU177" s="161" t="s">
        <v>83</v>
      </c>
      <c r="AV177" s="159" t="s">
        <v>310</v>
      </c>
      <c r="AW177" s="159" t="s">
        <v>31</v>
      </c>
      <c r="AX177" s="159" t="s">
        <v>8</v>
      </c>
      <c r="AY177" s="161" t="s">
        <v>298</v>
      </c>
    </row>
    <row r="178" spans="2:63" s="107" customFormat="1" ht="22.9" customHeight="1">
      <c r="B178" s="108"/>
      <c r="D178" s="109" t="s">
        <v>74</v>
      </c>
      <c r="E178" s="118" t="s">
        <v>83</v>
      </c>
      <c r="F178" s="118" t="s">
        <v>373</v>
      </c>
      <c r="J178" s="119">
        <f>BK178</f>
        <v>0</v>
      </c>
      <c r="L178" s="108"/>
      <c r="M178" s="112"/>
      <c r="N178" s="113"/>
      <c r="O178" s="113"/>
      <c r="P178" s="114">
        <f>SUM(P179:P249)</f>
        <v>0</v>
      </c>
      <c r="Q178" s="113"/>
      <c r="R178" s="114">
        <f>SUM(R179:R249)</f>
        <v>835.52578195644</v>
      </c>
      <c r="S178" s="113"/>
      <c r="T178" s="115">
        <f>SUM(T179:T249)</f>
        <v>0</v>
      </c>
      <c r="AR178" s="109" t="s">
        <v>8</v>
      </c>
      <c r="AT178" s="116" t="s">
        <v>74</v>
      </c>
      <c r="AU178" s="116" t="s">
        <v>8</v>
      </c>
      <c r="AY178" s="109" t="s">
        <v>298</v>
      </c>
      <c r="BK178" s="117">
        <f>SUM(BK179:BK249)</f>
        <v>0</v>
      </c>
    </row>
    <row r="179" spans="1:65" s="49" customFormat="1" ht="24.2" customHeight="1">
      <c r="A179" s="47"/>
      <c r="B179" s="46"/>
      <c r="C179" s="135" t="s">
        <v>9</v>
      </c>
      <c r="D179" s="135" t="s">
        <v>300</v>
      </c>
      <c r="E179" s="136" t="s">
        <v>374</v>
      </c>
      <c r="F179" s="137" t="s">
        <v>375</v>
      </c>
      <c r="G179" s="138" t="s">
        <v>303</v>
      </c>
      <c r="H179" s="139">
        <v>7.2</v>
      </c>
      <c r="I179" s="23"/>
      <c r="J179" s="140">
        <f>ROUND(I179*H179,0)</f>
        <v>0</v>
      </c>
      <c r="K179" s="137" t="s">
        <v>314</v>
      </c>
      <c r="L179" s="46"/>
      <c r="M179" s="141" t="s">
        <v>1</v>
      </c>
      <c r="N179" s="142" t="s">
        <v>40</v>
      </c>
      <c r="O179" s="129"/>
      <c r="P179" s="130">
        <f>O179*H179</f>
        <v>0</v>
      </c>
      <c r="Q179" s="130">
        <v>1.63</v>
      </c>
      <c r="R179" s="130">
        <f>Q179*H179</f>
        <v>11.735999999999999</v>
      </c>
      <c r="S179" s="130">
        <v>0</v>
      </c>
      <c r="T179" s="131">
        <f>S179*H179</f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304</v>
      </c>
      <c r="AT179" s="132" t="s">
        <v>300</v>
      </c>
      <c r="AU179" s="132" t="s">
        <v>83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3371</v>
      </c>
    </row>
    <row r="180" spans="2:51" s="150" customFormat="1" ht="12">
      <c r="B180" s="151"/>
      <c r="D180" s="152" t="s">
        <v>306</v>
      </c>
      <c r="E180" s="153" t="s">
        <v>1</v>
      </c>
      <c r="F180" s="154" t="s">
        <v>377</v>
      </c>
      <c r="H180" s="155">
        <v>7.2</v>
      </c>
      <c r="L180" s="151"/>
      <c r="M180" s="156"/>
      <c r="N180" s="157"/>
      <c r="O180" s="157"/>
      <c r="P180" s="157"/>
      <c r="Q180" s="157"/>
      <c r="R180" s="157"/>
      <c r="S180" s="157"/>
      <c r="T180" s="158"/>
      <c r="AT180" s="153" t="s">
        <v>306</v>
      </c>
      <c r="AU180" s="153" t="s">
        <v>83</v>
      </c>
      <c r="AV180" s="150" t="s">
        <v>83</v>
      </c>
      <c r="AW180" s="150" t="s">
        <v>31</v>
      </c>
      <c r="AX180" s="150" t="s">
        <v>8</v>
      </c>
      <c r="AY180" s="153" t="s">
        <v>298</v>
      </c>
    </row>
    <row r="181" spans="1:65" s="49" customFormat="1" ht="24.2" customHeight="1">
      <c r="A181" s="47"/>
      <c r="B181" s="46"/>
      <c r="C181" s="135" t="s">
        <v>378</v>
      </c>
      <c r="D181" s="135" t="s">
        <v>300</v>
      </c>
      <c r="E181" s="136" t="s">
        <v>379</v>
      </c>
      <c r="F181" s="137" t="s">
        <v>380</v>
      </c>
      <c r="G181" s="138" t="s">
        <v>381</v>
      </c>
      <c r="H181" s="139">
        <v>96</v>
      </c>
      <c r="I181" s="23"/>
      <c r="J181" s="140">
        <f>ROUND(I181*H181,0)</f>
        <v>0</v>
      </c>
      <c r="K181" s="137" t="s">
        <v>314</v>
      </c>
      <c r="L181" s="46"/>
      <c r="M181" s="141" t="s">
        <v>1</v>
      </c>
      <c r="N181" s="142" t="s">
        <v>40</v>
      </c>
      <c r="O181" s="129"/>
      <c r="P181" s="130">
        <f>O181*H181</f>
        <v>0</v>
      </c>
      <c r="Q181" s="130">
        <v>0.00030945</v>
      </c>
      <c r="R181" s="130">
        <f>Q181*H181</f>
        <v>0.029707200000000003</v>
      </c>
      <c r="S181" s="130">
        <v>0</v>
      </c>
      <c r="T181" s="131">
        <f>S181*H181</f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304</v>
      </c>
      <c r="AT181" s="132" t="s">
        <v>300</v>
      </c>
      <c r="AU181" s="132" t="s">
        <v>83</v>
      </c>
      <c r="AY181" s="39" t="s">
        <v>298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39" t="s">
        <v>8</v>
      </c>
      <c r="BK181" s="133">
        <f>ROUND(I181*H181,0)</f>
        <v>0</v>
      </c>
      <c r="BL181" s="39" t="s">
        <v>304</v>
      </c>
      <c r="BM181" s="132" t="s">
        <v>3372</v>
      </c>
    </row>
    <row r="182" spans="2:51" s="150" customFormat="1" ht="12">
      <c r="B182" s="151"/>
      <c r="D182" s="152" t="s">
        <v>306</v>
      </c>
      <c r="E182" s="153" t="s">
        <v>1</v>
      </c>
      <c r="F182" s="154" t="s">
        <v>383</v>
      </c>
      <c r="H182" s="155">
        <v>96</v>
      </c>
      <c r="L182" s="151"/>
      <c r="M182" s="156"/>
      <c r="N182" s="157"/>
      <c r="O182" s="157"/>
      <c r="P182" s="157"/>
      <c r="Q182" s="157"/>
      <c r="R182" s="157"/>
      <c r="S182" s="157"/>
      <c r="T182" s="158"/>
      <c r="AT182" s="153" t="s">
        <v>306</v>
      </c>
      <c r="AU182" s="153" t="s">
        <v>83</v>
      </c>
      <c r="AV182" s="150" t="s">
        <v>83</v>
      </c>
      <c r="AW182" s="150" t="s">
        <v>31</v>
      </c>
      <c r="AX182" s="150" t="s">
        <v>8</v>
      </c>
      <c r="AY182" s="153" t="s">
        <v>298</v>
      </c>
    </row>
    <row r="183" spans="1:65" s="49" customFormat="1" ht="24.2" customHeight="1">
      <c r="A183" s="47"/>
      <c r="B183" s="46"/>
      <c r="C183" s="120" t="s">
        <v>384</v>
      </c>
      <c r="D183" s="120" t="s">
        <v>358</v>
      </c>
      <c r="E183" s="121" t="s">
        <v>385</v>
      </c>
      <c r="F183" s="122" t="s">
        <v>386</v>
      </c>
      <c r="G183" s="123" t="s">
        <v>381</v>
      </c>
      <c r="H183" s="124">
        <v>105.6</v>
      </c>
      <c r="I183" s="24"/>
      <c r="J183" s="125">
        <f>ROUND(I183*H183,0)</f>
        <v>0</v>
      </c>
      <c r="K183" s="122" t="s">
        <v>314</v>
      </c>
      <c r="L183" s="126"/>
      <c r="M183" s="127" t="s">
        <v>1</v>
      </c>
      <c r="N183" s="128" t="s">
        <v>40</v>
      </c>
      <c r="O183" s="129"/>
      <c r="P183" s="130">
        <f>O183*H183</f>
        <v>0</v>
      </c>
      <c r="Q183" s="130">
        <v>0.0003</v>
      </c>
      <c r="R183" s="130">
        <f>Q183*H183</f>
        <v>0.03167999999999999</v>
      </c>
      <c r="S183" s="130">
        <v>0</v>
      </c>
      <c r="T183" s="131">
        <f>S183*H183</f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83</v>
      </c>
      <c r="AY183" s="39" t="s">
        <v>298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39" t="s">
        <v>8</v>
      </c>
      <c r="BK183" s="133">
        <f>ROUND(I183*H183,0)</f>
        <v>0</v>
      </c>
      <c r="BL183" s="39" t="s">
        <v>304</v>
      </c>
      <c r="BM183" s="132" t="s">
        <v>3373</v>
      </c>
    </row>
    <row r="184" spans="2:51" s="150" customFormat="1" ht="12">
      <c r="B184" s="151"/>
      <c r="D184" s="152" t="s">
        <v>306</v>
      </c>
      <c r="E184" s="153" t="s">
        <v>1</v>
      </c>
      <c r="F184" s="154" t="s">
        <v>388</v>
      </c>
      <c r="H184" s="155">
        <v>105.6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306</v>
      </c>
      <c r="AU184" s="153" t="s">
        <v>83</v>
      </c>
      <c r="AV184" s="150" t="s">
        <v>83</v>
      </c>
      <c r="AW184" s="150" t="s">
        <v>31</v>
      </c>
      <c r="AX184" s="150" t="s">
        <v>8</v>
      </c>
      <c r="AY184" s="153" t="s">
        <v>298</v>
      </c>
    </row>
    <row r="185" spans="1:65" s="49" customFormat="1" ht="24.2" customHeight="1">
      <c r="A185" s="47"/>
      <c r="B185" s="46"/>
      <c r="C185" s="135" t="s">
        <v>389</v>
      </c>
      <c r="D185" s="135" t="s">
        <v>300</v>
      </c>
      <c r="E185" s="136" t="s">
        <v>390</v>
      </c>
      <c r="F185" s="137" t="s">
        <v>391</v>
      </c>
      <c r="G185" s="138" t="s">
        <v>392</v>
      </c>
      <c r="H185" s="139">
        <v>80</v>
      </c>
      <c r="I185" s="23"/>
      <c r="J185" s="140">
        <f>ROUND(I185*H185,0)</f>
        <v>0</v>
      </c>
      <c r="K185" s="137" t="s">
        <v>314</v>
      </c>
      <c r="L185" s="46"/>
      <c r="M185" s="141" t="s">
        <v>1</v>
      </c>
      <c r="N185" s="142" t="s">
        <v>40</v>
      </c>
      <c r="O185" s="129"/>
      <c r="P185" s="130">
        <f>O185*H185</f>
        <v>0</v>
      </c>
      <c r="Q185" s="130">
        <v>0.0004896</v>
      </c>
      <c r="R185" s="130">
        <f>Q185*H185</f>
        <v>0.039167999999999994</v>
      </c>
      <c r="S185" s="130">
        <v>0</v>
      </c>
      <c r="T185" s="131">
        <f>S185*H185</f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304</v>
      </c>
      <c r="AT185" s="132" t="s">
        <v>300</v>
      </c>
      <c r="AU185" s="132" t="s">
        <v>83</v>
      </c>
      <c r="AY185" s="39" t="s">
        <v>298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39" t="s">
        <v>8</v>
      </c>
      <c r="BK185" s="133">
        <f>ROUND(I185*H185,0)</f>
        <v>0</v>
      </c>
      <c r="BL185" s="39" t="s">
        <v>304</v>
      </c>
      <c r="BM185" s="132" t="s">
        <v>3374</v>
      </c>
    </row>
    <row r="186" spans="2:51" s="150" customFormat="1" ht="12">
      <c r="B186" s="151"/>
      <c r="D186" s="152" t="s">
        <v>306</v>
      </c>
      <c r="E186" s="153" t="s">
        <v>1</v>
      </c>
      <c r="F186" s="154" t="s">
        <v>3375</v>
      </c>
      <c r="H186" s="155">
        <v>80</v>
      </c>
      <c r="L186" s="151"/>
      <c r="M186" s="156"/>
      <c r="N186" s="157"/>
      <c r="O186" s="157"/>
      <c r="P186" s="157"/>
      <c r="Q186" s="157"/>
      <c r="R186" s="157"/>
      <c r="S186" s="157"/>
      <c r="T186" s="158"/>
      <c r="AT186" s="153" t="s">
        <v>306</v>
      </c>
      <c r="AU186" s="153" t="s">
        <v>83</v>
      </c>
      <c r="AV186" s="150" t="s">
        <v>83</v>
      </c>
      <c r="AW186" s="150" t="s">
        <v>31</v>
      </c>
      <c r="AX186" s="150" t="s">
        <v>75</v>
      </c>
      <c r="AY186" s="153" t="s">
        <v>298</v>
      </c>
    </row>
    <row r="187" spans="2:51" s="159" customFormat="1" ht="12">
      <c r="B187" s="160"/>
      <c r="D187" s="152" t="s">
        <v>306</v>
      </c>
      <c r="E187" s="161" t="s">
        <v>229</v>
      </c>
      <c r="F187" s="162" t="s">
        <v>309</v>
      </c>
      <c r="H187" s="163">
        <v>80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306</v>
      </c>
      <c r="AU187" s="161" t="s">
        <v>83</v>
      </c>
      <c r="AV187" s="159" t="s">
        <v>310</v>
      </c>
      <c r="AW187" s="159" t="s">
        <v>31</v>
      </c>
      <c r="AX187" s="159" t="s">
        <v>8</v>
      </c>
      <c r="AY187" s="161" t="s">
        <v>298</v>
      </c>
    </row>
    <row r="188" spans="1:65" s="49" customFormat="1" ht="24.2" customHeight="1">
      <c r="A188" s="47"/>
      <c r="B188" s="46"/>
      <c r="C188" s="135" t="s">
        <v>395</v>
      </c>
      <c r="D188" s="135" t="s">
        <v>300</v>
      </c>
      <c r="E188" s="136" t="s">
        <v>3376</v>
      </c>
      <c r="F188" s="137" t="s">
        <v>397</v>
      </c>
      <c r="G188" s="138" t="s">
        <v>303</v>
      </c>
      <c r="H188" s="139">
        <v>168.44</v>
      </c>
      <c r="I188" s="23"/>
      <c r="J188" s="140">
        <f>ROUND(I188*H188,0)</f>
        <v>0</v>
      </c>
      <c r="K188" s="137" t="s">
        <v>1</v>
      </c>
      <c r="L188" s="46"/>
      <c r="M188" s="141" t="s">
        <v>1</v>
      </c>
      <c r="N188" s="142" t="s">
        <v>40</v>
      </c>
      <c r="O188" s="129"/>
      <c r="P188" s="130">
        <f>O188*H188</f>
        <v>0</v>
      </c>
      <c r="Q188" s="130">
        <v>2.16</v>
      </c>
      <c r="R188" s="130">
        <f>Q188*H188</f>
        <v>363.8304</v>
      </c>
      <c r="S188" s="130">
        <v>0</v>
      </c>
      <c r="T188" s="131">
        <f>S188*H188</f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304</v>
      </c>
      <c r="AT188" s="132" t="s">
        <v>300</v>
      </c>
      <c r="AU188" s="132" t="s">
        <v>83</v>
      </c>
      <c r="AY188" s="39" t="s">
        <v>298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39" t="s">
        <v>8</v>
      </c>
      <c r="BK188" s="133">
        <f>ROUND(I188*H188,0)</f>
        <v>0</v>
      </c>
      <c r="BL188" s="39" t="s">
        <v>304</v>
      </c>
      <c r="BM188" s="132" t="s">
        <v>3377</v>
      </c>
    </row>
    <row r="189" spans="2:51" s="150" customFormat="1" ht="12">
      <c r="B189" s="151"/>
      <c r="D189" s="152" t="s">
        <v>306</v>
      </c>
      <c r="E189" s="153" t="s">
        <v>1</v>
      </c>
      <c r="F189" s="154" t="s">
        <v>3378</v>
      </c>
      <c r="H189" s="155">
        <v>277</v>
      </c>
      <c r="L189" s="151"/>
      <c r="M189" s="156"/>
      <c r="N189" s="157"/>
      <c r="O189" s="157"/>
      <c r="P189" s="157"/>
      <c r="Q189" s="157"/>
      <c r="R189" s="157"/>
      <c r="S189" s="157"/>
      <c r="T189" s="158"/>
      <c r="AT189" s="153" t="s">
        <v>306</v>
      </c>
      <c r="AU189" s="153" t="s">
        <v>83</v>
      </c>
      <c r="AV189" s="150" t="s">
        <v>83</v>
      </c>
      <c r="AW189" s="150" t="s">
        <v>31</v>
      </c>
      <c r="AX189" s="150" t="s">
        <v>75</v>
      </c>
      <c r="AY189" s="153" t="s">
        <v>298</v>
      </c>
    </row>
    <row r="190" spans="2:51" s="159" customFormat="1" ht="12">
      <c r="B190" s="160"/>
      <c r="D190" s="152" t="s">
        <v>306</v>
      </c>
      <c r="E190" s="161" t="s">
        <v>3220</v>
      </c>
      <c r="F190" s="162" t="s">
        <v>309</v>
      </c>
      <c r="H190" s="163">
        <v>277</v>
      </c>
      <c r="L190" s="160"/>
      <c r="M190" s="164"/>
      <c r="N190" s="165"/>
      <c r="O190" s="165"/>
      <c r="P190" s="165"/>
      <c r="Q190" s="165"/>
      <c r="R190" s="165"/>
      <c r="S190" s="165"/>
      <c r="T190" s="166"/>
      <c r="AT190" s="161" t="s">
        <v>306</v>
      </c>
      <c r="AU190" s="161" t="s">
        <v>83</v>
      </c>
      <c r="AV190" s="159" t="s">
        <v>310</v>
      </c>
      <c r="AW190" s="159" t="s">
        <v>31</v>
      </c>
      <c r="AX190" s="159" t="s">
        <v>75</v>
      </c>
      <c r="AY190" s="161" t="s">
        <v>298</v>
      </c>
    </row>
    <row r="191" spans="2:51" s="167" customFormat="1" ht="12">
      <c r="B191" s="168"/>
      <c r="D191" s="152" t="s">
        <v>306</v>
      </c>
      <c r="E191" s="169" t="s">
        <v>1</v>
      </c>
      <c r="F191" s="170" t="s">
        <v>430</v>
      </c>
      <c r="H191" s="171">
        <v>277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306</v>
      </c>
      <c r="AU191" s="169" t="s">
        <v>83</v>
      </c>
      <c r="AV191" s="167" t="s">
        <v>304</v>
      </c>
      <c r="AW191" s="167" t="s">
        <v>31</v>
      </c>
      <c r="AX191" s="167" t="s">
        <v>75</v>
      </c>
      <c r="AY191" s="169" t="s">
        <v>298</v>
      </c>
    </row>
    <row r="192" spans="2:51" s="150" customFormat="1" ht="12">
      <c r="B192" s="151"/>
      <c r="D192" s="152" t="s">
        <v>306</v>
      </c>
      <c r="E192" s="153" t="s">
        <v>1</v>
      </c>
      <c r="F192" s="154" t="s">
        <v>3379</v>
      </c>
      <c r="H192" s="155">
        <v>138.5</v>
      </c>
      <c r="L192" s="151"/>
      <c r="M192" s="156"/>
      <c r="N192" s="157"/>
      <c r="O192" s="157"/>
      <c r="P192" s="157"/>
      <c r="Q192" s="157"/>
      <c r="R192" s="157"/>
      <c r="S192" s="157"/>
      <c r="T192" s="158"/>
      <c r="AT192" s="153" t="s">
        <v>306</v>
      </c>
      <c r="AU192" s="153" t="s">
        <v>83</v>
      </c>
      <c r="AV192" s="150" t="s">
        <v>83</v>
      </c>
      <c r="AW192" s="150" t="s">
        <v>31</v>
      </c>
      <c r="AX192" s="150" t="s">
        <v>75</v>
      </c>
      <c r="AY192" s="153" t="s">
        <v>298</v>
      </c>
    </row>
    <row r="193" spans="2:51" s="159" customFormat="1" ht="12">
      <c r="B193" s="160"/>
      <c r="D193" s="152" t="s">
        <v>306</v>
      </c>
      <c r="E193" s="161" t="s">
        <v>1</v>
      </c>
      <c r="F193" s="162" t="s">
        <v>3380</v>
      </c>
      <c r="H193" s="163">
        <v>138.5</v>
      </c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306</v>
      </c>
      <c r="AU193" s="161" t="s">
        <v>83</v>
      </c>
      <c r="AV193" s="159" t="s">
        <v>310</v>
      </c>
      <c r="AW193" s="159" t="s">
        <v>31</v>
      </c>
      <c r="AX193" s="159" t="s">
        <v>75</v>
      </c>
      <c r="AY193" s="161" t="s">
        <v>298</v>
      </c>
    </row>
    <row r="194" spans="2:51" s="150" customFormat="1" ht="12">
      <c r="B194" s="151"/>
      <c r="D194" s="152" t="s">
        <v>306</v>
      </c>
      <c r="E194" s="153" t="s">
        <v>1</v>
      </c>
      <c r="F194" s="154" t="s">
        <v>3381</v>
      </c>
      <c r="H194" s="155">
        <v>29.94</v>
      </c>
      <c r="L194" s="151"/>
      <c r="M194" s="156"/>
      <c r="N194" s="157"/>
      <c r="O194" s="157"/>
      <c r="P194" s="157"/>
      <c r="Q194" s="157"/>
      <c r="R194" s="157"/>
      <c r="S194" s="157"/>
      <c r="T194" s="158"/>
      <c r="AT194" s="153" t="s">
        <v>306</v>
      </c>
      <c r="AU194" s="153" t="s">
        <v>83</v>
      </c>
      <c r="AV194" s="150" t="s">
        <v>83</v>
      </c>
      <c r="AW194" s="150" t="s">
        <v>31</v>
      </c>
      <c r="AX194" s="150" t="s">
        <v>75</v>
      </c>
      <c r="AY194" s="153" t="s">
        <v>298</v>
      </c>
    </row>
    <row r="195" spans="2:51" s="159" customFormat="1" ht="12">
      <c r="B195" s="160"/>
      <c r="D195" s="152" t="s">
        <v>306</v>
      </c>
      <c r="E195" s="161" t="s">
        <v>1</v>
      </c>
      <c r="F195" s="162" t="s">
        <v>3382</v>
      </c>
      <c r="H195" s="163">
        <v>29.94</v>
      </c>
      <c r="L195" s="160"/>
      <c r="M195" s="164"/>
      <c r="N195" s="165"/>
      <c r="O195" s="165"/>
      <c r="P195" s="165"/>
      <c r="Q195" s="165"/>
      <c r="R195" s="165"/>
      <c r="S195" s="165"/>
      <c r="T195" s="166"/>
      <c r="AT195" s="161" t="s">
        <v>306</v>
      </c>
      <c r="AU195" s="161" t="s">
        <v>83</v>
      </c>
      <c r="AV195" s="159" t="s">
        <v>310</v>
      </c>
      <c r="AW195" s="159" t="s">
        <v>31</v>
      </c>
      <c r="AX195" s="159" t="s">
        <v>75</v>
      </c>
      <c r="AY195" s="161" t="s">
        <v>298</v>
      </c>
    </row>
    <row r="196" spans="2:51" s="167" customFormat="1" ht="12">
      <c r="B196" s="168"/>
      <c r="D196" s="152" t="s">
        <v>306</v>
      </c>
      <c r="E196" s="169" t="s">
        <v>1</v>
      </c>
      <c r="F196" s="170" t="s">
        <v>430</v>
      </c>
      <c r="H196" s="171">
        <v>168.44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306</v>
      </c>
      <c r="AU196" s="169" t="s">
        <v>83</v>
      </c>
      <c r="AV196" s="167" t="s">
        <v>304</v>
      </c>
      <c r="AW196" s="167" t="s">
        <v>31</v>
      </c>
      <c r="AX196" s="167" t="s">
        <v>8</v>
      </c>
      <c r="AY196" s="169" t="s">
        <v>298</v>
      </c>
    </row>
    <row r="197" spans="1:65" s="49" customFormat="1" ht="24.2" customHeight="1">
      <c r="A197" s="47"/>
      <c r="B197" s="46"/>
      <c r="C197" s="135" t="s">
        <v>401</v>
      </c>
      <c r="D197" s="135" t="s">
        <v>300</v>
      </c>
      <c r="E197" s="136" t="s">
        <v>3383</v>
      </c>
      <c r="F197" s="137" t="s">
        <v>3384</v>
      </c>
      <c r="G197" s="138" t="s">
        <v>303</v>
      </c>
      <c r="H197" s="139">
        <v>21.208</v>
      </c>
      <c r="I197" s="23"/>
      <c r="J197" s="140">
        <f>ROUND(I197*H197,0)</f>
        <v>0</v>
      </c>
      <c r="K197" s="137" t="s">
        <v>314</v>
      </c>
      <c r="L197" s="46"/>
      <c r="M197" s="141" t="s">
        <v>1</v>
      </c>
      <c r="N197" s="142" t="s">
        <v>40</v>
      </c>
      <c r="O197" s="129"/>
      <c r="P197" s="130">
        <f>O197*H197</f>
        <v>0</v>
      </c>
      <c r="Q197" s="130">
        <v>2.256342204</v>
      </c>
      <c r="R197" s="130">
        <f>Q197*H197</f>
        <v>47.852505462432</v>
      </c>
      <c r="S197" s="130">
        <v>0</v>
      </c>
      <c r="T197" s="131">
        <f>S197*H197</f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304</v>
      </c>
      <c r="AT197" s="132" t="s">
        <v>300</v>
      </c>
      <c r="AU197" s="132" t="s">
        <v>83</v>
      </c>
      <c r="AY197" s="39" t="s">
        <v>298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39" t="s">
        <v>8</v>
      </c>
      <c r="BK197" s="133">
        <f>ROUND(I197*H197,0)</f>
        <v>0</v>
      </c>
      <c r="BL197" s="39" t="s">
        <v>304</v>
      </c>
      <c r="BM197" s="132" t="s">
        <v>3385</v>
      </c>
    </row>
    <row r="198" spans="2:51" s="150" customFormat="1" ht="12">
      <c r="B198" s="151"/>
      <c r="D198" s="152" t="s">
        <v>306</v>
      </c>
      <c r="E198" s="153" t="s">
        <v>1</v>
      </c>
      <c r="F198" s="154" t="s">
        <v>3386</v>
      </c>
      <c r="H198" s="155">
        <v>21.208</v>
      </c>
      <c r="L198" s="151"/>
      <c r="M198" s="156"/>
      <c r="N198" s="157"/>
      <c r="O198" s="157"/>
      <c r="P198" s="157"/>
      <c r="Q198" s="157"/>
      <c r="R198" s="157"/>
      <c r="S198" s="157"/>
      <c r="T198" s="158"/>
      <c r="AT198" s="153" t="s">
        <v>306</v>
      </c>
      <c r="AU198" s="153" t="s">
        <v>83</v>
      </c>
      <c r="AV198" s="150" t="s">
        <v>83</v>
      </c>
      <c r="AW198" s="150" t="s">
        <v>31</v>
      </c>
      <c r="AX198" s="150" t="s">
        <v>75</v>
      </c>
      <c r="AY198" s="153" t="s">
        <v>298</v>
      </c>
    </row>
    <row r="199" spans="2:51" s="159" customFormat="1" ht="12">
      <c r="B199" s="160"/>
      <c r="D199" s="152" t="s">
        <v>306</v>
      </c>
      <c r="E199" s="161" t="s">
        <v>1</v>
      </c>
      <c r="F199" s="162" t="s">
        <v>3387</v>
      </c>
      <c r="H199" s="163">
        <v>21.208</v>
      </c>
      <c r="L199" s="160"/>
      <c r="M199" s="164"/>
      <c r="N199" s="165"/>
      <c r="O199" s="165"/>
      <c r="P199" s="165"/>
      <c r="Q199" s="165"/>
      <c r="R199" s="165"/>
      <c r="S199" s="165"/>
      <c r="T199" s="166"/>
      <c r="AT199" s="161" t="s">
        <v>306</v>
      </c>
      <c r="AU199" s="161" t="s">
        <v>83</v>
      </c>
      <c r="AV199" s="159" t="s">
        <v>310</v>
      </c>
      <c r="AW199" s="159" t="s">
        <v>31</v>
      </c>
      <c r="AX199" s="159" t="s">
        <v>8</v>
      </c>
      <c r="AY199" s="161" t="s">
        <v>298</v>
      </c>
    </row>
    <row r="200" spans="1:65" s="49" customFormat="1" ht="24.2" customHeight="1">
      <c r="A200" s="47"/>
      <c r="B200" s="46"/>
      <c r="C200" s="135" t="s">
        <v>7</v>
      </c>
      <c r="D200" s="135" t="s">
        <v>300</v>
      </c>
      <c r="E200" s="136" t="s">
        <v>408</v>
      </c>
      <c r="F200" s="137" t="s">
        <v>409</v>
      </c>
      <c r="G200" s="138" t="s">
        <v>303</v>
      </c>
      <c r="H200" s="139">
        <v>102.242</v>
      </c>
      <c r="I200" s="23"/>
      <c r="J200" s="140">
        <f>ROUND(I200*H200,0)</f>
        <v>0</v>
      </c>
      <c r="K200" s="137" t="s">
        <v>314</v>
      </c>
      <c r="L200" s="46"/>
      <c r="M200" s="141" t="s">
        <v>1</v>
      </c>
      <c r="N200" s="142" t="s">
        <v>40</v>
      </c>
      <c r="O200" s="129"/>
      <c r="P200" s="130">
        <f>O200*H200</f>
        <v>0</v>
      </c>
      <c r="Q200" s="130">
        <v>2.453292204</v>
      </c>
      <c r="R200" s="130">
        <f>Q200*H200</f>
        <v>250.829501521368</v>
      </c>
      <c r="S200" s="130">
        <v>0</v>
      </c>
      <c r="T200" s="131">
        <f>S200*H200</f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304</v>
      </c>
      <c r="AT200" s="132" t="s">
        <v>300</v>
      </c>
      <c r="AU200" s="132" t="s">
        <v>83</v>
      </c>
      <c r="AY200" s="39" t="s">
        <v>298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39" t="s">
        <v>8</v>
      </c>
      <c r="BK200" s="133">
        <f>ROUND(I200*H200,0)</f>
        <v>0</v>
      </c>
      <c r="BL200" s="39" t="s">
        <v>304</v>
      </c>
      <c r="BM200" s="132" t="s">
        <v>3388</v>
      </c>
    </row>
    <row r="201" spans="2:51" s="150" customFormat="1" ht="12">
      <c r="B201" s="151"/>
      <c r="D201" s="152" t="s">
        <v>306</v>
      </c>
      <c r="E201" s="153" t="s">
        <v>1</v>
      </c>
      <c r="F201" s="154" t="s">
        <v>3389</v>
      </c>
      <c r="H201" s="155">
        <v>95.7</v>
      </c>
      <c r="L201" s="151"/>
      <c r="M201" s="156"/>
      <c r="N201" s="157"/>
      <c r="O201" s="157"/>
      <c r="P201" s="157"/>
      <c r="Q201" s="157"/>
      <c r="R201" s="157"/>
      <c r="S201" s="157"/>
      <c r="T201" s="158"/>
      <c r="AT201" s="153" t="s">
        <v>306</v>
      </c>
      <c r="AU201" s="153" t="s">
        <v>83</v>
      </c>
      <c r="AV201" s="150" t="s">
        <v>83</v>
      </c>
      <c r="AW201" s="150" t="s">
        <v>31</v>
      </c>
      <c r="AX201" s="150" t="s">
        <v>75</v>
      </c>
      <c r="AY201" s="153" t="s">
        <v>298</v>
      </c>
    </row>
    <row r="202" spans="2:51" s="150" customFormat="1" ht="12">
      <c r="B202" s="151"/>
      <c r="D202" s="152" t="s">
        <v>306</v>
      </c>
      <c r="E202" s="153" t="s">
        <v>1</v>
      </c>
      <c r="F202" s="154" t="s">
        <v>3390</v>
      </c>
      <c r="H202" s="155">
        <v>6.542</v>
      </c>
      <c r="L202" s="151"/>
      <c r="M202" s="156"/>
      <c r="N202" s="157"/>
      <c r="O202" s="157"/>
      <c r="P202" s="157"/>
      <c r="Q202" s="157"/>
      <c r="R202" s="157"/>
      <c r="S202" s="157"/>
      <c r="T202" s="158"/>
      <c r="AT202" s="153" t="s">
        <v>306</v>
      </c>
      <c r="AU202" s="153" t="s">
        <v>83</v>
      </c>
      <c r="AV202" s="150" t="s">
        <v>83</v>
      </c>
      <c r="AW202" s="150" t="s">
        <v>31</v>
      </c>
      <c r="AX202" s="150" t="s">
        <v>75</v>
      </c>
      <c r="AY202" s="153" t="s">
        <v>298</v>
      </c>
    </row>
    <row r="203" spans="2:51" s="159" customFormat="1" ht="12">
      <c r="B203" s="160"/>
      <c r="D203" s="152" t="s">
        <v>306</v>
      </c>
      <c r="E203" s="161" t="s">
        <v>1</v>
      </c>
      <c r="F203" s="162" t="s">
        <v>3391</v>
      </c>
      <c r="H203" s="163">
        <v>102.242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306</v>
      </c>
      <c r="AU203" s="161" t="s">
        <v>83</v>
      </c>
      <c r="AV203" s="159" t="s">
        <v>310</v>
      </c>
      <c r="AW203" s="159" t="s">
        <v>31</v>
      </c>
      <c r="AX203" s="159" t="s">
        <v>8</v>
      </c>
      <c r="AY203" s="161" t="s">
        <v>298</v>
      </c>
    </row>
    <row r="204" spans="1:65" s="49" customFormat="1" ht="14.45" customHeight="1">
      <c r="A204" s="47"/>
      <c r="B204" s="46"/>
      <c r="C204" s="135" t="s">
        <v>414</v>
      </c>
      <c r="D204" s="135" t="s">
        <v>300</v>
      </c>
      <c r="E204" s="136" t="s">
        <v>422</v>
      </c>
      <c r="F204" s="137" t="s">
        <v>423</v>
      </c>
      <c r="G204" s="138" t="s">
        <v>381</v>
      </c>
      <c r="H204" s="139">
        <v>105.253</v>
      </c>
      <c r="I204" s="23"/>
      <c r="J204" s="140">
        <f>ROUND(I204*H204,0)</f>
        <v>0</v>
      </c>
      <c r="K204" s="137" t="s">
        <v>314</v>
      </c>
      <c r="L204" s="46"/>
      <c r="M204" s="141" t="s">
        <v>1</v>
      </c>
      <c r="N204" s="142" t="s">
        <v>40</v>
      </c>
      <c r="O204" s="129"/>
      <c r="P204" s="130">
        <f>O204*H204</f>
        <v>0</v>
      </c>
      <c r="Q204" s="130">
        <v>0.0024719</v>
      </c>
      <c r="R204" s="130">
        <f>Q204*H204</f>
        <v>0.2601748907</v>
      </c>
      <c r="S204" s="130">
        <v>0</v>
      </c>
      <c r="T204" s="131">
        <f>S204*H204</f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304</v>
      </c>
      <c r="AT204" s="132" t="s">
        <v>300</v>
      </c>
      <c r="AU204" s="132" t="s">
        <v>83</v>
      </c>
      <c r="AY204" s="39" t="s">
        <v>298</v>
      </c>
      <c r="BE204" s="133">
        <f>IF(N204="základní",J204,0)</f>
        <v>0</v>
      </c>
      <c r="BF204" s="133">
        <f>IF(N204="snížená",J204,0)</f>
        <v>0</v>
      </c>
      <c r="BG204" s="133">
        <f>IF(N204="zákl. přenesená",J204,0)</f>
        <v>0</v>
      </c>
      <c r="BH204" s="133">
        <f>IF(N204="sníž. přenesená",J204,0)</f>
        <v>0</v>
      </c>
      <c r="BI204" s="133">
        <f>IF(N204="nulová",J204,0)</f>
        <v>0</v>
      </c>
      <c r="BJ204" s="39" t="s">
        <v>8</v>
      </c>
      <c r="BK204" s="133">
        <f>ROUND(I204*H204,0)</f>
        <v>0</v>
      </c>
      <c r="BL204" s="39" t="s">
        <v>304</v>
      </c>
      <c r="BM204" s="132" t="s">
        <v>3392</v>
      </c>
    </row>
    <row r="205" spans="2:51" s="150" customFormat="1" ht="12">
      <c r="B205" s="151"/>
      <c r="D205" s="152" t="s">
        <v>306</v>
      </c>
      <c r="E205" s="153" t="s">
        <v>1</v>
      </c>
      <c r="F205" s="154" t="s">
        <v>3393</v>
      </c>
      <c r="H205" s="155">
        <v>18.031</v>
      </c>
      <c r="L205" s="151"/>
      <c r="M205" s="156"/>
      <c r="N205" s="157"/>
      <c r="O205" s="157"/>
      <c r="P205" s="157"/>
      <c r="Q205" s="157"/>
      <c r="R205" s="157"/>
      <c r="S205" s="157"/>
      <c r="T205" s="158"/>
      <c r="AT205" s="153" t="s">
        <v>306</v>
      </c>
      <c r="AU205" s="153" t="s">
        <v>83</v>
      </c>
      <c r="AV205" s="150" t="s">
        <v>83</v>
      </c>
      <c r="AW205" s="150" t="s">
        <v>31</v>
      </c>
      <c r="AX205" s="150" t="s">
        <v>75</v>
      </c>
      <c r="AY205" s="153" t="s">
        <v>298</v>
      </c>
    </row>
    <row r="206" spans="2:51" s="159" customFormat="1" ht="12">
      <c r="B206" s="160"/>
      <c r="D206" s="152" t="s">
        <v>306</v>
      </c>
      <c r="E206" s="161" t="s">
        <v>1</v>
      </c>
      <c r="F206" s="162" t="s">
        <v>3394</v>
      </c>
      <c r="H206" s="163">
        <v>18.031</v>
      </c>
      <c r="L206" s="160"/>
      <c r="M206" s="164"/>
      <c r="N206" s="165"/>
      <c r="O206" s="165"/>
      <c r="P206" s="165"/>
      <c r="Q206" s="165"/>
      <c r="R206" s="165"/>
      <c r="S206" s="165"/>
      <c r="T206" s="166"/>
      <c r="AT206" s="161" t="s">
        <v>306</v>
      </c>
      <c r="AU206" s="161" t="s">
        <v>83</v>
      </c>
      <c r="AV206" s="159" t="s">
        <v>310</v>
      </c>
      <c r="AW206" s="159" t="s">
        <v>31</v>
      </c>
      <c r="AX206" s="159" t="s">
        <v>75</v>
      </c>
      <c r="AY206" s="161" t="s">
        <v>298</v>
      </c>
    </row>
    <row r="207" spans="2:51" s="150" customFormat="1" ht="12">
      <c r="B207" s="151"/>
      <c r="D207" s="152" t="s">
        <v>306</v>
      </c>
      <c r="E207" s="153" t="s">
        <v>1</v>
      </c>
      <c r="F207" s="154" t="s">
        <v>3395</v>
      </c>
      <c r="H207" s="155">
        <v>43.611</v>
      </c>
      <c r="L207" s="151"/>
      <c r="M207" s="156"/>
      <c r="N207" s="157"/>
      <c r="O207" s="157"/>
      <c r="P207" s="157"/>
      <c r="Q207" s="157"/>
      <c r="R207" s="157"/>
      <c r="S207" s="157"/>
      <c r="T207" s="158"/>
      <c r="AT207" s="153" t="s">
        <v>306</v>
      </c>
      <c r="AU207" s="153" t="s">
        <v>83</v>
      </c>
      <c r="AV207" s="150" t="s">
        <v>83</v>
      </c>
      <c r="AW207" s="150" t="s">
        <v>31</v>
      </c>
      <c r="AX207" s="150" t="s">
        <v>75</v>
      </c>
      <c r="AY207" s="153" t="s">
        <v>298</v>
      </c>
    </row>
    <row r="208" spans="2:51" s="150" customFormat="1" ht="12">
      <c r="B208" s="151"/>
      <c r="D208" s="152" t="s">
        <v>306</v>
      </c>
      <c r="E208" s="153" t="s">
        <v>1</v>
      </c>
      <c r="F208" s="154" t="s">
        <v>3396</v>
      </c>
      <c r="H208" s="155">
        <v>43.611</v>
      </c>
      <c r="L208" s="151"/>
      <c r="M208" s="156"/>
      <c r="N208" s="157"/>
      <c r="O208" s="157"/>
      <c r="P208" s="157"/>
      <c r="Q208" s="157"/>
      <c r="R208" s="157"/>
      <c r="S208" s="157"/>
      <c r="T208" s="158"/>
      <c r="AT208" s="153" t="s">
        <v>306</v>
      </c>
      <c r="AU208" s="153" t="s">
        <v>83</v>
      </c>
      <c r="AV208" s="150" t="s">
        <v>83</v>
      </c>
      <c r="AW208" s="150" t="s">
        <v>31</v>
      </c>
      <c r="AX208" s="150" t="s">
        <v>75</v>
      </c>
      <c r="AY208" s="153" t="s">
        <v>298</v>
      </c>
    </row>
    <row r="209" spans="2:51" s="159" customFormat="1" ht="12">
      <c r="B209" s="160"/>
      <c r="D209" s="152" t="s">
        <v>306</v>
      </c>
      <c r="E209" s="161" t="s">
        <v>1</v>
      </c>
      <c r="F209" s="162" t="s">
        <v>3397</v>
      </c>
      <c r="H209" s="163">
        <v>87.222</v>
      </c>
      <c r="L209" s="160"/>
      <c r="M209" s="164"/>
      <c r="N209" s="165"/>
      <c r="O209" s="165"/>
      <c r="P209" s="165"/>
      <c r="Q209" s="165"/>
      <c r="R209" s="165"/>
      <c r="S209" s="165"/>
      <c r="T209" s="166"/>
      <c r="AT209" s="161" t="s">
        <v>306</v>
      </c>
      <c r="AU209" s="161" t="s">
        <v>83</v>
      </c>
      <c r="AV209" s="159" t="s">
        <v>310</v>
      </c>
      <c r="AW209" s="159" t="s">
        <v>31</v>
      </c>
      <c r="AX209" s="159" t="s">
        <v>75</v>
      </c>
      <c r="AY209" s="161" t="s">
        <v>298</v>
      </c>
    </row>
    <row r="210" spans="2:51" s="167" customFormat="1" ht="12">
      <c r="B210" s="168"/>
      <c r="D210" s="152" t="s">
        <v>306</v>
      </c>
      <c r="E210" s="169" t="s">
        <v>1</v>
      </c>
      <c r="F210" s="170" t="s">
        <v>430</v>
      </c>
      <c r="H210" s="171">
        <v>105.253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306</v>
      </c>
      <c r="AU210" s="169" t="s">
        <v>83</v>
      </c>
      <c r="AV210" s="167" t="s">
        <v>304</v>
      </c>
      <c r="AW210" s="167" t="s">
        <v>31</v>
      </c>
      <c r="AX210" s="167" t="s">
        <v>8</v>
      </c>
      <c r="AY210" s="169" t="s">
        <v>298</v>
      </c>
    </row>
    <row r="211" spans="1:65" s="49" customFormat="1" ht="14.45" customHeight="1">
      <c r="A211" s="47"/>
      <c r="B211" s="46"/>
      <c r="C211" s="135" t="s">
        <v>421</v>
      </c>
      <c r="D211" s="135" t="s">
        <v>300</v>
      </c>
      <c r="E211" s="136" t="s">
        <v>432</v>
      </c>
      <c r="F211" s="137" t="s">
        <v>433</v>
      </c>
      <c r="G211" s="138" t="s">
        <v>381</v>
      </c>
      <c r="H211" s="139">
        <v>105.253</v>
      </c>
      <c r="I211" s="23"/>
      <c r="J211" s="140">
        <f>ROUND(I211*H211,0)</f>
        <v>0</v>
      </c>
      <c r="K211" s="137" t="s">
        <v>314</v>
      </c>
      <c r="L211" s="46"/>
      <c r="M211" s="141" t="s">
        <v>1</v>
      </c>
      <c r="N211" s="142" t="s">
        <v>40</v>
      </c>
      <c r="O211" s="129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304</v>
      </c>
      <c r="AT211" s="132" t="s">
        <v>300</v>
      </c>
      <c r="AU211" s="132" t="s">
        <v>83</v>
      </c>
      <c r="AY211" s="39" t="s">
        <v>298</v>
      </c>
      <c r="BE211" s="133">
        <f>IF(N211="základní",J211,0)</f>
        <v>0</v>
      </c>
      <c r="BF211" s="133">
        <f>IF(N211="snížená",J211,0)</f>
        <v>0</v>
      </c>
      <c r="BG211" s="133">
        <f>IF(N211="zákl. přenesená",J211,0)</f>
        <v>0</v>
      </c>
      <c r="BH211" s="133">
        <f>IF(N211="sníž. přenesená",J211,0)</f>
        <v>0</v>
      </c>
      <c r="BI211" s="133">
        <f>IF(N211="nulová",J211,0)</f>
        <v>0</v>
      </c>
      <c r="BJ211" s="39" t="s">
        <v>8</v>
      </c>
      <c r="BK211" s="133">
        <f>ROUND(I211*H211,0)</f>
        <v>0</v>
      </c>
      <c r="BL211" s="39" t="s">
        <v>304</v>
      </c>
      <c r="BM211" s="132" t="s">
        <v>3398</v>
      </c>
    </row>
    <row r="212" spans="1:65" s="49" customFormat="1" ht="24.2" customHeight="1">
      <c r="A212" s="47"/>
      <c r="B212" s="46"/>
      <c r="C212" s="135" t="s">
        <v>431</v>
      </c>
      <c r="D212" s="135" t="s">
        <v>300</v>
      </c>
      <c r="E212" s="136" t="s">
        <v>3399</v>
      </c>
      <c r="F212" s="137" t="s">
        <v>3400</v>
      </c>
      <c r="G212" s="138" t="s">
        <v>438</v>
      </c>
      <c r="H212" s="139">
        <v>3</v>
      </c>
      <c r="I212" s="23"/>
      <c r="J212" s="140">
        <f>ROUND(I212*H212,0)</f>
        <v>0</v>
      </c>
      <c r="K212" s="137" t="s">
        <v>314</v>
      </c>
      <c r="L212" s="46"/>
      <c r="M212" s="141" t="s">
        <v>1</v>
      </c>
      <c r="N212" s="142" t="s">
        <v>40</v>
      </c>
      <c r="O212" s="129"/>
      <c r="P212" s="130">
        <f>O212*H212</f>
        <v>0</v>
      </c>
      <c r="Q212" s="130">
        <v>0.01350704</v>
      </c>
      <c r="R212" s="130">
        <f>Q212*H212</f>
        <v>0.04052112</v>
      </c>
      <c r="S212" s="130">
        <v>0</v>
      </c>
      <c r="T212" s="131">
        <f>S212*H212</f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304</v>
      </c>
      <c r="AT212" s="132" t="s">
        <v>300</v>
      </c>
      <c r="AU212" s="132" t="s">
        <v>83</v>
      </c>
      <c r="AY212" s="39" t="s">
        <v>298</v>
      </c>
      <c r="BE212" s="133">
        <f>IF(N212="základní",J212,0)</f>
        <v>0</v>
      </c>
      <c r="BF212" s="133">
        <f>IF(N212="snížená",J212,0)</f>
        <v>0</v>
      </c>
      <c r="BG212" s="133">
        <f>IF(N212="zákl. přenesená",J212,0)</f>
        <v>0</v>
      </c>
      <c r="BH212" s="133">
        <f>IF(N212="sníž. přenesená",J212,0)</f>
        <v>0</v>
      </c>
      <c r="BI212" s="133">
        <f>IF(N212="nulová",J212,0)</f>
        <v>0</v>
      </c>
      <c r="BJ212" s="39" t="s">
        <v>8</v>
      </c>
      <c r="BK212" s="133">
        <f>ROUND(I212*H212,0)</f>
        <v>0</v>
      </c>
      <c r="BL212" s="39" t="s">
        <v>304</v>
      </c>
      <c r="BM212" s="132" t="s">
        <v>3401</v>
      </c>
    </row>
    <row r="213" spans="2:51" s="150" customFormat="1" ht="12">
      <c r="B213" s="151"/>
      <c r="D213" s="152" t="s">
        <v>306</v>
      </c>
      <c r="E213" s="153" t="s">
        <v>1</v>
      </c>
      <c r="F213" s="154" t="s">
        <v>3402</v>
      </c>
      <c r="H213" s="155">
        <v>3</v>
      </c>
      <c r="L213" s="151"/>
      <c r="M213" s="156"/>
      <c r="N213" s="157"/>
      <c r="O213" s="157"/>
      <c r="P213" s="157"/>
      <c r="Q213" s="157"/>
      <c r="R213" s="157"/>
      <c r="S213" s="157"/>
      <c r="T213" s="158"/>
      <c r="AT213" s="153" t="s">
        <v>306</v>
      </c>
      <c r="AU213" s="153" t="s">
        <v>83</v>
      </c>
      <c r="AV213" s="150" t="s">
        <v>83</v>
      </c>
      <c r="AW213" s="150" t="s">
        <v>31</v>
      </c>
      <c r="AX213" s="150" t="s">
        <v>75</v>
      </c>
      <c r="AY213" s="153" t="s">
        <v>298</v>
      </c>
    </row>
    <row r="214" spans="2:51" s="159" customFormat="1" ht="22.5">
      <c r="B214" s="160"/>
      <c r="D214" s="152" t="s">
        <v>306</v>
      </c>
      <c r="E214" s="161" t="s">
        <v>1</v>
      </c>
      <c r="F214" s="162" t="s">
        <v>3403</v>
      </c>
      <c r="H214" s="163">
        <v>3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1" t="s">
        <v>306</v>
      </c>
      <c r="AU214" s="161" t="s">
        <v>83</v>
      </c>
      <c r="AV214" s="159" t="s">
        <v>310</v>
      </c>
      <c r="AW214" s="159" t="s">
        <v>31</v>
      </c>
      <c r="AX214" s="159" t="s">
        <v>8</v>
      </c>
      <c r="AY214" s="161" t="s">
        <v>298</v>
      </c>
    </row>
    <row r="215" spans="1:65" s="49" customFormat="1" ht="14.45" customHeight="1">
      <c r="A215" s="47"/>
      <c r="B215" s="46"/>
      <c r="C215" s="135" t="s">
        <v>435</v>
      </c>
      <c r="D215" s="135" t="s">
        <v>300</v>
      </c>
      <c r="E215" s="136" t="s">
        <v>443</v>
      </c>
      <c r="F215" s="137" t="s">
        <v>444</v>
      </c>
      <c r="G215" s="138" t="s">
        <v>347</v>
      </c>
      <c r="H215" s="139">
        <v>0.333</v>
      </c>
      <c r="I215" s="23"/>
      <c r="J215" s="140">
        <f>ROUND(I215*H215,0)</f>
        <v>0</v>
      </c>
      <c r="K215" s="137" t="s">
        <v>314</v>
      </c>
      <c r="L215" s="46"/>
      <c r="M215" s="141" t="s">
        <v>1</v>
      </c>
      <c r="N215" s="142" t="s">
        <v>40</v>
      </c>
      <c r="O215" s="129"/>
      <c r="P215" s="130">
        <f>O215*H215</f>
        <v>0</v>
      </c>
      <c r="Q215" s="130">
        <v>1.0596208</v>
      </c>
      <c r="R215" s="130">
        <f>Q215*H215</f>
        <v>0.3528537264</v>
      </c>
      <c r="S215" s="130">
        <v>0</v>
      </c>
      <c r="T215" s="131">
        <f>S215*H215</f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83</v>
      </c>
      <c r="AY215" s="39" t="s">
        <v>298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39" t="s">
        <v>8</v>
      </c>
      <c r="BK215" s="133">
        <f>ROUND(I215*H215,0)</f>
        <v>0</v>
      </c>
      <c r="BL215" s="39" t="s">
        <v>304</v>
      </c>
      <c r="BM215" s="132" t="s">
        <v>3404</v>
      </c>
    </row>
    <row r="216" spans="2:51" s="150" customFormat="1" ht="12">
      <c r="B216" s="151"/>
      <c r="D216" s="152" t="s">
        <v>306</v>
      </c>
      <c r="E216" s="153" t="s">
        <v>1</v>
      </c>
      <c r="F216" s="154" t="s">
        <v>3405</v>
      </c>
      <c r="H216" s="155">
        <v>0.333</v>
      </c>
      <c r="L216" s="151"/>
      <c r="M216" s="156"/>
      <c r="N216" s="157"/>
      <c r="O216" s="157"/>
      <c r="P216" s="157"/>
      <c r="Q216" s="157"/>
      <c r="R216" s="157"/>
      <c r="S216" s="157"/>
      <c r="T216" s="158"/>
      <c r="AT216" s="153" t="s">
        <v>306</v>
      </c>
      <c r="AU216" s="153" t="s">
        <v>83</v>
      </c>
      <c r="AV216" s="150" t="s">
        <v>83</v>
      </c>
      <c r="AW216" s="150" t="s">
        <v>31</v>
      </c>
      <c r="AX216" s="150" t="s">
        <v>8</v>
      </c>
      <c r="AY216" s="153" t="s">
        <v>298</v>
      </c>
    </row>
    <row r="217" spans="1:65" s="49" customFormat="1" ht="14.45" customHeight="1">
      <c r="A217" s="47"/>
      <c r="B217" s="46"/>
      <c r="C217" s="135" t="s">
        <v>442</v>
      </c>
      <c r="D217" s="135" t="s">
        <v>300</v>
      </c>
      <c r="E217" s="136" t="s">
        <v>449</v>
      </c>
      <c r="F217" s="137" t="s">
        <v>450</v>
      </c>
      <c r="G217" s="138" t="s">
        <v>347</v>
      </c>
      <c r="H217" s="139">
        <v>12.651</v>
      </c>
      <c r="I217" s="23"/>
      <c r="J217" s="140">
        <f>ROUND(I217*H217,0)</f>
        <v>0</v>
      </c>
      <c r="K217" s="137" t="s">
        <v>314</v>
      </c>
      <c r="L217" s="46"/>
      <c r="M217" s="141" t="s">
        <v>1</v>
      </c>
      <c r="N217" s="142" t="s">
        <v>40</v>
      </c>
      <c r="O217" s="129"/>
      <c r="P217" s="130">
        <f>O217*H217</f>
        <v>0</v>
      </c>
      <c r="Q217" s="130">
        <v>1.0606208</v>
      </c>
      <c r="R217" s="130">
        <f>Q217*H217</f>
        <v>13.4179137408</v>
      </c>
      <c r="S217" s="130">
        <v>0</v>
      </c>
      <c r="T217" s="131">
        <f>S217*H217</f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304</v>
      </c>
      <c r="AT217" s="132" t="s">
        <v>300</v>
      </c>
      <c r="AU217" s="132" t="s">
        <v>83</v>
      </c>
      <c r="AY217" s="39" t="s">
        <v>298</v>
      </c>
      <c r="BE217" s="133">
        <f>IF(N217="základní",J217,0)</f>
        <v>0</v>
      </c>
      <c r="BF217" s="133">
        <f>IF(N217="snížená",J217,0)</f>
        <v>0</v>
      </c>
      <c r="BG217" s="133">
        <f>IF(N217="zákl. přenesená",J217,0)</f>
        <v>0</v>
      </c>
      <c r="BH217" s="133">
        <f>IF(N217="sníž. přenesená",J217,0)</f>
        <v>0</v>
      </c>
      <c r="BI217" s="133">
        <f>IF(N217="nulová",J217,0)</f>
        <v>0</v>
      </c>
      <c r="BJ217" s="39" t="s">
        <v>8</v>
      </c>
      <c r="BK217" s="133">
        <f>ROUND(I217*H217,0)</f>
        <v>0</v>
      </c>
      <c r="BL217" s="39" t="s">
        <v>304</v>
      </c>
      <c r="BM217" s="132" t="s">
        <v>3406</v>
      </c>
    </row>
    <row r="218" spans="2:51" s="150" customFormat="1" ht="22.5">
      <c r="B218" s="151"/>
      <c r="D218" s="152" t="s">
        <v>306</v>
      </c>
      <c r="E218" s="153" t="s">
        <v>1</v>
      </c>
      <c r="F218" s="154" t="s">
        <v>3407</v>
      </c>
      <c r="H218" s="155">
        <v>12.651</v>
      </c>
      <c r="L218" s="151"/>
      <c r="M218" s="156"/>
      <c r="N218" s="157"/>
      <c r="O218" s="157"/>
      <c r="P218" s="157"/>
      <c r="Q218" s="157"/>
      <c r="R218" s="157"/>
      <c r="S218" s="157"/>
      <c r="T218" s="158"/>
      <c r="AT218" s="153" t="s">
        <v>306</v>
      </c>
      <c r="AU218" s="153" t="s">
        <v>83</v>
      </c>
      <c r="AV218" s="150" t="s">
        <v>83</v>
      </c>
      <c r="AW218" s="150" t="s">
        <v>31</v>
      </c>
      <c r="AX218" s="150" t="s">
        <v>8</v>
      </c>
      <c r="AY218" s="153" t="s">
        <v>298</v>
      </c>
    </row>
    <row r="219" spans="1:65" s="49" customFormat="1" ht="14.45" customHeight="1">
      <c r="A219" s="47"/>
      <c r="B219" s="46"/>
      <c r="C219" s="135" t="s">
        <v>448</v>
      </c>
      <c r="D219" s="135" t="s">
        <v>300</v>
      </c>
      <c r="E219" s="136" t="s">
        <v>455</v>
      </c>
      <c r="F219" s="137" t="s">
        <v>456</v>
      </c>
      <c r="G219" s="138" t="s">
        <v>347</v>
      </c>
      <c r="H219" s="139">
        <v>0.453</v>
      </c>
      <c r="I219" s="23"/>
      <c r="J219" s="140">
        <f>ROUND(I219*H219,0)</f>
        <v>0</v>
      </c>
      <c r="K219" s="137" t="s">
        <v>314</v>
      </c>
      <c r="L219" s="46"/>
      <c r="M219" s="141" t="s">
        <v>1</v>
      </c>
      <c r="N219" s="142" t="s">
        <v>40</v>
      </c>
      <c r="O219" s="129"/>
      <c r="P219" s="130">
        <f>O219*H219</f>
        <v>0</v>
      </c>
      <c r="Q219" s="130">
        <v>1.0627727797</v>
      </c>
      <c r="R219" s="130">
        <f>Q219*H219</f>
        <v>0.4814360692041</v>
      </c>
      <c r="S219" s="130">
        <v>0</v>
      </c>
      <c r="T219" s="131">
        <f>S219*H219</f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304</v>
      </c>
      <c r="AT219" s="132" t="s">
        <v>300</v>
      </c>
      <c r="AU219" s="132" t="s">
        <v>83</v>
      </c>
      <c r="AY219" s="39" t="s">
        <v>298</v>
      </c>
      <c r="BE219" s="133">
        <f>IF(N219="základní",J219,0)</f>
        <v>0</v>
      </c>
      <c r="BF219" s="133">
        <f>IF(N219="snížená",J219,0)</f>
        <v>0</v>
      </c>
      <c r="BG219" s="133">
        <f>IF(N219="zákl. přenesená",J219,0)</f>
        <v>0</v>
      </c>
      <c r="BH219" s="133">
        <f>IF(N219="sníž. přenesená",J219,0)</f>
        <v>0</v>
      </c>
      <c r="BI219" s="133">
        <f>IF(N219="nulová",J219,0)</f>
        <v>0</v>
      </c>
      <c r="BJ219" s="39" t="s">
        <v>8</v>
      </c>
      <c r="BK219" s="133">
        <f>ROUND(I219*H219,0)</f>
        <v>0</v>
      </c>
      <c r="BL219" s="39" t="s">
        <v>304</v>
      </c>
      <c r="BM219" s="132" t="s">
        <v>3408</v>
      </c>
    </row>
    <row r="220" spans="2:51" s="150" customFormat="1" ht="12">
      <c r="B220" s="151"/>
      <c r="D220" s="152" t="s">
        <v>306</v>
      </c>
      <c r="E220" s="153" t="s">
        <v>1</v>
      </c>
      <c r="F220" s="154" t="s">
        <v>3409</v>
      </c>
      <c r="H220" s="155">
        <v>0.453</v>
      </c>
      <c r="L220" s="151"/>
      <c r="M220" s="156"/>
      <c r="N220" s="157"/>
      <c r="O220" s="157"/>
      <c r="P220" s="157"/>
      <c r="Q220" s="157"/>
      <c r="R220" s="157"/>
      <c r="S220" s="157"/>
      <c r="T220" s="158"/>
      <c r="AT220" s="153" t="s">
        <v>306</v>
      </c>
      <c r="AU220" s="153" t="s">
        <v>83</v>
      </c>
      <c r="AV220" s="150" t="s">
        <v>83</v>
      </c>
      <c r="AW220" s="150" t="s">
        <v>31</v>
      </c>
      <c r="AX220" s="150" t="s">
        <v>8</v>
      </c>
      <c r="AY220" s="153" t="s">
        <v>298</v>
      </c>
    </row>
    <row r="221" spans="1:65" s="49" customFormat="1" ht="14.45" customHeight="1">
      <c r="A221" s="47"/>
      <c r="B221" s="46"/>
      <c r="C221" s="135" t="s">
        <v>454</v>
      </c>
      <c r="D221" s="135" t="s">
        <v>300</v>
      </c>
      <c r="E221" s="136" t="s">
        <v>460</v>
      </c>
      <c r="F221" s="137" t="s">
        <v>461</v>
      </c>
      <c r="G221" s="138" t="s">
        <v>303</v>
      </c>
      <c r="H221" s="139">
        <v>26.574</v>
      </c>
      <c r="I221" s="23"/>
      <c r="J221" s="140">
        <f>ROUND(I221*H221,0)</f>
        <v>0</v>
      </c>
      <c r="K221" s="137" t="s">
        <v>314</v>
      </c>
      <c r="L221" s="46"/>
      <c r="M221" s="141" t="s">
        <v>1</v>
      </c>
      <c r="N221" s="142" t="s">
        <v>40</v>
      </c>
      <c r="O221" s="129"/>
      <c r="P221" s="130">
        <f>O221*H221</f>
        <v>0</v>
      </c>
      <c r="Q221" s="130">
        <v>2.256342204</v>
      </c>
      <c r="R221" s="130">
        <f>Q221*H221</f>
        <v>59.96003772909601</v>
      </c>
      <c r="S221" s="130">
        <v>0</v>
      </c>
      <c r="T221" s="131">
        <f>S221*H221</f>
        <v>0</v>
      </c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R221" s="132" t="s">
        <v>304</v>
      </c>
      <c r="AT221" s="132" t="s">
        <v>300</v>
      </c>
      <c r="AU221" s="132" t="s">
        <v>83</v>
      </c>
      <c r="AY221" s="39" t="s">
        <v>298</v>
      </c>
      <c r="BE221" s="133">
        <f>IF(N221="základní",J221,0)</f>
        <v>0</v>
      </c>
      <c r="BF221" s="133">
        <f>IF(N221="snížená",J221,0)</f>
        <v>0</v>
      </c>
      <c r="BG221" s="133">
        <f>IF(N221="zákl. přenesená",J221,0)</f>
        <v>0</v>
      </c>
      <c r="BH221" s="133">
        <f>IF(N221="sníž. přenesená",J221,0)</f>
        <v>0</v>
      </c>
      <c r="BI221" s="133">
        <f>IF(N221="nulová",J221,0)</f>
        <v>0</v>
      </c>
      <c r="BJ221" s="39" t="s">
        <v>8</v>
      </c>
      <c r="BK221" s="133">
        <f>ROUND(I221*H221,0)</f>
        <v>0</v>
      </c>
      <c r="BL221" s="39" t="s">
        <v>304</v>
      </c>
      <c r="BM221" s="132" t="s">
        <v>3410</v>
      </c>
    </row>
    <row r="222" spans="2:51" s="150" customFormat="1" ht="22.5">
      <c r="B222" s="151"/>
      <c r="D222" s="152" t="s">
        <v>306</v>
      </c>
      <c r="E222" s="153" t="s">
        <v>1</v>
      </c>
      <c r="F222" s="154" t="s">
        <v>3411</v>
      </c>
      <c r="H222" s="155">
        <v>15.264</v>
      </c>
      <c r="L222" s="151"/>
      <c r="M222" s="156"/>
      <c r="N222" s="157"/>
      <c r="O222" s="157"/>
      <c r="P222" s="157"/>
      <c r="Q222" s="157"/>
      <c r="R222" s="157"/>
      <c r="S222" s="157"/>
      <c r="T222" s="158"/>
      <c r="AT222" s="153" t="s">
        <v>306</v>
      </c>
      <c r="AU222" s="153" t="s">
        <v>83</v>
      </c>
      <c r="AV222" s="150" t="s">
        <v>83</v>
      </c>
      <c r="AW222" s="150" t="s">
        <v>31</v>
      </c>
      <c r="AX222" s="150" t="s">
        <v>75</v>
      </c>
      <c r="AY222" s="153" t="s">
        <v>298</v>
      </c>
    </row>
    <row r="223" spans="2:51" s="159" customFormat="1" ht="22.5">
      <c r="B223" s="160"/>
      <c r="D223" s="152" t="s">
        <v>306</v>
      </c>
      <c r="E223" s="161" t="s">
        <v>1</v>
      </c>
      <c r="F223" s="162" t="s">
        <v>3412</v>
      </c>
      <c r="H223" s="163">
        <v>15.264</v>
      </c>
      <c r="L223" s="160"/>
      <c r="M223" s="164"/>
      <c r="N223" s="165"/>
      <c r="O223" s="165"/>
      <c r="P223" s="165"/>
      <c r="Q223" s="165"/>
      <c r="R223" s="165"/>
      <c r="S223" s="165"/>
      <c r="T223" s="166"/>
      <c r="AT223" s="161" t="s">
        <v>306</v>
      </c>
      <c r="AU223" s="161" t="s">
        <v>83</v>
      </c>
      <c r="AV223" s="159" t="s">
        <v>310</v>
      </c>
      <c r="AW223" s="159" t="s">
        <v>31</v>
      </c>
      <c r="AX223" s="159" t="s">
        <v>75</v>
      </c>
      <c r="AY223" s="161" t="s">
        <v>298</v>
      </c>
    </row>
    <row r="224" spans="2:51" s="150" customFormat="1" ht="12">
      <c r="B224" s="151"/>
      <c r="D224" s="152" t="s">
        <v>306</v>
      </c>
      <c r="E224" s="153" t="s">
        <v>1</v>
      </c>
      <c r="F224" s="154" t="s">
        <v>3413</v>
      </c>
      <c r="H224" s="155">
        <v>6.486</v>
      </c>
      <c r="L224" s="151"/>
      <c r="M224" s="156"/>
      <c r="N224" s="157"/>
      <c r="O224" s="157"/>
      <c r="P224" s="157"/>
      <c r="Q224" s="157"/>
      <c r="R224" s="157"/>
      <c r="S224" s="157"/>
      <c r="T224" s="158"/>
      <c r="AT224" s="153" t="s">
        <v>306</v>
      </c>
      <c r="AU224" s="153" t="s">
        <v>83</v>
      </c>
      <c r="AV224" s="150" t="s">
        <v>83</v>
      </c>
      <c r="AW224" s="150" t="s">
        <v>31</v>
      </c>
      <c r="AX224" s="150" t="s">
        <v>75</v>
      </c>
      <c r="AY224" s="153" t="s">
        <v>298</v>
      </c>
    </row>
    <row r="225" spans="2:51" s="159" customFormat="1" ht="12">
      <c r="B225" s="160"/>
      <c r="D225" s="152" t="s">
        <v>306</v>
      </c>
      <c r="E225" s="161" t="s">
        <v>1</v>
      </c>
      <c r="F225" s="162" t="s">
        <v>3414</v>
      </c>
      <c r="H225" s="163">
        <v>6.486</v>
      </c>
      <c r="L225" s="160"/>
      <c r="M225" s="164"/>
      <c r="N225" s="165"/>
      <c r="O225" s="165"/>
      <c r="P225" s="165"/>
      <c r="Q225" s="165"/>
      <c r="R225" s="165"/>
      <c r="S225" s="165"/>
      <c r="T225" s="166"/>
      <c r="AT225" s="161" t="s">
        <v>306</v>
      </c>
      <c r="AU225" s="161" t="s">
        <v>83</v>
      </c>
      <c r="AV225" s="159" t="s">
        <v>310</v>
      </c>
      <c r="AW225" s="159" t="s">
        <v>31</v>
      </c>
      <c r="AX225" s="159" t="s">
        <v>75</v>
      </c>
      <c r="AY225" s="161" t="s">
        <v>298</v>
      </c>
    </row>
    <row r="226" spans="2:51" s="150" customFormat="1" ht="12">
      <c r="B226" s="151"/>
      <c r="D226" s="152" t="s">
        <v>306</v>
      </c>
      <c r="E226" s="153" t="s">
        <v>1</v>
      </c>
      <c r="F226" s="154" t="s">
        <v>3415</v>
      </c>
      <c r="H226" s="155">
        <v>4.824</v>
      </c>
      <c r="L226" s="151"/>
      <c r="M226" s="156"/>
      <c r="N226" s="157"/>
      <c r="O226" s="157"/>
      <c r="P226" s="157"/>
      <c r="Q226" s="157"/>
      <c r="R226" s="157"/>
      <c r="S226" s="157"/>
      <c r="T226" s="158"/>
      <c r="AT226" s="153" t="s">
        <v>306</v>
      </c>
      <c r="AU226" s="153" t="s">
        <v>83</v>
      </c>
      <c r="AV226" s="150" t="s">
        <v>83</v>
      </c>
      <c r="AW226" s="150" t="s">
        <v>31</v>
      </c>
      <c r="AX226" s="150" t="s">
        <v>75</v>
      </c>
      <c r="AY226" s="153" t="s">
        <v>298</v>
      </c>
    </row>
    <row r="227" spans="2:51" s="159" customFormat="1" ht="22.5">
      <c r="B227" s="160"/>
      <c r="D227" s="152" t="s">
        <v>306</v>
      </c>
      <c r="E227" s="161" t="s">
        <v>1</v>
      </c>
      <c r="F227" s="162" t="s">
        <v>3416</v>
      </c>
      <c r="H227" s="163">
        <v>4.824</v>
      </c>
      <c r="L227" s="160"/>
      <c r="M227" s="164"/>
      <c r="N227" s="165"/>
      <c r="O227" s="165"/>
      <c r="P227" s="165"/>
      <c r="Q227" s="165"/>
      <c r="R227" s="165"/>
      <c r="S227" s="165"/>
      <c r="T227" s="166"/>
      <c r="AT227" s="161" t="s">
        <v>306</v>
      </c>
      <c r="AU227" s="161" t="s">
        <v>83</v>
      </c>
      <c r="AV227" s="159" t="s">
        <v>310</v>
      </c>
      <c r="AW227" s="159" t="s">
        <v>31</v>
      </c>
      <c r="AX227" s="159" t="s">
        <v>75</v>
      </c>
      <c r="AY227" s="161" t="s">
        <v>298</v>
      </c>
    </row>
    <row r="228" spans="2:51" s="167" customFormat="1" ht="12">
      <c r="B228" s="168"/>
      <c r="D228" s="152" t="s">
        <v>306</v>
      </c>
      <c r="E228" s="169" t="s">
        <v>1</v>
      </c>
      <c r="F228" s="170" t="s">
        <v>430</v>
      </c>
      <c r="H228" s="171">
        <v>26.574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306</v>
      </c>
      <c r="AU228" s="169" t="s">
        <v>83</v>
      </c>
      <c r="AV228" s="167" t="s">
        <v>304</v>
      </c>
      <c r="AW228" s="167" t="s">
        <v>31</v>
      </c>
      <c r="AX228" s="167" t="s">
        <v>8</v>
      </c>
      <c r="AY228" s="169" t="s">
        <v>298</v>
      </c>
    </row>
    <row r="229" spans="1:65" s="49" customFormat="1" ht="14.45" customHeight="1">
      <c r="A229" s="47"/>
      <c r="B229" s="46"/>
      <c r="C229" s="135" t="s">
        <v>459</v>
      </c>
      <c r="D229" s="135" t="s">
        <v>300</v>
      </c>
      <c r="E229" s="136" t="s">
        <v>466</v>
      </c>
      <c r="F229" s="137" t="s">
        <v>467</v>
      </c>
      <c r="G229" s="138" t="s">
        <v>381</v>
      </c>
      <c r="H229" s="139">
        <v>72.685</v>
      </c>
      <c r="I229" s="23"/>
      <c r="J229" s="140">
        <f>ROUND(I229*H229,0)</f>
        <v>0</v>
      </c>
      <c r="K229" s="137" t="s">
        <v>314</v>
      </c>
      <c r="L229" s="46"/>
      <c r="M229" s="141" t="s">
        <v>1</v>
      </c>
      <c r="N229" s="142" t="s">
        <v>40</v>
      </c>
      <c r="O229" s="129"/>
      <c r="P229" s="130">
        <f>O229*H229</f>
        <v>0</v>
      </c>
      <c r="Q229" s="130">
        <v>0.0026919</v>
      </c>
      <c r="R229" s="130">
        <f>Q229*H229</f>
        <v>0.1956607515</v>
      </c>
      <c r="S229" s="130">
        <v>0</v>
      </c>
      <c r="T229" s="131">
        <f>S229*H229</f>
        <v>0</v>
      </c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R229" s="132" t="s">
        <v>304</v>
      </c>
      <c r="AT229" s="132" t="s">
        <v>300</v>
      </c>
      <c r="AU229" s="132" t="s">
        <v>83</v>
      </c>
      <c r="AY229" s="39" t="s">
        <v>298</v>
      </c>
      <c r="BE229" s="133">
        <f>IF(N229="základní",J229,0)</f>
        <v>0</v>
      </c>
      <c r="BF229" s="133">
        <f>IF(N229="snížená",J229,0)</f>
        <v>0</v>
      </c>
      <c r="BG229" s="133">
        <f>IF(N229="zákl. přenesená",J229,0)</f>
        <v>0</v>
      </c>
      <c r="BH229" s="133">
        <f>IF(N229="sníž. přenesená",J229,0)</f>
        <v>0</v>
      </c>
      <c r="BI229" s="133">
        <f>IF(N229="nulová",J229,0)</f>
        <v>0</v>
      </c>
      <c r="BJ229" s="39" t="s">
        <v>8</v>
      </c>
      <c r="BK229" s="133">
        <f>ROUND(I229*H229,0)</f>
        <v>0</v>
      </c>
      <c r="BL229" s="39" t="s">
        <v>304</v>
      </c>
      <c r="BM229" s="132" t="s">
        <v>3417</v>
      </c>
    </row>
    <row r="230" spans="2:51" s="150" customFormat="1" ht="12">
      <c r="B230" s="151"/>
      <c r="D230" s="152" t="s">
        <v>306</v>
      </c>
      <c r="E230" s="153" t="s">
        <v>1</v>
      </c>
      <c r="F230" s="154" t="s">
        <v>3418</v>
      </c>
      <c r="H230" s="155">
        <v>72.685</v>
      </c>
      <c r="L230" s="151"/>
      <c r="M230" s="156"/>
      <c r="N230" s="157"/>
      <c r="O230" s="157"/>
      <c r="P230" s="157"/>
      <c r="Q230" s="157"/>
      <c r="R230" s="157"/>
      <c r="S230" s="157"/>
      <c r="T230" s="158"/>
      <c r="AT230" s="153" t="s">
        <v>306</v>
      </c>
      <c r="AU230" s="153" t="s">
        <v>83</v>
      </c>
      <c r="AV230" s="150" t="s">
        <v>83</v>
      </c>
      <c r="AW230" s="150" t="s">
        <v>31</v>
      </c>
      <c r="AX230" s="150" t="s">
        <v>75</v>
      </c>
      <c r="AY230" s="153" t="s">
        <v>298</v>
      </c>
    </row>
    <row r="231" spans="2:51" s="159" customFormat="1" ht="22.5">
      <c r="B231" s="160"/>
      <c r="D231" s="152" t="s">
        <v>306</v>
      </c>
      <c r="E231" s="161" t="s">
        <v>1</v>
      </c>
      <c r="F231" s="162" t="s">
        <v>3412</v>
      </c>
      <c r="H231" s="163">
        <v>72.685</v>
      </c>
      <c r="L231" s="160"/>
      <c r="M231" s="164"/>
      <c r="N231" s="165"/>
      <c r="O231" s="165"/>
      <c r="P231" s="165"/>
      <c r="Q231" s="165"/>
      <c r="R231" s="165"/>
      <c r="S231" s="165"/>
      <c r="T231" s="166"/>
      <c r="AT231" s="161" t="s">
        <v>306</v>
      </c>
      <c r="AU231" s="161" t="s">
        <v>83</v>
      </c>
      <c r="AV231" s="159" t="s">
        <v>310</v>
      </c>
      <c r="AW231" s="159" t="s">
        <v>31</v>
      </c>
      <c r="AX231" s="159" t="s">
        <v>75</v>
      </c>
      <c r="AY231" s="161" t="s">
        <v>298</v>
      </c>
    </row>
    <row r="232" spans="2:51" s="167" customFormat="1" ht="12">
      <c r="B232" s="168"/>
      <c r="D232" s="152" t="s">
        <v>306</v>
      </c>
      <c r="E232" s="169" t="s">
        <v>1</v>
      </c>
      <c r="F232" s="170" t="s">
        <v>430</v>
      </c>
      <c r="H232" s="171">
        <v>72.685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306</v>
      </c>
      <c r="AU232" s="169" t="s">
        <v>83</v>
      </c>
      <c r="AV232" s="167" t="s">
        <v>304</v>
      </c>
      <c r="AW232" s="167" t="s">
        <v>31</v>
      </c>
      <c r="AX232" s="167" t="s">
        <v>8</v>
      </c>
      <c r="AY232" s="169" t="s">
        <v>298</v>
      </c>
    </row>
    <row r="233" spans="1:65" s="49" customFormat="1" ht="14.45" customHeight="1">
      <c r="A233" s="47"/>
      <c r="B233" s="46"/>
      <c r="C233" s="135" t="s">
        <v>465</v>
      </c>
      <c r="D233" s="135" t="s">
        <v>300</v>
      </c>
      <c r="E233" s="136" t="s">
        <v>472</v>
      </c>
      <c r="F233" s="137" t="s">
        <v>473</v>
      </c>
      <c r="G233" s="138" t="s">
        <v>381</v>
      </c>
      <c r="H233" s="139">
        <v>72.685</v>
      </c>
      <c r="I233" s="23"/>
      <c r="J233" s="140">
        <f>ROUND(I233*H233,0)</f>
        <v>0</v>
      </c>
      <c r="K233" s="137" t="s">
        <v>314</v>
      </c>
      <c r="L233" s="46"/>
      <c r="M233" s="141" t="s">
        <v>1</v>
      </c>
      <c r="N233" s="142" t="s">
        <v>40</v>
      </c>
      <c r="O233" s="129"/>
      <c r="P233" s="130">
        <f>O233*H233</f>
        <v>0</v>
      </c>
      <c r="Q233" s="130">
        <v>0</v>
      </c>
      <c r="R233" s="130">
        <f>Q233*H233</f>
        <v>0</v>
      </c>
      <c r="S233" s="130">
        <v>0</v>
      </c>
      <c r="T233" s="131">
        <f>S233*H233</f>
        <v>0</v>
      </c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R233" s="132" t="s">
        <v>304</v>
      </c>
      <c r="AT233" s="132" t="s">
        <v>300</v>
      </c>
      <c r="AU233" s="132" t="s">
        <v>83</v>
      </c>
      <c r="AY233" s="39" t="s">
        <v>298</v>
      </c>
      <c r="BE233" s="133">
        <f>IF(N233="základní",J233,0)</f>
        <v>0</v>
      </c>
      <c r="BF233" s="133">
        <f>IF(N233="snížená",J233,0)</f>
        <v>0</v>
      </c>
      <c r="BG233" s="133">
        <f>IF(N233="zákl. přenesená",J233,0)</f>
        <v>0</v>
      </c>
      <c r="BH233" s="133">
        <f>IF(N233="sníž. přenesená",J233,0)</f>
        <v>0</v>
      </c>
      <c r="BI233" s="133">
        <f>IF(N233="nulová",J233,0)</f>
        <v>0</v>
      </c>
      <c r="BJ233" s="39" t="s">
        <v>8</v>
      </c>
      <c r="BK233" s="133">
        <f>ROUND(I233*H233,0)</f>
        <v>0</v>
      </c>
      <c r="BL233" s="39" t="s">
        <v>304</v>
      </c>
      <c r="BM233" s="132" t="s">
        <v>3419</v>
      </c>
    </row>
    <row r="234" spans="1:65" s="49" customFormat="1" ht="24.2" customHeight="1">
      <c r="A234" s="47"/>
      <c r="B234" s="46"/>
      <c r="C234" s="135" t="s">
        <v>471</v>
      </c>
      <c r="D234" s="135" t="s">
        <v>300</v>
      </c>
      <c r="E234" s="136" t="s">
        <v>3420</v>
      </c>
      <c r="F234" s="137" t="s">
        <v>3421</v>
      </c>
      <c r="G234" s="138" t="s">
        <v>381</v>
      </c>
      <c r="H234" s="139">
        <v>36.131</v>
      </c>
      <c r="I234" s="23"/>
      <c r="J234" s="140">
        <f>ROUND(I234*H234,0)</f>
        <v>0</v>
      </c>
      <c r="K234" s="137" t="s">
        <v>314</v>
      </c>
      <c r="L234" s="46"/>
      <c r="M234" s="141" t="s">
        <v>1</v>
      </c>
      <c r="N234" s="142" t="s">
        <v>40</v>
      </c>
      <c r="O234" s="129"/>
      <c r="P234" s="130">
        <f>O234*H234</f>
        <v>0</v>
      </c>
      <c r="Q234" s="130">
        <v>0.0041872</v>
      </c>
      <c r="R234" s="130">
        <f>Q234*H234</f>
        <v>0.1512877232</v>
      </c>
      <c r="S234" s="130">
        <v>0</v>
      </c>
      <c r="T234" s="131">
        <f>S234*H234</f>
        <v>0</v>
      </c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R234" s="132" t="s">
        <v>304</v>
      </c>
      <c r="AT234" s="132" t="s">
        <v>300</v>
      </c>
      <c r="AU234" s="132" t="s">
        <v>83</v>
      </c>
      <c r="AY234" s="39" t="s">
        <v>298</v>
      </c>
      <c r="BE234" s="133">
        <f>IF(N234="základní",J234,0)</f>
        <v>0</v>
      </c>
      <c r="BF234" s="133">
        <f>IF(N234="snížená",J234,0)</f>
        <v>0</v>
      </c>
      <c r="BG234" s="133">
        <f>IF(N234="zákl. přenesená",J234,0)</f>
        <v>0</v>
      </c>
      <c r="BH234" s="133">
        <f>IF(N234="sníž. přenesená",J234,0)</f>
        <v>0</v>
      </c>
      <c r="BI234" s="133">
        <f>IF(N234="nulová",J234,0)</f>
        <v>0</v>
      </c>
      <c r="BJ234" s="39" t="s">
        <v>8</v>
      </c>
      <c r="BK234" s="133">
        <f>ROUND(I234*H234,0)</f>
        <v>0</v>
      </c>
      <c r="BL234" s="39" t="s">
        <v>304</v>
      </c>
      <c r="BM234" s="132" t="s">
        <v>3422</v>
      </c>
    </row>
    <row r="235" spans="2:51" s="150" customFormat="1" ht="12">
      <c r="B235" s="151"/>
      <c r="D235" s="152" t="s">
        <v>306</v>
      </c>
      <c r="E235" s="153" t="s">
        <v>1</v>
      </c>
      <c r="F235" s="154" t="s">
        <v>3423</v>
      </c>
      <c r="H235" s="155">
        <v>12.011</v>
      </c>
      <c r="L235" s="151"/>
      <c r="M235" s="156"/>
      <c r="N235" s="157"/>
      <c r="O235" s="157"/>
      <c r="P235" s="157"/>
      <c r="Q235" s="157"/>
      <c r="R235" s="157"/>
      <c r="S235" s="157"/>
      <c r="T235" s="158"/>
      <c r="AT235" s="153" t="s">
        <v>306</v>
      </c>
      <c r="AU235" s="153" t="s">
        <v>83</v>
      </c>
      <c r="AV235" s="150" t="s">
        <v>83</v>
      </c>
      <c r="AW235" s="150" t="s">
        <v>31</v>
      </c>
      <c r="AX235" s="150" t="s">
        <v>75</v>
      </c>
      <c r="AY235" s="153" t="s">
        <v>298</v>
      </c>
    </row>
    <row r="236" spans="2:51" s="159" customFormat="1" ht="12">
      <c r="B236" s="160"/>
      <c r="D236" s="152" t="s">
        <v>306</v>
      </c>
      <c r="E236" s="161" t="s">
        <v>1</v>
      </c>
      <c r="F236" s="162" t="s">
        <v>3414</v>
      </c>
      <c r="H236" s="163">
        <v>12.011</v>
      </c>
      <c r="L236" s="160"/>
      <c r="M236" s="164"/>
      <c r="N236" s="165"/>
      <c r="O236" s="165"/>
      <c r="P236" s="165"/>
      <c r="Q236" s="165"/>
      <c r="R236" s="165"/>
      <c r="S236" s="165"/>
      <c r="T236" s="166"/>
      <c r="AT236" s="161" t="s">
        <v>306</v>
      </c>
      <c r="AU236" s="161" t="s">
        <v>83</v>
      </c>
      <c r="AV236" s="159" t="s">
        <v>310</v>
      </c>
      <c r="AW236" s="159" t="s">
        <v>31</v>
      </c>
      <c r="AX236" s="159" t="s">
        <v>75</v>
      </c>
      <c r="AY236" s="161" t="s">
        <v>298</v>
      </c>
    </row>
    <row r="237" spans="2:51" s="150" customFormat="1" ht="12">
      <c r="B237" s="151"/>
      <c r="D237" s="152" t="s">
        <v>306</v>
      </c>
      <c r="E237" s="153" t="s">
        <v>1</v>
      </c>
      <c r="F237" s="154" t="s">
        <v>3424</v>
      </c>
      <c r="H237" s="155">
        <v>24.12</v>
      </c>
      <c r="L237" s="151"/>
      <c r="M237" s="156"/>
      <c r="N237" s="157"/>
      <c r="O237" s="157"/>
      <c r="P237" s="157"/>
      <c r="Q237" s="157"/>
      <c r="R237" s="157"/>
      <c r="S237" s="157"/>
      <c r="T237" s="158"/>
      <c r="AT237" s="153" t="s">
        <v>306</v>
      </c>
      <c r="AU237" s="153" t="s">
        <v>83</v>
      </c>
      <c r="AV237" s="150" t="s">
        <v>83</v>
      </c>
      <c r="AW237" s="150" t="s">
        <v>31</v>
      </c>
      <c r="AX237" s="150" t="s">
        <v>75</v>
      </c>
      <c r="AY237" s="153" t="s">
        <v>298</v>
      </c>
    </row>
    <row r="238" spans="2:51" s="159" customFormat="1" ht="22.5">
      <c r="B238" s="160"/>
      <c r="D238" s="152" t="s">
        <v>306</v>
      </c>
      <c r="E238" s="161" t="s">
        <v>1</v>
      </c>
      <c r="F238" s="162" t="s">
        <v>3416</v>
      </c>
      <c r="H238" s="163">
        <v>24.12</v>
      </c>
      <c r="L238" s="160"/>
      <c r="M238" s="164"/>
      <c r="N238" s="165"/>
      <c r="O238" s="165"/>
      <c r="P238" s="165"/>
      <c r="Q238" s="165"/>
      <c r="R238" s="165"/>
      <c r="S238" s="165"/>
      <c r="T238" s="166"/>
      <c r="AT238" s="161" t="s">
        <v>306</v>
      </c>
      <c r="AU238" s="161" t="s">
        <v>83</v>
      </c>
      <c r="AV238" s="159" t="s">
        <v>310</v>
      </c>
      <c r="AW238" s="159" t="s">
        <v>31</v>
      </c>
      <c r="AX238" s="159" t="s">
        <v>75</v>
      </c>
      <c r="AY238" s="161" t="s">
        <v>298</v>
      </c>
    </row>
    <row r="239" spans="2:51" s="167" customFormat="1" ht="12">
      <c r="B239" s="168"/>
      <c r="D239" s="152" t="s">
        <v>306</v>
      </c>
      <c r="E239" s="169" t="s">
        <v>1</v>
      </c>
      <c r="F239" s="170" t="s">
        <v>430</v>
      </c>
      <c r="H239" s="171">
        <v>36.131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306</v>
      </c>
      <c r="AU239" s="169" t="s">
        <v>83</v>
      </c>
      <c r="AV239" s="167" t="s">
        <v>304</v>
      </c>
      <c r="AW239" s="167" t="s">
        <v>31</v>
      </c>
      <c r="AX239" s="167" t="s">
        <v>8</v>
      </c>
      <c r="AY239" s="169" t="s">
        <v>298</v>
      </c>
    </row>
    <row r="240" spans="1:65" s="49" customFormat="1" ht="24.2" customHeight="1">
      <c r="A240" s="47"/>
      <c r="B240" s="46"/>
      <c r="C240" s="135" t="s">
        <v>475</v>
      </c>
      <c r="D240" s="135" t="s">
        <v>300</v>
      </c>
      <c r="E240" s="136" t="s">
        <v>3425</v>
      </c>
      <c r="F240" s="137" t="s">
        <v>3426</v>
      </c>
      <c r="G240" s="138" t="s">
        <v>381</v>
      </c>
      <c r="H240" s="139">
        <v>36.131</v>
      </c>
      <c r="I240" s="23"/>
      <c r="J240" s="140">
        <f>ROUND(I240*H240,0)</f>
        <v>0</v>
      </c>
      <c r="K240" s="137" t="s">
        <v>314</v>
      </c>
      <c r="L240" s="46"/>
      <c r="M240" s="141" t="s">
        <v>1</v>
      </c>
      <c r="N240" s="142" t="s">
        <v>40</v>
      </c>
      <c r="O240" s="129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R240" s="132" t="s">
        <v>304</v>
      </c>
      <c r="AT240" s="132" t="s">
        <v>300</v>
      </c>
      <c r="AU240" s="132" t="s">
        <v>83</v>
      </c>
      <c r="AY240" s="39" t="s">
        <v>298</v>
      </c>
      <c r="BE240" s="133">
        <f>IF(N240="základní",J240,0)</f>
        <v>0</v>
      </c>
      <c r="BF240" s="133">
        <f>IF(N240="snížená",J240,0)</f>
        <v>0</v>
      </c>
      <c r="BG240" s="133">
        <f>IF(N240="zákl. přenesená",J240,0)</f>
        <v>0</v>
      </c>
      <c r="BH240" s="133">
        <f>IF(N240="sníž. přenesená",J240,0)</f>
        <v>0</v>
      </c>
      <c r="BI240" s="133">
        <f>IF(N240="nulová",J240,0)</f>
        <v>0</v>
      </c>
      <c r="BJ240" s="39" t="s">
        <v>8</v>
      </c>
      <c r="BK240" s="133">
        <f>ROUND(I240*H240,0)</f>
        <v>0</v>
      </c>
      <c r="BL240" s="39" t="s">
        <v>304</v>
      </c>
      <c r="BM240" s="132" t="s">
        <v>3427</v>
      </c>
    </row>
    <row r="241" spans="1:65" s="49" customFormat="1" ht="24.2" customHeight="1">
      <c r="A241" s="47"/>
      <c r="B241" s="46"/>
      <c r="C241" s="135" t="s">
        <v>482</v>
      </c>
      <c r="D241" s="135" t="s">
        <v>300</v>
      </c>
      <c r="E241" s="136" t="s">
        <v>3428</v>
      </c>
      <c r="F241" s="137" t="s">
        <v>3429</v>
      </c>
      <c r="G241" s="138" t="s">
        <v>438</v>
      </c>
      <c r="H241" s="139">
        <v>6</v>
      </c>
      <c r="I241" s="23"/>
      <c r="J241" s="140">
        <f>ROUND(I241*H241,0)</f>
        <v>0</v>
      </c>
      <c r="K241" s="137" t="s">
        <v>314</v>
      </c>
      <c r="L241" s="46"/>
      <c r="M241" s="141" t="s">
        <v>1</v>
      </c>
      <c r="N241" s="142" t="s">
        <v>40</v>
      </c>
      <c r="O241" s="129"/>
      <c r="P241" s="130">
        <f>O241*H241</f>
        <v>0</v>
      </c>
      <c r="Q241" s="130">
        <v>0.00308468</v>
      </c>
      <c r="R241" s="130">
        <f>Q241*H241</f>
        <v>0.01850808</v>
      </c>
      <c r="S241" s="130">
        <v>0</v>
      </c>
      <c r="T241" s="131">
        <f>S241*H241</f>
        <v>0</v>
      </c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R241" s="132" t="s">
        <v>304</v>
      </c>
      <c r="AT241" s="132" t="s">
        <v>300</v>
      </c>
      <c r="AU241" s="132" t="s">
        <v>83</v>
      </c>
      <c r="AY241" s="39" t="s">
        <v>298</v>
      </c>
      <c r="BE241" s="133">
        <f>IF(N241="základní",J241,0)</f>
        <v>0</v>
      </c>
      <c r="BF241" s="133">
        <f>IF(N241="snížená",J241,0)</f>
        <v>0</v>
      </c>
      <c r="BG241" s="133">
        <f>IF(N241="zákl. přenesená",J241,0)</f>
        <v>0</v>
      </c>
      <c r="BH241" s="133">
        <f>IF(N241="sníž. přenesená",J241,0)</f>
        <v>0</v>
      </c>
      <c r="BI241" s="133">
        <f>IF(N241="nulová",J241,0)</f>
        <v>0</v>
      </c>
      <c r="BJ241" s="39" t="s">
        <v>8</v>
      </c>
      <c r="BK241" s="133">
        <f>ROUND(I241*H241,0)</f>
        <v>0</v>
      </c>
      <c r="BL241" s="39" t="s">
        <v>304</v>
      </c>
      <c r="BM241" s="132" t="s">
        <v>3430</v>
      </c>
    </row>
    <row r="242" spans="2:51" s="150" customFormat="1" ht="12">
      <c r="B242" s="151"/>
      <c r="D242" s="152" t="s">
        <v>306</v>
      </c>
      <c r="E242" s="153" t="s">
        <v>1</v>
      </c>
      <c r="F242" s="154" t="s">
        <v>3431</v>
      </c>
      <c r="H242" s="155">
        <v>6</v>
      </c>
      <c r="L242" s="151"/>
      <c r="M242" s="156"/>
      <c r="N242" s="157"/>
      <c r="O242" s="157"/>
      <c r="P242" s="157"/>
      <c r="Q242" s="157"/>
      <c r="R242" s="157"/>
      <c r="S242" s="157"/>
      <c r="T242" s="158"/>
      <c r="AT242" s="153" t="s">
        <v>306</v>
      </c>
      <c r="AU242" s="153" t="s">
        <v>83</v>
      </c>
      <c r="AV242" s="150" t="s">
        <v>83</v>
      </c>
      <c r="AW242" s="150" t="s">
        <v>31</v>
      </c>
      <c r="AX242" s="150" t="s">
        <v>75</v>
      </c>
      <c r="AY242" s="153" t="s">
        <v>298</v>
      </c>
    </row>
    <row r="243" spans="2:51" s="159" customFormat="1" ht="22.5">
      <c r="B243" s="160"/>
      <c r="D243" s="152" t="s">
        <v>306</v>
      </c>
      <c r="E243" s="161" t="s">
        <v>1</v>
      </c>
      <c r="F243" s="162" t="s">
        <v>3432</v>
      </c>
      <c r="H243" s="163">
        <v>6</v>
      </c>
      <c r="L243" s="160"/>
      <c r="M243" s="164"/>
      <c r="N243" s="165"/>
      <c r="O243" s="165"/>
      <c r="P243" s="165"/>
      <c r="Q243" s="165"/>
      <c r="R243" s="165"/>
      <c r="S243" s="165"/>
      <c r="T243" s="166"/>
      <c r="AT243" s="161" t="s">
        <v>306</v>
      </c>
      <c r="AU243" s="161" t="s">
        <v>83</v>
      </c>
      <c r="AV243" s="159" t="s">
        <v>310</v>
      </c>
      <c r="AW243" s="159" t="s">
        <v>31</v>
      </c>
      <c r="AX243" s="159" t="s">
        <v>8</v>
      </c>
      <c r="AY243" s="161" t="s">
        <v>298</v>
      </c>
    </row>
    <row r="244" spans="1:65" s="49" customFormat="1" ht="24.2" customHeight="1">
      <c r="A244" s="47"/>
      <c r="B244" s="46"/>
      <c r="C244" s="135" t="s">
        <v>487</v>
      </c>
      <c r="D244" s="135" t="s">
        <v>300</v>
      </c>
      <c r="E244" s="136" t="s">
        <v>483</v>
      </c>
      <c r="F244" s="137" t="s">
        <v>484</v>
      </c>
      <c r="G244" s="138" t="s">
        <v>438</v>
      </c>
      <c r="H244" s="139">
        <v>1</v>
      </c>
      <c r="I244" s="23"/>
      <c r="J244" s="140">
        <f>ROUND(I244*H244,0)</f>
        <v>0</v>
      </c>
      <c r="K244" s="137" t="s">
        <v>314</v>
      </c>
      <c r="L244" s="46"/>
      <c r="M244" s="141" t="s">
        <v>1</v>
      </c>
      <c r="N244" s="142" t="s">
        <v>40</v>
      </c>
      <c r="O244" s="129"/>
      <c r="P244" s="130">
        <f>O244*H244</f>
        <v>0</v>
      </c>
      <c r="Q244" s="130">
        <v>0.01350704</v>
      </c>
      <c r="R244" s="130">
        <f>Q244*H244</f>
        <v>0.01350704</v>
      </c>
      <c r="S244" s="130">
        <v>0</v>
      </c>
      <c r="T244" s="131">
        <f>S244*H244</f>
        <v>0</v>
      </c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R244" s="132" t="s">
        <v>304</v>
      </c>
      <c r="AT244" s="132" t="s">
        <v>300</v>
      </c>
      <c r="AU244" s="132" t="s">
        <v>83</v>
      </c>
      <c r="AY244" s="39" t="s">
        <v>298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39" t="s">
        <v>8</v>
      </c>
      <c r="BK244" s="133">
        <f>ROUND(I244*H244,0)</f>
        <v>0</v>
      </c>
      <c r="BL244" s="39" t="s">
        <v>304</v>
      </c>
      <c r="BM244" s="132" t="s">
        <v>3433</v>
      </c>
    </row>
    <row r="245" spans="2:51" s="150" customFormat="1" ht="12">
      <c r="B245" s="151"/>
      <c r="D245" s="152" t="s">
        <v>306</v>
      </c>
      <c r="E245" s="153" t="s">
        <v>1</v>
      </c>
      <c r="F245" s="154" t="s">
        <v>3434</v>
      </c>
      <c r="H245" s="155">
        <v>1</v>
      </c>
      <c r="L245" s="151"/>
      <c r="M245" s="156"/>
      <c r="N245" s="157"/>
      <c r="O245" s="157"/>
      <c r="P245" s="157"/>
      <c r="Q245" s="157"/>
      <c r="R245" s="157"/>
      <c r="S245" s="157"/>
      <c r="T245" s="158"/>
      <c r="AT245" s="153" t="s">
        <v>306</v>
      </c>
      <c r="AU245" s="153" t="s">
        <v>83</v>
      </c>
      <c r="AV245" s="150" t="s">
        <v>83</v>
      </c>
      <c r="AW245" s="150" t="s">
        <v>31</v>
      </c>
      <c r="AX245" s="150" t="s">
        <v>75</v>
      </c>
      <c r="AY245" s="153" t="s">
        <v>298</v>
      </c>
    </row>
    <row r="246" spans="2:51" s="159" customFormat="1" ht="22.5">
      <c r="B246" s="160"/>
      <c r="D246" s="152" t="s">
        <v>306</v>
      </c>
      <c r="E246" s="161" t="s">
        <v>1</v>
      </c>
      <c r="F246" s="162" t="s">
        <v>3432</v>
      </c>
      <c r="H246" s="163">
        <v>1</v>
      </c>
      <c r="L246" s="160"/>
      <c r="M246" s="164"/>
      <c r="N246" s="165"/>
      <c r="O246" s="165"/>
      <c r="P246" s="165"/>
      <c r="Q246" s="165"/>
      <c r="R246" s="165"/>
      <c r="S246" s="165"/>
      <c r="T246" s="166"/>
      <c r="AT246" s="161" t="s">
        <v>306</v>
      </c>
      <c r="AU246" s="161" t="s">
        <v>83</v>
      </c>
      <c r="AV246" s="159" t="s">
        <v>310</v>
      </c>
      <c r="AW246" s="159" t="s">
        <v>31</v>
      </c>
      <c r="AX246" s="159" t="s">
        <v>8</v>
      </c>
      <c r="AY246" s="161" t="s">
        <v>298</v>
      </c>
    </row>
    <row r="247" spans="1:65" s="49" customFormat="1" ht="24.2" customHeight="1">
      <c r="A247" s="47"/>
      <c r="B247" s="46"/>
      <c r="C247" s="135" t="s">
        <v>496</v>
      </c>
      <c r="D247" s="135" t="s">
        <v>300</v>
      </c>
      <c r="E247" s="136" t="s">
        <v>3435</v>
      </c>
      <c r="F247" s="137" t="s">
        <v>3436</v>
      </c>
      <c r="G247" s="138" t="s">
        <v>381</v>
      </c>
      <c r="H247" s="139">
        <v>120.601</v>
      </c>
      <c r="I247" s="23"/>
      <c r="J247" s="140">
        <f>ROUND(I247*H247,0)</f>
        <v>0</v>
      </c>
      <c r="K247" s="137" t="s">
        <v>314</v>
      </c>
      <c r="L247" s="46"/>
      <c r="M247" s="141" t="s">
        <v>1</v>
      </c>
      <c r="N247" s="142" t="s">
        <v>40</v>
      </c>
      <c r="O247" s="129"/>
      <c r="P247" s="130">
        <f>O247*H247</f>
        <v>0</v>
      </c>
      <c r="Q247" s="130">
        <v>0.71545774</v>
      </c>
      <c r="R247" s="130">
        <f>Q247*H247</f>
        <v>86.28491890174</v>
      </c>
      <c r="S247" s="130">
        <v>0</v>
      </c>
      <c r="T247" s="131">
        <f>S247*H247</f>
        <v>0</v>
      </c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R247" s="132" t="s">
        <v>304</v>
      </c>
      <c r="AT247" s="132" t="s">
        <v>300</v>
      </c>
      <c r="AU247" s="132" t="s">
        <v>83</v>
      </c>
      <c r="AY247" s="39" t="s">
        <v>298</v>
      </c>
      <c r="BE247" s="133">
        <f>IF(N247="základní",J247,0)</f>
        <v>0</v>
      </c>
      <c r="BF247" s="133">
        <f>IF(N247="snížená",J247,0)</f>
        <v>0</v>
      </c>
      <c r="BG247" s="133">
        <f>IF(N247="zákl. přenesená",J247,0)</f>
        <v>0</v>
      </c>
      <c r="BH247" s="133">
        <f>IF(N247="sníž. přenesená",J247,0)</f>
        <v>0</v>
      </c>
      <c r="BI247" s="133">
        <f>IF(N247="nulová",J247,0)</f>
        <v>0</v>
      </c>
      <c r="BJ247" s="39" t="s">
        <v>8</v>
      </c>
      <c r="BK247" s="133">
        <f>ROUND(I247*H247,0)</f>
        <v>0</v>
      </c>
      <c r="BL247" s="39" t="s">
        <v>304</v>
      </c>
      <c r="BM247" s="132" t="s">
        <v>3437</v>
      </c>
    </row>
    <row r="248" spans="2:51" s="150" customFormat="1" ht="12">
      <c r="B248" s="151"/>
      <c r="D248" s="152" t="s">
        <v>306</v>
      </c>
      <c r="E248" s="153" t="s">
        <v>1</v>
      </c>
      <c r="F248" s="154" t="s">
        <v>3438</v>
      </c>
      <c r="H248" s="155">
        <v>120.601</v>
      </c>
      <c r="L248" s="151"/>
      <c r="M248" s="156"/>
      <c r="N248" s="157"/>
      <c r="O248" s="157"/>
      <c r="P248" s="157"/>
      <c r="Q248" s="157"/>
      <c r="R248" s="157"/>
      <c r="S248" s="157"/>
      <c r="T248" s="158"/>
      <c r="AT248" s="153" t="s">
        <v>306</v>
      </c>
      <c r="AU248" s="153" t="s">
        <v>83</v>
      </c>
      <c r="AV248" s="150" t="s">
        <v>83</v>
      </c>
      <c r="AW248" s="150" t="s">
        <v>31</v>
      </c>
      <c r="AX248" s="150" t="s">
        <v>75</v>
      </c>
      <c r="AY248" s="153" t="s">
        <v>298</v>
      </c>
    </row>
    <row r="249" spans="2:51" s="159" customFormat="1" ht="22.5">
      <c r="B249" s="160"/>
      <c r="D249" s="152" t="s">
        <v>306</v>
      </c>
      <c r="E249" s="161" t="s">
        <v>1</v>
      </c>
      <c r="F249" s="162" t="s">
        <v>3439</v>
      </c>
      <c r="H249" s="163">
        <v>120.601</v>
      </c>
      <c r="L249" s="160"/>
      <c r="M249" s="164"/>
      <c r="N249" s="165"/>
      <c r="O249" s="165"/>
      <c r="P249" s="165"/>
      <c r="Q249" s="165"/>
      <c r="R249" s="165"/>
      <c r="S249" s="165"/>
      <c r="T249" s="166"/>
      <c r="AT249" s="161" t="s">
        <v>306</v>
      </c>
      <c r="AU249" s="161" t="s">
        <v>83</v>
      </c>
      <c r="AV249" s="159" t="s">
        <v>310</v>
      </c>
      <c r="AW249" s="159" t="s">
        <v>31</v>
      </c>
      <c r="AX249" s="159" t="s">
        <v>8</v>
      </c>
      <c r="AY249" s="161" t="s">
        <v>298</v>
      </c>
    </row>
    <row r="250" spans="2:63" s="107" customFormat="1" ht="22.9" customHeight="1">
      <c r="B250" s="108"/>
      <c r="D250" s="109" t="s">
        <v>74</v>
      </c>
      <c r="E250" s="118" t="s">
        <v>310</v>
      </c>
      <c r="F250" s="118" t="s">
        <v>553</v>
      </c>
      <c r="J250" s="119">
        <f>BK250</f>
        <v>0</v>
      </c>
      <c r="L250" s="108"/>
      <c r="M250" s="112"/>
      <c r="N250" s="113"/>
      <c r="O250" s="113"/>
      <c r="P250" s="114">
        <f>SUM(P251:P290)</f>
        <v>0</v>
      </c>
      <c r="Q250" s="113"/>
      <c r="R250" s="114">
        <f>SUM(R251:R290)</f>
        <v>322.1540692721142</v>
      </c>
      <c r="S250" s="113"/>
      <c r="T250" s="115">
        <f>SUM(T251:T290)</f>
        <v>0</v>
      </c>
      <c r="AR250" s="109" t="s">
        <v>8</v>
      </c>
      <c r="AT250" s="116" t="s">
        <v>74</v>
      </c>
      <c r="AU250" s="116" t="s">
        <v>8</v>
      </c>
      <c r="AY250" s="109" t="s">
        <v>298</v>
      </c>
      <c r="BK250" s="117">
        <f>SUM(BK251:BK290)</f>
        <v>0</v>
      </c>
    </row>
    <row r="251" spans="1:65" s="49" customFormat="1" ht="24.2" customHeight="1">
      <c r="A251" s="47"/>
      <c r="B251" s="46"/>
      <c r="C251" s="135" t="s">
        <v>509</v>
      </c>
      <c r="D251" s="135" t="s">
        <v>300</v>
      </c>
      <c r="E251" s="136" t="s">
        <v>3440</v>
      </c>
      <c r="F251" s="137" t="s">
        <v>3441</v>
      </c>
      <c r="G251" s="138" t="s">
        <v>303</v>
      </c>
      <c r="H251" s="139">
        <v>38.993</v>
      </c>
      <c r="I251" s="23"/>
      <c r="J251" s="140">
        <f>ROUND(I251*H251,0)</f>
        <v>0</v>
      </c>
      <c r="K251" s="137" t="s">
        <v>314</v>
      </c>
      <c r="L251" s="46"/>
      <c r="M251" s="141" t="s">
        <v>1</v>
      </c>
      <c r="N251" s="142" t="s">
        <v>40</v>
      </c>
      <c r="O251" s="129"/>
      <c r="P251" s="130">
        <f>O251*H251</f>
        <v>0</v>
      </c>
      <c r="Q251" s="130">
        <v>2.5047953</v>
      </c>
      <c r="R251" s="130">
        <f>Q251*H251</f>
        <v>97.66948313290001</v>
      </c>
      <c r="S251" s="130">
        <v>0</v>
      </c>
      <c r="T251" s="131">
        <f>S251*H251</f>
        <v>0</v>
      </c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R251" s="132" t="s">
        <v>304</v>
      </c>
      <c r="AT251" s="132" t="s">
        <v>300</v>
      </c>
      <c r="AU251" s="132" t="s">
        <v>83</v>
      </c>
      <c r="AY251" s="39" t="s">
        <v>298</v>
      </c>
      <c r="BE251" s="133">
        <f>IF(N251="základní",J251,0)</f>
        <v>0</v>
      </c>
      <c r="BF251" s="133">
        <f>IF(N251="snížená",J251,0)</f>
        <v>0</v>
      </c>
      <c r="BG251" s="133">
        <f>IF(N251="zákl. přenesená",J251,0)</f>
        <v>0</v>
      </c>
      <c r="BH251" s="133">
        <f>IF(N251="sníž. přenesená",J251,0)</f>
        <v>0</v>
      </c>
      <c r="BI251" s="133">
        <f>IF(N251="nulová",J251,0)</f>
        <v>0</v>
      </c>
      <c r="BJ251" s="39" t="s">
        <v>8</v>
      </c>
      <c r="BK251" s="133">
        <f>ROUND(I251*H251,0)</f>
        <v>0</v>
      </c>
      <c r="BL251" s="39" t="s">
        <v>304</v>
      </c>
      <c r="BM251" s="132" t="s">
        <v>3442</v>
      </c>
    </row>
    <row r="252" spans="2:51" s="150" customFormat="1" ht="12">
      <c r="B252" s="151"/>
      <c r="D252" s="152" t="s">
        <v>306</v>
      </c>
      <c r="E252" s="153" t="s">
        <v>1</v>
      </c>
      <c r="F252" s="154" t="s">
        <v>3443</v>
      </c>
      <c r="H252" s="155">
        <v>38.295</v>
      </c>
      <c r="L252" s="151"/>
      <c r="M252" s="156"/>
      <c r="N252" s="157"/>
      <c r="O252" s="157"/>
      <c r="P252" s="157"/>
      <c r="Q252" s="157"/>
      <c r="R252" s="157"/>
      <c r="S252" s="157"/>
      <c r="T252" s="158"/>
      <c r="AT252" s="153" t="s">
        <v>306</v>
      </c>
      <c r="AU252" s="153" t="s">
        <v>83</v>
      </c>
      <c r="AV252" s="150" t="s">
        <v>83</v>
      </c>
      <c r="AW252" s="150" t="s">
        <v>31</v>
      </c>
      <c r="AX252" s="150" t="s">
        <v>75</v>
      </c>
      <c r="AY252" s="153" t="s">
        <v>298</v>
      </c>
    </row>
    <row r="253" spans="2:51" s="159" customFormat="1" ht="12">
      <c r="B253" s="160"/>
      <c r="D253" s="152" t="s">
        <v>306</v>
      </c>
      <c r="E253" s="161" t="s">
        <v>1</v>
      </c>
      <c r="F253" s="162" t="s">
        <v>3444</v>
      </c>
      <c r="H253" s="163">
        <v>38.295</v>
      </c>
      <c r="L253" s="160"/>
      <c r="M253" s="164"/>
      <c r="N253" s="165"/>
      <c r="O253" s="165"/>
      <c r="P253" s="165"/>
      <c r="Q253" s="165"/>
      <c r="R253" s="165"/>
      <c r="S253" s="165"/>
      <c r="T253" s="166"/>
      <c r="AT253" s="161" t="s">
        <v>306</v>
      </c>
      <c r="AU253" s="161" t="s">
        <v>83</v>
      </c>
      <c r="AV253" s="159" t="s">
        <v>310</v>
      </c>
      <c r="AW253" s="159" t="s">
        <v>31</v>
      </c>
      <c r="AX253" s="159" t="s">
        <v>75</v>
      </c>
      <c r="AY253" s="161" t="s">
        <v>298</v>
      </c>
    </row>
    <row r="254" spans="2:51" s="150" customFormat="1" ht="12">
      <c r="B254" s="151"/>
      <c r="D254" s="152" t="s">
        <v>306</v>
      </c>
      <c r="E254" s="153" t="s">
        <v>1</v>
      </c>
      <c r="F254" s="154" t="s">
        <v>3445</v>
      </c>
      <c r="H254" s="155">
        <v>0.698</v>
      </c>
      <c r="L254" s="151"/>
      <c r="M254" s="156"/>
      <c r="N254" s="157"/>
      <c r="O254" s="157"/>
      <c r="P254" s="157"/>
      <c r="Q254" s="157"/>
      <c r="R254" s="157"/>
      <c r="S254" s="157"/>
      <c r="T254" s="158"/>
      <c r="AT254" s="153" t="s">
        <v>306</v>
      </c>
      <c r="AU254" s="153" t="s">
        <v>83</v>
      </c>
      <c r="AV254" s="150" t="s">
        <v>83</v>
      </c>
      <c r="AW254" s="150" t="s">
        <v>31</v>
      </c>
      <c r="AX254" s="150" t="s">
        <v>75</v>
      </c>
      <c r="AY254" s="153" t="s">
        <v>298</v>
      </c>
    </row>
    <row r="255" spans="2:51" s="159" customFormat="1" ht="12">
      <c r="B255" s="160"/>
      <c r="D255" s="152" t="s">
        <v>306</v>
      </c>
      <c r="E255" s="161" t="s">
        <v>1</v>
      </c>
      <c r="F255" s="162" t="s">
        <v>3446</v>
      </c>
      <c r="H255" s="163">
        <v>0.698</v>
      </c>
      <c r="L255" s="160"/>
      <c r="M255" s="164"/>
      <c r="N255" s="165"/>
      <c r="O255" s="165"/>
      <c r="P255" s="165"/>
      <c r="Q255" s="165"/>
      <c r="R255" s="165"/>
      <c r="S255" s="165"/>
      <c r="T255" s="166"/>
      <c r="AT255" s="161" t="s">
        <v>306</v>
      </c>
      <c r="AU255" s="161" t="s">
        <v>83</v>
      </c>
      <c r="AV255" s="159" t="s">
        <v>310</v>
      </c>
      <c r="AW255" s="159" t="s">
        <v>31</v>
      </c>
      <c r="AX255" s="159" t="s">
        <v>75</v>
      </c>
      <c r="AY255" s="161" t="s">
        <v>298</v>
      </c>
    </row>
    <row r="256" spans="2:51" s="167" customFormat="1" ht="12">
      <c r="B256" s="168"/>
      <c r="D256" s="152" t="s">
        <v>306</v>
      </c>
      <c r="E256" s="169" t="s">
        <v>1</v>
      </c>
      <c r="F256" s="170" t="s">
        <v>430</v>
      </c>
      <c r="H256" s="171">
        <v>38.993</v>
      </c>
      <c r="L256" s="168"/>
      <c r="M256" s="172"/>
      <c r="N256" s="173"/>
      <c r="O256" s="173"/>
      <c r="P256" s="173"/>
      <c r="Q256" s="173"/>
      <c r="R256" s="173"/>
      <c r="S256" s="173"/>
      <c r="T256" s="174"/>
      <c r="AT256" s="169" t="s">
        <v>306</v>
      </c>
      <c r="AU256" s="169" t="s">
        <v>83</v>
      </c>
      <c r="AV256" s="167" t="s">
        <v>304</v>
      </c>
      <c r="AW256" s="167" t="s">
        <v>31</v>
      </c>
      <c r="AX256" s="167" t="s">
        <v>8</v>
      </c>
      <c r="AY256" s="169" t="s">
        <v>298</v>
      </c>
    </row>
    <row r="257" spans="1:65" s="49" customFormat="1" ht="24.2" customHeight="1">
      <c r="A257" s="47"/>
      <c r="B257" s="46"/>
      <c r="C257" s="135" t="s">
        <v>526</v>
      </c>
      <c r="D257" s="135" t="s">
        <v>300</v>
      </c>
      <c r="E257" s="136" t="s">
        <v>3447</v>
      </c>
      <c r="F257" s="137" t="s">
        <v>3448</v>
      </c>
      <c r="G257" s="138" t="s">
        <v>303</v>
      </c>
      <c r="H257" s="139">
        <v>83.673</v>
      </c>
      <c r="I257" s="23"/>
      <c r="J257" s="140">
        <f>ROUND(I257*H257,0)</f>
        <v>0</v>
      </c>
      <c r="K257" s="137" t="s">
        <v>314</v>
      </c>
      <c r="L257" s="46"/>
      <c r="M257" s="141" t="s">
        <v>1</v>
      </c>
      <c r="N257" s="142" t="s">
        <v>40</v>
      </c>
      <c r="O257" s="129"/>
      <c r="P257" s="130">
        <f>O257*H257</f>
        <v>0</v>
      </c>
      <c r="Q257" s="130">
        <v>2.514302052</v>
      </c>
      <c r="R257" s="130">
        <f>Q257*H257</f>
        <v>210.37919559699603</v>
      </c>
      <c r="S257" s="130">
        <v>0</v>
      </c>
      <c r="T257" s="131">
        <f>S257*H257</f>
        <v>0</v>
      </c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R257" s="132" t="s">
        <v>304</v>
      </c>
      <c r="AT257" s="132" t="s">
        <v>300</v>
      </c>
      <c r="AU257" s="132" t="s">
        <v>83</v>
      </c>
      <c r="AY257" s="39" t="s">
        <v>298</v>
      </c>
      <c r="BE257" s="133">
        <f>IF(N257="základní",J257,0)</f>
        <v>0</v>
      </c>
      <c r="BF257" s="133">
        <f>IF(N257="snížená",J257,0)</f>
        <v>0</v>
      </c>
      <c r="BG257" s="133">
        <f>IF(N257="zákl. přenesená",J257,0)</f>
        <v>0</v>
      </c>
      <c r="BH257" s="133">
        <f>IF(N257="sníž. přenesená",J257,0)</f>
        <v>0</v>
      </c>
      <c r="BI257" s="133">
        <f>IF(N257="nulová",J257,0)</f>
        <v>0</v>
      </c>
      <c r="BJ257" s="39" t="s">
        <v>8</v>
      </c>
      <c r="BK257" s="133">
        <f>ROUND(I257*H257,0)</f>
        <v>0</v>
      </c>
      <c r="BL257" s="39" t="s">
        <v>304</v>
      </c>
      <c r="BM257" s="132" t="s">
        <v>3449</v>
      </c>
    </row>
    <row r="258" spans="2:51" s="150" customFormat="1" ht="12">
      <c r="B258" s="151"/>
      <c r="D258" s="152" t="s">
        <v>306</v>
      </c>
      <c r="E258" s="153" t="s">
        <v>1</v>
      </c>
      <c r="F258" s="154" t="s">
        <v>3450</v>
      </c>
      <c r="H258" s="155">
        <v>41.4</v>
      </c>
      <c r="L258" s="151"/>
      <c r="M258" s="156"/>
      <c r="N258" s="157"/>
      <c r="O258" s="157"/>
      <c r="P258" s="157"/>
      <c r="Q258" s="157"/>
      <c r="R258" s="157"/>
      <c r="S258" s="157"/>
      <c r="T258" s="158"/>
      <c r="AT258" s="153" t="s">
        <v>306</v>
      </c>
      <c r="AU258" s="153" t="s">
        <v>83</v>
      </c>
      <c r="AV258" s="150" t="s">
        <v>83</v>
      </c>
      <c r="AW258" s="150" t="s">
        <v>31</v>
      </c>
      <c r="AX258" s="150" t="s">
        <v>75</v>
      </c>
      <c r="AY258" s="153" t="s">
        <v>298</v>
      </c>
    </row>
    <row r="259" spans="2:51" s="150" customFormat="1" ht="12">
      <c r="B259" s="151"/>
      <c r="D259" s="152" t="s">
        <v>306</v>
      </c>
      <c r="E259" s="153" t="s">
        <v>1</v>
      </c>
      <c r="F259" s="154" t="s">
        <v>3451</v>
      </c>
      <c r="H259" s="155">
        <v>12.12</v>
      </c>
      <c r="L259" s="151"/>
      <c r="M259" s="156"/>
      <c r="N259" s="157"/>
      <c r="O259" s="157"/>
      <c r="P259" s="157"/>
      <c r="Q259" s="157"/>
      <c r="R259" s="157"/>
      <c r="S259" s="157"/>
      <c r="T259" s="158"/>
      <c r="AT259" s="153" t="s">
        <v>306</v>
      </c>
      <c r="AU259" s="153" t="s">
        <v>83</v>
      </c>
      <c r="AV259" s="150" t="s">
        <v>83</v>
      </c>
      <c r="AW259" s="150" t="s">
        <v>31</v>
      </c>
      <c r="AX259" s="150" t="s">
        <v>75</v>
      </c>
      <c r="AY259" s="153" t="s">
        <v>298</v>
      </c>
    </row>
    <row r="260" spans="2:51" s="150" customFormat="1" ht="22.5">
      <c r="B260" s="151"/>
      <c r="D260" s="152" t="s">
        <v>306</v>
      </c>
      <c r="E260" s="153" t="s">
        <v>1</v>
      </c>
      <c r="F260" s="154" t="s">
        <v>3452</v>
      </c>
      <c r="H260" s="155">
        <v>4.548</v>
      </c>
      <c r="L260" s="151"/>
      <c r="M260" s="156"/>
      <c r="N260" s="157"/>
      <c r="O260" s="157"/>
      <c r="P260" s="157"/>
      <c r="Q260" s="157"/>
      <c r="R260" s="157"/>
      <c r="S260" s="157"/>
      <c r="T260" s="158"/>
      <c r="AT260" s="153" t="s">
        <v>306</v>
      </c>
      <c r="AU260" s="153" t="s">
        <v>83</v>
      </c>
      <c r="AV260" s="150" t="s">
        <v>83</v>
      </c>
      <c r="AW260" s="150" t="s">
        <v>31</v>
      </c>
      <c r="AX260" s="150" t="s">
        <v>75</v>
      </c>
      <c r="AY260" s="153" t="s">
        <v>298</v>
      </c>
    </row>
    <row r="261" spans="2:51" s="159" customFormat="1" ht="12">
      <c r="B261" s="160"/>
      <c r="D261" s="152" t="s">
        <v>306</v>
      </c>
      <c r="E261" s="161" t="s">
        <v>1</v>
      </c>
      <c r="F261" s="162" t="s">
        <v>3453</v>
      </c>
      <c r="H261" s="163">
        <v>58.068</v>
      </c>
      <c r="L261" s="160"/>
      <c r="M261" s="164"/>
      <c r="N261" s="165"/>
      <c r="O261" s="165"/>
      <c r="P261" s="165"/>
      <c r="Q261" s="165"/>
      <c r="R261" s="165"/>
      <c r="S261" s="165"/>
      <c r="T261" s="166"/>
      <c r="AT261" s="161" t="s">
        <v>306</v>
      </c>
      <c r="AU261" s="161" t="s">
        <v>83</v>
      </c>
      <c r="AV261" s="159" t="s">
        <v>310</v>
      </c>
      <c r="AW261" s="159" t="s">
        <v>31</v>
      </c>
      <c r="AX261" s="159" t="s">
        <v>75</v>
      </c>
      <c r="AY261" s="161" t="s">
        <v>298</v>
      </c>
    </row>
    <row r="262" spans="2:51" s="150" customFormat="1" ht="12">
      <c r="B262" s="151"/>
      <c r="D262" s="152" t="s">
        <v>306</v>
      </c>
      <c r="E262" s="153" t="s">
        <v>1</v>
      </c>
      <c r="F262" s="154" t="s">
        <v>3454</v>
      </c>
      <c r="H262" s="155">
        <v>21.556</v>
      </c>
      <c r="L262" s="151"/>
      <c r="M262" s="156"/>
      <c r="N262" s="157"/>
      <c r="O262" s="157"/>
      <c r="P262" s="157"/>
      <c r="Q262" s="157"/>
      <c r="R262" s="157"/>
      <c r="S262" s="157"/>
      <c r="T262" s="158"/>
      <c r="AT262" s="153" t="s">
        <v>306</v>
      </c>
      <c r="AU262" s="153" t="s">
        <v>83</v>
      </c>
      <c r="AV262" s="150" t="s">
        <v>83</v>
      </c>
      <c r="AW262" s="150" t="s">
        <v>31</v>
      </c>
      <c r="AX262" s="150" t="s">
        <v>75</v>
      </c>
      <c r="AY262" s="153" t="s">
        <v>298</v>
      </c>
    </row>
    <row r="263" spans="2:51" s="150" customFormat="1" ht="22.5">
      <c r="B263" s="151"/>
      <c r="D263" s="152" t="s">
        <v>306</v>
      </c>
      <c r="E263" s="153" t="s">
        <v>1</v>
      </c>
      <c r="F263" s="154" t="s">
        <v>3455</v>
      </c>
      <c r="H263" s="155">
        <v>1.423</v>
      </c>
      <c r="L263" s="151"/>
      <c r="M263" s="156"/>
      <c r="N263" s="157"/>
      <c r="O263" s="157"/>
      <c r="P263" s="157"/>
      <c r="Q263" s="157"/>
      <c r="R263" s="157"/>
      <c r="S263" s="157"/>
      <c r="T263" s="158"/>
      <c r="AT263" s="153" t="s">
        <v>306</v>
      </c>
      <c r="AU263" s="153" t="s">
        <v>83</v>
      </c>
      <c r="AV263" s="150" t="s">
        <v>83</v>
      </c>
      <c r="AW263" s="150" t="s">
        <v>31</v>
      </c>
      <c r="AX263" s="150" t="s">
        <v>75</v>
      </c>
      <c r="AY263" s="153" t="s">
        <v>298</v>
      </c>
    </row>
    <row r="264" spans="2:51" s="150" customFormat="1" ht="22.5">
      <c r="B264" s="151"/>
      <c r="D264" s="152" t="s">
        <v>306</v>
      </c>
      <c r="E264" s="153" t="s">
        <v>1</v>
      </c>
      <c r="F264" s="154" t="s">
        <v>3456</v>
      </c>
      <c r="H264" s="155">
        <v>0.396</v>
      </c>
      <c r="L264" s="151"/>
      <c r="M264" s="156"/>
      <c r="N264" s="157"/>
      <c r="O264" s="157"/>
      <c r="P264" s="157"/>
      <c r="Q264" s="157"/>
      <c r="R264" s="157"/>
      <c r="S264" s="157"/>
      <c r="T264" s="158"/>
      <c r="AT264" s="153" t="s">
        <v>306</v>
      </c>
      <c r="AU264" s="153" t="s">
        <v>83</v>
      </c>
      <c r="AV264" s="150" t="s">
        <v>83</v>
      </c>
      <c r="AW264" s="150" t="s">
        <v>31</v>
      </c>
      <c r="AX264" s="150" t="s">
        <v>75</v>
      </c>
      <c r="AY264" s="153" t="s">
        <v>298</v>
      </c>
    </row>
    <row r="265" spans="2:51" s="159" customFormat="1" ht="12">
      <c r="B265" s="160"/>
      <c r="D265" s="152" t="s">
        <v>306</v>
      </c>
      <c r="E265" s="161" t="s">
        <v>1</v>
      </c>
      <c r="F265" s="162" t="s">
        <v>3457</v>
      </c>
      <c r="H265" s="163">
        <v>23.375</v>
      </c>
      <c r="L265" s="160"/>
      <c r="M265" s="164"/>
      <c r="N265" s="165"/>
      <c r="O265" s="165"/>
      <c r="P265" s="165"/>
      <c r="Q265" s="165"/>
      <c r="R265" s="165"/>
      <c r="S265" s="165"/>
      <c r="T265" s="166"/>
      <c r="AT265" s="161" t="s">
        <v>306</v>
      </c>
      <c r="AU265" s="161" t="s">
        <v>83</v>
      </c>
      <c r="AV265" s="159" t="s">
        <v>310</v>
      </c>
      <c r="AW265" s="159" t="s">
        <v>31</v>
      </c>
      <c r="AX265" s="159" t="s">
        <v>75</v>
      </c>
      <c r="AY265" s="161" t="s">
        <v>298</v>
      </c>
    </row>
    <row r="266" spans="2:51" s="150" customFormat="1" ht="12">
      <c r="B266" s="151"/>
      <c r="D266" s="152" t="s">
        <v>306</v>
      </c>
      <c r="E266" s="153" t="s">
        <v>1</v>
      </c>
      <c r="F266" s="154" t="s">
        <v>3458</v>
      </c>
      <c r="H266" s="155">
        <v>1.532</v>
      </c>
      <c r="L266" s="151"/>
      <c r="M266" s="156"/>
      <c r="N266" s="157"/>
      <c r="O266" s="157"/>
      <c r="P266" s="157"/>
      <c r="Q266" s="157"/>
      <c r="R266" s="157"/>
      <c r="S266" s="157"/>
      <c r="T266" s="158"/>
      <c r="AT266" s="153" t="s">
        <v>306</v>
      </c>
      <c r="AU266" s="153" t="s">
        <v>83</v>
      </c>
      <c r="AV266" s="150" t="s">
        <v>83</v>
      </c>
      <c r="AW266" s="150" t="s">
        <v>31</v>
      </c>
      <c r="AX266" s="150" t="s">
        <v>75</v>
      </c>
      <c r="AY266" s="153" t="s">
        <v>298</v>
      </c>
    </row>
    <row r="267" spans="2:51" s="150" customFormat="1" ht="12">
      <c r="B267" s="151"/>
      <c r="D267" s="152" t="s">
        <v>306</v>
      </c>
      <c r="E267" s="153" t="s">
        <v>1</v>
      </c>
      <c r="F267" s="154" t="s">
        <v>3459</v>
      </c>
      <c r="H267" s="155">
        <v>0.698</v>
      </c>
      <c r="L267" s="151"/>
      <c r="M267" s="156"/>
      <c r="N267" s="157"/>
      <c r="O267" s="157"/>
      <c r="P267" s="157"/>
      <c r="Q267" s="157"/>
      <c r="R267" s="157"/>
      <c r="S267" s="157"/>
      <c r="T267" s="158"/>
      <c r="AT267" s="153" t="s">
        <v>306</v>
      </c>
      <c r="AU267" s="153" t="s">
        <v>83</v>
      </c>
      <c r="AV267" s="150" t="s">
        <v>83</v>
      </c>
      <c r="AW267" s="150" t="s">
        <v>31</v>
      </c>
      <c r="AX267" s="150" t="s">
        <v>75</v>
      </c>
      <c r="AY267" s="153" t="s">
        <v>298</v>
      </c>
    </row>
    <row r="268" spans="2:51" s="159" customFormat="1" ht="12">
      <c r="B268" s="160"/>
      <c r="D268" s="152" t="s">
        <v>306</v>
      </c>
      <c r="E268" s="161" t="s">
        <v>1</v>
      </c>
      <c r="F268" s="162" t="s">
        <v>3460</v>
      </c>
      <c r="H268" s="163">
        <v>2.23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306</v>
      </c>
      <c r="AU268" s="161" t="s">
        <v>83</v>
      </c>
      <c r="AV268" s="159" t="s">
        <v>310</v>
      </c>
      <c r="AW268" s="159" t="s">
        <v>31</v>
      </c>
      <c r="AX268" s="159" t="s">
        <v>75</v>
      </c>
      <c r="AY268" s="161" t="s">
        <v>298</v>
      </c>
    </row>
    <row r="269" spans="2:51" s="167" customFormat="1" ht="12">
      <c r="B269" s="168"/>
      <c r="D269" s="152" t="s">
        <v>306</v>
      </c>
      <c r="E269" s="169" t="s">
        <v>1</v>
      </c>
      <c r="F269" s="170" t="s">
        <v>430</v>
      </c>
      <c r="H269" s="171">
        <v>83.67299999999999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306</v>
      </c>
      <c r="AU269" s="169" t="s">
        <v>83</v>
      </c>
      <c r="AV269" s="167" t="s">
        <v>304</v>
      </c>
      <c r="AW269" s="167" t="s">
        <v>31</v>
      </c>
      <c r="AX269" s="167" t="s">
        <v>8</v>
      </c>
      <c r="AY269" s="169" t="s">
        <v>298</v>
      </c>
    </row>
    <row r="270" spans="1:65" s="49" customFormat="1" ht="24.2" customHeight="1">
      <c r="A270" s="47"/>
      <c r="B270" s="46"/>
      <c r="C270" s="135" t="s">
        <v>530</v>
      </c>
      <c r="D270" s="135" t="s">
        <v>300</v>
      </c>
      <c r="E270" s="136" t="s">
        <v>3461</v>
      </c>
      <c r="F270" s="137" t="s">
        <v>3462</v>
      </c>
      <c r="G270" s="138" t="s">
        <v>381</v>
      </c>
      <c r="H270" s="139">
        <v>162.518</v>
      </c>
      <c r="I270" s="23"/>
      <c r="J270" s="140">
        <f>ROUND(I270*H270,0)</f>
        <v>0</v>
      </c>
      <c r="K270" s="137" t="s">
        <v>314</v>
      </c>
      <c r="L270" s="46"/>
      <c r="M270" s="141" t="s">
        <v>1</v>
      </c>
      <c r="N270" s="142" t="s">
        <v>40</v>
      </c>
      <c r="O270" s="129"/>
      <c r="P270" s="130">
        <f>O270*H270</f>
        <v>0</v>
      </c>
      <c r="Q270" s="130">
        <v>0.003317267</v>
      </c>
      <c r="R270" s="130">
        <f>Q270*H270</f>
        <v>0.539115598306</v>
      </c>
      <c r="S270" s="130">
        <v>0</v>
      </c>
      <c r="T270" s="131">
        <f>S270*H270</f>
        <v>0</v>
      </c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R270" s="132" t="s">
        <v>304</v>
      </c>
      <c r="AT270" s="132" t="s">
        <v>300</v>
      </c>
      <c r="AU270" s="132" t="s">
        <v>83</v>
      </c>
      <c r="AY270" s="39" t="s">
        <v>298</v>
      </c>
      <c r="BE270" s="133">
        <f>IF(N270="základní",J270,0)</f>
        <v>0</v>
      </c>
      <c r="BF270" s="133">
        <f>IF(N270="snížená",J270,0)</f>
        <v>0</v>
      </c>
      <c r="BG270" s="133">
        <f>IF(N270="zákl. přenesená",J270,0)</f>
        <v>0</v>
      </c>
      <c r="BH270" s="133">
        <f>IF(N270="sníž. přenesená",J270,0)</f>
        <v>0</v>
      </c>
      <c r="BI270" s="133">
        <f>IF(N270="nulová",J270,0)</f>
        <v>0</v>
      </c>
      <c r="BJ270" s="39" t="s">
        <v>8</v>
      </c>
      <c r="BK270" s="133">
        <f>ROUND(I270*H270,0)</f>
        <v>0</v>
      </c>
      <c r="BL270" s="39" t="s">
        <v>304</v>
      </c>
      <c r="BM270" s="132" t="s">
        <v>3463</v>
      </c>
    </row>
    <row r="271" spans="2:51" s="150" customFormat="1" ht="22.5">
      <c r="B271" s="151"/>
      <c r="D271" s="152" t="s">
        <v>306</v>
      </c>
      <c r="E271" s="153" t="s">
        <v>1</v>
      </c>
      <c r="F271" s="154" t="s">
        <v>3464</v>
      </c>
      <c r="H271" s="155">
        <v>30.323</v>
      </c>
      <c r="L271" s="151"/>
      <c r="M271" s="156"/>
      <c r="N271" s="157"/>
      <c r="O271" s="157"/>
      <c r="P271" s="157"/>
      <c r="Q271" s="157"/>
      <c r="R271" s="157"/>
      <c r="S271" s="157"/>
      <c r="T271" s="158"/>
      <c r="AT271" s="153" t="s">
        <v>306</v>
      </c>
      <c r="AU271" s="153" t="s">
        <v>83</v>
      </c>
      <c r="AV271" s="150" t="s">
        <v>83</v>
      </c>
      <c r="AW271" s="150" t="s">
        <v>31</v>
      </c>
      <c r="AX271" s="150" t="s">
        <v>75</v>
      </c>
      <c r="AY271" s="153" t="s">
        <v>298</v>
      </c>
    </row>
    <row r="272" spans="2:51" s="159" customFormat="1" ht="12">
      <c r="B272" s="160"/>
      <c r="D272" s="152" t="s">
        <v>306</v>
      </c>
      <c r="E272" s="161" t="s">
        <v>1</v>
      </c>
      <c r="F272" s="162" t="s">
        <v>3453</v>
      </c>
      <c r="H272" s="163">
        <v>30.323</v>
      </c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306</v>
      </c>
      <c r="AU272" s="161" t="s">
        <v>83</v>
      </c>
      <c r="AV272" s="159" t="s">
        <v>310</v>
      </c>
      <c r="AW272" s="159" t="s">
        <v>31</v>
      </c>
      <c r="AX272" s="159" t="s">
        <v>75</v>
      </c>
      <c r="AY272" s="161" t="s">
        <v>298</v>
      </c>
    </row>
    <row r="273" spans="2:51" s="150" customFormat="1" ht="12">
      <c r="B273" s="151"/>
      <c r="D273" s="152" t="s">
        <v>306</v>
      </c>
      <c r="E273" s="153" t="s">
        <v>1</v>
      </c>
      <c r="F273" s="154" t="s">
        <v>3465</v>
      </c>
      <c r="H273" s="155">
        <v>107.778</v>
      </c>
      <c r="L273" s="151"/>
      <c r="M273" s="156"/>
      <c r="N273" s="157"/>
      <c r="O273" s="157"/>
      <c r="P273" s="157"/>
      <c r="Q273" s="157"/>
      <c r="R273" s="157"/>
      <c r="S273" s="157"/>
      <c r="T273" s="158"/>
      <c r="AT273" s="153" t="s">
        <v>306</v>
      </c>
      <c r="AU273" s="153" t="s">
        <v>83</v>
      </c>
      <c r="AV273" s="150" t="s">
        <v>83</v>
      </c>
      <c r="AW273" s="150" t="s">
        <v>31</v>
      </c>
      <c r="AX273" s="150" t="s">
        <v>75</v>
      </c>
      <c r="AY273" s="153" t="s">
        <v>298</v>
      </c>
    </row>
    <row r="274" spans="2:51" s="150" customFormat="1" ht="22.5">
      <c r="B274" s="151"/>
      <c r="D274" s="152" t="s">
        <v>306</v>
      </c>
      <c r="E274" s="153" t="s">
        <v>1</v>
      </c>
      <c r="F274" s="154" t="s">
        <v>3466</v>
      </c>
      <c r="H274" s="155">
        <v>7.115</v>
      </c>
      <c r="L274" s="151"/>
      <c r="M274" s="156"/>
      <c r="N274" s="157"/>
      <c r="O274" s="157"/>
      <c r="P274" s="157"/>
      <c r="Q274" s="157"/>
      <c r="R274" s="157"/>
      <c r="S274" s="157"/>
      <c r="T274" s="158"/>
      <c r="AT274" s="153" t="s">
        <v>306</v>
      </c>
      <c r="AU274" s="153" t="s">
        <v>83</v>
      </c>
      <c r="AV274" s="150" t="s">
        <v>83</v>
      </c>
      <c r="AW274" s="150" t="s">
        <v>31</v>
      </c>
      <c r="AX274" s="150" t="s">
        <v>75</v>
      </c>
      <c r="AY274" s="153" t="s">
        <v>298</v>
      </c>
    </row>
    <row r="275" spans="2:51" s="150" customFormat="1" ht="22.5">
      <c r="B275" s="151"/>
      <c r="D275" s="152" t="s">
        <v>306</v>
      </c>
      <c r="E275" s="153" t="s">
        <v>1</v>
      </c>
      <c r="F275" s="154" t="s">
        <v>3467</v>
      </c>
      <c r="H275" s="155">
        <v>1.978</v>
      </c>
      <c r="L275" s="151"/>
      <c r="M275" s="156"/>
      <c r="N275" s="157"/>
      <c r="O275" s="157"/>
      <c r="P275" s="157"/>
      <c r="Q275" s="157"/>
      <c r="R275" s="157"/>
      <c r="S275" s="157"/>
      <c r="T275" s="158"/>
      <c r="AT275" s="153" t="s">
        <v>306</v>
      </c>
      <c r="AU275" s="153" t="s">
        <v>83</v>
      </c>
      <c r="AV275" s="150" t="s">
        <v>83</v>
      </c>
      <c r="AW275" s="150" t="s">
        <v>31</v>
      </c>
      <c r="AX275" s="150" t="s">
        <v>75</v>
      </c>
      <c r="AY275" s="153" t="s">
        <v>298</v>
      </c>
    </row>
    <row r="276" spans="2:51" s="159" customFormat="1" ht="12">
      <c r="B276" s="160"/>
      <c r="D276" s="152" t="s">
        <v>306</v>
      </c>
      <c r="E276" s="161" t="s">
        <v>1</v>
      </c>
      <c r="F276" s="162" t="s">
        <v>3457</v>
      </c>
      <c r="H276" s="163">
        <v>116.871</v>
      </c>
      <c r="L276" s="160"/>
      <c r="M276" s="164"/>
      <c r="N276" s="165"/>
      <c r="O276" s="165"/>
      <c r="P276" s="165"/>
      <c r="Q276" s="165"/>
      <c r="R276" s="165"/>
      <c r="S276" s="165"/>
      <c r="T276" s="166"/>
      <c r="AT276" s="161" t="s">
        <v>306</v>
      </c>
      <c r="AU276" s="161" t="s">
        <v>83</v>
      </c>
      <c r="AV276" s="159" t="s">
        <v>310</v>
      </c>
      <c r="AW276" s="159" t="s">
        <v>31</v>
      </c>
      <c r="AX276" s="159" t="s">
        <v>75</v>
      </c>
      <c r="AY276" s="161" t="s">
        <v>298</v>
      </c>
    </row>
    <row r="277" spans="2:51" s="150" customFormat="1" ht="12">
      <c r="B277" s="151"/>
      <c r="D277" s="152" t="s">
        <v>306</v>
      </c>
      <c r="E277" s="153" t="s">
        <v>1</v>
      </c>
      <c r="F277" s="154" t="s">
        <v>3468</v>
      </c>
      <c r="H277" s="155">
        <v>15.324</v>
      </c>
      <c r="L277" s="151"/>
      <c r="M277" s="156"/>
      <c r="N277" s="157"/>
      <c r="O277" s="157"/>
      <c r="P277" s="157"/>
      <c r="Q277" s="157"/>
      <c r="R277" s="157"/>
      <c r="S277" s="157"/>
      <c r="T277" s="158"/>
      <c r="AT277" s="153" t="s">
        <v>306</v>
      </c>
      <c r="AU277" s="153" t="s">
        <v>83</v>
      </c>
      <c r="AV277" s="150" t="s">
        <v>83</v>
      </c>
      <c r="AW277" s="150" t="s">
        <v>31</v>
      </c>
      <c r="AX277" s="150" t="s">
        <v>75</v>
      </c>
      <c r="AY277" s="153" t="s">
        <v>298</v>
      </c>
    </row>
    <row r="278" spans="2:51" s="159" customFormat="1" ht="12">
      <c r="B278" s="160"/>
      <c r="D278" s="152" t="s">
        <v>306</v>
      </c>
      <c r="E278" s="161" t="s">
        <v>1</v>
      </c>
      <c r="F278" s="162" t="s">
        <v>3460</v>
      </c>
      <c r="H278" s="163">
        <v>15.324</v>
      </c>
      <c r="L278" s="160"/>
      <c r="M278" s="164"/>
      <c r="N278" s="165"/>
      <c r="O278" s="165"/>
      <c r="P278" s="165"/>
      <c r="Q278" s="165"/>
      <c r="R278" s="165"/>
      <c r="S278" s="165"/>
      <c r="T278" s="166"/>
      <c r="AT278" s="161" t="s">
        <v>306</v>
      </c>
      <c r="AU278" s="161" t="s">
        <v>83</v>
      </c>
      <c r="AV278" s="159" t="s">
        <v>310</v>
      </c>
      <c r="AW278" s="159" t="s">
        <v>31</v>
      </c>
      <c r="AX278" s="159" t="s">
        <v>75</v>
      </c>
      <c r="AY278" s="161" t="s">
        <v>298</v>
      </c>
    </row>
    <row r="279" spans="2:51" s="167" customFormat="1" ht="12">
      <c r="B279" s="168"/>
      <c r="D279" s="152" t="s">
        <v>306</v>
      </c>
      <c r="E279" s="169" t="s">
        <v>1</v>
      </c>
      <c r="F279" s="170" t="s">
        <v>430</v>
      </c>
      <c r="H279" s="171">
        <v>162.518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306</v>
      </c>
      <c r="AU279" s="169" t="s">
        <v>83</v>
      </c>
      <c r="AV279" s="167" t="s">
        <v>304</v>
      </c>
      <c r="AW279" s="167" t="s">
        <v>31</v>
      </c>
      <c r="AX279" s="167" t="s">
        <v>8</v>
      </c>
      <c r="AY279" s="169" t="s">
        <v>298</v>
      </c>
    </row>
    <row r="280" spans="1:65" s="49" customFormat="1" ht="24.2" customHeight="1">
      <c r="A280" s="47"/>
      <c r="B280" s="46"/>
      <c r="C280" s="135" t="s">
        <v>539</v>
      </c>
      <c r="D280" s="135" t="s">
        <v>300</v>
      </c>
      <c r="E280" s="136" t="s">
        <v>3469</v>
      </c>
      <c r="F280" s="137" t="s">
        <v>3470</v>
      </c>
      <c r="G280" s="138" t="s">
        <v>381</v>
      </c>
      <c r="H280" s="139">
        <v>162.518</v>
      </c>
      <c r="I280" s="23"/>
      <c r="J280" s="140">
        <f>ROUND(I280*H280,0)</f>
        <v>0</v>
      </c>
      <c r="K280" s="137" t="s">
        <v>314</v>
      </c>
      <c r="L280" s="46"/>
      <c r="M280" s="141" t="s">
        <v>1</v>
      </c>
      <c r="N280" s="142" t="s">
        <v>40</v>
      </c>
      <c r="O280" s="129"/>
      <c r="P280" s="130">
        <f>O280*H280</f>
        <v>0</v>
      </c>
      <c r="Q280" s="130">
        <v>0</v>
      </c>
      <c r="R280" s="130">
        <f>Q280*H280</f>
        <v>0</v>
      </c>
      <c r="S280" s="130">
        <v>0</v>
      </c>
      <c r="T280" s="131">
        <f>S280*H280</f>
        <v>0</v>
      </c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R280" s="132" t="s">
        <v>304</v>
      </c>
      <c r="AT280" s="132" t="s">
        <v>300</v>
      </c>
      <c r="AU280" s="132" t="s">
        <v>83</v>
      </c>
      <c r="AY280" s="39" t="s">
        <v>298</v>
      </c>
      <c r="BE280" s="133">
        <f>IF(N280="základní",J280,0)</f>
        <v>0</v>
      </c>
      <c r="BF280" s="133">
        <f>IF(N280="snížená",J280,0)</f>
        <v>0</v>
      </c>
      <c r="BG280" s="133">
        <f>IF(N280="zákl. přenesená",J280,0)</f>
        <v>0</v>
      </c>
      <c r="BH280" s="133">
        <f>IF(N280="sníž. přenesená",J280,0)</f>
        <v>0</v>
      </c>
      <c r="BI280" s="133">
        <f>IF(N280="nulová",J280,0)</f>
        <v>0</v>
      </c>
      <c r="BJ280" s="39" t="s">
        <v>8</v>
      </c>
      <c r="BK280" s="133">
        <f>ROUND(I280*H280,0)</f>
        <v>0</v>
      </c>
      <c r="BL280" s="39" t="s">
        <v>304</v>
      </c>
      <c r="BM280" s="132" t="s">
        <v>3471</v>
      </c>
    </row>
    <row r="281" spans="1:65" s="49" customFormat="1" ht="24.2" customHeight="1">
      <c r="A281" s="47"/>
      <c r="B281" s="46"/>
      <c r="C281" s="135" t="s">
        <v>548</v>
      </c>
      <c r="D281" s="135" t="s">
        <v>300</v>
      </c>
      <c r="E281" s="136" t="s">
        <v>3472</v>
      </c>
      <c r="F281" s="137" t="s">
        <v>3473</v>
      </c>
      <c r="G281" s="138" t="s">
        <v>347</v>
      </c>
      <c r="H281" s="139">
        <v>0.528</v>
      </c>
      <c r="I281" s="23"/>
      <c r="J281" s="140">
        <f>ROUND(I281*H281,0)</f>
        <v>0</v>
      </c>
      <c r="K281" s="137" t="s">
        <v>314</v>
      </c>
      <c r="L281" s="46"/>
      <c r="M281" s="141" t="s">
        <v>1</v>
      </c>
      <c r="N281" s="142" t="s">
        <v>40</v>
      </c>
      <c r="O281" s="129"/>
      <c r="P281" s="130">
        <f>O281*H281</f>
        <v>0</v>
      </c>
      <c r="Q281" s="130">
        <v>1.1034186</v>
      </c>
      <c r="R281" s="130">
        <f>Q281*H281</f>
        <v>0.5826050208</v>
      </c>
      <c r="S281" s="130">
        <v>0</v>
      </c>
      <c r="T281" s="131">
        <f>S281*H281</f>
        <v>0</v>
      </c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R281" s="132" t="s">
        <v>304</v>
      </c>
      <c r="AT281" s="132" t="s">
        <v>300</v>
      </c>
      <c r="AU281" s="132" t="s">
        <v>83</v>
      </c>
      <c r="AY281" s="39" t="s">
        <v>298</v>
      </c>
      <c r="BE281" s="133">
        <f>IF(N281="základní",J281,0)</f>
        <v>0</v>
      </c>
      <c r="BF281" s="133">
        <f>IF(N281="snížená",J281,0)</f>
        <v>0</v>
      </c>
      <c r="BG281" s="133">
        <f>IF(N281="zákl. přenesená",J281,0)</f>
        <v>0</v>
      </c>
      <c r="BH281" s="133">
        <f>IF(N281="sníž. přenesená",J281,0)</f>
        <v>0</v>
      </c>
      <c r="BI281" s="133">
        <f>IF(N281="nulová",J281,0)</f>
        <v>0</v>
      </c>
      <c r="BJ281" s="39" t="s">
        <v>8</v>
      </c>
      <c r="BK281" s="133">
        <f>ROUND(I281*H281,0)</f>
        <v>0</v>
      </c>
      <c r="BL281" s="39" t="s">
        <v>304</v>
      </c>
      <c r="BM281" s="132" t="s">
        <v>3474</v>
      </c>
    </row>
    <row r="282" spans="2:51" s="150" customFormat="1" ht="12">
      <c r="B282" s="151"/>
      <c r="D282" s="152" t="s">
        <v>306</v>
      </c>
      <c r="E282" s="153" t="s">
        <v>1</v>
      </c>
      <c r="F282" s="154" t="s">
        <v>3475</v>
      </c>
      <c r="H282" s="155">
        <v>0.288</v>
      </c>
      <c r="L282" s="151"/>
      <c r="M282" s="156"/>
      <c r="N282" s="157"/>
      <c r="O282" s="157"/>
      <c r="P282" s="157"/>
      <c r="Q282" s="157"/>
      <c r="R282" s="157"/>
      <c r="S282" s="157"/>
      <c r="T282" s="158"/>
      <c r="AT282" s="153" t="s">
        <v>306</v>
      </c>
      <c r="AU282" s="153" t="s">
        <v>83</v>
      </c>
      <c r="AV282" s="150" t="s">
        <v>83</v>
      </c>
      <c r="AW282" s="150" t="s">
        <v>31</v>
      </c>
      <c r="AX282" s="150" t="s">
        <v>75</v>
      </c>
      <c r="AY282" s="153" t="s">
        <v>298</v>
      </c>
    </row>
    <row r="283" spans="2:51" s="150" customFormat="1" ht="22.5">
      <c r="B283" s="151"/>
      <c r="D283" s="152" t="s">
        <v>306</v>
      </c>
      <c r="E283" s="153" t="s">
        <v>1</v>
      </c>
      <c r="F283" s="154" t="s">
        <v>3476</v>
      </c>
      <c r="H283" s="155">
        <v>0.24</v>
      </c>
      <c r="L283" s="151"/>
      <c r="M283" s="156"/>
      <c r="N283" s="157"/>
      <c r="O283" s="157"/>
      <c r="P283" s="157"/>
      <c r="Q283" s="157"/>
      <c r="R283" s="157"/>
      <c r="S283" s="157"/>
      <c r="T283" s="158"/>
      <c r="AT283" s="153" t="s">
        <v>306</v>
      </c>
      <c r="AU283" s="153" t="s">
        <v>83</v>
      </c>
      <c r="AV283" s="150" t="s">
        <v>83</v>
      </c>
      <c r="AW283" s="150" t="s">
        <v>31</v>
      </c>
      <c r="AX283" s="150" t="s">
        <v>75</v>
      </c>
      <c r="AY283" s="153" t="s">
        <v>298</v>
      </c>
    </row>
    <row r="284" spans="2:51" s="159" customFormat="1" ht="12">
      <c r="B284" s="160"/>
      <c r="D284" s="152" t="s">
        <v>306</v>
      </c>
      <c r="E284" s="161" t="s">
        <v>1</v>
      </c>
      <c r="F284" s="162" t="s">
        <v>309</v>
      </c>
      <c r="H284" s="163">
        <v>0.528</v>
      </c>
      <c r="L284" s="160"/>
      <c r="M284" s="164"/>
      <c r="N284" s="165"/>
      <c r="O284" s="165"/>
      <c r="P284" s="165"/>
      <c r="Q284" s="165"/>
      <c r="R284" s="165"/>
      <c r="S284" s="165"/>
      <c r="T284" s="166"/>
      <c r="AT284" s="161" t="s">
        <v>306</v>
      </c>
      <c r="AU284" s="161" t="s">
        <v>83</v>
      </c>
      <c r="AV284" s="159" t="s">
        <v>310</v>
      </c>
      <c r="AW284" s="159" t="s">
        <v>31</v>
      </c>
      <c r="AX284" s="159" t="s">
        <v>8</v>
      </c>
      <c r="AY284" s="161" t="s">
        <v>298</v>
      </c>
    </row>
    <row r="285" spans="1:65" s="49" customFormat="1" ht="24.2" customHeight="1">
      <c r="A285" s="47"/>
      <c r="B285" s="46"/>
      <c r="C285" s="135" t="s">
        <v>554</v>
      </c>
      <c r="D285" s="135" t="s">
        <v>300</v>
      </c>
      <c r="E285" s="136" t="s">
        <v>3477</v>
      </c>
      <c r="F285" s="137" t="s">
        <v>3478</v>
      </c>
      <c r="G285" s="138" t="s">
        <v>347</v>
      </c>
      <c r="H285" s="139">
        <v>10.532</v>
      </c>
      <c r="I285" s="23"/>
      <c r="J285" s="140">
        <f>ROUND(I285*H285,0)</f>
        <v>0</v>
      </c>
      <c r="K285" s="137" t="s">
        <v>314</v>
      </c>
      <c r="L285" s="46"/>
      <c r="M285" s="141" t="s">
        <v>1</v>
      </c>
      <c r="N285" s="142" t="s">
        <v>40</v>
      </c>
      <c r="O285" s="129"/>
      <c r="P285" s="130">
        <f>O285*H285</f>
        <v>0</v>
      </c>
      <c r="Q285" s="130">
        <v>1.1090686</v>
      </c>
      <c r="R285" s="130">
        <f>Q285*H285</f>
        <v>11.680710495200001</v>
      </c>
      <c r="S285" s="130">
        <v>0</v>
      </c>
      <c r="T285" s="131">
        <f>S285*H285</f>
        <v>0</v>
      </c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R285" s="132" t="s">
        <v>304</v>
      </c>
      <c r="AT285" s="132" t="s">
        <v>300</v>
      </c>
      <c r="AU285" s="132" t="s">
        <v>83</v>
      </c>
      <c r="AY285" s="39" t="s">
        <v>298</v>
      </c>
      <c r="BE285" s="133">
        <f>IF(N285="základní",J285,0)</f>
        <v>0</v>
      </c>
      <c r="BF285" s="133">
        <f>IF(N285="snížená",J285,0)</f>
        <v>0</v>
      </c>
      <c r="BG285" s="133">
        <f>IF(N285="zákl. přenesená",J285,0)</f>
        <v>0</v>
      </c>
      <c r="BH285" s="133">
        <f>IF(N285="sníž. přenesená",J285,0)</f>
        <v>0</v>
      </c>
      <c r="BI285" s="133">
        <f>IF(N285="nulová",J285,0)</f>
        <v>0</v>
      </c>
      <c r="BJ285" s="39" t="s">
        <v>8</v>
      </c>
      <c r="BK285" s="133">
        <f>ROUND(I285*H285,0)</f>
        <v>0</v>
      </c>
      <c r="BL285" s="39" t="s">
        <v>304</v>
      </c>
      <c r="BM285" s="132" t="s">
        <v>3479</v>
      </c>
    </row>
    <row r="286" spans="2:51" s="150" customFormat="1" ht="22.5">
      <c r="B286" s="151"/>
      <c r="D286" s="152" t="s">
        <v>306</v>
      </c>
      <c r="E286" s="153" t="s">
        <v>1</v>
      </c>
      <c r="F286" s="154" t="s">
        <v>3480</v>
      </c>
      <c r="H286" s="155">
        <v>10.532</v>
      </c>
      <c r="L286" s="151"/>
      <c r="M286" s="156"/>
      <c r="N286" s="157"/>
      <c r="O286" s="157"/>
      <c r="P286" s="157"/>
      <c r="Q286" s="157"/>
      <c r="R286" s="157"/>
      <c r="S286" s="157"/>
      <c r="T286" s="158"/>
      <c r="AT286" s="153" t="s">
        <v>306</v>
      </c>
      <c r="AU286" s="153" t="s">
        <v>83</v>
      </c>
      <c r="AV286" s="150" t="s">
        <v>83</v>
      </c>
      <c r="AW286" s="150" t="s">
        <v>31</v>
      </c>
      <c r="AX286" s="150" t="s">
        <v>8</v>
      </c>
      <c r="AY286" s="153" t="s">
        <v>298</v>
      </c>
    </row>
    <row r="287" spans="1:65" s="49" customFormat="1" ht="24.2" customHeight="1">
      <c r="A287" s="47"/>
      <c r="B287" s="46"/>
      <c r="C287" s="135" t="s">
        <v>577</v>
      </c>
      <c r="D287" s="135" t="s">
        <v>300</v>
      </c>
      <c r="E287" s="136" t="s">
        <v>3481</v>
      </c>
      <c r="F287" s="137" t="s">
        <v>3482</v>
      </c>
      <c r="G287" s="138" t="s">
        <v>347</v>
      </c>
      <c r="H287" s="139">
        <v>1.226</v>
      </c>
      <c r="I287" s="23"/>
      <c r="J287" s="140">
        <f>ROUND(I287*H287,0)</f>
        <v>0</v>
      </c>
      <c r="K287" s="137" t="s">
        <v>314</v>
      </c>
      <c r="L287" s="46"/>
      <c r="M287" s="141" t="s">
        <v>1</v>
      </c>
      <c r="N287" s="142" t="s">
        <v>40</v>
      </c>
      <c r="O287" s="129"/>
      <c r="P287" s="130">
        <f>O287*H287</f>
        <v>0</v>
      </c>
      <c r="Q287" s="130">
        <v>1.0627727797</v>
      </c>
      <c r="R287" s="130">
        <f>Q287*H287</f>
        <v>1.3029594279121999</v>
      </c>
      <c r="S287" s="130">
        <v>0</v>
      </c>
      <c r="T287" s="131">
        <f>S287*H287</f>
        <v>0</v>
      </c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R287" s="132" t="s">
        <v>304</v>
      </c>
      <c r="AT287" s="132" t="s">
        <v>300</v>
      </c>
      <c r="AU287" s="132" t="s">
        <v>83</v>
      </c>
      <c r="AY287" s="39" t="s">
        <v>298</v>
      </c>
      <c r="BE287" s="133">
        <f>IF(N287="základní",J287,0)</f>
        <v>0</v>
      </c>
      <c r="BF287" s="133">
        <f>IF(N287="snížená",J287,0)</f>
        <v>0</v>
      </c>
      <c r="BG287" s="133">
        <f>IF(N287="zákl. přenesená",J287,0)</f>
        <v>0</v>
      </c>
      <c r="BH287" s="133">
        <f>IF(N287="sníž. přenesená",J287,0)</f>
        <v>0</v>
      </c>
      <c r="BI287" s="133">
        <f>IF(N287="nulová",J287,0)</f>
        <v>0</v>
      </c>
      <c r="BJ287" s="39" t="s">
        <v>8</v>
      </c>
      <c r="BK287" s="133">
        <f>ROUND(I287*H287,0)</f>
        <v>0</v>
      </c>
      <c r="BL287" s="39" t="s">
        <v>304</v>
      </c>
      <c r="BM287" s="132" t="s">
        <v>3483</v>
      </c>
    </row>
    <row r="288" spans="2:51" s="150" customFormat="1" ht="12">
      <c r="B288" s="151"/>
      <c r="D288" s="152" t="s">
        <v>306</v>
      </c>
      <c r="E288" s="153" t="s">
        <v>1</v>
      </c>
      <c r="F288" s="154" t="s">
        <v>3484</v>
      </c>
      <c r="H288" s="155">
        <v>1.199</v>
      </c>
      <c r="L288" s="151"/>
      <c r="M288" s="156"/>
      <c r="N288" s="157"/>
      <c r="O288" s="157"/>
      <c r="P288" s="157"/>
      <c r="Q288" s="157"/>
      <c r="R288" s="157"/>
      <c r="S288" s="157"/>
      <c r="T288" s="158"/>
      <c r="AT288" s="153" t="s">
        <v>306</v>
      </c>
      <c r="AU288" s="153" t="s">
        <v>83</v>
      </c>
      <c r="AV288" s="150" t="s">
        <v>83</v>
      </c>
      <c r="AW288" s="150" t="s">
        <v>31</v>
      </c>
      <c r="AX288" s="150" t="s">
        <v>75</v>
      </c>
      <c r="AY288" s="153" t="s">
        <v>298</v>
      </c>
    </row>
    <row r="289" spans="2:51" s="150" customFormat="1" ht="12">
      <c r="B289" s="151"/>
      <c r="D289" s="152" t="s">
        <v>306</v>
      </c>
      <c r="E289" s="153" t="s">
        <v>1</v>
      </c>
      <c r="F289" s="154" t="s">
        <v>3485</v>
      </c>
      <c r="H289" s="155">
        <v>0.027</v>
      </c>
      <c r="L289" s="151"/>
      <c r="M289" s="156"/>
      <c r="N289" s="157"/>
      <c r="O289" s="157"/>
      <c r="P289" s="157"/>
      <c r="Q289" s="157"/>
      <c r="R289" s="157"/>
      <c r="S289" s="157"/>
      <c r="T289" s="158"/>
      <c r="AT289" s="153" t="s">
        <v>306</v>
      </c>
      <c r="AU289" s="153" t="s">
        <v>83</v>
      </c>
      <c r="AV289" s="150" t="s">
        <v>83</v>
      </c>
      <c r="AW289" s="150" t="s">
        <v>31</v>
      </c>
      <c r="AX289" s="150" t="s">
        <v>75</v>
      </c>
      <c r="AY289" s="153" t="s">
        <v>298</v>
      </c>
    </row>
    <row r="290" spans="2:51" s="159" customFormat="1" ht="12">
      <c r="B290" s="160"/>
      <c r="D290" s="152" t="s">
        <v>306</v>
      </c>
      <c r="E290" s="161" t="s">
        <v>1</v>
      </c>
      <c r="F290" s="162" t="s">
        <v>309</v>
      </c>
      <c r="H290" s="163">
        <v>1.226</v>
      </c>
      <c r="L290" s="160"/>
      <c r="M290" s="164"/>
      <c r="N290" s="165"/>
      <c r="O290" s="165"/>
      <c r="P290" s="165"/>
      <c r="Q290" s="165"/>
      <c r="R290" s="165"/>
      <c r="S290" s="165"/>
      <c r="T290" s="166"/>
      <c r="AT290" s="161" t="s">
        <v>306</v>
      </c>
      <c r="AU290" s="161" t="s">
        <v>83</v>
      </c>
      <c r="AV290" s="159" t="s">
        <v>310</v>
      </c>
      <c r="AW290" s="159" t="s">
        <v>31</v>
      </c>
      <c r="AX290" s="159" t="s">
        <v>8</v>
      </c>
      <c r="AY290" s="161" t="s">
        <v>298</v>
      </c>
    </row>
    <row r="291" spans="2:63" s="107" customFormat="1" ht="22.9" customHeight="1">
      <c r="B291" s="108"/>
      <c r="D291" s="109" t="s">
        <v>74</v>
      </c>
      <c r="E291" s="118" t="s">
        <v>304</v>
      </c>
      <c r="F291" s="118" t="s">
        <v>624</v>
      </c>
      <c r="J291" s="119">
        <f>BK291</f>
        <v>0</v>
      </c>
      <c r="L291" s="108"/>
      <c r="M291" s="112"/>
      <c r="N291" s="113"/>
      <c r="O291" s="113"/>
      <c r="P291" s="114">
        <f>SUM(P292:P296)</f>
        <v>0</v>
      </c>
      <c r="Q291" s="113"/>
      <c r="R291" s="114">
        <f>SUM(R292:R296)</f>
        <v>1.25128707</v>
      </c>
      <c r="S291" s="113"/>
      <c r="T291" s="115">
        <f>SUM(T292:T296)</f>
        <v>0</v>
      </c>
      <c r="AR291" s="109" t="s">
        <v>8</v>
      </c>
      <c r="AT291" s="116" t="s">
        <v>74</v>
      </c>
      <c r="AU291" s="116" t="s">
        <v>8</v>
      </c>
      <c r="AY291" s="109" t="s">
        <v>298</v>
      </c>
      <c r="BK291" s="117">
        <f>SUM(BK292:BK296)</f>
        <v>0</v>
      </c>
    </row>
    <row r="292" spans="1:65" s="49" customFormat="1" ht="24.2" customHeight="1">
      <c r="A292" s="47"/>
      <c r="B292" s="46"/>
      <c r="C292" s="135" t="s">
        <v>605</v>
      </c>
      <c r="D292" s="135" t="s">
        <v>300</v>
      </c>
      <c r="E292" s="136" t="s">
        <v>3486</v>
      </c>
      <c r="F292" s="137" t="s">
        <v>3487</v>
      </c>
      <c r="G292" s="138" t="s">
        <v>392</v>
      </c>
      <c r="H292" s="139">
        <v>11</v>
      </c>
      <c r="I292" s="23"/>
      <c r="J292" s="140">
        <f>ROUND(I292*H292,0)</f>
        <v>0</v>
      </c>
      <c r="K292" s="137" t="s">
        <v>1</v>
      </c>
      <c r="L292" s="46"/>
      <c r="M292" s="141" t="s">
        <v>1</v>
      </c>
      <c r="N292" s="142" t="s">
        <v>40</v>
      </c>
      <c r="O292" s="129"/>
      <c r="P292" s="130">
        <f>O292*H292</f>
        <v>0</v>
      </c>
      <c r="Q292" s="130">
        <v>0.11046105</v>
      </c>
      <c r="R292" s="130">
        <f>Q292*H292</f>
        <v>1.21507155</v>
      </c>
      <c r="S292" s="130">
        <v>0</v>
      </c>
      <c r="T292" s="131">
        <f>S292*H292</f>
        <v>0</v>
      </c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R292" s="132" t="s">
        <v>304</v>
      </c>
      <c r="AT292" s="132" t="s">
        <v>300</v>
      </c>
      <c r="AU292" s="132" t="s">
        <v>83</v>
      </c>
      <c r="AY292" s="39" t="s">
        <v>298</v>
      </c>
      <c r="BE292" s="133">
        <f>IF(N292="základní",J292,0)</f>
        <v>0</v>
      </c>
      <c r="BF292" s="133">
        <f>IF(N292="snížená",J292,0)</f>
        <v>0</v>
      </c>
      <c r="BG292" s="133">
        <f>IF(N292="zákl. přenesená",J292,0)</f>
        <v>0</v>
      </c>
      <c r="BH292" s="133">
        <f>IF(N292="sníž. přenesená",J292,0)</f>
        <v>0</v>
      </c>
      <c r="BI292" s="133">
        <f>IF(N292="nulová",J292,0)</f>
        <v>0</v>
      </c>
      <c r="BJ292" s="39" t="s">
        <v>8</v>
      </c>
      <c r="BK292" s="133">
        <f>ROUND(I292*H292,0)</f>
        <v>0</v>
      </c>
      <c r="BL292" s="39" t="s">
        <v>304</v>
      </c>
      <c r="BM292" s="132" t="s">
        <v>3488</v>
      </c>
    </row>
    <row r="293" spans="2:51" s="150" customFormat="1" ht="12">
      <c r="B293" s="151"/>
      <c r="D293" s="152" t="s">
        <v>306</v>
      </c>
      <c r="E293" s="153" t="s">
        <v>1</v>
      </c>
      <c r="F293" s="154" t="s">
        <v>3489</v>
      </c>
      <c r="H293" s="155">
        <v>11</v>
      </c>
      <c r="L293" s="151"/>
      <c r="M293" s="156"/>
      <c r="N293" s="157"/>
      <c r="O293" s="157"/>
      <c r="P293" s="157"/>
      <c r="Q293" s="157"/>
      <c r="R293" s="157"/>
      <c r="S293" s="157"/>
      <c r="T293" s="158"/>
      <c r="AT293" s="153" t="s">
        <v>306</v>
      </c>
      <c r="AU293" s="153" t="s">
        <v>83</v>
      </c>
      <c r="AV293" s="150" t="s">
        <v>83</v>
      </c>
      <c r="AW293" s="150" t="s">
        <v>31</v>
      </c>
      <c r="AX293" s="150" t="s">
        <v>8</v>
      </c>
      <c r="AY293" s="153" t="s">
        <v>298</v>
      </c>
    </row>
    <row r="294" spans="1:65" s="49" customFormat="1" ht="14.45" customHeight="1">
      <c r="A294" s="47"/>
      <c r="B294" s="46"/>
      <c r="C294" s="135" t="s">
        <v>609</v>
      </c>
      <c r="D294" s="135" t="s">
        <v>300</v>
      </c>
      <c r="E294" s="136" t="s">
        <v>3490</v>
      </c>
      <c r="F294" s="137" t="s">
        <v>3491</v>
      </c>
      <c r="G294" s="138" t="s">
        <v>381</v>
      </c>
      <c r="H294" s="139">
        <v>5.5</v>
      </c>
      <c r="I294" s="23"/>
      <c r="J294" s="140">
        <f>ROUND(I294*H294,0)</f>
        <v>0</v>
      </c>
      <c r="K294" s="137" t="s">
        <v>314</v>
      </c>
      <c r="L294" s="46"/>
      <c r="M294" s="141" t="s">
        <v>1</v>
      </c>
      <c r="N294" s="142" t="s">
        <v>40</v>
      </c>
      <c r="O294" s="129"/>
      <c r="P294" s="130">
        <f>O294*H294</f>
        <v>0</v>
      </c>
      <c r="Q294" s="130">
        <v>0.00658464</v>
      </c>
      <c r="R294" s="130">
        <f>Q294*H294</f>
        <v>0.03621552</v>
      </c>
      <c r="S294" s="130">
        <v>0</v>
      </c>
      <c r="T294" s="131">
        <f>S294*H294</f>
        <v>0</v>
      </c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R294" s="132" t="s">
        <v>304</v>
      </c>
      <c r="AT294" s="132" t="s">
        <v>300</v>
      </c>
      <c r="AU294" s="132" t="s">
        <v>83</v>
      </c>
      <c r="AY294" s="39" t="s">
        <v>298</v>
      </c>
      <c r="BE294" s="133">
        <f>IF(N294="základní",J294,0)</f>
        <v>0</v>
      </c>
      <c r="BF294" s="133">
        <f>IF(N294="snížená",J294,0)</f>
        <v>0</v>
      </c>
      <c r="BG294" s="133">
        <f>IF(N294="zákl. přenesená",J294,0)</f>
        <v>0</v>
      </c>
      <c r="BH294" s="133">
        <f>IF(N294="sníž. přenesená",J294,0)</f>
        <v>0</v>
      </c>
      <c r="BI294" s="133">
        <f>IF(N294="nulová",J294,0)</f>
        <v>0</v>
      </c>
      <c r="BJ294" s="39" t="s">
        <v>8</v>
      </c>
      <c r="BK294" s="133">
        <f>ROUND(I294*H294,0)</f>
        <v>0</v>
      </c>
      <c r="BL294" s="39" t="s">
        <v>304</v>
      </c>
      <c r="BM294" s="132" t="s">
        <v>3492</v>
      </c>
    </row>
    <row r="295" spans="2:51" s="150" customFormat="1" ht="12">
      <c r="B295" s="151"/>
      <c r="D295" s="152" t="s">
        <v>306</v>
      </c>
      <c r="E295" s="153" t="s">
        <v>1</v>
      </c>
      <c r="F295" s="154" t="s">
        <v>3493</v>
      </c>
      <c r="H295" s="155">
        <v>5.5</v>
      </c>
      <c r="L295" s="151"/>
      <c r="M295" s="156"/>
      <c r="N295" s="157"/>
      <c r="O295" s="157"/>
      <c r="P295" s="157"/>
      <c r="Q295" s="157"/>
      <c r="R295" s="157"/>
      <c r="S295" s="157"/>
      <c r="T295" s="158"/>
      <c r="AT295" s="153" t="s">
        <v>306</v>
      </c>
      <c r="AU295" s="153" t="s">
        <v>83</v>
      </c>
      <c r="AV295" s="150" t="s">
        <v>83</v>
      </c>
      <c r="AW295" s="150" t="s">
        <v>31</v>
      </c>
      <c r="AX295" s="150" t="s">
        <v>8</v>
      </c>
      <c r="AY295" s="153" t="s">
        <v>298</v>
      </c>
    </row>
    <row r="296" spans="1:65" s="49" customFormat="1" ht="14.45" customHeight="1">
      <c r="A296" s="47"/>
      <c r="B296" s="46"/>
      <c r="C296" s="135" t="s">
        <v>614</v>
      </c>
      <c r="D296" s="135" t="s">
        <v>300</v>
      </c>
      <c r="E296" s="136" t="s">
        <v>3494</v>
      </c>
      <c r="F296" s="137" t="s">
        <v>3495</v>
      </c>
      <c r="G296" s="138" t="s">
        <v>381</v>
      </c>
      <c r="H296" s="139">
        <v>5.5</v>
      </c>
      <c r="I296" s="23"/>
      <c r="J296" s="140">
        <f>ROUND(I296*H296,0)</f>
        <v>0</v>
      </c>
      <c r="K296" s="137" t="s">
        <v>314</v>
      </c>
      <c r="L296" s="46"/>
      <c r="M296" s="141" t="s">
        <v>1</v>
      </c>
      <c r="N296" s="142" t="s">
        <v>40</v>
      </c>
      <c r="O296" s="129"/>
      <c r="P296" s="130">
        <f>O296*H296</f>
        <v>0</v>
      </c>
      <c r="Q296" s="130">
        <v>0</v>
      </c>
      <c r="R296" s="130">
        <f>Q296*H296</f>
        <v>0</v>
      </c>
      <c r="S296" s="130">
        <v>0</v>
      </c>
      <c r="T296" s="131">
        <f>S296*H296</f>
        <v>0</v>
      </c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R296" s="132" t="s">
        <v>304</v>
      </c>
      <c r="AT296" s="132" t="s">
        <v>300</v>
      </c>
      <c r="AU296" s="132" t="s">
        <v>83</v>
      </c>
      <c r="AY296" s="39" t="s">
        <v>298</v>
      </c>
      <c r="BE296" s="133">
        <f>IF(N296="základní",J296,0)</f>
        <v>0</v>
      </c>
      <c r="BF296" s="133">
        <f>IF(N296="snížená",J296,0)</f>
        <v>0</v>
      </c>
      <c r="BG296" s="133">
        <f>IF(N296="zákl. přenesená",J296,0)</f>
        <v>0</v>
      </c>
      <c r="BH296" s="133">
        <f>IF(N296="sníž. přenesená",J296,0)</f>
        <v>0</v>
      </c>
      <c r="BI296" s="133">
        <f>IF(N296="nulová",J296,0)</f>
        <v>0</v>
      </c>
      <c r="BJ296" s="39" t="s">
        <v>8</v>
      </c>
      <c r="BK296" s="133">
        <f>ROUND(I296*H296,0)</f>
        <v>0</v>
      </c>
      <c r="BL296" s="39" t="s">
        <v>304</v>
      </c>
      <c r="BM296" s="132" t="s">
        <v>3496</v>
      </c>
    </row>
    <row r="297" spans="2:63" s="107" customFormat="1" ht="22.9" customHeight="1">
      <c r="B297" s="108"/>
      <c r="D297" s="109" t="s">
        <v>74</v>
      </c>
      <c r="E297" s="118" t="s">
        <v>332</v>
      </c>
      <c r="F297" s="118" t="s">
        <v>673</v>
      </c>
      <c r="J297" s="119">
        <f>BK297</f>
        <v>0</v>
      </c>
      <c r="L297" s="108"/>
      <c r="M297" s="112"/>
      <c r="N297" s="113"/>
      <c r="O297" s="113"/>
      <c r="P297" s="114">
        <f>SUM(P298:P300)</f>
        <v>0</v>
      </c>
      <c r="Q297" s="113"/>
      <c r="R297" s="114">
        <f>SUM(R298:R300)</f>
        <v>0.036564000000000006</v>
      </c>
      <c r="S297" s="113"/>
      <c r="T297" s="115">
        <f>SUM(T298:T300)</f>
        <v>0</v>
      </c>
      <c r="AR297" s="109" t="s">
        <v>8</v>
      </c>
      <c r="AT297" s="116" t="s">
        <v>74</v>
      </c>
      <c r="AU297" s="116" t="s">
        <v>8</v>
      </c>
      <c r="AY297" s="109" t="s">
        <v>298</v>
      </c>
      <c r="BK297" s="117">
        <f>SUM(BK298:BK300)</f>
        <v>0</v>
      </c>
    </row>
    <row r="298" spans="1:65" s="49" customFormat="1" ht="14.45" customHeight="1">
      <c r="A298" s="47"/>
      <c r="B298" s="46"/>
      <c r="C298" s="135" t="s">
        <v>619</v>
      </c>
      <c r="D298" s="135" t="s">
        <v>300</v>
      </c>
      <c r="E298" s="136" t="s">
        <v>903</v>
      </c>
      <c r="F298" s="137" t="s">
        <v>904</v>
      </c>
      <c r="G298" s="138" t="s">
        <v>381</v>
      </c>
      <c r="H298" s="139">
        <v>277</v>
      </c>
      <c r="I298" s="23"/>
      <c r="J298" s="140">
        <f>ROUND(I298*H298,0)</f>
        <v>0</v>
      </c>
      <c r="K298" s="137" t="s">
        <v>314</v>
      </c>
      <c r="L298" s="46"/>
      <c r="M298" s="141" t="s">
        <v>1</v>
      </c>
      <c r="N298" s="142" t="s">
        <v>40</v>
      </c>
      <c r="O298" s="129"/>
      <c r="P298" s="130">
        <f>O298*H298</f>
        <v>0</v>
      </c>
      <c r="Q298" s="130">
        <v>0.000132</v>
      </c>
      <c r="R298" s="130">
        <f>Q298*H298</f>
        <v>0.036564000000000006</v>
      </c>
      <c r="S298" s="130">
        <v>0</v>
      </c>
      <c r="T298" s="131">
        <f>S298*H298</f>
        <v>0</v>
      </c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R298" s="132" t="s">
        <v>304</v>
      </c>
      <c r="AT298" s="132" t="s">
        <v>300</v>
      </c>
      <c r="AU298" s="132" t="s">
        <v>83</v>
      </c>
      <c r="AY298" s="39" t="s">
        <v>298</v>
      </c>
      <c r="BE298" s="133">
        <f>IF(N298="základní",J298,0)</f>
        <v>0</v>
      </c>
      <c r="BF298" s="133">
        <f>IF(N298="snížená",J298,0)</f>
        <v>0</v>
      </c>
      <c r="BG298" s="133">
        <f>IF(N298="zákl. přenesená",J298,0)</f>
        <v>0</v>
      </c>
      <c r="BH298" s="133">
        <f>IF(N298="sníž. přenesená",J298,0)</f>
        <v>0</v>
      </c>
      <c r="BI298" s="133">
        <f>IF(N298="nulová",J298,0)</f>
        <v>0</v>
      </c>
      <c r="BJ298" s="39" t="s">
        <v>8</v>
      </c>
      <c r="BK298" s="133">
        <f>ROUND(I298*H298,0)</f>
        <v>0</v>
      </c>
      <c r="BL298" s="39" t="s">
        <v>304</v>
      </c>
      <c r="BM298" s="132" t="s">
        <v>3497</v>
      </c>
    </row>
    <row r="299" spans="2:51" s="150" customFormat="1" ht="12">
      <c r="B299" s="151"/>
      <c r="D299" s="152" t="s">
        <v>306</v>
      </c>
      <c r="E299" s="153" t="s">
        <v>1</v>
      </c>
      <c r="F299" s="154" t="s">
        <v>3220</v>
      </c>
      <c r="H299" s="155">
        <v>277</v>
      </c>
      <c r="L299" s="151"/>
      <c r="M299" s="156"/>
      <c r="N299" s="157"/>
      <c r="O299" s="157"/>
      <c r="P299" s="157"/>
      <c r="Q299" s="157"/>
      <c r="R299" s="157"/>
      <c r="S299" s="157"/>
      <c r="T299" s="158"/>
      <c r="AT299" s="153" t="s">
        <v>306</v>
      </c>
      <c r="AU299" s="153" t="s">
        <v>83</v>
      </c>
      <c r="AV299" s="150" t="s">
        <v>83</v>
      </c>
      <c r="AW299" s="150" t="s">
        <v>31</v>
      </c>
      <c r="AX299" s="150" t="s">
        <v>75</v>
      </c>
      <c r="AY299" s="153" t="s">
        <v>298</v>
      </c>
    </row>
    <row r="300" spans="2:51" s="159" customFormat="1" ht="12">
      <c r="B300" s="160"/>
      <c r="D300" s="152" t="s">
        <v>306</v>
      </c>
      <c r="E300" s="161" t="s">
        <v>1</v>
      </c>
      <c r="F300" s="162" t="s">
        <v>309</v>
      </c>
      <c r="H300" s="163">
        <v>277</v>
      </c>
      <c r="L300" s="160"/>
      <c r="M300" s="164"/>
      <c r="N300" s="165"/>
      <c r="O300" s="165"/>
      <c r="P300" s="165"/>
      <c r="Q300" s="165"/>
      <c r="R300" s="165"/>
      <c r="S300" s="165"/>
      <c r="T300" s="166"/>
      <c r="AT300" s="161" t="s">
        <v>306</v>
      </c>
      <c r="AU300" s="161" t="s">
        <v>83</v>
      </c>
      <c r="AV300" s="159" t="s">
        <v>310</v>
      </c>
      <c r="AW300" s="159" t="s">
        <v>31</v>
      </c>
      <c r="AX300" s="159" t="s">
        <v>8</v>
      </c>
      <c r="AY300" s="161" t="s">
        <v>298</v>
      </c>
    </row>
    <row r="301" spans="2:63" s="107" customFormat="1" ht="22.9" customHeight="1">
      <c r="B301" s="108"/>
      <c r="D301" s="109" t="s">
        <v>74</v>
      </c>
      <c r="E301" s="118" t="s">
        <v>340</v>
      </c>
      <c r="F301" s="118" t="s">
        <v>923</v>
      </c>
      <c r="J301" s="119">
        <f>BK301</f>
        <v>0</v>
      </c>
      <c r="L301" s="108"/>
      <c r="M301" s="112"/>
      <c r="N301" s="113"/>
      <c r="O301" s="113"/>
      <c r="P301" s="114">
        <f>SUM(P302:P318)</f>
        <v>0</v>
      </c>
      <c r="Q301" s="113"/>
      <c r="R301" s="114">
        <f>SUM(R302:R318)</f>
        <v>0.13694117640000003</v>
      </c>
      <c r="S301" s="113"/>
      <c r="T301" s="115">
        <f>SUM(T302:T318)</f>
        <v>0</v>
      </c>
      <c r="AR301" s="109" t="s">
        <v>8</v>
      </c>
      <c r="AT301" s="116" t="s">
        <v>74</v>
      </c>
      <c r="AU301" s="116" t="s">
        <v>8</v>
      </c>
      <c r="AY301" s="109" t="s">
        <v>298</v>
      </c>
      <c r="BK301" s="117">
        <f>SUM(BK302:BK318)</f>
        <v>0</v>
      </c>
    </row>
    <row r="302" spans="1:65" s="49" customFormat="1" ht="24.2" customHeight="1">
      <c r="A302" s="47"/>
      <c r="B302" s="46"/>
      <c r="C302" s="135" t="s">
        <v>625</v>
      </c>
      <c r="D302" s="135" t="s">
        <v>300</v>
      </c>
      <c r="E302" s="136" t="s">
        <v>925</v>
      </c>
      <c r="F302" s="137" t="s">
        <v>926</v>
      </c>
      <c r="G302" s="138" t="s">
        <v>438</v>
      </c>
      <c r="H302" s="139">
        <v>2</v>
      </c>
      <c r="I302" s="23"/>
      <c r="J302" s="140">
        <f>ROUND(I302*H302,0)</f>
        <v>0</v>
      </c>
      <c r="K302" s="137" t="s">
        <v>314</v>
      </c>
      <c r="L302" s="46"/>
      <c r="M302" s="141" t="s">
        <v>1</v>
      </c>
      <c r="N302" s="142" t="s">
        <v>40</v>
      </c>
      <c r="O302" s="129"/>
      <c r="P302" s="130">
        <f>O302*H302</f>
        <v>0</v>
      </c>
      <c r="Q302" s="130">
        <v>0.04005125</v>
      </c>
      <c r="R302" s="130">
        <f>Q302*H302</f>
        <v>0.0801025</v>
      </c>
      <c r="S302" s="130">
        <v>0</v>
      </c>
      <c r="T302" s="131">
        <f>S302*H302</f>
        <v>0</v>
      </c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R302" s="132" t="s">
        <v>304</v>
      </c>
      <c r="AT302" s="132" t="s">
        <v>300</v>
      </c>
      <c r="AU302" s="132" t="s">
        <v>83</v>
      </c>
      <c r="AY302" s="39" t="s">
        <v>298</v>
      </c>
      <c r="BE302" s="133">
        <f>IF(N302="základní",J302,0)</f>
        <v>0</v>
      </c>
      <c r="BF302" s="133">
        <f>IF(N302="snížená",J302,0)</f>
        <v>0</v>
      </c>
      <c r="BG302" s="133">
        <f>IF(N302="zákl. přenesená",J302,0)</f>
        <v>0</v>
      </c>
      <c r="BH302" s="133">
        <f>IF(N302="sníž. přenesená",J302,0)</f>
        <v>0</v>
      </c>
      <c r="BI302" s="133">
        <f>IF(N302="nulová",J302,0)</f>
        <v>0</v>
      </c>
      <c r="BJ302" s="39" t="s">
        <v>8</v>
      </c>
      <c r="BK302" s="133">
        <f>ROUND(I302*H302,0)</f>
        <v>0</v>
      </c>
      <c r="BL302" s="39" t="s">
        <v>304</v>
      </c>
      <c r="BM302" s="132" t="s">
        <v>3498</v>
      </c>
    </row>
    <row r="303" spans="2:51" s="150" customFormat="1" ht="12">
      <c r="B303" s="151"/>
      <c r="D303" s="152" t="s">
        <v>306</v>
      </c>
      <c r="E303" s="153" t="s">
        <v>1</v>
      </c>
      <c r="F303" s="154" t="s">
        <v>83</v>
      </c>
      <c r="H303" s="155">
        <v>2</v>
      </c>
      <c r="L303" s="151"/>
      <c r="M303" s="156"/>
      <c r="N303" s="157"/>
      <c r="O303" s="157"/>
      <c r="P303" s="157"/>
      <c r="Q303" s="157"/>
      <c r="R303" s="157"/>
      <c r="S303" s="157"/>
      <c r="T303" s="158"/>
      <c r="AT303" s="153" t="s">
        <v>306</v>
      </c>
      <c r="AU303" s="153" t="s">
        <v>83</v>
      </c>
      <c r="AV303" s="150" t="s">
        <v>83</v>
      </c>
      <c r="AW303" s="150" t="s">
        <v>31</v>
      </c>
      <c r="AX303" s="150" t="s">
        <v>8</v>
      </c>
      <c r="AY303" s="153" t="s">
        <v>298</v>
      </c>
    </row>
    <row r="304" spans="1:65" s="49" customFormat="1" ht="24.2" customHeight="1">
      <c r="A304" s="47"/>
      <c r="B304" s="46"/>
      <c r="C304" s="135" t="s">
        <v>633</v>
      </c>
      <c r="D304" s="135" t="s">
        <v>300</v>
      </c>
      <c r="E304" s="136" t="s">
        <v>929</v>
      </c>
      <c r="F304" s="137" t="s">
        <v>930</v>
      </c>
      <c r="G304" s="138" t="s">
        <v>438</v>
      </c>
      <c r="H304" s="139">
        <v>2</v>
      </c>
      <c r="I304" s="23"/>
      <c r="J304" s="140">
        <f>ROUND(I304*H304,0)</f>
        <v>0</v>
      </c>
      <c r="K304" s="137" t="s">
        <v>314</v>
      </c>
      <c r="L304" s="46"/>
      <c r="M304" s="141" t="s">
        <v>1</v>
      </c>
      <c r="N304" s="142" t="s">
        <v>40</v>
      </c>
      <c r="O304" s="129"/>
      <c r="P304" s="130">
        <f>O304*H304</f>
        <v>0</v>
      </c>
      <c r="Q304" s="130">
        <v>0.0119501382</v>
      </c>
      <c r="R304" s="130">
        <f>Q304*H304</f>
        <v>0.0239002764</v>
      </c>
      <c r="S304" s="130">
        <v>0</v>
      </c>
      <c r="T304" s="131">
        <f>S304*H304</f>
        <v>0</v>
      </c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R304" s="132" t="s">
        <v>304</v>
      </c>
      <c r="AT304" s="132" t="s">
        <v>300</v>
      </c>
      <c r="AU304" s="132" t="s">
        <v>83</v>
      </c>
      <c r="AY304" s="39" t="s">
        <v>298</v>
      </c>
      <c r="BE304" s="133">
        <f>IF(N304="základní",J304,0)</f>
        <v>0</v>
      </c>
      <c r="BF304" s="133">
        <f>IF(N304="snížená",J304,0)</f>
        <v>0</v>
      </c>
      <c r="BG304" s="133">
        <f>IF(N304="zákl. přenesená",J304,0)</f>
        <v>0</v>
      </c>
      <c r="BH304" s="133">
        <f>IF(N304="sníž. přenesená",J304,0)</f>
        <v>0</v>
      </c>
      <c r="BI304" s="133">
        <f>IF(N304="nulová",J304,0)</f>
        <v>0</v>
      </c>
      <c r="BJ304" s="39" t="s">
        <v>8</v>
      </c>
      <c r="BK304" s="133">
        <f>ROUND(I304*H304,0)</f>
        <v>0</v>
      </c>
      <c r="BL304" s="39" t="s">
        <v>304</v>
      </c>
      <c r="BM304" s="132" t="s">
        <v>3499</v>
      </c>
    </row>
    <row r="305" spans="1:65" s="49" customFormat="1" ht="24.2" customHeight="1">
      <c r="A305" s="47"/>
      <c r="B305" s="46"/>
      <c r="C305" s="135" t="s">
        <v>640</v>
      </c>
      <c r="D305" s="135" t="s">
        <v>300</v>
      </c>
      <c r="E305" s="136" t="s">
        <v>937</v>
      </c>
      <c r="F305" s="137" t="s">
        <v>938</v>
      </c>
      <c r="G305" s="138" t="s">
        <v>438</v>
      </c>
      <c r="H305" s="139">
        <v>2</v>
      </c>
      <c r="I305" s="23"/>
      <c r="J305" s="140">
        <f>ROUND(I305*H305,0)</f>
        <v>0</v>
      </c>
      <c r="K305" s="137" t="s">
        <v>314</v>
      </c>
      <c r="L305" s="46"/>
      <c r="M305" s="141" t="s">
        <v>1</v>
      </c>
      <c r="N305" s="142" t="s">
        <v>40</v>
      </c>
      <c r="O305" s="129"/>
      <c r="P305" s="130">
        <f>O305*H305</f>
        <v>0</v>
      </c>
      <c r="Q305" s="130">
        <v>0</v>
      </c>
      <c r="R305" s="130">
        <f>Q305*H305</f>
        <v>0</v>
      </c>
      <c r="S305" s="130">
        <v>0</v>
      </c>
      <c r="T305" s="131">
        <f>S305*H305</f>
        <v>0</v>
      </c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R305" s="132" t="s">
        <v>304</v>
      </c>
      <c r="AT305" s="132" t="s">
        <v>300</v>
      </c>
      <c r="AU305" s="132" t="s">
        <v>83</v>
      </c>
      <c r="AY305" s="39" t="s">
        <v>298</v>
      </c>
      <c r="BE305" s="133">
        <f>IF(N305="základní",J305,0)</f>
        <v>0</v>
      </c>
      <c r="BF305" s="133">
        <f>IF(N305="snížená",J305,0)</f>
        <v>0</v>
      </c>
      <c r="BG305" s="133">
        <f>IF(N305="zákl. přenesená",J305,0)</f>
        <v>0</v>
      </c>
      <c r="BH305" s="133">
        <f>IF(N305="sníž. přenesená",J305,0)</f>
        <v>0</v>
      </c>
      <c r="BI305" s="133">
        <f>IF(N305="nulová",J305,0)</f>
        <v>0</v>
      </c>
      <c r="BJ305" s="39" t="s">
        <v>8</v>
      </c>
      <c r="BK305" s="133">
        <f>ROUND(I305*H305,0)</f>
        <v>0</v>
      </c>
      <c r="BL305" s="39" t="s">
        <v>304</v>
      </c>
      <c r="BM305" s="132" t="s">
        <v>3500</v>
      </c>
    </row>
    <row r="306" spans="1:65" s="49" customFormat="1" ht="24.2" customHeight="1">
      <c r="A306" s="47"/>
      <c r="B306" s="46"/>
      <c r="C306" s="135" t="s">
        <v>231</v>
      </c>
      <c r="D306" s="135" t="s">
        <v>300</v>
      </c>
      <c r="E306" s="136" t="s">
        <v>941</v>
      </c>
      <c r="F306" s="137" t="s">
        <v>942</v>
      </c>
      <c r="G306" s="138" t="s">
        <v>438</v>
      </c>
      <c r="H306" s="139">
        <v>2</v>
      </c>
      <c r="I306" s="23"/>
      <c r="J306" s="140">
        <f>ROUND(I306*H306,0)</f>
        <v>0</v>
      </c>
      <c r="K306" s="137" t="s">
        <v>314</v>
      </c>
      <c r="L306" s="46"/>
      <c r="M306" s="141" t="s">
        <v>1</v>
      </c>
      <c r="N306" s="142" t="s">
        <v>40</v>
      </c>
      <c r="O306" s="129"/>
      <c r="P306" s="130">
        <f>O306*H306</f>
        <v>0</v>
      </c>
      <c r="Q306" s="130">
        <v>0.0019392</v>
      </c>
      <c r="R306" s="130">
        <f>Q306*H306</f>
        <v>0.0038784</v>
      </c>
      <c r="S306" s="130">
        <v>0</v>
      </c>
      <c r="T306" s="131">
        <f>S306*H306</f>
        <v>0</v>
      </c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R306" s="132" t="s">
        <v>304</v>
      </c>
      <c r="AT306" s="132" t="s">
        <v>300</v>
      </c>
      <c r="AU306" s="132" t="s">
        <v>83</v>
      </c>
      <c r="AY306" s="39" t="s">
        <v>298</v>
      </c>
      <c r="BE306" s="133">
        <f>IF(N306="základní",J306,0)</f>
        <v>0</v>
      </c>
      <c r="BF306" s="133">
        <f>IF(N306="snížená",J306,0)</f>
        <v>0</v>
      </c>
      <c r="BG306" s="133">
        <f>IF(N306="zákl. přenesená",J306,0)</f>
        <v>0</v>
      </c>
      <c r="BH306" s="133">
        <f>IF(N306="sníž. přenesená",J306,0)</f>
        <v>0</v>
      </c>
      <c r="BI306" s="133">
        <f>IF(N306="nulová",J306,0)</f>
        <v>0</v>
      </c>
      <c r="BJ306" s="39" t="s">
        <v>8</v>
      </c>
      <c r="BK306" s="133">
        <f>ROUND(I306*H306,0)</f>
        <v>0</v>
      </c>
      <c r="BL306" s="39" t="s">
        <v>304</v>
      </c>
      <c r="BM306" s="132" t="s">
        <v>3501</v>
      </c>
    </row>
    <row r="307" spans="1:65" s="49" customFormat="1" ht="14.45" customHeight="1">
      <c r="A307" s="47"/>
      <c r="B307" s="46"/>
      <c r="C307" s="135" t="s">
        <v>647</v>
      </c>
      <c r="D307" s="135" t="s">
        <v>300</v>
      </c>
      <c r="E307" s="136" t="s">
        <v>3502</v>
      </c>
      <c r="F307" s="137" t="s">
        <v>3503</v>
      </c>
      <c r="G307" s="138" t="s">
        <v>438</v>
      </c>
      <c r="H307" s="139">
        <v>31</v>
      </c>
      <c r="I307" s="23"/>
      <c r="J307" s="140">
        <f>ROUND(I307*H307,0)</f>
        <v>0</v>
      </c>
      <c r="K307" s="137" t="s">
        <v>1</v>
      </c>
      <c r="L307" s="46"/>
      <c r="M307" s="141" t="s">
        <v>1</v>
      </c>
      <c r="N307" s="142" t="s">
        <v>40</v>
      </c>
      <c r="O307" s="129"/>
      <c r="P307" s="130">
        <f>O307*H307</f>
        <v>0</v>
      </c>
      <c r="Q307" s="130">
        <v>0.00024</v>
      </c>
      <c r="R307" s="130">
        <f>Q307*H307</f>
        <v>0.00744</v>
      </c>
      <c r="S307" s="130">
        <v>0</v>
      </c>
      <c r="T307" s="131">
        <f>S307*H307</f>
        <v>0</v>
      </c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R307" s="132" t="s">
        <v>304</v>
      </c>
      <c r="AT307" s="132" t="s">
        <v>300</v>
      </c>
      <c r="AU307" s="132" t="s">
        <v>83</v>
      </c>
      <c r="AY307" s="39" t="s">
        <v>298</v>
      </c>
      <c r="BE307" s="133">
        <f>IF(N307="základní",J307,0)</f>
        <v>0</v>
      </c>
      <c r="BF307" s="133">
        <f>IF(N307="snížená",J307,0)</f>
        <v>0</v>
      </c>
      <c r="BG307" s="133">
        <f>IF(N307="zákl. přenesená",J307,0)</f>
        <v>0</v>
      </c>
      <c r="BH307" s="133">
        <f>IF(N307="sníž. přenesená",J307,0)</f>
        <v>0</v>
      </c>
      <c r="BI307" s="133">
        <f>IF(N307="nulová",J307,0)</f>
        <v>0</v>
      </c>
      <c r="BJ307" s="39" t="s">
        <v>8</v>
      </c>
      <c r="BK307" s="133">
        <f>ROUND(I307*H307,0)</f>
        <v>0</v>
      </c>
      <c r="BL307" s="39" t="s">
        <v>304</v>
      </c>
      <c r="BM307" s="132" t="s">
        <v>3504</v>
      </c>
    </row>
    <row r="308" spans="2:51" s="150" customFormat="1" ht="12">
      <c r="B308" s="151"/>
      <c r="D308" s="152" t="s">
        <v>306</v>
      </c>
      <c r="E308" s="153" t="s">
        <v>1</v>
      </c>
      <c r="F308" s="154" t="s">
        <v>471</v>
      </c>
      <c r="H308" s="155">
        <v>31</v>
      </c>
      <c r="L308" s="151"/>
      <c r="M308" s="156"/>
      <c r="N308" s="157"/>
      <c r="O308" s="157"/>
      <c r="P308" s="157"/>
      <c r="Q308" s="157"/>
      <c r="R308" s="157"/>
      <c r="S308" s="157"/>
      <c r="T308" s="158"/>
      <c r="AT308" s="153" t="s">
        <v>306</v>
      </c>
      <c r="AU308" s="153" t="s">
        <v>83</v>
      </c>
      <c r="AV308" s="150" t="s">
        <v>83</v>
      </c>
      <c r="AW308" s="150" t="s">
        <v>31</v>
      </c>
      <c r="AX308" s="150" t="s">
        <v>8</v>
      </c>
      <c r="AY308" s="153" t="s">
        <v>298</v>
      </c>
    </row>
    <row r="309" spans="1:65" s="49" customFormat="1" ht="14.45" customHeight="1">
      <c r="A309" s="47"/>
      <c r="B309" s="46"/>
      <c r="C309" s="135" t="s">
        <v>651</v>
      </c>
      <c r="D309" s="135" t="s">
        <v>300</v>
      </c>
      <c r="E309" s="136" t="s">
        <v>3505</v>
      </c>
      <c r="F309" s="137" t="s">
        <v>3506</v>
      </c>
      <c r="G309" s="138" t="s">
        <v>438</v>
      </c>
      <c r="H309" s="139">
        <v>31</v>
      </c>
      <c r="I309" s="23"/>
      <c r="J309" s="140">
        <f>ROUND(I309*H309,0)</f>
        <v>0</v>
      </c>
      <c r="K309" s="137" t="s">
        <v>1</v>
      </c>
      <c r="L309" s="46"/>
      <c r="M309" s="141" t="s">
        <v>1</v>
      </c>
      <c r="N309" s="142" t="s">
        <v>40</v>
      </c>
      <c r="O309" s="129"/>
      <c r="P309" s="130">
        <f>O309*H309</f>
        <v>0</v>
      </c>
      <c r="Q309" s="130">
        <v>0.00024</v>
      </c>
      <c r="R309" s="130">
        <f>Q309*H309</f>
        <v>0.00744</v>
      </c>
      <c r="S309" s="130">
        <v>0</v>
      </c>
      <c r="T309" s="131">
        <f>S309*H309</f>
        <v>0</v>
      </c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R309" s="132" t="s">
        <v>304</v>
      </c>
      <c r="AT309" s="132" t="s">
        <v>300</v>
      </c>
      <c r="AU309" s="132" t="s">
        <v>83</v>
      </c>
      <c r="AY309" s="39" t="s">
        <v>298</v>
      </c>
      <c r="BE309" s="133">
        <f>IF(N309="základní",J309,0)</f>
        <v>0</v>
      </c>
      <c r="BF309" s="133">
        <f>IF(N309="snížená",J309,0)</f>
        <v>0</v>
      </c>
      <c r="BG309" s="133">
        <f>IF(N309="zákl. přenesená",J309,0)</f>
        <v>0</v>
      </c>
      <c r="BH309" s="133">
        <f>IF(N309="sníž. přenesená",J309,0)</f>
        <v>0</v>
      </c>
      <c r="BI309" s="133">
        <f>IF(N309="nulová",J309,0)</f>
        <v>0</v>
      </c>
      <c r="BJ309" s="39" t="s">
        <v>8</v>
      </c>
      <c r="BK309" s="133">
        <f>ROUND(I309*H309,0)</f>
        <v>0</v>
      </c>
      <c r="BL309" s="39" t="s">
        <v>304</v>
      </c>
      <c r="BM309" s="132" t="s">
        <v>3507</v>
      </c>
    </row>
    <row r="310" spans="2:51" s="150" customFormat="1" ht="12">
      <c r="B310" s="151"/>
      <c r="D310" s="152" t="s">
        <v>306</v>
      </c>
      <c r="E310" s="153" t="s">
        <v>1</v>
      </c>
      <c r="F310" s="154" t="s">
        <v>3508</v>
      </c>
      <c r="H310" s="155">
        <v>31</v>
      </c>
      <c r="L310" s="151"/>
      <c r="M310" s="156"/>
      <c r="N310" s="157"/>
      <c r="O310" s="157"/>
      <c r="P310" s="157"/>
      <c r="Q310" s="157"/>
      <c r="R310" s="157"/>
      <c r="S310" s="157"/>
      <c r="T310" s="158"/>
      <c r="AT310" s="153" t="s">
        <v>306</v>
      </c>
      <c r="AU310" s="153" t="s">
        <v>83</v>
      </c>
      <c r="AV310" s="150" t="s">
        <v>83</v>
      </c>
      <c r="AW310" s="150" t="s">
        <v>31</v>
      </c>
      <c r="AX310" s="150" t="s">
        <v>8</v>
      </c>
      <c r="AY310" s="153" t="s">
        <v>298</v>
      </c>
    </row>
    <row r="311" spans="1:65" s="49" customFormat="1" ht="14.45" customHeight="1">
      <c r="A311" s="47"/>
      <c r="B311" s="46"/>
      <c r="C311" s="135" t="s">
        <v>655</v>
      </c>
      <c r="D311" s="135" t="s">
        <v>300</v>
      </c>
      <c r="E311" s="136" t="s">
        <v>3509</v>
      </c>
      <c r="F311" s="137" t="s">
        <v>966</v>
      </c>
      <c r="G311" s="138" t="s">
        <v>438</v>
      </c>
      <c r="H311" s="139">
        <v>5</v>
      </c>
      <c r="I311" s="23"/>
      <c r="J311" s="140">
        <f>ROUND(I311*H311,0)</f>
        <v>0</v>
      </c>
      <c r="K311" s="137" t="s">
        <v>1</v>
      </c>
      <c r="L311" s="46"/>
      <c r="M311" s="141" t="s">
        <v>1</v>
      </c>
      <c r="N311" s="142" t="s">
        <v>40</v>
      </c>
      <c r="O311" s="129"/>
      <c r="P311" s="130">
        <f>O311*H311</f>
        <v>0</v>
      </c>
      <c r="Q311" s="130">
        <v>0.00119</v>
      </c>
      <c r="R311" s="130">
        <f>Q311*H311</f>
        <v>0.00595</v>
      </c>
      <c r="S311" s="130">
        <v>0</v>
      </c>
      <c r="T311" s="131">
        <f>S311*H311</f>
        <v>0</v>
      </c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R311" s="132" t="s">
        <v>304</v>
      </c>
      <c r="AT311" s="132" t="s">
        <v>300</v>
      </c>
      <c r="AU311" s="132" t="s">
        <v>83</v>
      </c>
      <c r="AY311" s="39" t="s">
        <v>298</v>
      </c>
      <c r="BE311" s="133">
        <f>IF(N311="základní",J311,0)</f>
        <v>0</v>
      </c>
      <c r="BF311" s="133">
        <f>IF(N311="snížená",J311,0)</f>
        <v>0</v>
      </c>
      <c r="BG311" s="133">
        <f>IF(N311="zákl. přenesená",J311,0)</f>
        <v>0</v>
      </c>
      <c r="BH311" s="133">
        <f>IF(N311="sníž. přenesená",J311,0)</f>
        <v>0</v>
      </c>
      <c r="BI311" s="133">
        <f>IF(N311="nulová",J311,0)</f>
        <v>0</v>
      </c>
      <c r="BJ311" s="39" t="s">
        <v>8</v>
      </c>
      <c r="BK311" s="133">
        <f>ROUND(I311*H311,0)</f>
        <v>0</v>
      </c>
      <c r="BL311" s="39" t="s">
        <v>304</v>
      </c>
      <c r="BM311" s="132" t="s">
        <v>3510</v>
      </c>
    </row>
    <row r="312" spans="2:51" s="150" customFormat="1" ht="12">
      <c r="B312" s="151"/>
      <c r="D312" s="152" t="s">
        <v>306</v>
      </c>
      <c r="E312" s="153" t="s">
        <v>1</v>
      </c>
      <c r="F312" s="154" t="s">
        <v>327</v>
      </c>
      <c r="H312" s="155">
        <v>5</v>
      </c>
      <c r="L312" s="151"/>
      <c r="M312" s="156"/>
      <c r="N312" s="157"/>
      <c r="O312" s="157"/>
      <c r="P312" s="157"/>
      <c r="Q312" s="157"/>
      <c r="R312" s="157"/>
      <c r="S312" s="157"/>
      <c r="T312" s="158"/>
      <c r="AT312" s="153" t="s">
        <v>306</v>
      </c>
      <c r="AU312" s="153" t="s">
        <v>83</v>
      </c>
      <c r="AV312" s="150" t="s">
        <v>83</v>
      </c>
      <c r="AW312" s="150" t="s">
        <v>31</v>
      </c>
      <c r="AX312" s="150" t="s">
        <v>8</v>
      </c>
      <c r="AY312" s="153" t="s">
        <v>298</v>
      </c>
    </row>
    <row r="313" spans="1:65" s="49" customFormat="1" ht="14.45" customHeight="1">
      <c r="A313" s="47"/>
      <c r="B313" s="46"/>
      <c r="C313" s="135" t="s">
        <v>659</v>
      </c>
      <c r="D313" s="135" t="s">
        <v>300</v>
      </c>
      <c r="E313" s="136" t="s">
        <v>3511</v>
      </c>
      <c r="F313" s="137" t="s">
        <v>3512</v>
      </c>
      <c r="G313" s="138" t="s">
        <v>438</v>
      </c>
      <c r="H313" s="139">
        <v>5</v>
      </c>
      <c r="I313" s="23"/>
      <c r="J313" s="140">
        <f>ROUND(I313*H313,0)</f>
        <v>0</v>
      </c>
      <c r="K313" s="137" t="s">
        <v>1</v>
      </c>
      <c r="L313" s="46"/>
      <c r="M313" s="141" t="s">
        <v>1</v>
      </c>
      <c r="N313" s="142" t="s">
        <v>40</v>
      </c>
      <c r="O313" s="129"/>
      <c r="P313" s="130">
        <f>O313*H313</f>
        <v>0</v>
      </c>
      <c r="Q313" s="130">
        <v>0.00119</v>
      </c>
      <c r="R313" s="130">
        <f>Q313*H313</f>
        <v>0.00595</v>
      </c>
      <c r="S313" s="130">
        <v>0</v>
      </c>
      <c r="T313" s="131">
        <f>S313*H313</f>
        <v>0</v>
      </c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R313" s="132" t="s">
        <v>304</v>
      </c>
      <c r="AT313" s="132" t="s">
        <v>300</v>
      </c>
      <c r="AU313" s="132" t="s">
        <v>83</v>
      </c>
      <c r="AY313" s="39" t="s">
        <v>298</v>
      </c>
      <c r="BE313" s="133">
        <f>IF(N313="základní",J313,0)</f>
        <v>0</v>
      </c>
      <c r="BF313" s="133">
        <f>IF(N313="snížená",J313,0)</f>
        <v>0</v>
      </c>
      <c r="BG313" s="133">
        <f>IF(N313="zákl. přenesená",J313,0)</f>
        <v>0</v>
      </c>
      <c r="BH313" s="133">
        <f>IF(N313="sníž. přenesená",J313,0)</f>
        <v>0</v>
      </c>
      <c r="BI313" s="133">
        <f>IF(N313="nulová",J313,0)</f>
        <v>0</v>
      </c>
      <c r="BJ313" s="39" t="s">
        <v>8</v>
      </c>
      <c r="BK313" s="133">
        <f>ROUND(I313*H313,0)</f>
        <v>0</v>
      </c>
      <c r="BL313" s="39" t="s">
        <v>304</v>
      </c>
      <c r="BM313" s="132" t="s">
        <v>3513</v>
      </c>
    </row>
    <row r="314" spans="2:51" s="150" customFormat="1" ht="12">
      <c r="B314" s="151"/>
      <c r="D314" s="152" t="s">
        <v>306</v>
      </c>
      <c r="E314" s="153" t="s">
        <v>1</v>
      </c>
      <c r="F314" s="154" t="s">
        <v>327</v>
      </c>
      <c r="H314" s="155">
        <v>5</v>
      </c>
      <c r="L314" s="151"/>
      <c r="M314" s="156"/>
      <c r="N314" s="157"/>
      <c r="O314" s="157"/>
      <c r="P314" s="157"/>
      <c r="Q314" s="157"/>
      <c r="R314" s="157"/>
      <c r="S314" s="157"/>
      <c r="T314" s="158"/>
      <c r="AT314" s="153" t="s">
        <v>306</v>
      </c>
      <c r="AU314" s="153" t="s">
        <v>83</v>
      </c>
      <c r="AV314" s="150" t="s">
        <v>83</v>
      </c>
      <c r="AW314" s="150" t="s">
        <v>31</v>
      </c>
      <c r="AX314" s="150" t="s">
        <v>8</v>
      </c>
      <c r="AY314" s="153" t="s">
        <v>298</v>
      </c>
    </row>
    <row r="315" spans="1:65" s="49" customFormat="1" ht="14.45" customHeight="1">
      <c r="A315" s="47"/>
      <c r="B315" s="46"/>
      <c r="C315" s="135" t="s">
        <v>663</v>
      </c>
      <c r="D315" s="135" t="s">
        <v>300</v>
      </c>
      <c r="E315" s="136" t="s">
        <v>3514</v>
      </c>
      <c r="F315" s="137" t="s">
        <v>3515</v>
      </c>
      <c r="G315" s="138" t="s">
        <v>438</v>
      </c>
      <c r="H315" s="139">
        <v>1</v>
      </c>
      <c r="I315" s="23"/>
      <c r="J315" s="140">
        <f>ROUND(I315*H315,0)</f>
        <v>0</v>
      </c>
      <c r="K315" s="137" t="s">
        <v>1</v>
      </c>
      <c r="L315" s="46"/>
      <c r="M315" s="141" t="s">
        <v>1</v>
      </c>
      <c r="N315" s="142" t="s">
        <v>40</v>
      </c>
      <c r="O315" s="129"/>
      <c r="P315" s="130">
        <f>O315*H315</f>
        <v>0</v>
      </c>
      <c r="Q315" s="130">
        <v>0.00114</v>
      </c>
      <c r="R315" s="130">
        <f>Q315*H315</f>
        <v>0.00114</v>
      </c>
      <c r="S315" s="130">
        <v>0</v>
      </c>
      <c r="T315" s="131">
        <f>S315*H315</f>
        <v>0</v>
      </c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R315" s="132" t="s">
        <v>304</v>
      </c>
      <c r="AT315" s="132" t="s">
        <v>300</v>
      </c>
      <c r="AU315" s="132" t="s">
        <v>83</v>
      </c>
      <c r="AY315" s="39" t="s">
        <v>298</v>
      </c>
      <c r="BE315" s="133">
        <f>IF(N315="základní",J315,0)</f>
        <v>0</v>
      </c>
      <c r="BF315" s="133">
        <f>IF(N315="snížená",J315,0)</f>
        <v>0</v>
      </c>
      <c r="BG315" s="133">
        <f>IF(N315="zákl. přenesená",J315,0)</f>
        <v>0</v>
      </c>
      <c r="BH315" s="133">
        <f>IF(N315="sníž. přenesená",J315,0)</f>
        <v>0</v>
      </c>
      <c r="BI315" s="133">
        <f>IF(N315="nulová",J315,0)</f>
        <v>0</v>
      </c>
      <c r="BJ315" s="39" t="s">
        <v>8</v>
      </c>
      <c r="BK315" s="133">
        <f>ROUND(I315*H315,0)</f>
        <v>0</v>
      </c>
      <c r="BL315" s="39" t="s">
        <v>304</v>
      </c>
      <c r="BM315" s="132" t="s">
        <v>3516</v>
      </c>
    </row>
    <row r="316" spans="2:51" s="150" customFormat="1" ht="12">
      <c r="B316" s="151"/>
      <c r="D316" s="152" t="s">
        <v>306</v>
      </c>
      <c r="E316" s="153" t="s">
        <v>1</v>
      </c>
      <c r="F316" s="154" t="s">
        <v>8</v>
      </c>
      <c r="H316" s="155">
        <v>1</v>
      </c>
      <c r="L316" s="151"/>
      <c r="M316" s="156"/>
      <c r="N316" s="157"/>
      <c r="O316" s="157"/>
      <c r="P316" s="157"/>
      <c r="Q316" s="157"/>
      <c r="R316" s="157"/>
      <c r="S316" s="157"/>
      <c r="T316" s="158"/>
      <c r="AT316" s="153" t="s">
        <v>306</v>
      </c>
      <c r="AU316" s="153" t="s">
        <v>83</v>
      </c>
      <c r="AV316" s="150" t="s">
        <v>83</v>
      </c>
      <c r="AW316" s="150" t="s">
        <v>31</v>
      </c>
      <c r="AX316" s="150" t="s">
        <v>8</v>
      </c>
      <c r="AY316" s="153" t="s">
        <v>298</v>
      </c>
    </row>
    <row r="317" spans="1:65" s="49" customFormat="1" ht="14.45" customHeight="1">
      <c r="A317" s="47"/>
      <c r="B317" s="46"/>
      <c r="C317" s="135" t="s">
        <v>668</v>
      </c>
      <c r="D317" s="135" t="s">
        <v>300</v>
      </c>
      <c r="E317" s="136" t="s">
        <v>3517</v>
      </c>
      <c r="F317" s="137" t="s">
        <v>3518</v>
      </c>
      <c r="G317" s="138" t="s">
        <v>438</v>
      </c>
      <c r="H317" s="139">
        <v>1</v>
      </c>
      <c r="I317" s="23"/>
      <c r="J317" s="140">
        <f>ROUND(I317*H317,0)</f>
        <v>0</v>
      </c>
      <c r="K317" s="137" t="s">
        <v>1</v>
      </c>
      <c r="L317" s="46"/>
      <c r="M317" s="141" t="s">
        <v>1</v>
      </c>
      <c r="N317" s="142" t="s">
        <v>40</v>
      </c>
      <c r="O317" s="129"/>
      <c r="P317" s="130">
        <f>O317*H317</f>
        <v>0</v>
      </c>
      <c r="Q317" s="130">
        <v>0.00114</v>
      </c>
      <c r="R317" s="130">
        <f>Q317*H317</f>
        <v>0.00114</v>
      </c>
      <c r="S317" s="130">
        <v>0</v>
      </c>
      <c r="T317" s="131">
        <f>S317*H317</f>
        <v>0</v>
      </c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R317" s="132" t="s">
        <v>304</v>
      </c>
      <c r="AT317" s="132" t="s">
        <v>300</v>
      </c>
      <c r="AU317" s="132" t="s">
        <v>83</v>
      </c>
      <c r="AY317" s="39" t="s">
        <v>298</v>
      </c>
      <c r="BE317" s="133">
        <f>IF(N317="základní",J317,0)</f>
        <v>0</v>
      </c>
      <c r="BF317" s="133">
        <f>IF(N317="snížená",J317,0)</f>
        <v>0</v>
      </c>
      <c r="BG317" s="133">
        <f>IF(N317="zákl. přenesená",J317,0)</f>
        <v>0</v>
      </c>
      <c r="BH317" s="133">
        <f>IF(N317="sníž. přenesená",J317,0)</f>
        <v>0</v>
      </c>
      <c r="BI317" s="133">
        <f>IF(N317="nulová",J317,0)</f>
        <v>0</v>
      </c>
      <c r="BJ317" s="39" t="s">
        <v>8</v>
      </c>
      <c r="BK317" s="133">
        <f>ROUND(I317*H317,0)</f>
        <v>0</v>
      </c>
      <c r="BL317" s="39" t="s">
        <v>304</v>
      </c>
      <c r="BM317" s="132" t="s">
        <v>3519</v>
      </c>
    </row>
    <row r="318" spans="2:51" s="150" customFormat="1" ht="12">
      <c r="B318" s="151"/>
      <c r="D318" s="152" t="s">
        <v>306</v>
      </c>
      <c r="E318" s="153" t="s">
        <v>1</v>
      </c>
      <c r="F318" s="154" t="s">
        <v>8</v>
      </c>
      <c r="H318" s="155">
        <v>1</v>
      </c>
      <c r="L318" s="151"/>
      <c r="M318" s="156"/>
      <c r="N318" s="157"/>
      <c r="O318" s="157"/>
      <c r="P318" s="157"/>
      <c r="Q318" s="157"/>
      <c r="R318" s="157"/>
      <c r="S318" s="157"/>
      <c r="T318" s="158"/>
      <c r="AT318" s="153" t="s">
        <v>306</v>
      </c>
      <c r="AU318" s="153" t="s">
        <v>83</v>
      </c>
      <c r="AV318" s="150" t="s">
        <v>83</v>
      </c>
      <c r="AW318" s="150" t="s">
        <v>31</v>
      </c>
      <c r="AX318" s="150" t="s">
        <v>8</v>
      </c>
      <c r="AY318" s="153" t="s">
        <v>298</v>
      </c>
    </row>
    <row r="319" spans="2:63" s="107" customFormat="1" ht="22.9" customHeight="1">
      <c r="B319" s="108"/>
      <c r="D319" s="109" t="s">
        <v>74</v>
      </c>
      <c r="E319" s="118" t="s">
        <v>344</v>
      </c>
      <c r="F319" s="118" t="s">
        <v>969</v>
      </c>
      <c r="J319" s="119">
        <f>BK319</f>
        <v>0</v>
      </c>
      <c r="L319" s="108"/>
      <c r="M319" s="112"/>
      <c r="N319" s="113"/>
      <c r="O319" s="113"/>
      <c r="P319" s="114">
        <f>SUM(P320:P347)</f>
        <v>0</v>
      </c>
      <c r="Q319" s="113"/>
      <c r="R319" s="114">
        <f>SUM(R320:R347)</f>
        <v>13.56646893</v>
      </c>
      <c r="S319" s="113"/>
      <c r="T319" s="115">
        <f>SUM(T320:T347)</f>
        <v>660</v>
      </c>
      <c r="AR319" s="109" t="s">
        <v>8</v>
      </c>
      <c r="AT319" s="116" t="s">
        <v>74</v>
      </c>
      <c r="AU319" s="116" t="s">
        <v>8</v>
      </c>
      <c r="AY319" s="109" t="s">
        <v>298</v>
      </c>
      <c r="BK319" s="117">
        <f>SUM(BK320:BK347)</f>
        <v>0</v>
      </c>
    </row>
    <row r="320" spans="1:65" s="49" customFormat="1" ht="14.45" customHeight="1">
      <c r="A320" s="47"/>
      <c r="B320" s="46"/>
      <c r="C320" s="135" t="s">
        <v>674</v>
      </c>
      <c r="D320" s="135" t="s">
        <v>300</v>
      </c>
      <c r="E320" s="136" t="s">
        <v>3520</v>
      </c>
      <c r="F320" s="137" t="s">
        <v>3521</v>
      </c>
      <c r="G320" s="138" t="s">
        <v>303</v>
      </c>
      <c r="H320" s="139">
        <v>325</v>
      </c>
      <c r="I320" s="23"/>
      <c r="J320" s="140">
        <f>ROUND(I320*H320,0)</f>
        <v>0</v>
      </c>
      <c r="K320" s="137" t="s">
        <v>314</v>
      </c>
      <c r="L320" s="46"/>
      <c r="M320" s="141" t="s">
        <v>1</v>
      </c>
      <c r="N320" s="142" t="s">
        <v>40</v>
      </c>
      <c r="O320" s="129"/>
      <c r="P320" s="130">
        <f>O320*H320</f>
        <v>0</v>
      </c>
      <c r="Q320" s="130">
        <v>0</v>
      </c>
      <c r="R320" s="130">
        <f>Q320*H320</f>
        <v>0</v>
      </c>
      <c r="S320" s="130">
        <v>0</v>
      </c>
      <c r="T320" s="131">
        <f>S320*H320</f>
        <v>0</v>
      </c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R320" s="132" t="s">
        <v>304</v>
      </c>
      <c r="AT320" s="132" t="s">
        <v>300</v>
      </c>
      <c r="AU320" s="132" t="s">
        <v>83</v>
      </c>
      <c r="AY320" s="39" t="s">
        <v>298</v>
      </c>
      <c r="BE320" s="133">
        <f>IF(N320="základní",J320,0)</f>
        <v>0</v>
      </c>
      <c r="BF320" s="133">
        <f>IF(N320="snížená",J320,0)</f>
        <v>0</v>
      </c>
      <c r="BG320" s="133">
        <f>IF(N320="zákl. přenesená",J320,0)</f>
        <v>0</v>
      </c>
      <c r="BH320" s="133">
        <f>IF(N320="sníž. přenesená",J320,0)</f>
        <v>0</v>
      </c>
      <c r="BI320" s="133">
        <f>IF(N320="nulová",J320,0)</f>
        <v>0</v>
      </c>
      <c r="BJ320" s="39" t="s">
        <v>8</v>
      </c>
      <c r="BK320" s="133">
        <f>ROUND(I320*H320,0)</f>
        <v>0</v>
      </c>
      <c r="BL320" s="39" t="s">
        <v>304</v>
      </c>
      <c r="BM320" s="132" t="s">
        <v>3522</v>
      </c>
    </row>
    <row r="321" spans="2:51" s="150" customFormat="1" ht="12">
      <c r="B321" s="151"/>
      <c r="D321" s="152" t="s">
        <v>306</v>
      </c>
      <c r="E321" s="153" t="s">
        <v>1</v>
      </c>
      <c r="F321" s="154" t="s">
        <v>3523</v>
      </c>
      <c r="H321" s="155">
        <v>325</v>
      </c>
      <c r="L321" s="151"/>
      <c r="M321" s="156"/>
      <c r="N321" s="157"/>
      <c r="O321" s="157"/>
      <c r="P321" s="157"/>
      <c r="Q321" s="157"/>
      <c r="R321" s="157"/>
      <c r="S321" s="157"/>
      <c r="T321" s="158"/>
      <c r="AT321" s="153" t="s">
        <v>306</v>
      </c>
      <c r="AU321" s="153" t="s">
        <v>83</v>
      </c>
      <c r="AV321" s="150" t="s">
        <v>83</v>
      </c>
      <c r="AW321" s="150" t="s">
        <v>31</v>
      </c>
      <c r="AX321" s="150" t="s">
        <v>75</v>
      </c>
      <c r="AY321" s="153" t="s">
        <v>298</v>
      </c>
    </row>
    <row r="322" spans="2:51" s="159" customFormat="1" ht="12">
      <c r="B322" s="160"/>
      <c r="D322" s="152" t="s">
        <v>306</v>
      </c>
      <c r="E322" s="161" t="s">
        <v>1</v>
      </c>
      <c r="F322" s="162" t="s">
        <v>309</v>
      </c>
      <c r="H322" s="163">
        <v>325</v>
      </c>
      <c r="L322" s="160"/>
      <c r="M322" s="164"/>
      <c r="N322" s="165"/>
      <c r="O322" s="165"/>
      <c r="P322" s="165"/>
      <c r="Q322" s="165"/>
      <c r="R322" s="165"/>
      <c r="S322" s="165"/>
      <c r="T322" s="166"/>
      <c r="AT322" s="161" t="s">
        <v>306</v>
      </c>
      <c r="AU322" s="161" t="s">
        <v>83</v>
      </c>
      <c r="AV322" s="159" t="s">
        <v>310</v>
      </c>
      <c r="AW322" s="159" t="s">
        <v>31</v>
      </c>
      <c r="AX322" s="159" t="s">
        <v>8</v>
      </c>
      <c r="AY322" s="161" t="s">
        <v>298</v>
      </c>
    </row>
    <row r="323" spans="1:65" s="49" customFormat="1" ht="14.45" customHeight="1">
      <c r="A323" s="47"/>
      <c r="B323" s="46"/>
      <c r="C323" s="120" t="s">
        <v>708</v>
      </c>
      <c r="D323" s="120" t="s">
        <v>358</v>
      </c>
      <c r="E323" s="121" t="s">
        <v>3524</v>
      </c>
      <c r="F323" s="122" t="s">
        <v>3525</v>
      </c>
      <c r="G323" s="123" t="s">
        <v>303</v>
      </c>
      <c r="H323" s="124">
        <v>325</v>
      </c>
      <c r="I323" s="24"/>
      <c r="J323" s="125">
        <f>ROUND(I323*H323,0)</f>
        <v>0</v>
      </c>
      <c r="K323" s="122" t="s">
        <v>1309</v>
      </c>
      <c r="L323" s="126"/>
      <c r="M323" s="127" t="s">
        <v>1</v>
      </c>
      <c r="N323" s="128" t="s">
        <v>40</v>
      </c>
      <c r="O323" s="129"/>
      <c r="P323" s="130">
        <f>O323*H323</f>
        <v>0</v>
      </c>
      <c r="Q323" s="130">
        <v>0</v>
      </c>
      <c r="R323" s="130">
        <f>Q323*H323</f>
        <v>0</v>
      </c>
      <c r="S323" s="130">
        <v>0</v>
      </c>
      <c r="T323" s="131">
        <f>S323*H323</f>
        <v>0</v>
      </c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R323" s="132" t="s">
        <v>340</v>
      </c>
      <c r="AT323" s="132" t="s">
        <v>358</v>
      </c>
      <c r="AU323" s="132" t="s">
        <v>83</v>
      </c>
      <c r="AY323" s="39" t="s">
        <v>298</v>
      </c>
      <c r="BE323" s="133">
        <f>IF(N323="základní",J323,0)</f>
        <v>0</v>
      </c>
      <c r="BF323" s="133">
        <f>IF(N323="snížená",J323,0)</f>
        <v>0</v>
      </c>
      <c r="BG323" s="133">
        <f>IF(N323="zákl. přenesená",J323,0)</f>
        <v>0</v>
      </c>
      <c r="BH323" s="133">
        <f>IF(N323="sníž. přenesená",J323,0)</f>
        <v>0</v>
      </c>
      <c r="BI323" s="133">
        <f>IF(N323="nulová",J323,0)</f>
        <v>0</v>
      </c>
      <c r="BJ323" s="39" t="s">
        <v>8</v>
      </c>
      <c r="BK323" s="133">
        <f>ROUND(I323*H323,0)</f>
        <v>0</v>
      </c>
      <c r="BL323" s="39" t="s">
        <v>304</v>
      </c>
      <c r="BM323" s="132" t="s">
        <v>3526</v>
      </c>
    </row>
    <row r="324" spans="1:65" s="49" customFormat="1" ht="24.2" customHeight="1">
      <c r="A324" s="47"/>
      <c r="B324" s="46"/>
      <c r="C324" s="135" t="s">
        <v>714</v>
      </c>
      <c r="D324" s="135" t="s">
        <v>300</v>
      </c>
      <c r="E324" s="136" t="s">
        <v>986</v>
      </c>
      <c r="F324" s="137" t="s">
        <v>987</v>
      </c>
      <c r="G324" s="138" t="s">
        <v>381</v>
      </c>
      <c r="H324" s="139">
        <v>310.373</v>
      </c>
      <c r="I324" s="23"/>
      <c r="J324" s="140">
        <f>ROUND(I324*H324,0)</f>
        <v>0</v>
      </c>
      <c r="K324" s="137" t="s">
        <v>314</v>
      </c>
      <c r="L324" s="46"/>
      <c r="M324" s="141" t="s">
        <v>1</v>
      </c>
      <c r="N324" s="142" t="s">
        <v>40</v>
      </c>
      <c r="O324" s="129"/>
      <c r="P324" s="130">
        <f>O324*H324</f>
        <v>0</v>
      </c>
      <c r="Q324" s="130">
        <v>0.00013</v>
      </c>
      <c r="R324" s="130">
        <f>Q324*H324</f>
        <v>0.040348489999999994</v>
      </c>
      <c r="S324" s="130">
        <v>0</v>
      </c>
      <c r="T324" s="131">
        <f>S324*H324</f>
        <v>0</v>
      </c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R324" s="132" t="s">
        <v>304</v>
      </c>
      <c r="AT324" s="132" t="s">
        <v>300</v>
      </c>
      <c r="AU324" s="132" t="s">
        <v>83</v>
      </c>
      <c r="AY324" s="39" t="s">
        <v>298</v>
      </c>
      <c r="BE324" s="133">
        <f>IF(N324="základní",J324,0)</f>
        <v>0</v>
      </c>
      <c r="BF324" s="133">
        <f>IF(N324="snížená",J324,0)</f>
        <v>0</v>
      </c>
      <c r="BG324" s="133">
        <f>IF(N324="zákl. přenesená",J324,0)</f>
        <v>0</v>
      </c>
      <c r="BH324" s="133">
        <f>IF(N324="sníž. přenesená",J324,0)</f>
        <v>0</v>
      </c>
      <c r="BI324" s="133">
        <f>IF(N324="nulová",J324,0)</f>
        <v>0</v>
      </c>
      <c r="BJ324" s="39" t="s">
        <v>8</v>
      </c>
      <c r="BK324" s="133">
        <f>ROUND(I324*H324,0)</f>
        <v>0</v>
      </c>
      <c r="BL324" s="39" t="s">
        <v>304</v>
      </c>
      <c r="BM324" s="132" t="s">
        <v>3527</v>
      </c>
    </row>
    <row r="325" spans="2:51" s="150" customFormat="1" ht="12">
      <c r="B325" s="151"/>
      <c r="D325" s="152" t="s">
        <v>306</v>
      </c>
      <c r="E325" s="153" t="s">
        <v>1</v>
      </c>
      <c r="F325" s="154" t="s">
        <v>3528</v>
      </c>
      <c r="H325" s="155">
        <v>207</v>
      </c>
      <c r="L325" s="151"/>
      <c r="M325" s="156"/>
      <c r="N325" s="157"/>
      <c r="O325" s="157"/>
      <c r="P325" s="157"/>
      <c r="Q325" s="157"/>
      <c r="R325" s="157"/>
      <c r="S325" s="157"/>
      <c r="T325" s="158"/>
      <c r="AT325" s="153" t="s">
        <v>306</v>
      </c>
      <c r="AU325" s="153" t="s">
        <v>83</v>
      </c>
      <c r="AV325" s="150" t="s">
        <v>83</v>
      </c>
      <c r="AW325" s="150" t="s">
        <v>31</v>
      </c>
      <c r="AX325" s="150" t="s">
        <v>75</v>
      </c>
      <c r="AY325" s="153" t="s">
        <v>298</v>
      </c>
    </row>
    <row r="326" spans="2:51" s="159" customFormat="1" ht="12">
      <c r="B326" s="160"/>
      <c r="D326" s="152" t="s">
        <v>306</v>
      </c>
      <c r="E326" s="161" t="s">
        <v>1</v>
      </c>
      <c r="F326" s="162" t="s">
        <v>3529</v>
      </c>
      <c r="H326" s="163">
        <v>207</v>
      </c>
      <c r="L326" s="160"/>
      <c r="M326" s="164"/>
      <c r="N326" s="165"/>
      <c r="O326" s="165"/>
      <c r="P326" s="165"/>
      <c r="Q326" s="165"/>
      <c r="R326" s="165"/>
      <c r="S326" s="165"/>
      <c r="T326" s="166"/>
      <c r="AT326" s="161" t="s">
        <v>306</v>
      </c>
      <c r="AU326" s="161" t="s">
        <v>83</v>
      </c>
      <c r="AV326" s="159" t="s">
        <v>310</v>
      </c>
      <c r="AW326" s="159" t="s">
        <v>31</v>
      </c>
      <c r="AX326" s="159" t="s">
        <v>75</v>
      </c>
      <c r="AY326" s="161" t="s">
        <v>298</v>
      </c>
    </row>
    <row r="327" spans="2:51" s="150" customFormat="1" ht="12">
      <c r="B327" s="151"/>
      <c r="D327" s="152" t="s">
        <v>306</v>
      </c>
      <c r="E327" s="153" t="s">
        <v>1</v>
      </c>
      <c r="F327" s="154" t="s">
        <v>3530</v>
      </c>
      <c r="H327" s="155">
        <v>103.373</v>
      </c>
      <c r="L327" s="151"/>
      <c r="M327" s="156"/>
      <c r="N327" s="157"/>
      <c r="O327" s="157"/>
      <c r="P327" s="157"/>
      <c r="Q327" s="157"/>
      <c r="R327" s="157"/>
      <c r="S327" s="157"/>
      <c r="T327" s="158"/>
      <c r="AT327" s="153" t="s">
        <v>306</v>
      </c>
      <c r="AU327" s="153" t="s">
        <v>83</v>
      </c>
      <c r="AV327" s="150" t="s">
        <v>83</v>
      </c>
      <c r="AW327" s="150" t="s">
        <v>31</v>
      </c>
      <c r="AX327" s="150" t="s">
        <v>75</v>
      </c>
      <c r="AY327" s="153" t="s">
        <v>298</v>
      </c>
    </row>
    <row r="328" spans="2:51" s="159" customFormat="1" ht="12">
      <c r="B328" s="160"/>
      <c r="D328" s="152" t="s">
        <v>306</v>
      </c>
      <c r="E328" s="161" t="s">
        <v>1</v>
      </c>
      <c r="F328" s="162" t="s">
        <v>3531</v>
      </c>
      <c r="H328" s="163">
        <v>103.373</v>
      </c>
      <c r="L328" s="160"/>
      <c r="M328" s="164"/>
      <c r="N328" s="165"/>
      <c r="O328" s="165"/>
      <c r="P328" s="165"/>
      <c r="Q328" s="165"/>
      <c r="R328" s="165"/>
      <c r="S328" s="165"/>
      <c r="T328" s="166"/>
      <c r="AT328" s="161" t="s">
        <v>306</v>
      </c>
      <c r="AU328" s="161" t="s">
        <v>83</v>
      </c>
      <c r="AV328" s="159" t="s">
        <v>310</v>
      </c>
      <c r="AW328" s="159" t="s">
        <v>31</v>
      </c>
      <c r="AX328" s="159" t="s">
        <v>75</v>
      </c>
      <c r="AY328" s="161" t="s">
        <v>298</v>
      </c>
    </row>
    <row r="329" spans="2:51" s="167" customFormat="1" ht="12">
      <c r="B329" s="168"/>
      <c r="D329" s="152" t="s">
        <v>306</v>
      </c>
      <c r="E329" s="169" t="s">
        <v>1</v>
      </c>
      <c r="F329" s="170" t="s">
        <v>430</v>
      </c>
      <c r="H329" s="171">
        <v>310.373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306</v>
      </c>
      <c r="AU329" s="169" t="s">
        <v>83</v>
      </c>
      <c r="AV329" s="167" t="s">
        <v>304</v>
      </c>
      <c r="AW329" s="167" t="s">
        <v>31</v>
      </c>
      <c r="AX329" s="167" t="s">
        <v>8</v>
      </c>
      <c r="AY329" s="169" t="s">
        <v>298</v>
      </c>
    </row>
    <row r="330" spans="1:65" s="49" customFormat="1" ht="24.2" customHeight="1">
      <c r="A330" s="47"/>
      <c r="B330" s="46"/>
      <c r="C330" s="135" t="s">
        <v>740</v>
      </c>
      <c r="D330" s="135" t="s">
        <v>300</v>
      </c>
      <c r="E330" s="136" t="s">
        <v>3532</v>
      </c>
      <c r="F330" s="137" t="s">
        <v>3533</v>
      </c>
      <c r="G330" s="138" t="s">
        <v>381</v>
      </c>
      <c r="H330" s="139">
        <v>256.9</v>
      </c>
      <c r="I330" s="23"/>
      <c r="J330" s="140">
        <f>ROUND(I330*H330,0)</f>
        <v>0</v>
      </c>
      <c r="K330" s="137" t="s">
        <v>314</v>
      </c>
      <c r="L330" s="46"/>
      <c r="M330" s="141" t="s">
        <v>1</v>
      </c>
      <c r="N330" s="142" t="s">
        <v>40</v>
      </c>
      <c r="O330" s="129"/>
      <c r="P330" s="130">
        <f>O330*H330</f>
        <v>0</v>
      </c>
      <c r="Q330" s="130">
        <v>6.8E-06</v>
      </c>
      <c r="R330" s="130">
        <f>Q330*H330</f>
        <v>0.00174692</v>
      </c>
      <c r="S330" s="130">
        <v>0</v>
      </c>
      <c r="T330" s="131">
        <f>S330*H330</f>
        <v>0</v>
      </c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R330" s="132" t="s">
        <v>304</v>
      </c>
      <c r="AT330" s="132" t="s">
        <v>300</v>
      </c>
      <c r="AU330" s="132" t="s">
        <v>83</v>
      </c>
      <c r="AY330" s="39" t="s">
        <v>298</v>
      </c>
      <c r="BE330" s="133">
        <f>IF(N330="základní",J330,0)</f>
        <v>0</v>
      </c>
      <c r="BF330" s="133">
        <f>IF(N330="snížená",J330,0)</f>
        <v>0</v>
      </c>
      <c r="BG330" s="133">
        <f>IF(N330="zákl. přenesená",J330,0)</f>
        <v>0</v>
      </c>
      <c r="BH330" s="133">
        <f>IF(N330="sníž. přenesená",J330,0)</f>
        <v>0</v>
      </c>
      <c r="BI330" s="133">
        <f>IF(N330="nulová",J330,0)</f>
        <v>0</v>
      </c>
      <c r="BJ330" s="39" t="s">
        <v>8</v>
      </c>
      <c r="BK330" s="133">
        <f>ROUND(I330*H330,0)</f>
        <v>0</v>
      </c>
      <c r="BL330" s="39" t="s">
        <v>304</v>
      </c>
      <c r="BM330" s="132" t="s">
        <v>3534</v>
      </c>
    </row>
    <row r="331" spans="2:51" s="150" customFormat="1" ht="12">
      <c r="B331" s="151"/>
      <c r="D331" s="152" t="s">
        <v>306</v>
      </c>
      <c r="E331" s="153" t="s">
        <v>1</v>
      </c>
      <c r="F331" s="154" t="s">
        <v>3535</v>
      </c>
      <c r="H331" s="155">
        <v>256.9</v>
      </c>
      <c r="L331" s="151"/>
      <c r="M331" s="156"/>
      <c r="N331" s="157"/>
      <c r="O331" s="157"/>
      <c r="P331" s="157"/>
      <c r="Q331" s="157"/>
      <c r="R331" s="157"/>
      <c r="S331" s="157"/>
      <c r="T331" s="158"/>
      <c r="AT331" s="153" t="s">
        <v>306</v>
      </c>
      <c r="AU331" s="153" t="s">
        <v>83</v>
      </c>
      <c r="AV331" s="150" t="s">
        <v>83</v>
      </c>
      <c r="AW331" s="150" t="s">
        <v>31</v>
      </c>
      <c r="AX331" s="150" t="s">
        <v>75</v>
      </c>
      <c r="AY331" s="153" t="s">
        <v>298</v>
      </c>
    </row>
    <row r="332" spans="2:51" s="159" customFormat="1" ht="12">
      <c r="B332" s="160"/>
      <c r="D332" s="152" t="s">
        <v>306</v>
      </c>
      <c r="E332" s="161" t="s">
        <v>1</v>
      </c>
      <c r="F332" s="162" t="s">
        <v>309</v>
      </c>
      <c r="H332" s="163">
        <v>256.9</v>
      </c>
      <c r="L332" s="160"/>
      <c r="M332" s="164"/>
      <c r="N332" s="165"/>
      <c r="O332" s="165"/>
      <c r="P332" s="165"/>
      <c r="Q332" s="165"/>
      <c r="R332" s="165"/>
      <c r="S332" s="165"/>
      <c r="T332" s="166"/>
      <c r="AT332" s="161" t="s">
        <v>306</v>
      </c>
      <c r="AU332" s="161" t="s">
        <v>83</v>
      </c>
      <c r="AV332" s="159" t="s">
        <v>310</v>
      </c>
      <c r="AW332" s="159" t="s">
        <v>31</v>
      </c>
      <c r="AX332" s="159" t="s">
        <v>8</v>
      </c>
      <c r="AY332" s="161" t="s">
        <v>298</v>
      </c>
    </row>
    <row r="333" spans="1:65" s="49" customFormat="1" ht="24.2" customHeight="1">
      <c r="A333" s="47"/>
      <c r="B333" s="46"/>
      <c r="C333" s="135" t="s">
        <v>745</v>
      </c>
      <c r="D333" s="135" t="s">
        <v>300</v>
      </c>
      <c r="E333" s="136" t="s">
        <v>1005</v>
      </c>
      <c r="F333" s="137" t="s">
        <v>1006</v>
      </c>
      <c r="G333" s="138" t="s">
        <v>392</v>
      </c>
      <c r="H333" s="139">
        <v>125</v>
      </c>
      <c r="I333" s="23"/>
      <c r="J333" s="140">
        <f>ROUND(I333*H333,0)</f>
        <v>0</v>
      </c>
      <c r="K333" s="137" t="s">
        <v>314</v>
      </c>
      <c r="L333" s="46"/>
      <c r="M333" s="141" t="s">
        <v>1</v>
      </c>
      <c r="N333" s="142" t="s">
        <v>40</v>
      </c>
      <c r="O333" s="129"/>
      <c r="P333" s="130">
        <f>O333*H333</f>
        <v>0</v>
      </c>
      <c r="Q333" s="130">
        <v>0.001365</v>
      </c>
      <c r="R333" s="130">
        <f>Q333*H333</f>
        <v>0.170625</v>
      </c>
      <c r="S333" s="130">
        <v>0</v>
      </c>
      <c r="T333" s="131">
        <f>S333*H333</f>
        <v>0</v>
      </c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R333" s="132" t="s">
        <v>304</v>
      </c>
      <c r="AT333" s="132" t="s">
        <v>300</v>
      </c>
      <c r="AU333" s="132" t="s">
        <v>83</v>
      </c>
      <c r="AY333" s="39" t="s">
        <v>298</v>
      </c>
      <c r="BE333" s="133">
        <f>IF(N333="základní",J333,0)</f>
        <v>0</v>
      </c>
      <c r="BF333" s="133">
        <f>IF(N333="snížená",J333,0)</f>
        <v>0</v>
      </c>
      <c r="BG333" s="133">
        <f>IF(N333="zákl. přenesená",J333,0)</f>
        <v>0</v>
      </c>
      <c r="BH333" s="133">
        <f>IF(N333="sníž. přenesená",J333,0)</f>
        <v>0</v>
      </c>
      <c r="BI333" s="133">
        <f>IF(N333="nulová",J333,0)</f>
        <v>0</v>
      </c>
      <c r="BJ333" s="39" t="s">
        <v>8</v>
      </c>
      <c r="BK333" s="133">
        <f>ROUND(I333*H333,0)</f>
        <v>0</v>
      </c>
      <c r="BL333" s="39" t="s">
        <v>304</v>
      </c>
      <c r="BM333" s="132" t="s">
        <v>3536</v>
      </c>
    </row>
    <row r="334" spans="2:51" s="150" customFormat="1" ht="12">
      <c r="B334" s="151"/>
      <c r="D334" s="152" t="s">
        <v>306</v>
      </c>
      <c r="E334" s="153" t="s">
        <v>1</v>
      </c>
      <c r="F334" s="154" t="s">
        <v>3537</v>
      </c>
      <c r="H334" s="155">
        <v>125</v>
      </c>
      <c r="L334" s="151"/>
      <c r="M334" s="156"/>
      <c r="N334" s="157"/>
      <c r="O334" s="157"/>
      <c r="P334" s="157"/>
      <c r="Q334" s="157"/>
      <c r="R334" s="157"/>
      <c r="S334" s="157"/>
      <c r="T334" s="158"/>
      <c r="AT334" s="153" t="s">
        <v>306</v>
      </c>
      <c r="AU334" s="153" t="s">
        <v>83</v>
      </c>
      <c r="AV334" s="150" t="s">
        <v>83</v>
      </c>
      <c r="AW334" s="150" t="s">
        <v>31</v>
      </c>
      <c r="AX334" s="150" t="s">
        <v>75</v>
      </c>
      <c r="AY334" s="153" t="s">
        <v>298</v>
      </c>
    </row>
    <row r="335" spans="2:51" s="159" customFormat="1" ht="12">
      <c r="B335" s="160"/>
      <c r="D335" s="152" t="s">
        <v>306</v>
      </c>
      <c r="E335" s="161" t="s">
        <v>1</v>
      </c>
      <c r="F335" s="162" t="s">
        <v>309</v>
      </c>
      <c r="H335" s="163">
        <v>125</v>
      </c>
      <c r="L335" s="160"/>
      <c r="M335" s="164"/>
      <c r="N335" s="165"/>
      <c r="O335" s="165"/>
      <c r="P335" s="165"/>
      <c r="Q335" s="165"/>
      <c r="R335" s="165"/>
      <c r="S335" s="165"/>
      <c r="T335" s="166"/>
      <c r="AT335" s="161" t="s">
        <v>306</v>
      </c>
      <c r="AU335" s="161" t="s">
        <v>83</v>
      </c>
      <c r="AV335" s="159" t="s">
        <v>310</v>
      </c>
      <c r="AW335" s="159" t="s">
        <v>31</v>
      </c>
      <c r="AX335" s="159" t="s">
        <v>8</v>
      </c>
      <c r="AY335" s="161" t="s">
        <v>298</v>
      </c>
    </row>
    <row r="336" spans="1:65" s="49" customFormat="1" ht="24.2" customHeight="1">
      <c r="A336" s="47"/>
      <c r="B336" s="46"/>
      <c r="C336" s="135" t="s">
        <v>753</v>
      </c>
      <c r="D336" s="135" t="s">
        <v>300</v>
      </c>
      <c r="E336" s="136" t="s">
        <v>3538</v>
      </c>
      <c r="F336" s="137" t="s">
        <v>3539</v>
      </c>
      <c r="G336" s="138" t="s">
        <v>438</v>
      </c>
      <c r="H336" s="139">
        <v>28</v>
      </c>
      <c r="I336" s="23"/>
      <c r="J336" s="140">
        <f>ROUND(I336*H336,0)</f>
        <v>0</v>
      </c>
      <c r="K336" s="137" t="s">
        <v>314</v>
      </c>
      <c r="L336" s="46"/>
      <c r="M336" s="141" t="s">
        <v>1</v>
      </c>
      <c r="N336" s="142" t="s">
        <v>40</v>
      </c>
      <c r="O336" s="129"/>
      <c r="P336" s="130">
        <f>O336*H336</f>
        <v>0</v>
      </c>
      <c r="Q336" s="130">
        <v>2.459E-05</v>
      </c>
      <c r="R336" s="130">
        <f>Q336*H336</f>
        <v>0.00068852</v>
      </c>
      <c r="S336" s="130">
        <v>0</v>
      </c>
      <c r="T336" s="131">
        <f>S336*H336</f>
        <v>0</v>
      </c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R336" s="132" t="s">
        <v>304</v>
      </c>
      <c r="AT336" s="132" t="s">
        <v>300</v>
      </c>
      <c r="AU336" s="132" t="s">
        <v>83</v>
      </c>
      <c r="AY336" s="39" t="s">
        <v>298</v>
      </c>
      <c r="BE336" s="133">
        <f>IF(N336="základní",J336,0)</f>
        <v>0</v>
      </c>
      <c r="BF336" s="133">
        <f>IF(N336="snížená",J336,0)</f>
        <v>0</v>
      </c>
      <c r="BG336" s="133">
        <f>IF(N336="zákl. přenesená",J336,0)</f>
        <v>0</v>
      </c>
      <c r="BH336" s="133">
        <f>IF(N336="sníž. přenesená",J336,0)</f>
        <v>0</v>
      </c>
      <c r="BI336" s="133">
        <f>IF(N336="nulová",J336,0)</f>
        <v>0</v>
      </c>
      <c r="BJ336" s="39" t="s">
        <v>8</v>
      </c>
      <c r="BK336" s="133">
        <f>ROUND(I336*H336,0)</f>
        <v>0</v>
      </c>
      <c r="BL336" s="39" t="s">
        <v>304</v>
      </c>
      <c r="BM336" s="132" t="s">
        <v>3540</v>
      </c>
    </row>
    <row r="337" spans="2:51" s="150" customFormat="1" ht="12">
      <c r="B337" s="151"/>
      <c r="D337" s="152" t="s">
        <v>306</v>
      </c>
      <c r="E337" s="153" t="s">
        <v>1</v>
      </c>
      <c r="F337" s="154" t="s">
        <v>454</v>
      </c>
      <c r="H337" s="155">
        <v>28</v>
      </c>
      <c r="L337" s="151"/>
      <c r="M337" s="156"/>
      <c r="N337" s="157"/>
      <c r="O337" s="157"/>
      <c r="P337" s="157"/>
      <c r="Q337" s="157"/>
      <c r="R337" s="157"/>
      <c r="S337" s="157"/>
      <c r="T337" s="158"/>
      <c r="AT337" s="153" t="s">
        <v>306</v>
      </c>
      <c r="AU337" s="153" t="s">
        <v>83</v>
      </c>
      <c r="AV337" s="150" t="s">
        <v>83</v>
      </c>
      <c r="AW337" s="150" t="s">
        <v>31</v>
      </c>
      <c r="AX337" s="150" t="s">
        <v>8</v>
      </c>
      <c r="AY337" s="153" t="s">
        <v>298</v>
      </c>
    </row>
    <row r="338" spans="1:65" s="49" customFormat="1" ht="14.45" customHeight="1">
      <c r="A338" s="47"/>
      <c r="B338" s="46"/>
      <c r="C338" s="135" t="s">
        <v>758</v>
      </c>
      <c r="D338" s="135" t="s">
        <v>300</v>
      </c>
      <c r="E338" s="136" t="s">
        <v>3541</v>
      </c>
      <c r="F338" s="137" t="s">
        <v>3542</v>
      </c>
      <c r="G338" s="138" t="s">
        <v>438</v>
      </c>
      <c r="H338" s="139">
        <v>28</v>
      </c>
      <c r="I338" s="23"/>
      <c r="J338" s="140">
        <f>ROUND(I338*H338,0)</f>
        <v>0</v>
      </c>
      <c r="K338" s="137" t="s">
        <v>314</v>
      </c>
      <c r="L338" s="46"/>
      <c r="M338" s="141" t="s">
        <v>1</v>
      </c>
      <c r="N338" s="142" t="s">
        <v>40</v>
      </c>
      <c r="O338" s="129"/>
      <c r="P338" s="130">
        <f>O338*H338</f>
        <v>0</v>
      </c>
      <c r="Q338" s="130">
        <v>0.00027</v>
      </c>
      <c r="R338" s="130">
        <f>Q338*H338</f>
        <v>0.00756</v>
      </c>
      <c r="S338" s="130">
        <v>0</v>
      </c>
      <c r="T338" s="131">
        <f>S338*H338</f>
        <v>0</v>
      </c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R338" s="132" t="s">
        <v>304</v>
      </c>
      <c r="AT338" s="132" t="s">
        <v>300</v>
      </c>
      <c r="AU338" s="132" t="s">
        <v>83</v>
      </c>
      <c r="AY338" s="39" t="s">
        <v>298</v>
      </c>
      <c r="BE338" s="133">
        <f>IF(N338="základní",J338,0)</f>
        <v>0</v>
      </c>
      <c r="BF338" s="133">
        <f>IF(N338="snížená",J338,0)</f>
        <v>0</v>
      </c>
      <c r="BG338" s="133">
        <f>IF(N338="zákl. přenesená",J338,0)</f>
        <v>0</v>
      </c>
      <c r="BH338" s="133">
        <f>IF(N338="sníž. přenesená",J338,0)</f>
        <v>0</v>
      </c>
      <c r="BI338" s="133">
        <f>IF(N338="nulová",J338,0)</f>
        <v>0</v>
      </c>
      <c r="BJ338" s="39" t="s">
        <v>8</v>
      </c>
      <c r="BK338" s="133">
        <f>ROUND(I338*H338,0)</f>
        <v>0</v>
      </c>
      <c r="BL338" s="39" t="s">
        <v>304</v>
      </c>
      <c r="BM338" s="132" t="s">
        <v>3543</v>
      </c>
    </row>
    <row r="339" spans="2:51" s="150" customFormat="1" ht="12">
      <c r="B339" s="151"/>
      <c r="D339" s="152" t="s">
        <v>306</v>
      </c>
      <c r="E339" s="153" t="s">
        <v>1</v>
      </c>
      <c r="F339" s="154" t="s">
        <v>454</v>
      </c>
      <c r="H339" s="155">
        <v>28</v>
      </c>
      <c r="L339" s="151"/>
      <c r="M339" s="156"/>
      <c r="N339" s="157"/>
      <c r="O339" s="157"/>
      <c r="P339" s="157"/>
      <c r="Q339" s="157"/>
      <c r="R339" s="157"/>
      <c r="S339" s="157"/>
      <c r="T339" s="158"/>
      <c r="AT339" s="153" t="s">
        <v>306</v>
      </c>
      <c r="AU339" s="153" t="s">
        <v>83</v>
      </c>
      <c r="AV339" s="150" t="s">
        <v>83</v>
      </c>
      <c r="AW339" s="150" t="s">
        <v>31</v>
      </c>
      <c r="AX339" s="150" t="s">
        <v>8</v>
      </c>
      <c r="AY339" s="153" t="s">
        <v>298</v>
      </c>
    </row>
    <row r="340" spans="1:65" s="49" customFormat="1" ht="14.45" customHeight="1">
      <c r="A340" s="47"/>
      <c r="B340" s="46"/>
      <c r="C340" s="135" t="s">
        <v>762</v>
      </c>
      <c r="D340" s="135" t="s">
        <v>300</v>
      </c>
      <c r="E340" s="136" t="s">
        <v>1019</v>
      </c>
      <c r="F340" s="137" t="s">
        <v>1020</v>
      </c>
      <c r="G340" s="138" t="s">
        <v>303</v>
      </c>
      <c r="H340" s="139">
        <v>150</v>
      </c>
      <c r="I340" s="23"/>
      <c r="J340" s="140">
        <f>ROUND(I340*H340,0)</f>
        <v>0</v>
      </c>
      <c r="K340" s="137" t="s">
        <v>314</v>
      </c>
      <c r="L340" s="46"/>
      <c r="M340" s="141" t="s">
        <v>1</v>
      </c>
      <c r="N340" s="142" t="s">
        <v>40</v>
      </c>
      <c r="O340" s="129"/>
      <c r="P340" s="130">
        <f>O340*H340</f>
        <v>0</v>
      </c>
      <c r="Q340" s="130">
        <v>0</v>
      </c>
      <c r="R340" s="130">
        <f>Q340*H340</f>
        <v>0</v>
      </c>
      <c r="S340" s="130">
        <v>2</v>
      </c>
      <c r="T340" s="131">
        <f>S340*H340</f>
        <v>300</v>
      </c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R340" s="132" t="s">
        <v>304</v>
      </c>
      <c r="AT340" s="132" t="s">
        <v>300</v>
      </c>
      <c r="AU340" s="132" t="s">
        <v>83</v>
      </c>
      <c r="AY340" s="39" t="s">
        <v>298</v>
      </c>
      <c r="BE340" s="133">
        <f>IF(N340="základní",J340,0)</f>
        <v>0</v>
      </c>
      <c r="BF340" s="133">
        <f>IF(N340="snížená",J340,0)</f>
        <v>0</v>
      </c>
      <c r="BG340" s="133">
        <f>IF(N340="zákl. přenesená",J340,0)</f>
        <v>0</v>
      </c>
      <c r="BH340" s="133">
        <f>IF(N340="sníž. přenesená",J340,0)</f>
        <v>0</v>
      </c>
      <c r="BI340" s="133">
        <f>IF(N340="nulová",J340,0)</f>
        <v>0</v>
      </c>
      <c r="BJ340" s="39" t="s">
        <v>8</v>
      </c>
      <c r="BK340" s="133">
        <f>ROUND(I340*H340,0)</f>
        <v>0</v>
      </c>
      <c r="BL340" s="39" t="s">
        <v>304</v>
      </c>
      <c r="BM340" s="132" t="s">
        <v>3544</v>
      </c>
    </row>
    <row r="341" spans="2:51" s="150" customFormat="1" ht="12">
      <c r="B341" s="151"/>
      <c r="D341" s="152" t="s">
        <v>306</v>
      </c>
      <c r="E341" s="153" t="s">
        <v>1</v>
      </c>
      <c r="F341" s="154" t="s">
        <v>3545</v>
      </c>
      <c r="H341" s="155">
        <v>150</v>
      </c>
      <c r="L341" s="151"/>
      <c r="M341" s="156"/>
      <c r="N341" s="157"/>
      <c r="O341" s="157"/>
      <c r="P341" s="157"/>
      <c r="Q341" s="157"/>
      <c r="R341" s="157"/>
      <c r="S341" s="157"/>
      <c r="T341" s="158"/>
      <c r="AT341" s="153" t="s">
        <v>306</v>
      </c>
      <c r="AU341" s="153" t="s">
        <v>83</v>
      </c>
      <c r="AV341" s="150" t="s">
        <v>83</v>
      </c>
      <c r="AW341" s="150" t="s">
        <v>31</v>
      </c>
      <c r="AX341" s="150" t="s">
        <v>8</v>
      </c>
      <c r="AY341" s="153" t="s">
        <v>298</v>
      </c>
    </row>
    <row r="342" spans="1:65" s="49" customFormat="1" ht="14.45" customHeight="1">
      <c r="A342" s="47"/>
      <c r="B342" s="46"/>
      <c r="C342" s="135" t="s">
        <v>768</v>
      </c>
      <c r="D342" s="135" t="s">
        <v>300</v>
      </c>
      <c r="E342" s="136" t="s">
        <v>1024</v>
      </c>
      <c r="F342" s="137" t="s">
        <v>1025</v>
      </c>
      <c r="G342" s="138" t="s">
        <v>303</v>
      </c>
      <c r="H342" s="139">
        <v>150</v>
      </c>
      <c r="I342" s="23"/>
      <c r="J342" s="140">
        <f>ROUND(I342*H342,0)</f>
        <v>0</v>
      </c>
      <c r="K342" s="137" t="s">
        <v>314</v>
      </c>
      <c r="L342" s="46"/>
      <c r="M342" s="141" t="s">
        <v>1</v>
      </c>
      <c r="N342" s="142" t="s">
        <v>40</v>
      </c>
      <c r="O342" s="129"/>
      <c r="P342" s="130">
        <f>O342*H342</f>
        <v>0</v>
      </c>
      <c r="Q342" s="130">
        <v>0</v>
      </c>
      <c r="R342" s="130">
        <f>Q342*H342</f>
        <v>0</v>
      </c>
      <c r="S342" s="130">
        <v>2.4</v>
      </c>
      <c r="T342" s="131">
        <f>S342*H342</f>
        <v>360</v>
      </c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R342" s="132" t="s">
        <v>304</v>
      </c>
      <c r="AT342" s="132" t="s">
        <v>300</v>
      </c>
      <c r="AU342" s="132" t="s">
        <v>83</v>
      </c>
      <c r="AY342" s="39" t="s">
        <v>298</v>
      </c>
      <c r="BE342" s="133">
        <f>IF(N342="základní",J342,0)</f>
        <v>0</v>
      </c>
      <c r="BF342" s="133">
        <f>IF(N342="snížená",J342,0)</f>
        <v>0</v>
      </c>
      <c r="BG342" s="133">
        <f>IF(N342="zákl. přenesená",J342,0)</f>
        <v>0</v>
      </c>
      <c r="BH342" s="133">
        <f>IF(N342="sníž. přenesená",J342,0)</f>
        <v>0</v>
      </c>
      <c r="BI342" s="133">
        <f>IF(N342="nulová",J342,0)</f>
        <v>0</v>
      </c>
      <c r="BJ342" s="39" t="s">
        <v>8</v>
      </c>
      <c r="BK342" s="133">
        <f>ROUND(I342*H342,0)</f>
        <v>0</v>
      </c>
      <c r="BL342" s="39" t="s">
        <v>304</v>
      </c>
      <c r="BM342" s="132" t="s">
        <v>3546</v>
      </c>
    </row>
    <row r="343" spans="2:51" s="150" customFormat="1" ht="12">
      <c r="B343" s="151"/>
      <c r="D343" s="152" t="s">
        <v>306</v>
      </c>
      <c r="E343" s="153" t="s">
        <v>1</v>
      </c>
      <c r="F343" s="154" t="s">
        <v>3545</v>
      </c>
      <c r="H343" s="155">
        <v>150</v>
      </c>
      <c r="L343" s="151"/>
      <c r="M343" s="156"/>
      <c r="N343" s="157"/>
      <c r="O343" s="157"/>
      <c r="P343" s="157"/>
      <c r="Q343" s="157"/>
      <c r="R343" s="157"/>
      <c r="S343" s="157"/>
      <c r="T343" s="158"/>
      <c r="AT343" s="153" t="s">
        <v>306</v>
      </c>
      <c r="AU343" s="153" t="s">
        <v>83</v>
      </c>
      <c r="AV343" s="150" t="s">
        <v>83</v>
      </c>
      <c r="AW343" s="150" t="s">
        <v>31</v>
      </c>
      <c r="AX343" s="150" t="s">
        <v>8</v>
      </c>
      <c r="AY343" s="153" t="s">
        <v>298</v>
      </c>
    </row>
    <row r="344" spans="1:65" s="49" customFormat="1" ht="24.2" customHeight="1">
      <c r="A344" s="47"/>
      <c r="B344" s="46"/>
      <c r="C344" s="135" t="s">
        <v>773</v>
      </c>
      <c r="D344" s="135" t="s">
        <v>300</v>
      </c>
      <c r="E344" s="136" t="s">
        <v>3547</v>
      </c>
      <c r="F344" s="137" t="s">
        <v>3548</v>
      </c>
      <c r="G344" s="138" t="s">
        <v>381</v>
      </c>
      <c r="H344" s="139">
        <v>210</v>
      </c>
      <c r="I344" s="23"/>
      <c r="J344" s="140">
        <f>ROUND(I344*H344,0)</f>
        <v>0</v>
      </c>
      <c r="K344" s="137" t="s">
        <v>1</v>
      </c>
      <c r="L344" s="46"/>
      <c r="M344" s="141" t="s">
        <v>1</v>
      </c>
      <c r="N344" s="142" t="s">
        <v>40</v>
      </c>
      <c r="O344" s="129"/>
      <c r="P344" s="130">
        <f>O344*H344</f>
        <v>0</v>
      </c>
      <c r="Q344" s="130">
        <v>0.03885</v>
      </c>
      <c r="R344" s="130">
        <f>Q344*H344</f>
        <v>8.1585</v>
      </c>
      <c r="S344" s="130">
        <v>0</v>
      </c>
      <c r="T344" s="131">
        <f>S344*H344</f>
        <v>0</v>
      </c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R344" s="132" t="s">
        <v>304</v>
      </c>
      <c r="AT344" s="132" t="s">
        <v>300</v>
      </c>
      <c r="AU344" s="132" t="s">
        <v>83</v>
      </c>
      <c r="AY344" s="39" t="s">
        <v>298</v>
      </c>
      <c r="BE344" s="133">
        <f>IF(N344="základní",J344,0)</f>
        <v>0</v>
      </c>
      <c r="BF344" s="133">
        <f>IF(N344="snížená",J344,0)</f>
        <v>0</v>
      </c>
      <c r="BG344" s="133">
        <f>IF(N344="zákl. přenesená",J344,0)</f>
        <v>0</v>
      </c>
      <c r="BH344" s="133">
        <f>IF(N344="sníž. přenesená",J344,0)</f>
        <v>0</v>
      </c>
      <c r="BI344" s="133">
        <f>IF(N344="nulová",J344,0)</f>
        <v>0</v>
      </c>
      <c r="BJ344" s="39" t="s">
        <v>8</v>
      </c>
      <c r="BK344" s="133">
        <f>ROUND(I344*H344,0)</f>
        <v>0</v>
      </c>
      <c r="BL344" s="39" t="s">
        <v>304</v>
      </c>
      <c r="BM344" s="132" t="s">
        <v>3549</v>
      </c>
    </row>
    <row r="345" spans="2:51" s="150" customFormat="1" ht="12">
      <c r="B345" s="151"/>
      <c r="D345" s="152" t="s">
        <v>306</v>
      </c>
      <c r="E345" s="153" t="s">
        <v>1</v>
      </c>
      <c r="F345" s="154" t="s">
        <v>196</v>
      </c>
      <c r="H345" s="155">
        <v>210</v>
      </c>
      <c r="L345" s="151"/>
      <c r="M345" s="156"/>
      <c r="N345" s="157"/>
      <c r="O345" s="157"/>
      <c r="P345" s="157"/>
      <c r="Q345" s="157"/>
      <c r="R345" s="157"/>
      <c r="S345" s="157"/>
      <c r="T345" s="158"/>
      <c r="AT345" s="153" t="s">
        <v>306</v>
      </c>
      <c r="AU345" s="153" t="s">
        <v>83</v>
      </c>
      <c r="AV345" s="150" t="s">
        <v>83</v>
      </c>
      <c r="AW345" s="150" t="s">
        <v>31</v>
      </c>
      <c r="AX345" s="150" t="s">
        <v>8</v>
      </c>
      <c r="AY345" s="153" t="s">
        <v>298</v>
      </c>
    </row>
    <row r="346" spans="1:65" s="49" customFormat="1" ht="24.2" customHeight="1">
      <c r="A346" s="47"/>
      <c r="B346" s="46"/>
      <c r="C346" s="135" t="s">
        <v>788</v>
      </c>
      <c r="D346" s="135" t="s">
        <v>300</v>
      </c>
      <c r="E346" s="136" t="s">
        <v>3550</v>
      </c>
      <c r="F346" s="137" t="s">
        <v>3551</v>
      </c>
      <c r="G346" s="138" t="s">
        <v>381</v>
      </c>
      <c r="H346" s="139">
        <v>260</v>
      </c>
      <c r="I346" s="23"/>
      <c r="J346" s="140">
        <f>ROUND(I346*H346,0)</f>
        <v>0</v>
      </c>
      <c r="K346" s="137" t="s">
        <v>1</v>
      </c>
      <c r="L346" s="46"/>
      <c r="M346" s="141" t="s">
        <v>1</v>
      </c>
      <c r="N346" s="142" t="s">
        <v>40</v>
      </c>
      <c r="O346" s="129"/>
      <c r="P346" s="130">
        <f>O346*H346</f>
        <v>0</v>
      </c>
      <c r="Q346" s="130">
        <v>0.01995</v>
      </c>
      <c r="R346" s="130">
        <f>Q346*H346</f>
        <v>5.186999999999999</v>
      </c>
      <c r="S346" s="130">
        <v>0</v>
      </c>
      <c r="T346" s="131">
        <f>S346*H346</f>
        <v>0</v>
      </c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R346" s="132" t="s">
        <v>304</v>
      </c>
      <c r="AT346" s="132" t="s">
        <v>300</v>
      </c>
      <c r="AU346" s="132" t="s">
        <v>83</v>
      </c>
      <c r="AY346" s="39" t="s">
        <v>298</v>
      </c>
      <c r="BE346" s="133">
        <f>IF(N346="základní",J346,0)</f>
        <v>0</v>
      </c>
      <c r="BF346" s="133">
        <f>IF(N346="snížená",J346,0)</f>
        <v>0</v>
      </c>
      <c r="BG346" s="133">
        <f>IF(N346="zákl. přenesená",J346,0)</f>
        <v>0</v>
      </c>
      <c r="BH346" s="133">
        <f>IF(N346="sníž. přenesená",J346,0)</f>
        <v>0</v>
      </c>
      <c r="BI346" s="133">
        <f>IF(N346="nulová",J346,0)</f>
        <v>0</v>
      </c>
      <c r="BJ346" s="39" t="s">
        <v>8</v>
      </c>
      <c r="BK346" s="133">
        <f>ROUND(I346*H346,0)</f>
        <v>0</v>
      </c>
      <c r="BL346" s="39" t="s">
        <v>304</v>
      </c>
      <c r="BM346" s="132" t="s">
        <v>3552</v>
      </c>
    </row>
    <row r="347" spans="2:51" s="150" customFormat="1" ht="12">
      <c r="B347" s="151"/>
      <c r="D347" s="152" t="s">
        <v>306</v>
      </c>
      <c r="E347" s="153" t="s">
        <v>1</v>
      </c>
      <c r="F347" s="154" t="s">
        <v>193</v>
      </c>
      <c r="H347" s="155">
        <v>260</v>
      </c>
      <c r="L347" s="151"/>
      <c r="M347" s="156"/>
      <c r="N347" s="157"/>
      <c r="O347" s="157"/>
      <c r="P347" s="157"/>
      <c r="Q347" s="157"/>
      <c r="R347" s="157"/>
      <c r="S347" s="157"/>
      <c r="T347" s="158"/>
      <c r="AT347" s="153" t="s">
        <v>306</v>
      </c>
      <c r="AU347" s="153" t="s">
        <v>83</v>
      </c>
      <c r="AV347" s="150" t="s">
        <v>83</v>
      </c>
      <c r="AW347" s="150" t="s">
        <v>31</v>
      </c>
      <c r="AX347" s="150" t="s">
        <v>8</v>
      </c>
      <c r="AY347" s="153" t="s">
        <v>298</v>
      </c>
    </row>
    <row r="348" spans="2:63" s="107" customFormat="1" ht="22.9" customHeight="1">
      <c r="B348" s="108"/>
      <c r="D348" s="109" t="s">
        <v>74</v>
      </c>
      <c r="E348" s="118" t="s">
        <v>1032</v>
      </c>
      <c r="F348" s="118" t="s">
        <v>1033</v>
      </c>
      <c r="J348" s="119">
        <f>BK348</f>
        <v>0</v>
      </c>
      <c r="L348" s="108"/>
      <c r="M348" s="112"/>
      <c r="N348" s="113"/>
      <c r="O348" s="113"/>
      <c r="P348" s="114">
        <f>SUM(P349:P353)</f>
        <v>0</v>
      </c>
      <c r="Q348" s="113"/>
      <c r="R348" s="114">
        <f>SUM(R349:R353)</f>
        <v>0</v>
      </c>
      <c r="S348" s="113"/>
      <c r="T348" s="115">
        <f>SUM(T349:T353)</f>
        <v>0</v>
      </c>
      <c r="AR348" s="109" t="s">
        <v>8</v>
      </c>
      <c r="AT348" s="116" t="s">
        <v>74</v>
      </c>
      <c r="AU348" s="116" t="s">
        <v>8</v>
      </c>
      <c r="AY348" s="109" t="s">
        <v>298</v>
      </c>
      <c r="BK348" s="117">
        <f>SUM(BK349:BK353)</f>
        <v>0</v>
      </c>
    </row>
    <row r="349" spans="1:65" s="49" customFormat="1" ht="14.45" customHeight="1">
      <c r="A349" s="47"/>
      <c r="B349" s="46"/>
      <c r="C349" s="135" t="s">
        <v>793</v>
      </c>
      <c r="D349" s="135" t="s">
        <v>300</v>
      </c>
      <c r="E349" s="136" t="s">
        <v>1035</v>
      </c>
      <c r="F349" s="137" t="s">
        <v>1036</v>
      </c>
      <c r="G349" s="138" t="s">
        <v>347</v>
      </c>
      <c r="H349" s="139">
        <v>660</v>
      </c>
      <c r="I349" s="23"/>
      <c r="J349" s="140">
        <f>ROUND(I349*H349,0)</f>
        <v>0</v>
      </c>
      <c r="K349" s="137" t="s">
        <v>314</v>
      </c>
      <c r="L349" s="46"/>
      <c r="M349" s="141" t="s">
        <v>1</v>
      </c>
      <c r="N349" s="142" t="s">
        <v>40</v>
      </c>
      <c r="O349" s="129"/>
      <c r="P349" s="130">
        <f>O349*H349</f>
        <v>0</v>
      </c>
      <c r="Q349" s="130">
        <v>0</v>
      </c>
      <c r="R349" s="130">
        <f>Q349*H349</f>
        <v>0</v>
      </c>
      <c r="S349" s="130">
        <v>0</v>
      </c>
      <c r="T349" s="131">
        <f>S349*H349</f>
        <v>0</v>
      </c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R349" s="132" t="s">
        <v>304</v>
      </c>
      <c r="AT349" s="132" t="s">
        <v>300</v>
      </c>
      <c r="AU349" s="132" t="s">
        <v>83</v>
      </c>
      <c r="AY349" s="39" t="s">
        <v>298</v>
      </c>
      <c r="BE349" s="133">
        <f>IF(N349="základní",J349,0)</f>
        <v>0</v>
      </c>
      <c r="BF349" s="133">
        <f>IF(N349="snížená",J349,0)</f>
        <v>0</v>
      </c>
      <c r="BG349" s="133">
        <f>IF(N349="zákl. přenesená",J349,0)</f>
        <v>0</v>
      </c>
      <c r="BH349" s="133">
        <f>IF(N349="sníž. přenesená",J349,0)</f>
        <v>0</v>
      </c>
      <c r="BI349" s="133">
        <f>IF(N349="nulová",J349,0)</f>
        <v>0</v>
      </c>
      <c r="BJ349" s="39" t="s">
        <v>8</v>
      </c>
      <c r="BK349" s="133">
        <f>ROUND(I349*H349,0)</f>
        <v>0</v>
      </c>
      <c r="BL349" s="39" t="s">
        <v>304</v>
      </c>
      <c r="BM349" s="132" t="s">
        <v>3553</v>
      </c>
    </row>
    <row r="350" spans="1:65" s="49" customFormat="1" ht="24.2" customHeight="1">
      <c r="A350" s="47"/>
      <c r="B350" s="46"/>
      <c r="C350" s="135" t="s">
        <v>798</v>
      </c>
      <c r="D350" s="135" t="s">
        <v>300</v>
      </c>
      <c r="E350" s="136" t="s">
        <v>1039</v>
      </c>
      <c r="F350" s="137" t="s">
        <v>1040</v>
      </c>
      <c r="G350" s="138" t="s">
        <v>347</v>
      </c>
      <c r="H350" s="139">
        <v>19140</v>
      </c>
      <c r="I350" s="23"/>
      <c r="J350" s="140">
        <f>ROUND(I350*H350,0)</f>
        <v>0</v>
      </c>
      <c r="K350" s="137" t="s">
        <v>314</v>
      </c>
      <c r="L350" s="46"/>
      <c r="M350" s="141" t="s">
        <v>1</v>
      </c>
      <c r="N350" s="142" t="s">
        <v>40</v>
      </c>
      <c r="O350" s="129"/>
      <c r="P350" s="130">
        <f>O350*H350</f>
        <v>0</v>
      </c>
      <c r="Q350" s="130">
        <v>0</v>
      </c>
      <c r="R350" s="130">
        <f>Q350*H350</f>
        <v>0</v>
      </c>
      <c r="S350" s="130">
        <v>0</v>
      </c>
      <c r="T350" s="131">
        <f>S350*H350</f>
        <v>0</v>
      </c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R350" s="132" t="s">
        <v>304</v>
      </c>
      <c r="AT350" s="132" t="s">
        <v>300</v>
      </c>
      <c r="AU350" s="132" t="s">
        <v>83</v>
      </c>
      <c r="AY350" s="39" t="s">
        <v>298</v>
      </c>
      <c r="BE350" s="133">
        <f>IF(N350="základní",J350,0)</f>
        <v>0</v>
      </c>
      <c r="BF350" s="133">
        <f>IF(N350="snížená",J350,0)</f>
        <v>0</v>
      </c>
      <c r="BG350" s="133">
        <f>IF(N350="zákl. přenesená",J350,0)</f>
        <v>0</v>
      </c>
      <c r="BH350" s="133">
        <f>IF(N350="sníž. přenesená",J350,0)</f>
        <v>0</v>
      </c>
      <c r="BI350" s="133">
        <f>IF(N350="nulová",J350,0)</f>
        <v>0</v>
      </c>
      <c r="BJ350" s="39" t="s">
        <v>8</v>
      </c>
      <c r="BK350" s="133">
        <f>ROUND(I350*H350,0)</f>
        <v>0</v>
      </c>
      <c r="BL350" s="39" t="s">
        <v>304</v>
      </c>
      <c r="BM350" s="132" t="s">
        <v>3554</v>
      </c>
    </row>
    <row r="351" spans="2:51" s="150" customFormat="1" ht="12">
      <c r="B351" s="151"/>
      <c r="D351" s="152" t="s">
        <v>306</v>
      </c>
      <c r="F351" s="154" t="s">
        <v>3555</v>
      </c>
      <c r="H351" s="155">
        <v>19140</v>
      </c>
      <c r="L351" s="151"/>
      <c r="M351" s="156"/>
      <c r="N351" s="157"/>
      <c r="O351" s="157"/>
      <c r="P351" s="157"/>
      <c r="Q351" s="157"/>
      <c r="R351" s="157"/>
      <c r="S351" s="157"/>
      <c r="T351" s="158"/>
      <c r="AT351" s="153" t="s">
        <v>306</v>
      </c>
      <c r="AU351" s="153" t="s">
        <v>83</v>
      </c>
      <c r="AV351" s="150" t="s">
        <v>83</v>
      </c>
      <c r="AW351" s="150" t="s">
        <v>3</v>
      </c>
      <c r="AX351" s="150" t="s">
        <v>8</v>
      </c>
      <c r="AY351" s="153" t="s">
        <v>298</v>
      </c>
    </row>
    <row r="352" spans="1:65" s="49" customFormat="1" ht="37.9" customHeight="1">
      <c r="A352" s="47"/>
      <c r="B352" s="46"/>
      <c r="C352" s="135" t="s">
        <v>803</v>
      </c>
      <c r="D352" s="135" t="s">
        <v>300</v>
      </c>
      <c r="E352" s="136" t="s">
        <v>1044</v>
      </c>
      <c r="F352" s="137" t="s">
        <v>1045</v>
      </c>
      <c r="G352" s="138" t="s">
        <v>347</v>
      </c>
      <c r="H352" s="139">
        <v>300</v>
      </c>
      <c r="I352" s="23"/>
      <c r="J352" s="140">
        <f>ROUND(I352*H352,0)</f>
        <v>0</v>
      </c>
      <c r="K352" s="137" t="s">
        <v>314</v>
      </c>
      <c r="L352" s="46"/>
      <c r="M352" s="141" t="s">
        <v>1</v>
      </c>
      <c r="N352" s="142" t="s">
        <v>40</v>
      </c>
      <c r="O352" s="129"/>
      <c r="P352" s="130">
        <f>O352*H352</f>
        <v>0</v>
      </c>
      <c r="Q352" s="130">
        <v>0</v>
      </c>
      <c r="R352" s="130">
        <f>Q352*H352</f>
        <v>0</v>
      </c>
      <c r="S352" s="130">
        <v>0</v>
      </c>
      <c r="T352" s="131">
        <f>S352*H352</f>
        <v>0</v>
      </c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R352" s="132" t="s">
        <v>304</v>
      </c>
      <c r="AT352" s="132" t="s">
        <v>300</v>
      </c>
      <c r="AU352" s="132" t="s">
        <v>83</v>
      </c>
      <c r="AY352" s="39" t="s">
        <v>298</v>
      </c>
      <c r="BE352" s="133">
        <f>IF(N352="základní",J352,0)</f>
        <v>0</v>
      </c>
      <c r="BF352" s="133">
        <f>IF(N352="snížená",J352,0)</f>
        <v>0</v>
      </c>
      <c r="BG352" s="133">
        <f>IF(N352="zákl. přenesená",J352,0)</f>
        <v>0</v>
      </c>
      <c r="BH352" s="133">
        <f>IF(N352="sníž. přenesená",J352,0)</f>
        <v>0</v>
      </c>
      <c r="BI352" s="133">
        <f>IF(N352="nulová",J352,0)</f>
        <v>0</v>
      </c>
      <c r="BJ352" s="39" t="s">
        <v>8</v>
      </c>
      <c r="BK352" s="133">
        <f>ROUND(I352*H352,0)</f>
        <v>0</v>
      </c>
      <c r="BL352" s="39" t="s">
        <v>304</v>
      </c>
      <c r="BM352" s="132" t="s">
        <v>3556</v>
      </c>
    </row>
    <row r="353" spans="1:65" s="49" customFormat="1" ht="37.9" customHeight="1">
      <c r="A353" s="47"/>
      <c r="B353" s="46"/>
      <c r="C353" s="135" t="s">
        <v>808</v>
      </c>
      <c r="D353" s="135" t="s">
        <v>300</v>
      </c>
      <c r="E353" s="136" t="s">
        <v>1047</v>
      </c>
      <c r="F353" s="137" t="s">
        <v>1048</v>
      </c>
      <c r="G353" s="138" t="s">
        <v>347</v>
      </c>
      <c r="H353" s="139">
        <v>360</v>
      </c>
      <c r="I353" s="23"/>
      <c r="J353" s="140">
        <f>ROUND(I353*H353,0)</f>
        <v>0</v>
      </c>
      <c r="K353" s="137" t="s">
        <v>314</v>
      </c>
      <c r="L353" s="46"/>
      <c r="M353" s="141" t="s">
        <v>1</v>
      </c>
      <c r="N353" s="142" t="s">
        <v>40</v>
      </c>
      <c r="O353" s="129"/>
      <c r="P353" s="130">
        <f>O353*H353</f>
        <v>0</v>
      </c>
      <c r="Q353" s="130">
        <v>0</v>
      </c>
      <c r="R353" s="130">
        <f>Q353*H353</f>
        <v>0</v>
      </c>
      <c r="S353" s="130">
        <v>0</v>
      </c>
      <c r="T353" s="131">
        <f>S353*H353</f>
        <v>0</v>
      </c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R353" s="132" t="s">
        <v>304</v>
      </c>
      <c r="AT353" s="132" t="s">
        <v>300</v>
      </c>
      <c r="AU353" s="132" t="s">
        <v>83</v>
      </c>
      <c r="AY353" s="39" t="s">
        <v>298</v>
      </c>
      <c r="BE353" s="133">
        <f>IF(N353="základní",J353,0)</f>
        <v>0</v>
      </c>
      <c r="BF353" s="133">
        <f>IF(N353="snížená",J353,0)</f>
        <v>0</v>
      </c>
      <c r="BG353" s="133">
        <f>IF(N353="zákl. přenesená",J353,0)</f>
        <v>0</v>
      </c>
      <c r="BH353" s="133">
        <f>IF(N353="sníž. přenesená",J353,0)</f>
        <v>0</v>
      </c>
      <c r="BI353" s="133">
        <f>IF(N353="nulová",J353,0)</f>
        <v>0</v>
      </c>
      <c r="BJ353" s="39" t="s">
        <v>8</v>
      </c>
      <c r="BK353" s="133">
        <f>ROUND(I353*H353,0)</f>
        <v>0</v>
      </c>
      <c r="BL353" s="39" t="s">
        <v>304</v>
      </c>
      <c r="BM353" s="132" t="s">
        <v>3557</v>
      </c>
    </row>
    <row r="354" spans="2:63" s="107" customFormat="1" ht="22.9" customHeight="1">
      <c r="B354" s="108"/>
      <c r="D354" s="109" t="s">
        <v>74</v>
      </c>
      <c r="E354" s="118" t="s">
        <v>1050</v>
      </c>
      <c r="F354" s="118" t="s">
        <v>1051</v>
      </c>
      <c r="J354" s="119">
        <f>BK354</f>
        <v>0</v>
      </c>
      <c r="L354" s="108"/>
      <c r="M354" s="112"/>
      <c r="N354" s="113"/>
      <c r="O354" s="113"/>
      <c r="P354" s="114">
        <f>P355</f>
        <v>0</v>
      </c>
      <c r="Q354" s="113"/>
      <c r="R354" s="114">
        <f>R355</f>
        <v>0</v>
      </c>
      <c r="S354" s="113"/>
      <c r="T354" s="115">
        <f>T355</f>
        <v>0</v>
      </c>
      <c r="AR354" s="109" t="s">
        <v>8</v>
      </c>
      <c r="AT354" s="116" t="s">
        <v>74</v>
      </c>
      <c r="AU354" s="116" t="s">
        <v>8</v>
      </c>
      <c r="AY354" s="109" t="s">
        <v>298</v>
      </c>
      <c r="BK354" s="117">
        <f>BK355</f>
        <v>0</v>
      </c>
    </row>
    <row r="355" spans="1:65" s="49" customFormat="1" ht="24.2" customHeight="1">
      <c r="A355" s="47"/>
      <c r="B355" s="46"/>
      <c r="C355" s="135" t="s">
        <v>812</v>
      </c>
      <c r="D355" s="135" t="s">
        <v>300</v>
      </c>
      <c r="E355" s="136" t="s">
        <v>3558</v>
      </c>
      <c r="F355" s="137" t="s">
        <v>3559</v>
      </c>
      <c r="G355" s="138" t="s">
        <v>347</v>
      </c>
      <c r="H355" s="139">
        <v>2275.721</v>
      </c>
      <c r="I355" s="23"/>
      <c r="J355" s="140">
        <f>ROUND(I355*H355,0)</f>
        <v>0</v>
      </c>
      <c r="K355" s="137" t="s">
        <v>314</v>
      </c>
      <c r="L355" s="46"/>
      <c r="M355" s="141" t="s">
        <v>1</v>
      </c>
      <c r="N355" s="142" t="s">
        <v>40</v>
      </c>
      <c r="O355" s="129"/>
      <c r="P355" s="130">
        <f>O355*H355</f>
        <v>0</v>
      </c>
      <c r="Q355" s="130">
        <v>0</v>
      </c>
      <c r="R355" s="130">
        <f>Q355*H355</f>
        <v>0</v>
      </c>
      <c r="S355" s="130">
        <v>0</v>
      </c>
      <c r="T355" s="131">
        <f>S355*H355</f>
        <v>0</v>
      </c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R355" s="132" t="s">
        <v>304</v>
      </c>
      <c r="AT355" s="132" t="s">
        <v>300</v>
      </c>
      <c r="AU355" s="132" t="s">
        <v>83</v>
      </c>
      <c r="AY355" s="39" t="s">
        <v>298</v>
      </c>
      <c r="BE355" s="133">
        <f>IF(N355="základní",J355,0)</f>
        <v>0</v>
      </c>
      <c r="BF355" s="133">
        <f>IF(N355="snížená",J355,0)</f>
        <v>0</v>
      </c>
      <c r="BG355" s="133">
        <f>IF(N355="zákl. přenesená",J355,0)</f>
        <v>0</v>
      </c>
      <c r="BH355" s="133">
        <f>IF(N355="sníž. přenesená",J355,0)</f>
        <v>0</v>
      </c>
      <c r="BI355" s="133">
        <f>IF(N355="nulová",J355,0)</f>
        <v>0</v>
      </c>
      <c r="BJ355" s="39" t="s">
        <v>8</v>
      </c>
      <c r="BK355" s="133">
        <f>ROUND(I355*H355,0)</f>
        <v>0</v>
      </c>
      <c r="BL355" s="39" t="s">
        <v>304</v>
      </c>
      <c r="BM355" s="132" t="s">
        <v>3560</v>
      </c>
    </row>
    <row r="356" spans="2:63" s="107" customFormat="1" ht="25.9" customHeight="1">
      <c r="B356" s="108"/>
      <c r="D356" s="109" t="s">
        <v>74</v>
      </c>
      <c r="E356" s="110" t="s">
        <v>1056</v>
      </c>
      <c r="F356" s="110" t="s">
        <v>1057</v>
      </c>
      <c r="J356" s="111">
        <f>BK356</f>
        <v>0</v>
      </c>
      <c r="L356" s="108"/>
      <c r="M356" s="112"/>
      <c r="N356" s="113"/>
      <c r="O356" s="113"/>
      <c r="P356" s="114">
        <f>P357+P383+P402+P432+P448</f>
        <v>0</v>
      </c>
      <c r="Q356" s="113"/>
      <c r="R356" s="114">
        <f>R357+R383+R402+R432+R448</f>
        <v>4.355644311749999</v>
      </c>
      <c r="S356" s="113"/>
      <c r="T356" s="115">
        <f>T357+T383+T402+T432+T448</f>
        <v>0</v>
      </c>
      <c r="AR356" s="109" t="s">
        <v>83</v>
      </c>
      <c r="AT356" s="116" t="s">
        <v>74</v>
      </c>
      <c r="AU356" s="116" t="s">
        <v>75</v>
      </c>
      <c r="AY356" s="109" t="s">
        <v>298</v>
      </c>
      <c r="BK356" s="117">
        <f>BK357+BK383+BK402+BK432+BK448</f>
        <v>0</v>
      </c>
    </row>
    <row r="357" spans="2:63" s="107" customFormat="1" ht="22.9" customHeight="1">
      <c r="B357" s="108"/>
      <c r="D357" s="109" t="s">
        <v>74</v>
      </c>
      <c r="E357" s="118" t="s">
        <v>1058</v>
      </c>
      <c r="F357" s="118" t="s">
        <v>1059</v>
      </c>
      <c r="J357" s="119">
        <f>BK357</f>
        <v>0</v>
      </c>
      <c r="L357" s="108"/>
      <c r="M357" s="112"/>
      <c r="N357" s="113"/>
      <c r="O357" s="113"/>
      <c r="P357" s="114">
        <f>SUM(P358:P382)</f>
        <v>0</v>
      </c>
      <c r="Q357" s="113"/>
      <c r="R357" s="114">
        <f>SUM(R358:R382)</f>
        <v>1.4833128500000001</v>
      </c>
      <c r="S357" s="113"/>
      <c r="T357" s="115">
        <f>SUM(T358:T382)</f>
        <v>0</v>
      </c>
      <c r="AR357" s="109" t="s">
        <v>83</v>
      </c>
      <c r="AT357" s="116" t="s">
        <v>74</v>
      </c>
      <c r="AU357" s="116" t="s">
        <v>8</v>
      </c>
      <c r="AY357" s="109" t="s">
        <v>298</v>
      </c>
      <c r="BK357" s="117">
        <f>SUM(BK358:BK382)</f>
        <v>0</v>
      </c>
    </row>
    <row r="358" spans="1:65" s="49" customFormat="1" ht="24.2" customHeight="1">
      <c r="A358" s="47"/>
      <c r="B358" s="46"/>
      <c r="C358" s="135" t="s">
        <v>816</v>
      </c>
      <c r="D358" s="135" t="s">
        <v>300</v>
      </c>
      <c r="E358" s="136" t="s">
        <v>1061</v>
      </c>
      <c r="F358" s="137" t="s">
        <v>1062</v>
      </c>
      <c r="G358" s="138" t="s">
        <v>381</v>
      </c>
      <c r="H358" s="139">
        <v>137.83</v>
      </c>
      <c r="I358" s="23"/>
      <c r="J358" s="140">
        <f>ROUND(I358*H358,0)</f>
        <v>0</v>
      </c>
      <c r="K358" s="137" t="s">
        <v>314</v>
      </c>
      <c r="L358" s="46"/>
      <c r="M358" s="141" t="s">
        <v>1</v>
      </c>
      <c r="N358" s="142" t="s">
        <v>40</v>
      </c>
      <c r="O358" s="129"/>
      <c r="P358" s="130">
        <f>O358*H358</f>
        <v>0</v>
      </c>
      <c r="Q358" s="130">
        <v>0.000395</v>
      </c>
      <c r="R358" s="130">
        <f>Q358*H358</f>
        <v>0.05444285000000001</v>
      </c>
      <c r="S358" s="130">
        <v>0</v>
      </c>
      <c r="T358" s="131">
        <f>S358*H358</f>
        <v>0</v>
      </c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R358" s="132" t="s">
        <v>378</v>
      </c>
      <c r="AT358" s="132" t="s">
        <v>300</v>
      </c>
      <c r="AU358" s="132" t="s">
        <v>83</v>
      </c>
      <c r="AY358" s="39" t="s">
        <v>298</v>
      </c>
      <c r="BE358" s="133">
        <f>IF(N358="základní",J358,0)</f>
        <v>0</v>
      </c>
      <c r="BF358" s="133">
        <f>IF(N358="snížená",J358,0)</f>
        <v>0</v>
      </c>
      <c r="BG358" s="133">
        <f>IF(N358="zákl. přenesená",J358,0)</f>
        <v>0</v>
      </c>
      <c r="BH358" s="133">
        <f>IF(N358="sníž. přenesená",J358,0)</f>
        <v>0</v>
      </c>
      <c r="BI358" s="133">
        <f>IF(N358="nulová",J358,0)</f>
        <v>0</v>
      </c>
      <c r="BJ358" s="39" t="s">
        <v>8</v>
      </c>
      <c r="BK358" s="133">
        <f>ROUND(I358*H358,0)</f>
        <v>0</v>
      </c>
      <c r="BL358" s="39" t="s">
        <v>378</v>
      </c>
      <c r="BM358" s="132" t="s">
        <v>3561</v>
      </c>
    </row>
    <row r="359" spans="2:51" s="150" customFormat="1" ht="12">
      <c r="B359" s="151"/>
      <c r="D359" s="152" t="s">
        <v>306</v>
      </c>
      <c r="E359" s="153" t="s">
        <v>1</v>
      </c>
      <c r="F359" s="154" t="s">
        <v>3562</v>
      </c>
      <c r="H359" s="155">
        <v>137.83</v>
      </c>
      <c r="L359" s="151"/>
      <c r="M359" s="156"/>
      <c r="N359" s="157"/>
      <c r="O359" s="157"/>
      <c r="P359" s="157"/>
      <c r="Q359" s="157"/>
      <c r="R359" s="157"/>
      <c r="S359" s="157"/>
      <c r="T359" s="158"/>
      <c r="AT359" s="153" t="s">
        <v>306</v>
      </c>
      <c r="AU359" s="153" t="s">
        <v>83</v>
      </c>
      <c r="AV359" s="150" t="s">
        <v>83</v>
      </c>
      <c r="AW359" s="150" t="s">
        <v>31</v>
      </c>
      <c r="AX359" s="150" t="s">
        <v>8</v>
      </c>
      <c r="AY359" s="153" t="s">
        <v>298</v>
      </c>
    </row>
    <row r="360" spans="1:65" s="49" customFormat="1" ht="24.2" customHeight="1">
      <c r="A360" s="47"/>
      <c r="B360" s="46"/>
      <c r="C360" s="135" t="s">
        <v>821</v>
      </c>
      <c r="D360" s="135" t="s">
        <v>300</v>
      </c>
      <c r="E360" s="136" t="s">
        <v>1090</v>
      </c>
      <c r="F360" s="137" t="s">
        <v>1091</v>
      </c>
      <c r="G360" s="138" t="s">
        <v>381</v>
      </c>
      <c r="H360" s="139">
        <v>260</v>
      </c>
      <c r="I360" s="23"/>
      <c r="J360" s="140">
        <f>ROUND(I360*H360,0)</f>
        <v>0</v>
      </c>
      <c r="K360" s="137" t="s">
        <v>314</v>
      </c>
      <c r="L360" s="46"/>
      <c r="M360" s="141" t="s">
        <v>1</v>
      </c>
      <c r="N360" s="142" t="s">
        <v>40</v>
      </c>
      <c r="O360" s="129"/>
      <c r="P360" s="130">
        <f>O360*H360</f>
        <v>0</v>
      </c>
      <c r="Q360" s="130">
        <v>0</v>
      </c>
      <c r="R360" s="130">
        <f>Q360*H360</f>
        <v>0</v>
      </c>
      <c r="S360" s="130">
        <v>0</v>
      </c>
      <c r="T360" s="131">
        <f>S360*H360</f>
        <v>0</v>
      </c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R360" s="132" t="s">
        <v>378</v>
      </c>
      <c r="AT360" s="132" t="s">
        <v>300</v>
      </c>
      <c r="AU360" s="132" t="s">
        <v>83</v>
      </c>
      <c r="AY360" s="39" t="s">
        <v>298</v>
      </c>
      <c r="BE360" s="133">
        <f>IF(N360="základní",J360,0)</f>
        <v>0</v>
      </c>
      <c r="BF360" s="133">
        <f>IF(N360="snížená",J360,0)</f>
        <v>0</v>
      </c>
      <c r="BG360" s="133">
        <f>IF(N360="zákl. přenesená",J360,0)</f>
        <v>0</v>
      </c>
      <c r="BH360" s="133">
        <f>IF(N360="sníž. přenesená",J360,0)</f>
        <v>0</v>
      </c>
      <c r="BI360" s="133">
        <f>IF(N360="nulová",J360,0)</f>
        <v>0</v>
      </c>
      <c r="BJ360" s="39" t="s">
        <v>8</v>
      </c>
      <c r="BK360" s="133">
        <f>ROUND(I360*H360,0)</f>
        <v>0</v>
      </c>
      <c r="BL360" s="39" t="s">
        <v>378</v>
      </c>
      <c r="BM360" s="132" t="s">
        <v>3563</v>
      </c>
    </row>
    <row r="361" spans="2:51" s="150" customFormat="1" ht="12">
      <c r="B361" s="151"/>
      <c r="D361" s="152" t="s">
        <v>306</v>
      </c>
      <c r="E361" s="153" t="s">
        <v>1</v>
      </c>
      <c r="F361" s="154" t="s">
        <v>3564</v>
      </c>
      <c r="H361" s="155">
        <v>260</v>
      </c>
      <c r="L361" s="151"/>
      <c r="M361" s="156"/>
      <c r="N361" s="157"/>
      <c r="O361" s="157"/>
      <c r="P361" s="157"/>
      <c r="Q361" s="157"/>
      <c r="R361" s="157"/>
      <c r="S361" s="157"/>
      <c r="T361" s="158"/>
      <c r="AT361" s="153" t="s">
        <v>306</v>
      </c>
      <c r="AU361" s="153" t="s">
        <v>83</v>
      </c>
      <c r="AV361" s="150" t="s">
        <v>83</v>
      </c>
      <c r="AW361" s="150" t="s">
        <v>31</v>
      </c>
      <c r="AX361" s="150" t="s">
        <v>75</v>
      </c>
      <c r="AY361" s="153" t="s">
        <v>298</v>
      </c>
    </row>
    <row r="362" spans="2:51" s="159" customFormat="1" ht="12">
      <c r="B362" s="160"/>
      <c r="D362" s="152" t="s">
        <v>306</v>
      </c>
      <c r="E362" s="161" t="s">
        <v>193</v>
      </c>
      <c r="F362" s="162" t="s">
        <v>1095</v>
      </c>
      <c r="H362" s="163">
        <v>260</v>
      </c>
      <c r="L362" s="160"/>
      <c r="M362" s="164"/>
      <c r="N362" s="165"/>
      <c r="O362" s="165"/>
      <c r="P362" s="165"/>
      <c r="Q362" s="165"/>
      <c r="R362" s="165"/>
      <c r="S362" s="165"/>
      <c r="T362" s="166"/>
      <c r="AT362" s="161" t="s">
        <v>306</v>
      </c>
      <c r="AU362" s="161" t="s">
        <v>83</v>
      </c>
      <c r="AV362" s="159" t="s">
        <v>310</v>
      </c>
      <c r="AW362" s="159" t="s">
        <v>31</v>
      </c>
      <c r="AX362" s="159" t="s">
        <v>8</v>
      </c>
      <c r="AY362" s="161" t="s">
        <v>298</v>
      </c>
    </row>
    <row r="363" spans="1:65" s="49" customFormat="1" ht="24.2" customHeight="1">
      <c r="A363" s="47"/>
      <c r="B363" s="46"/>
      <c r="C363" s="135" t="s">
        <v>837</v>
      </c>
      <c r="D363" s="135" t="s">
        <v>300</v>
      </c>
      <c r="E363" s="136" t="s">
        <v>1097</v>
      </c>
      <c r="F363" s="137" t="s">
        <v>1098</v>
      </c>
      <c r="G363" s="138" t="s">
        <v>381</v>
      </c>
      <c r="H363" s="139">
        <v>210</v>
      </c>
      <c r="I363" s="23"/>
      <c r="J363" s="140">
        <f>ROUND(I363*H363,0)</f>
        <v>0</v>
      </c>
      <c r="K363" s="137" t="s">
        <v>314</v>
      </c>
      <c r="L363" s="46"/>
      <c r="M363" s="141" t="s">
        <v>1</v>
      </c>
      <c r="N363" s="142" t="s">
        <v>40</v>
      </c>
      <c r="O363" s="129"/>
      <c r="P363" s="130">
        <f>O363*H363</f>
        <v>0</v>
      </c>
      <c r="Q363" s="130">
        <v>0</v>
      </c>
      <c r="R363" s="130">
        <f>Q363*H363</f>
        <v>0</v>
      </c>
      <c r="S363" s="130">
        <v>0</v>
      </c>
      <c r="T363" s="131">
        <f>S363*H363</f>
        <v>0</v>
      </c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R363" s="132" t="s">
        <v>378</v>
      </c>
      <c r="AT363" s="132" t="s">
        <v>300</v>
      </c>
      <c r="AU363" s="132" t="s">
        <v>83</v>
      </c>
      <c r="AY363" s="39" t="s">
        <v>298</v>
      </c>
      <c r="BE363" s="133">
        <f>IF(N363="základní",J363,0)</f>
        <v>0</v>
      </c>
      <c r="BF363" s="133">
        <f>IF(N363="snížená",J363,0)</f>
        <v>0</v>
      </c>
      <c r="BG363" s="133">
        <f>IF(N363="zákl. přenesená",J363,0)</f>
        <v>0</v>
      </c>
      <c r="BH363" s="133">
        <f>IF(N363="sníž. přenesená",J363,0)</f>
        <v>0</v>
      </c>
      <c r="BI363" s="133">
        <f>IF(N363="nulová",J363,0)</f>
        <v>0</v>
      </c>
      <c r="BJ363" s="39" t="s">
        <v>8</v>
      </c>
      <c r="BK363" s="133">
        <f>ROUND(I363*H363,0)</f>
        <v>0</v>
      </c>
      <c r="BL363" s="39" t="s">
        <v>378</v>
      </c>
      <c r="BM363" s="132" t="s">
        <v>3565</v>
      </c>
    </row>
    <row r="364" spans="2:51" s="150" customFormat="1" ht="12">
      <c r="B364" s="151"/>
      <c r="D364" s="152" t="s">
        <v>306</v>
      </c>
      <c r="E364" s="153" t="s">
        <v>1</v>
      </c>
      <c r="F364" s="154" t="s">
        <v>3566</v>
      </c>
      <c r="H364" s="155">
        <v>210</v>
      </c>
      <c r="L364" s="151"/>
      <c r="M364" s="156"/>
      <c r="N364" s="157"/>
      <c r="O364" s="157"/>
      <c r="P364" s="157"/>
      <c r="Q364" s="157"/>
      <c r="R364" s="157"/>
      <c r="S364" s="157"/>
      <c r="T364" s="158"/>
      <c r="AT364" s="153" t="s">
        <v>306</v>
      </c>
      <c r="AU364" s="153" t="s">
        <v>83</v>
      </c>
      <c r="AV364" s="150" t="s">
        <v>83</v>
      </c>
      <c r="AW364" s="150" t="s">
        <v>31</v>
      </c>
      <c r="AX364" s="150" t="s">
        <v>75</v>
      </c>
      <c r="AY364" s="153" t="s">
        <v>298</v>
      </c>
    </row>
    <row r="365" spans="2:51" s="159" customFormat="1" ht="12">
      <c r="B365" s="160"/>
      <c r="D365" s="152" t="s">
        <v>306</v>
      </c>
      <c r="E365" s="161" t="s">
        <v>196</v>
      </c>
      <c r="F365" s="162" t="s">
        <v>1102</v>
      </c>
      <c r="H365" s="163">
        <v>210</v>
      </c>
      <c r="L365" s="160"/>
      <c r="M365" s="164"/>
      <c r="N365" s="165"/>
      <c r="O365" s="165"/>
      <c r="P365" s="165"/>
      <c r="Q365" s="165"/>
      <c r="R365" s="165"/>
      <c r="S365" s="165"/>
      <c r="T365" s="166"/>
      <c r="AT365" s="161" t="s">
        <v>306</v>
      </c>
      <c r="AU365" s="161" t="s">
        <v>83</v>
      </c>
      <c r="AV365" s="159" t="s">
        <v>310</v>
      </c>
      <c r="AW365" s="159" t="s">
        <v>31</v>
      </c>
      <c r="AX365" s="159" t="s">
        <v>8</v>
      </c>
      <c r="AY365" s="161" t="s">
        <v>298</v>
      </c>
    </row>
    <row r="366" spans="1:65" s="49" customFormat="1" ht="14.45" customHeight="1">
      <c r="A366" s="47"/>
      <c r="B366" s="46"/>
      <c r="C366" s="120" t="s">
        <v>843</v>
      </c>
      <c r="D366" s="120" t="s">
        <v>358</v>
      </c>
      <c r="E366" s="121" t="s">
        <v>1107</v>
      </c>
      <c r="F366" s="122" t="s">
        <v>1108</v>
      </c>
      <c r="G366" s="123" t="s">
        <v>381</v>
      </c>
      <c r="H366" s="124">
        <v>532.7</v>
      </c>
      <c r="I366" s="24"/>
      <c r="J366" s="125">
        <f>ROUND(I366*H366,0)</f>
        <v>0</v>
      </c>
      <c r="K366" s="122" t="s">
        <v>314</v>
      </c>
      <c r="L366" s="126"/>
      <c r="M366" s="127" t="s">
        <v>1</v>
      </c>
      <c r="N366" s="128" t="s">
        <v>40</v>
      </c>
      <c r="O366" s="129"/>
      <c r="P366" s="130">
        <f>O366*H366</f>
        <v>0</v>
      </c>
      <c r="Q366" s="130">
        <v>0.0021</v>
      </c>
      <c r="R366" s="130">
        <f>Q366*H366</f>
        <v>1.11867</v>
      </c>
      <c r="S366" s="130">
        <v>0</v>
      </c>
      <c r="T366" s="131">
        <f>S366*H366</f>
        <v>0</v>
      </c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R366" s="132" t="s">
        <v>475</v>
      </c>
      <c r="AT366" s="132" t="s">
        <v>358</v>
      </c>
      <c r="AU366" s="132" t="s">
        <v>83</v>
      </c>
      <c r="AY366" s="39" t="s">
        <v>298</v>
      </c>
      <c r="BE366" s="133">
        <f>IF(N366="základní",J366,0)</f>
        <v>0</v>
      </c>
      <c r="BF366" s="133">
        <f>IF(N366="snížená",J366,0)</f>
        <v>0</v>
      </c>
      <c r="BG366" s="133">
        <f>IF(N366="zákl. přenesená",J366,0)</f>
        <v>0</v>
      </c>
      <c r="BH366" s="133">
        <f>IF(N366="sníž. přenesená",J366,0)</f>
        <v>0</v>
      </c>
      <c r="BI366" s="133">
        <f>IF(N366="nulová",J366,0)</f>
        <v>0</v>
      </c>
      <c r="BJ366" s="39" t="s">
        <v>8</v>
      </c>
      <c r="BK366" s="133">
        <f>ROUND(I366*H366,0)</f>
        <v>0</v>
      </c>
      <c r="BL366" s="39" t="s">
        <v>378</v>
      </c>
      <c r="BM366" s="132" t="s">
        <v>3567</v>
      </c>
    </row>
    <row r="367" spans="2:51" s="150" customFormat="1" ht="12">
      <c r="B367" s="151"/>
      <c r="D367" s="152" t="s">
        <v>306</v>
      </c>
      <c r="E367" s="153" t="s">
        <v>1</v>
      </c>
      <c r="F367" s="154" t="s">
        <v>1110</v>
      </c>
      <c r="H367" s="155">
        <v>291.2</v>
      </c>
      <c r="L367" s="151"/>
      <c r="M367" s="156"/>
      <c r="N367" s="157"/>
      <c r="O367" s="157"/>
      <c r="P367" s="157"/>
      <c r="Q367" s="157"/>
      <c r="R367" s="157"/>
      <c r="S367" s="157"/>
      <c r="T367" s="158"/>
      <c r="AT367" s="153" t="s">
        <v>306</v>
      </c>
      <c r="AU367" s="153" t="s">
        <v>83</v>
      </c>
      <c r="AV367" s="150" t="s">
        <v>83</v>
      </c>
      <c r="AW367" s="150" t="s">
        <v>31</v>
      </c>
      <c r="AX367" s="150" t="s">
        <v>75</v>
      </c>
      <c r="AY367" s="153" t="s">
        <v>298</v>
      </c>
    </row>
    <row r="368" spans="2:51" s="150" customFormat="1" ht="12">
      <c r="B368" s="151"/>
      <c r="D368" s="152" t="s">
        <v>306</v>
      </c>
      <c r="E368" s="153" t="s">
        <v>1</v>
      </c>
      <c r="F368" s="154" t="s">
        <v>1111</v>
      </c>
      <c r="H368" s="155">
        <v>241.5</v>
      </c>
      <c r="L368" s="151"/>
      <c r="M368" s="156"/>
      <c r="N368" s="157"/>
      <c r="O368" s="157"/>
      <c r="P368" s="157"/>
      <c r="Q368" s="157"/>
      <c r="R368" s="157"/>
      <c r="S368" s="157"/>
      <c r="T368" s="158"/>
      <c r="AT368" s="153" t="s">
        <v>306</v>
      </c>
      <c r="AU368" s="153" t="s">
        <v>83</v>
      </c>
      <c r="AV368" s="150" t="s">
        <v>83</v>
      </c>
      <c r="AW368" s="150" t="s">
        <v>31</v>
      </c>
      <c r="AX368" s="150" t="s">
        <v>75</v>
      </c>
      <c r="AY368" s="153" t="s">
        <v>298</v>
      </c>
    </row>
    <row r="369" spans="2:51" s="159" customFormat="1" ht="12">
      <c r="B369" s="160"/>
      <c r="D369" s="152" t="s">
        <v>306</v>
      </c>
      <c r="E369" s="161" t="s">
        <v>1</v>
      </c>
      <c r="F369" s="162" t="s">
        <v>309</v>
      </c>
      <c r="H369" s="163">
        <v>532.7</v>
      </c>
      <c r="L369" s="160"/>
      <c r="M369" s="164"/>
      <c r="N369" s="165"/>
      <c r="O369" s="165"/>
      <c r="P369" s="165"/>
      <c r="Q369" s="165"/>
      <c r="R369" s="165"/>
      <c r="S369" s="165"/>
      <c r="T369" s="166"/>
      <c r="AT369" s="161" t="s">
        <v>306</v>
      </c>
      <c r="AU369" s="161" t="s">
        <v>83</v>
      </c>
      <c r="AV369" s="159" t="s">
        <v>310</v>
      </c>
      <c r="AW369" s="159" t="s">
        <v>31</v>
      </c>
      <c r="AX369" s="159" t="s">
        <v>8</v>
      </c>
      <c r="AY369" s="161" t="s">
        <v>298</v>
      </c>
    </row>
    <row r="370" spans="1:65" s="49" customFormat="1" ht="24.2" customHeight="1">
      <c r="A370" s="47"/>
      <c r="B370" s="46"/>
      <c r="C370" s="135" t="s">
        <v>849</v>
      </c>
      <c r="D370" s="135" t="s">
        <v>300</v>
      </c>
      <c r="E370" s="136" t="s">
        <v>1115</v>
      </c>
      <c r="F370" s="137" t="s">
        <v>1116</v>
      </c>
      <c r="G370" s="138" t="s">
        <v>381</v>
      </c>
      <c r="H370" s="139">
        <v>260</v>
      </c>
      <c r="I370" s="23"/>
      <c r="J370" s="140">
        <f>ROUND(I370*H370,0)</f>
        <v>0</v>
      </c>
      <c r="K370" s="137" t="s">
        <v>314</v>
      </c>
      <c r="L370" s="46"/>
      <c r="M370" s="141" t="s">
        <v>1</v>
      </c>
      <c r="N370" s="142" t="s">
        <v>40</v>
      </c>
      <c r="O370" s="129"/>
      <c r="P370" s="130">
        <f>O370*H370</f>
        <v>0</v>
      </c>
      <c r="Q370" s="130">
        <v>0</v>
      </c>
      <c r="R370" s="130">
        <f>Q370*H370</f>
        <v>0</v>
      </c>
      <c r="S370" s="130">
        <v>0</v>
      </c>
      <c r="T370" s="131">
        <f>S370*H370</f>
        <v>0</v>
      </c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R370" s="132" t="s">
        <v>378</v>
      </c>
      <c r="AT370" s="132" t="s">
        <v>300</v>
      </c>
      <c r="AU370" s="132" t="s">
        <v>83</v>
      </c>
      <c r="AY370" s="39" t="s">
        <v>298</v>
      </c>
      <c r="BE370" s="133">
        <f>IF(N370="základní",J370,0)</f>
        <v>0</v>
      </c>
      <c r="BF370" s="133">
        <f>IF(N370="snížená",J370,0)</f>
        <v>0</v>
      </c>
      <c r="BG370" s="133">
        <f>IF(N370="zákl. přenesená",J370,0)</f>
        <v>0</v>
      </c>
      <c r="BH370" s="133">
        <f>IF(N370="sníž. přenesená",J370,0)</f>
        <v>0</v>
      </c>
      <c r="BI370" s="133">
        <f>IF(N370="nulová",J370,0)</f>
        <v>0</v>
      </c>
      <c r="BJ370" s="39" t="s">
        <v>8</v>
      </c>
      <c r="BK370" s="133">
        <f>ROUND(I370*H370,0)</f>
        <v>0</v>
      </c>
      <c r="BL370" s="39" t="s">
        <v>378</v>
      </c>
      <c r="BM370" s="132" t="s">
        <v>3568</v>
      </c>
    </row>
    <row r="371" spans="2:51" s="150" customFormat="1" ht="12">
      <c r="B371" s="151"/>
      <c r="D371" s="152" t="s">
        <v>306</v>
      </c>
      <c r="E371" s="153" t="s">
        <v>1</v>
      </c>
      <c r="F371" s="154" t="s">
        <v>193</v>
      </c>
      <c r="H371" s="155">
        <v>260</v>
      </c>
      <c r="L371" s="151"/>
      <c r="M371" s="156"/>
      <c r="N371" s="157"/>
      <c r="O371" s="157"/>
      <c r="P371" s="157"/>
      <c r="Q371" s="157"/>
      <c r="R371" s="157"/>
      <c r="S371" s="157"/>
      <c r="T371" s="158"/>
      <c r="AT371" s="153" t="s">
        <v>306</v>
      </c>
      <c r="AU371" s="153" t="s">
        <v>83</v>
      </c>
      <c r="AV371" s="150" t="s">
        <v>83</v>
      </c>
      <c r="AW371" s="150" t="s">
        <v>31</v>
      </c>
      <c r="AX371" s="150" t="s">
        <v>8</v>
      </c>
      <c r="AY371" s="153" t="s">
        <v>298</v>
      </c>
    </row>
    <row r="372" spans="1:65" s="49" customFormat="1" ht="24.2" customHeight="1">
      <c r="A372" s="47"/>
      <c r="B372" s="46"/>
      <c r="C372" s="135" t="s">
        <v>854</v>
      </c>
      <c r="D372" s="135" t="s">
        <v>300</v>
      </c>
      <c r="E372" s="136" t="s">
        <v>1119</v>
      </c>
      <c r="F372" s="137" t="s">
        <v>1120</v>
      </c>
      <c r="G372" s="138" t="s">
        <v>381</v>
      </c>
      <c r="H372" s="139">
        <v>260</v>
      </c>
      <c r="I372" s="23"/>
      <c r="J372" s="140">
        <f>ROUND(I372*H372,0)</f>
        <v>0</v>
      </c>
      <c r="K372" s="137" t="s">
        <v>314</v>
      </c>
      <c r="L372" s="46"/>
      <c r="M372" s="141" t="s">
        <v>1</v>
      </c>
      <c r="N372" s="142" t="s">
        <v>40</v>
      </c>
      <c r="O372" s="129"/>
      <c r="P372" s="130">
        <f>O372*H372</f>
        <v>0</v>
      </c>
      <c r="Q372" s="130">
        <v>0</v>
      </c>
      <c r="R372" s="130">
        <f>Q372*H372</f>
        <v>0</v>
      </c>
      <c r="S372" s="130">
        <v>0</v>
      </c>
      <c r="T372" s="131">
        <f>S372*H372</f>
        <v>0</v>
      </c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R372" s="132" t="s">
        <v>378</v>
      </c>
      <c r="AT372" s="132" t="s">
        <v>300</v>
      </c>
      <c r="AU372" s="132" t="s">
        <v>83</v>
      </c>
      <c r="AY372" s="39" t="s">
        <v>298</v>
      </c>
      <c r="BE372" s="133">
        <f>IF(N372="základní",J372,0)</f>
        <v>0</v>
      </c>
      <c r="BF372" s="133">
        <f>IF(N372="snížená",J372,0)</f>
        <v>0</v>
      </c>
      <c r="BG372" s="133">
        <f>IF(N372="zákl. přenesená",J372,0)</f>
        <v>0</v>
      </c>
      <c r="BH372" s="133">
        <f>IF(N372="sníž. přenesená",J372,0)</f>
        <v>0</v>
      </c>
      <c r="BI372" s="133">
        <f>IF(N372="nulová",J372,0)</f>
        <v>0</v>
      </c>
      <c r="BJ372" s="39" t="s">
        <v>8</v>
      </c>
      <c r="BK372" s="133">
        <f>ROUND(I372*H372,0)</f>
        <v>0</v>
      </c>
      <c r="BL372" s="39" t="s">
        <v>378</v>
      </c>
      <c r="BM372" s="132" t="s">
        <v>3569</v>
      </c>
    </row>
    <row r="373" spans="2:51" s="150" customFormat="1" ht="12">
      <c r="B373" s="151"/>
      <c r="D373" s="152" t="s">
        <v>306</v>
      </c>
      <c r="E373" s="153" t="s">
        <v>1</v>
      </c>
      <c r="F373" s="154" t="s">
        <v>193</v>
      </c>
      <c r="H373" s="155">
        <v>260</v>
      </c>
      <c r="L373" s="151"/>
      <c r="M373" s="156"/>
      <c r="N373" s="157"/>
      <c r="O373" s="157"/>
      <c r="P373" s="157"/>
      <c r="Q373" s="157"/>
      <c r="R373" s="157"/>
      <c r="S373" s="157"/>
      <c r="T373" s="158"/>
      <c r="AT373" s="153" t="s">
        <v>306</v>
      </c>
      <c r="AU373" s="153" t="s">
        <v>83</v>
      </c>
      <c r="AV373" s="150" t="s">
        <v>83</v>
      </c>
      <c r="AW373" s="150" t="s">
        <v>31</v>
      </c>
      <c r="AX373" s="150" t="s">
        <v>8</v>
      </c>
      <c r="AY373" s="153" t="s">
        <v>298</v>
      </c>
    </row>
    <row r="374" spans="1:65" s="49" customFormat="1" ht="24.2" customHeight="1">
      <c r="A374" s="47"/>
      <c r="B374" s="46"/>
      <c r="C374" s="135" t="s">
        <v>860</v>
      </c>
      <c r="D374" s="135" t="s">
        <v>300</v>
      </c>
      <c r="E374" s="136" t="s">
        <v>1123</v>
      </c>
      <c r="F374" s="137" t="s">
        <v>1124</v>
      </c>
      <c r="G374" s="138" t="s">
        <v>381</v>
      </c>
      <c r="H374" s="139">
        <v>210</v>
      </c>
      <c r="I374" s="23"/>
      <c r="J374" s="140">
        <f>ROUND(I374*H374,0)</f>
        <v>0</v>
      </c>
      <c r="K374" s="137" t="s">
        <v>314</v>
      </c>
      <c r="L374" s="46"/>
      <c r="M374" s="141" t="s">
        <v>1</v>
      </c>
      <c r="N374" s="142" t="s">
        <v>40</v>
      </c>
      <c r="O374" s="129"/>
      <c r="P374" s="130">
        <f>O374*H374</f>
        <v>0</v>
      </c>
      <c r="Q374" s="130">
        <v>0</v>
      </c>
      <c r="R374" s="130">
        <f>Q374*H374</f>
        <v>0</v>
      </c>
      <c r="S374" s="130">
        <v>0</v>
      </c>
      <c r="T374" s="131">
        <f>S374*H374</f>
        <v>0</v>
      </c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R374" s="132" t="s">
        <v>378</v>
      </c>
      <c r="AT374" s="132" t="s">
        <v>300</v>
      </c>
      <c r="AU374" s="132" t="s">
        <v>83</v>
      </c>
      <c r="AY374" s="39" t="s">
        <v>298</v>
      </c>
      <c r="BE374" s="133">
        <f>IF(N374="základní",J374,0)</f>
        <v>0</v>
      </c>
      <c r="BF374" s="133">
        <f>IF(N374="snížená",J374,0)</f>
        <v>0</v>
      </c>
      <c r="BG374" s="133">
        <f>IF(N374="zákl. přenesená",J374,0)</f>
        <v>0</v>
      </c>
      <c r="BH374" s="133">
        <f>IF(N374="sníž. přenesená",J374,0)</f>
        <v>0</v>
      </c>
      <c r="BI374" s="133">
        <f>IF(N374="nulová",J374,0)</f>
        <v>0</v>
      </c>
      <c r="BJ374" s="39" t="s">
        <v>8</v>
      </c>
      <c r="BK374" s="133">
        <f>ROUND(I374*H374,0)</f>
        <v>0</v>
      </c>
      <c r="BL374" s="39" t="s">
        <v>378</v>
      </c>
      <c r="BM374" s="132" t="s">
        <v>3570</v>
      </c>
    </row>
    <row r="375" spans="2:51" s="150" customFormat="1" ht="12">
      <c r="B375" s="151"/>
      <c r="D375" s="152" t="s">
        <v>306</v>
      </c>
      <c r="E375" s="153" t="s">
        <v>1</v>
      </c>
      <c r="F375" s="154" t="s">
        <v>196</v>
      </c>
      <c r="H375" s="155">
        <v>210</v>
      </c>
      <c r="L375" s="151"/>
      <c r="M375" s="156"/>
      <c r="N375" s="157"/>
      <c r="O375" s="157"/>
      <c r="P375" s="157"/>
      <c r="Q375" s="157"/>
      <c r="R375" s="157"/>
      <c r="S375" s="157"/>
      <c r="T375" s="158"/>
      <c r="AT375" s="153" t="s">
        <v>306</v>
      </c>
      <c r="AU375" s="153" t="s">
        <v>83</v>
      </c>
      <c r="AV375" s="150" t="s">
        <v>83</v>
      </c>
      <c r="AW375" s="150" t="s">
        <v>31</v>
      </c>
      <c r="AX375" s="150" t="s">
        <v>8</v>
      </c>
      <c r="AY375" s="153" t="s">
        <v>298</v>
      </c>
    </row>
    <row r="376" spans="1:65" s="49" customFormat="1" ht="24.2" customHeight="1">
      <c r="A376" s="47"/>
      <c r="B376" s="46"/>
      <c r="C376" s="135" t="s">
        <v>868</v>
      </c>
      <c r="D376" s="135" t="s">
        <v>300</v>
      </c>
      <c r="E376" s="136" t="s">
        <v>1127</v>
      </c>
      <c r="F376" s="137" t="s">
        <v>1128</v>
      </c>
      <c r="G376" s="138" t="s">
        <v>381</v>
      </c>
      <c r="H376" s="139">
        <v>210</v>
      </c>
      <c r="I376" s="23"/>
      <c r="J376" s="140">
        <f>ROUND(I376*H376,0)</f>
        <v>0</v>
      </c>
      <c r="K376" s="137" t="s">
        <v>314</v>
      </c>
      <c r="L376" s="46"/>
      <c r="M376" s="141" t="s">
        <v>1</v>
      </c>
      <c r="N376" s="142" t="s">
        <v>40</v>
      </c>
      <c r="O376" s="129"/>
      <c r="P376" s="130">
        <f>O376*H376</f>
        <v>0</v>
      </c>
      <c r="Q376" s="130">
        <v>0</v>
      </c>
      <c r="R376" s="130">
        <f>Q376*H376</f>
        <v>0</v>
      </c>
      <c r="S376" s="130">
        <v>0</v>
      </c>
      <c r="T376" s="131">
        <f>S376*H376</f>
        <v>0</v>
      </c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R376" s="132" t="s">
        <v>378</v>
      </c>
      <c r="AT376" s="132" t="s">
        <v>300</v>
      </c>
      <c r="AU376" s="132" t="s">
        <v>83</v>
      </c>
      <c r="AY376" s="39" t="s">
        <v>298</v>
      </c>
      <c r="BE376" s="133">
        <f>IF(N376="základní",J376,0)</f>
        <v>0</v>
      </c>
      <c r="BF376" s="133">
        <f>IF(N376="snížená",J376,0)</f>
        <v>0</v>
      </c>
      <c r="BG376" s="133">
        <f>IF(N376="zákl. přenesená",J376,0)</f>
        <v>0</v>
      </c>
      <c r="BH376" s="133">
        <f>IF(N376="sníž. přenesená",J376,0)</f>
        <v>0</v>
      </c>
      <c r="BI376" s="133">
        <f>IF(N376="nulová",J376,0)</f>
        <v>0</v>
      </c>
      <c r="BJ376" s="39" t="s">
        <v>8</v>
      </c>
      <c r="BK376" s="133">
        <f>ROUND(I376*H376,0)</f>
        <v>0</v>
      </c>
      <c r="BL376" s="39" t="s">
        <v>378</v>
      </c>
      <c r="BM376" s="132" t="s">
        <v>3571</v>
      </c>
    </row>
    <row r="377" spans="2:51" s="150" customFormat="1" ht="12">
      <c r="B377" s="151"/>
      <c r="D377" s="152" t="s">
        <v>306</v>
      </c>
      <c r="E377" s="153" t="s">
        <v>1</v>
      </c>
      <c r="F377" s="154" t="s">
        <v>196</v>
      </c>
      <c r="H377" s="155">
        <v>210</v>
      </c>
      <c r="L377" s="151"/>
      <c r="M377" s="156"/>
      <c r="N377" s="157"/>
      <c r="O377" s="157"/>
      <c r="P377" s="157"/>
      <c r="Q377" s="157"/>
      <c r="R377" s="157"/>
      <c r="S377" s="157"/>
      <c r="T377" s="158"/>
      <c r="AT377" s="153" t="s">
        <v>306</v>
      </c>
      <c r="AU377" s="153" t="s">
        <v>83</v>
      </c>
      <c r="AV377" s="150" t="s">
        <v>83</v>
      </c>
      <c r="AW377" s="150" t="s">
        <v>31</v>
      </c>
      <c r="AX377" s="150" t="s">
        <v>8</v>
      </c>
      <c r="AY377" s="153" t="s">
        <v>298</v>
      </c>
    </row>
    <row r="378" spans="1:65" s="49" customFormat="1" ht="14.45" customHeight="1">
      <c r="A378" s="47"/>
      <c r="B378" s="46"/>
      <c r="C378" s="120" t="s">
        <v>872</v>
      </c>
      <c r="D378" s="120" t="s">
        <v>358</v>
      </c>
      <c r="E378" s="121" t="s">
        <v>1131</v>
      </c>
      <c r="F378" s="122" t="s">
        <v>1132</v>
      </c>
      <c r="G378" s="123" t="s">
        <v>381</v>
      </c>
      <c r="H378" s="124">
        <v>1034</v>
      </c>
      <c r="I378" s="24"/>
      <c r="J378" s="125">
        <f>ROUND(I378*H378,0)</f>
        <v>0</v>
      </c>
      <c r="K378" s="122" t="s">
        <v>314</v>
      </c>
      <c r="L378" s="126"/>
      <c r="M378" s="127" t="s">
        <v>1</v>
      </c>
      <c r="N378" s="128" t="s">
        <v>40</v>
      </c>
      <c r="O378" s="129"/>
      <c r="P378" s="130">
        <f>O378*H378</f>
        <v>0</v>
      </c>
      <c r="Q378" s="130">
        <v>0.0003</v>
      </c>
      <c r="R378" s="130">
        <f>Q378*H378</f>
        <v>0.3102</v>
      </c>
      <c r="S378" s="130">
        <v>0</v>
      </c>
      <c r="T378" s="131">
        <f>S378*H378</f>
        <v>0</v>
      </c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R378" s="132" t="s">
        <v>475</v>
      </c>
      <c r="AT378" s="132" t="s">
        <v>358</v>
      </c>
      <c r="AU378" s="132" t="s">
        <v>83</v>
      </c>
      <c r="AY378" s="39" t="s">
        <v>298</v>
      </c>
      <c r="BE378" s="133">
        <f>IF(N378="základní",J378,0)</f>
        <v>0</v>
      </c>
      <c r="BF378" s="133">
        <f>IF(N378="snížená",J378,0)</f>
        <v>0</v>
      </c>
      <c r="BG378" s="133">
        <f>IF(N378="zákl. přenesená",J378,0)</f>
        <v>0</v>
      </c>
      <c r="BH378" s="133">
        <f>IF(N378="sníž. přenesená",J378,0)</f>
        <v>0</v>
      </c>
      <c r="BI378" s="133">
        <f>IF(N378="nulová",J378,0)</f>
        <v>0</v>
      </c>
      <c r="BJ378" s="39" t="s">
        <v>8</v>
      </c>
      <c r="BK378" s="133">
        <f>ROUND(I378*H378,0)</f>
        <v>0</v>
      </c>
      <c r="BL378" s="39" t="s">
        <v>378</v>
      </c>
      <c r="BM378" s="132" t="s">
        <v>3572</v>
      </c>
    </row>
    <row r="379" spans="2:51" s="150" customFormat="1" ht="12">
      <c r="B379" s="151"/>
      <c r="D379" s="152" t="s">
        <v>306</v>
      </c>
      <c r="E379" s="153" t="s">
        <v>1</v>
      </c>
      <c r="F379" s="154" t="s">
        <v>1134</v>
      </c>
      <c r="H379" s="155">
        <v>572</v>
      </c>
      <c r="L379" s="151"/>
      <c r="M379" s="156"/>
      <c r="N379" s="157"/>
      <c r="O379" s="157"/>
      <c r="P379" s="157"/>
      <c r="Q379" s="157"/>
      <c r="R379" s="157"/>
      <c r="S379" s="157"/>
      <c r="T379" s="158"/>
      <c r="AT379" s="153" t="s">
        <v>306</v>
      </c>
      <c r="AU379" s="153" t="s">
        <v>83</v>
      </c>
      <c r="AV379" s="150" t="s">
        <v>83</v>
      </c>
      <c r="AW379" s="150" t="s">
        <v>31</v>
      </c>
      <c r="AX379" s="150" t="s">
        <v>75</v>
      </c>
      <c r="AY379" s="153" t="s">
        <v>298</v>
      </c>
    </row>
    <row r="380" spans="2:51" s="150" customFormat="1" ht="12">
      <c r="B380" s="151"/>
      <c r="D380" s="152" t="s">
        <v>306</v>
      </c>
      <c r="E380" s="153" t="s">
        <v>1</v>
      </c>
      <c r="F380" s="154" t="s">
        <v>1135</v>
      </c>
      <c r="H380" s="155">
        <v>462</v>
      </c>
      <c r="L380" s="151"/>
      <c r="M380" s="156"/>
      <c r="N380" s="157"/>
      <c r="O380" s="157"/>
      <c r="P380" s="157"/>
      <c r="Q380" s="157"/>
      <c r="R380" s="157"/>
      <c r="S380" s="157"/>
      <c r="T380" s="158"/>
      <c r="AT380" s="153" t="s">
        <v>306</v>
      </c>
      <c r="AU380" s="153" t="s">
        <v>83</v>
      </c>
      <c r="AV380" s="150" t="s">
        <v>83</v>
      </c>
      <c r="AW380" s="150" t="s">
        <v>31</v>
      </c>
      <c r="AX380" s="150" t="s">
        <v>75</v>
      </c>
      <c r="AY380" s="153" t="s">
        <v>298</v>
      </c>
    </row>
    <row r="381" spans="2:51" s="159" customFormat="1" ht="12">
      <c r="B381" s="160"/>
      <c r="D381" s="152" t="s">
        <v>306</v>
      </c>
      <c r="E381" s="161" t="s">
        <v>1</v>
      </c>
      <c r="F381" s="162" t="s">
        <v>309</v>
      </c>
      <c r="H381" s="163">
        <v>1034</v>
      </c>
      <c r="L381" s="160"/>
      <c r="M381" s="164"/>
      <c r="N381" s="165"/>
      <c r="O381" s="165"/>
      <c r="P381" s="165"/>
      <c r="Q381" s="165"/>
      <c r="R381" s="165"/>
      <c r="S381" s="165"/>
      <c r="T381" s="166"/>
      <c r="AT381" s="161" t="s">
        <v>306</v>
      </c>
      <c r="AU381" s="161" t="s">
        <v>83</v>
      </c>
      <c r="AV381" s="159" t="s">
        <v>310</v>
      </c>
      <c r="AW381" s="159" t="s">
        <v>31</v>
      </c>
      <c r="AX381" s="159" t="s">
        <v>8</v>
      </c>
      <c r="AY381" s="161" t="s">
        <v>298</v>
      </c>
    </row>
    <row r="382" spans="1:65" s="49" customFormat="1" ht="24.2" customHeight="1">
      <c r="A382" s="47"/>
      <c r="B382" s="46"/>
      <c r="C382" s="135" t="s">
        <v>876</v>
      </c>
      <c r="D382" s="135" t="s">
        <v>300</v>
      </c>
      <c r="E382" s="136" t="s">
        <v>3573</v>
      </c>
      <c r="F382" s="137" t="s">
        <v>3574</v>
      </c>
      <c r="G382" s="138" t="s">
        <v>347</v>
      </c>
      <c r="H382" s="139">
        <v>1.483</v>
      </c>
      <c r="I382" s="23"/>
      <c r="J382" s="140">
        <f>ROUND(I382*H382,0)</f>
        <v>0</v>
      </c>
      <c r="K382" s="137" t="s">
        <v>314</v>
      </c>
      <c r="L382" s="46"/>
      <c r="M382" s="141" t="s">
        <v>1</v>
      </c>
      <c r="N382" s="142" t="s">
        <v>40</v>
      </c>
      <c r="O382" s="129"/>
      <c r="P382" s="130">
        <f>O382*H382</f>
        <v>0</v>
      </c>
      <c r="Q382" s="130">
        <v>0</v>
      </c>
      <c r="R382" s="130">
        <f>Q382*H382</f>
        <v>0</v>
      </c>
      <c r="S382" s="130">
        <v>0</v>
      </c>
      <c r="T382" s="131">
        <f>S382*H382</f>
        <v>0</v>
      </c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R382" s="132" t="s">
        <v>378</v>
      </c>
      <c r="AT382" s="132" t="s">
        <v>300</v>
      </c>
      <c r="AU382" s="132" t="s">
        <v>83</v>
      </c>
      <c r="AY382" s="39" t="s">
        <v>298</v>
      </c>
      <c r="BE382" s="133">
        <f>IF(N382="základní",J382,0)</f>
        <v>0</v>
      </c>
      <c r="BF382" s="133">
        <f>IF(N382="snížená",J382,0)</f>
        <v>0</v>
      </c>
      <c r="BG382" s="133">
        <f>IF(N382="zákl. přenesená",J382,0)</f>
        <v>0</v>
      </c>
      <c r="BH382" s="133">
        <f>IF(N382="sníž. přenesená",J382,0)</f>
        <v>0</v>
      </c>
      <c r="BI382" s="133">
        <f>IF(N382="nulová",J382,0)</f>
        <v>0</v>
      </c>
      <c r="BJ382" s="39" t="s">
        <v>8</v>
      </c>
      <c r="BK382" s="133">
        <f>ROUND(I382*H382,0)</f>
        <v>0</v>
      </c>
      <c r="BL382" s="39" t="s">
        <v>378</v>
      </c>
      <c r="BM382" s="132" t="s">
        <v>3575</v>
      </c>
    </row>
    <row r="383" spans="2:63" s="107" customFormat="1" ht="22.9" customHeight="1">
      <c r="B383" s="108"/>
      <c r="D383" s="109" t="s">
        <v>74</v>
      </c>
      <c r="E383" s="118" t="s">
        <v>1247</v>
      </c>
      <c r="F383" s="118" t="s">
        <v>1248</v>
      </c>
      <c r="J383" s="119">
        <f>BK383</f>
        <v>0</v>
      </c>
      <c r="L383" s="108"/>
      <c r="M383" s="112"/>
      <c r="N383" s="113"/>
      <c r="O383" s="113"/>
      <c r="P383" s="114">
        <f>SUM(P384:P401)</f>
        <v>0</v>
      </c>
      <c r="Q383" s="113"/>
      <c r="R383" s="114">
        <f>SUM(R384:R401)</f>
        <v>1.40658</v>
      </c>
      <c r="S383" s="113"/>
      <c r="T383" s="115">
        <f>SUM(T384:T401)</f>
        <v>0</v>
      </c>
      <c r="AR383" s="109" t="s">
        <v>83</v>
      </c>
      <c r="AT383" s="116" t="s">
        <v>74</v>
      </c>
      <c r="AU383" s="116" t="s">
        <v>8</v>
      </c>
      <c r="AY383" s="109" t="s">
        <v>298</v>
      </c>
      <c r="BK383" s="117">
        <f>SUM(BK384:BK401)</f>
        <v>0</v>
      </c>
    </row>
    <row r="384" spans="1:65" s="49" customFormat="1" ht="24.2" customHeight="1">
      <c r="A384" s="47"/>
      <c r="B384" s="46"/>
      <c r="C384" s="135" t="s">
        <v>880</v>
      </c>
      <c r="D384" s="135" t="s">
        <v>300</v>
      </c>
      <c r="E384" s="136" t="s">
        <v>1250</v>
      </c>
      <c r="F384" s="137" t="s">
        <v>1251</v>
      </c>
      <c r="G384" s="138" t="s">
        <v>381</v>
      </c>
      <c r="H384" s="139">
        <v>260</v>
      </c>
      <c r="I384" s="23"/>
      <c r="J384" s="140">
        <f>ROUND(I384*H384,0)</f>
        <v>0</v>
      </c>
      <c r="K384" s="137" t="s">
        <v>314</v>
      </c>
      <c r="L384" s="46"/>
      <c r="M384" s="141" t="s">
        <v>1</v>
      </c>
      <c r="N384" s="142" t="s">
        <v>40</v>
      </c>
      <c r="O384" s="129"/>
      <c r="P384" s="130">
        <f>O384*H384</f>
        <v>0</v>
      </c>
      <c r="Q384" s="130">
        <v>0</v>
      </c>
      <c r="R384" s="130">
        <f>Q384*H384</f>
        <v>0</v>
      </c>
      <c r="S384" s="130">
        <v>0</v>
      </c>
      <c r="T384" s="131">
        <f>S384*H384</f>
        <v>0</v>
      </c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R384" s="132" t="s">
        <v>378</v>
      </c>
      <c r="AT384" s="132" t="s">
        <v>300</v>
      </c>
      <c r="AU384" s="132" t="s">
        <v>83</v>
      </c>
      <c r="AY384" s="39" t="s">
        <v>298</v>
      </c>
      <c r="BE384" s="133">
        <f>IF(N384="základní",J384,0)</f>
        <v>0</v>
      </c>
      <c r="BF384" s="133">
        <f>IF(N384="snížená",J384,0)</f>
        <v>0</v>
      </c>
      <c r="BG384" s="133">
        <f>IF(N384="zákl. přenesená",J384,0)</f>
        <v>0</v>
      </c>
      <c r="BH384" s="133">
        <f>IF(N384="sníž. přenesená",J384,0)</f>
        <v>0</v>
      </c>
      <c r="BI384" s="133">
        <f>IF(N384="nulová",J384,0)</f>
        <v>0</v>
      </c>
      <c r="BJ384" s="39" t="s">
        <v>8</v>
      </c>
      <c r="BK384" s="133">
        <f>ROUND(I384*H384,0)</f>
        <v>0</v>
      </c>
      <c r="BL384" s="39" t="s">
        <v>378</v>
      </c>
      <c r="BM384" s="132" t="s">
        <v>3576</v>
      </c>
    </row>
    <row r="385" spans="2:51" s="150" customFormat="1" ht="12">
      <c r="B385" s="151"/>
      <c r="D385" s="152" t="s">
        <v>306</v>
      </c>
      <c r="E385" s="153" t="s">
        <v>1</v>
      </c>
      <c r="F385" s="154" t="s">
        <v>193</v>
      </c>
      <c r="H385" s="155">
        <v>260</v>
      </c>
      <c r="L385" s="151"/>
      <c r="M385" s="156"/>
      <c r="N385" s="157"/>
      <c r="O385" s="157"/>
      <c r="P385" s="157"/>
      <c r="Q385" s="157"/>
      <c r="R385" s="157"/>
      <c r="S385" s="157"/>
      <c r="T385" s="158"/>
      <c r="AT385" s="153" t="s">
        <v>306</v>
      </c>
      <c r="AU385" s="153" t="s">
        <v>83</v>
      </c>
      <c r="AV385" s="150" t="s">
        <v>83</v>
      </c>
      <c r="AW385" s="150" t="s">
        <v>31</v>
      </c>
      <c r="AX385" s="150" t="s">
        <v>8</v>
      </c>
      <c r="AY385" s="153" t="s">
        <v>298</v>
      </c>
    </row>
    <row r="386" spans="1:65" s="49" customFormat="1" ht="24.2" customHeight="1">
      <c r="A386" s="47"/>
      <c r="B386" s="46"/>
      <c r="C386" s="120" t="s">
        <v>884</v>
      </c>
      <c r="D386" s="120" t="s">
        <v>358</v>
      </c>
      <c r="E386" s="121" t="s">
        <v>1261</v>
      </c>
      <c r="F386" s="122" t="s">
        <v>3577</v>
      </c>
      <c r="G386" s="123" t="s">
        <v>381</v>
      </c>
      <c r="H386" s="124">
        <v>273</v>
      </c>
      <c r="I386" s="24"/>
      <c r="J386" s="125">
        <f>ROUND(I386*H386,0)</f>
        <v>0</v>
      </c>
      <c r="K386" s="122" t="s">
        <v>314</v>
      </c>
      <c r="L386" s="126"/>
      <c r="M386" s="127" t="s">
        <v>1</v>
      </c>
      <c r="N386" s="128" t="s">
        <v>40</v>
      </c>
      <c r="O386" s="129"/>
      <c r="P386" s="130">
        <f>O386*H386</f>
        <v>0</v>
      </c>
      <c r="Q386" s="130">
        <v>0.00175</v>
      </c>
      <c r="R386" s="130">
        <f>Q386*H386</f>
        <v>0.47775</v>
      </c>
      <c r="S386" s="130">
        <v>0</v>
      </c>
      <c r="T386" s="131">
        <f>S386*H386</f>
        <v>0</v>
      </c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R386" s="132" t="s">
        <v>475</v>
      </c>
      <c r="AT386" s="132" t="s">
        <v>358</v>
      </c>
      <c r="AU386" s="132" t="s">
        <v>83</v>
      </c>
      <c r="AY386" s="39" t="s">
        <v>298</v>
      </c>
      <c r="BE386" s="133">
        <f>IF(N386="základní",J386,0)</f>
        <v>0</v>
      </c>
      <c r="BF386" s="133">
        <f>IF(N386="snížená",J386,0)</f>
        <v>0</v>
      </c>
      <c r="BG386" s="133">
        <f>IF(N386="zákl. přenesená",J386,0)</f>
        <v>0</v>
      </c>
      <c r="BH386" s="133">
        <f>IF(N386="sníž. přenesená",J386,0)</f>
        <v>0</v>
      </c>
      <c r="BI386" s="133">
        <f>IF(N386="nulová",J386,0)</f>
        <v>0</v>
      </c>
      <c r="BJ386" s="39" t="s">
        <v>8</v>
      </c>
      <c r="BK386" s="133">
        <f>ROUND(I386*H386,0)</f>
        <v>0</v>
      </c>
      <c r="BL386" s="39" t="s">
        <v>378</v>
      </c>
      <c r="BM386" s="132" t="s">
        <v>3578</v>
      </c>
    </row>
    <row r="387" spans="2:51" s="150" customFormat="1" ht="12">
      <c r="B387" s="151"/>
      <c r="D387" s="152" t="s">
        <v>306</v>
      </c>
      <c r="E387" s="153" t="s">
        <v>1</v>
      </c>
      <c r="F387" s="154" t="s">
        <v>3579</v>
      </c>
      <c r="H387" s="155">
        <v>273</v>
      </c>
      <c r="L387" s="151"/>
      <c r="M387" s="156"/>
      <c r="N387" s="157"/>
      <c r="O387" s="157"/>
      <c r="P387" s="157"/>
      <c r="Q387" s="157"/>
      <c r="R387" s="157"/>
      <c r="S387" s="157"/>
      <c r="T387" s="158"/>
      <c r="AT387" s="153" t="s">
        <v>306</v>
      </c>
      <c r="AU387" s="153" t="s">
        <v>83</v>
      </c>
      <c r="AV387" s="150" t="s">
        <v>83</v>
      </c>
      <c r="AW387" s="150" t="s">
        <v>31</v>
      </c>
      <c r="AX387" s="150" t="s">
        <v>8</v>
      </c>
      <c r="AY387" s="153" t="s">
        <v>298</v>
      </c>
    </row>
    <row r="388" spans="1:65" s="49" customFormat="1" ht="24.2" customHeight="1">
      <c r="A388" s="47"/>
      <c r="B388" s="46"/>
      <c r="C388" s="135" t="s">
        <v>888</v>
      </c>
      <c r="D388" s="135" t="s">
        <v>300</v>
      </c>
      <c r="E388" s="136" t="s">
        <v>3580</v>
      </c>
      <c r="F388" s="137" t="s">
        <v>3581</v>
      </c>
      <c r="G388" s="138" t="s">
        <v>381</v>
      </c>
      <c r="H388" s="139">
        <v>180</v>
      </c>
      <c r="I388" s="23"/>
      <c r="J388" s="140">
        <f>ROUND(I388*H388,0)</f>
        <v>0</v>
      </c>
      <c r="K388" s="137" t="s">
        <v>314</v>
      </c>
      <c r="L388" s="46"/>
      <c r="M388" s="141" t="s">
        <v>1</v>
      </c>
      <c r="N388" s="142" t="s">
        <v>40</v>
      </c>
      <c r="O388" s="129"/>
      <c r="P388" s="130">
        <f>O388*H388</f>
        <v>0</v>
      </c>
      <c r="Q388" s="130">
        <v>0.003</v>
      </c>
      <c r="R388" s="130">
        <f>Q388*H388</f>
        <v>0.54</v>
      </c>
      <c r="S388" s="130">
        <v>0</v>
      </c>
      <c r="T388" s="131">
        <f>S388*H388</f>
        <v>0</v>
      </c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R388" s="132" t="s">
        <v>378</v>
      </c>
      <c r="AT388" s="132" t="s">
        <v>300</v>
      </c>
      <c r="AU388" s="132" t="s">
        <v>83</v>
      </c>
      <c r="AY388" s="39" t="s">
        <v>298</v>
      </c>
      <c r="BE388" s="133">
        <f>IF(N388="základní",J388,0)</f>
        <v>0</v>
      </c>
      <c r="BF388" s="133">
        <f>IF(N388="snížená",J388,0)</f>
        <v>0</v>
      </c>
      <c r="BG388" s="133">
        <f>IF(N388="zákl. přenesená",J388,0)</f>
        <v>0</v>
      </c>
      <c r="BH388" s="133">
        <f>IF(N388="sníž. přenesená",J388,0)</f>
        <v>0</v>
      </c>
      <c r="BI388" s="133">
        <f>IF(N388="nulová",J388,0)</f>
        <v>0</v>
      </c>
      <c r="BJ388" s="39" t="s">
        <v>8</v>
      </c>
      <c r="BK388" s="133">
        <f>ROUND(I388*H388,0)</f>
        <v>0</v>
      </c>
      <c r="BL388" s="39" t="s">
        <v>378</v>
      </c>
      <c r="BM388" s="132" t="s">
        <v>3582</v>
      </c>
    </row>
    <row r="389" spans="2:51" s="150" customFormat="1" ht="12">
      <c r="B389" s="151"/>
      <c r="D389" s="152" t="s">
        <v>306</v>
      </c>
      <c r="E389" s="153" t="s">
        <v>1</v>
      </c>
      <c r="F389" s="154" t="s">
        <v>3583</v>
      </c>
      <c r="H389" s="155">
        <v>180</v>
      </c>
      <c r="L389" s="151"/>
      <c r="M389" s="156"/>
      <c r="N389" s="157"/>
      <c r="O389" s="157"/>
      <c r="P389" s="157"/>
      <c r="Q389" s="157"/>
      <c r="R389" s="157"/>
      <c r="S389" s="157"/>
      <c r="T389" s="158"/>
      <c r="AT389" s="153" t="s">
        <v>306</v>
      </c>
      <c r="AU389" s="153" t="s">
        <v>83</v>
      </c>
      <c r="AV389" s="150" t="s">
        <v>83</v>
      </c>
      <c r="AW389" s="150" t="s">
        <v>31</v>
      </c>
      <c r="AX389" s="150" t="s">
        <v>75</v>
      </c>
      <c r="AY389" s="153" t="s">
        <v>298</v>
      </c>
    </row>
    <row r="390" spans="2:51" s="159" customFormat="1" ht="12">
      <c r="B390" s="160"/>
      <c r="D390" s="152" t="s">
        <v>306</v>
      </c>
      <c r="E390" s="161" t="s">
        <v>202</v>
      </c>
      <c r="F390" s="162" t="s">
        <v>309</v>
      </c>
      <c r="H390" s="163">
        <v>180</v>
      </c>
      <c r="L390" s="160"/>
      <c r="M390" s="164"/>
      <c r="N390" s="165"/>
      <c r="O390" s="165"/>
      <c r="P390" s="165"/>
      <c r="Q390" s="165"/>
      <c r="R390" s="165"/>
      <c r="S390" s="165"/>
      <c r="T390" s="166"/>
      <c r="AT390" s="161" t="s">
        <v>306</v>
      </c>
      <c r="AU390" s="161" t="s">
        <v>83</v>
      </c>
      <c r="AV390" s="159" t="s">
        <v>310</v>
      </c>
      <c r="AW390" s="159" t="s">
        <v>31</v>
      </c>
      <c r="AX390" s="159" t="s">
        <v>8</v>
      </c>
      <c r="AY390" s="161" t="s">
        <v>298</v>
      </c>
    </row>
    <row r="391" spans="1:65" s="49" customFormat="1" ht="24.2" customHeight="1">
      <c r="A391" s="47"/>
      <c r="B391" s="46"/>
      <c r="C391" s="120" t="s">
        <v>892</v>
      </c>
      <c r="D391" s="120" t="s">
        <v>358</v>
      </c>
      <c r="E391" s="121" t="s">
        <v>1261</v>
      </c>
      <c r="F391" s="122" t="s">
        <v>3577</v>
      </c>
      <c r="G391" s="123" t="s">
        <v>381</v>
      </c>
      <c r="H391" s="124">
        <v>189</v>
      </c>
      <c r="I391" s="24"/>
      <c r="J391" s="125">
        <f>ROUND(I391*H391,0)</f>
        <v>0</v>
      </c>
      <c r="K391" s="122" t="s">
        <v>314</v>
      </c>
      <c r="L391" s="126"/>
      <c r="M391" s="127" t="s">
        <v>1</v>
      </c>
      <c r="N391" s="128" t="s">
        <v>40</v>
      </c>
      <c r="O391" s="129"/>
      <c r="P391" s="130">
        <f>O391*H391</f>
        <v>0</v>
      </c>
      <c r="Q391" s="130">
        <v>0.00175</v>
      </c>
      <c r="R391" s="130">
        <f>Q391*H391</f>
        <v>0.33075</v>
      </c>
      <c r="S391" s="130">
        <v>0</v>
      </c>
      <c r="T391" s="131">
        <f>S391*H391</f>
        <v>0</v>
      </c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R391" s="132" t="s">
        <v>475</v>
      </c>
      <c r="AT391" s="132" t="s">
        <v>358</v>
      </c>
      <c r="AU391" s="132" t="s">
        <v>83</v>
      </c>
      <c r="AY391" s="39" t="s">
        <v>298</v>
      </c>
      <c r="BE391" s="133">
        <f>IF(N391="základní",J391,0)</f>
        <v>0</v>
      </c>
      <c r="BF391" s="133">
        <f>IF(N391="snížená",J391,0)</f>
        <v>0</v>
      </c>
      <c r="BG391" s="133">
        <f>IF(N391="zákl. přenesená",J391,0)</f>
        <v>0</v>
      </c>
      <c r="BH391" s="133">
        <f>IF(N391="sníž. přenesená",J391,0)</f>
        <v>0</v>
      </c>
      <c r="BI391" s="133">
        <f>IF(N391="nulová",J391,0)</f>
        <v>0</v>
      </c>
      <c r="BJ391" s="39" t="s">
        <v>8</v>
      </c>
      <c r="BK391" s="133">
        <f>ROUND(I391*H391,0)</f>
        <v>0</v>
      </c>
      <c r="BL391" s="39" t="s">
        <v>378</v>
      </c>
      <c r="BM391" s="132" t="s">
        <v>3584</v>
      </c>
    </row>
    <row r="392" spans="2:51" s="150" customFormat="1" ht="12">
      <c r="B392" s="151"/>
      <c r="D392" s="152" t="s">
        <v>306</v>
      </c>
      <c r="E392" s="153" t="s">
        <v>1</v>
      </c>
      <c r="F392" s="154" t="s">
        <v>3585</v>
      </c>
      <c r="H392" s="155">
        <v>189</v>
      </c>
      <c r="L392" s="151"/>
      <c r="M392" s="156"/>
      <c r="N392" s="157"/>
      <c r="O392" s="157"/>
      <c r="P392" s="157"/>
      <c r="Q392" s="157"/>
      <c r="R392" s="157"/>
      <c r="S392" s="157"/>
      <c r="T392" s="158"/>
      <c r="AT392" s="153" t="s">
        <v>306</v>
      </c>
      <c r="AU392" s="153" t="s">
        <v>83</v>
      </c>
      <c r="AV392" s="150" t="s">
        <v>83</v>
      </c>
      <c r="AW392" s="150" t="s">
        <v>31</v>
      </c>
      <c r="AX392" s="150" t="s">
        <v>8</v>
      </c>
      <c r="AY392" s="153" t="s">
        <v>298</v>
      </c>
    </row>
    <row r="393" spans="1:65" s="49" customFormat="1" ht="24.2" customHeight="1">
      <c r="A393" s="47"/>
      <c r="B393" s="46"/>
      <c r="C393" s="135" t="s">
        <v>902</v>
      </c>
      <c r="D393" s="135" t="s">
        <v>300</v>
      </c>
      <c r="E393" s="136" t="s">
        <v>1302</v>
      </c>
      <c r="F393" s="137" t="s">
        <v>1303</v>
      </c>
      <c r="G393" s="138" t="s">
        <v>381</v>
      </c>
      <c r="H393" s="139">
        <v>440</v>
      </c>
      <c r="I393" s="23"/>
      <c r="J393" s="140">
        <f>ROUND(I393*H393,0)</f>
        <v>0</v>
      </c>
      <c r="K393" s="137" t="s">
        <v>314</v>
      </c>
      <c r="L393" s="46"/>
      <c r="M393" s="141" t="s">
        <v>1</v>
      </c>
      <c r="N393" s="142" t="s">
        <v>40</v>
      </c>
      <c r="O393" s="129"/>
      <c r="P393" s="130">
        <f>O393*H393</f>
        <v>0</v>
      </c>
      <c r="Q393" s="130">
        <v>0</v>
      </c>
      <c r="R393" s="130">
        <f>Q393*H393</f>
        <v>0</v>
      </c>
      <c r="S393" s="130">
        <v>0</v>
      </c>
      <c r="T393" s="131">
        <f>S393*H393</f>
        <v>0</v>
      </c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R393" s="132" t="s">
        <v>378</v>
      </c>
      <c r="AT393" s="132" t="s">
        <v>300</v>
      </c>
      <c r="AU393" s="132" t="s">
        <v>83</v>
      </c>
      <c r="AY393" s="39" t="s">
        <v>298</v>
      </c>
      <c r="BE393" s="133">
        <f>IF(N393="základní",J393,0)</f>
        <v>0</v>
      </c>
      <c r="BF393" s="133">
        <f>IF(N393="snížená",J393,0)</f>
        <v>0</v>
      </c>
      <c r="BG393" s="133">
        <f>IF(N393="zákl. přenesená",J393,0)</f>
        <v>0</v>
      </c>
      <c r="BH393" s="133">
        <f>IF(N393="sníž. přenesená",J393,0)</f>
        <v>0</v>
      </c>
      <c r="BI393" s="133">
        <f>IF(N393="nulová",J393,0)</f>
        <v>0</v>
      </c>
      <c r="BJ393" s="39" t="s">
        <v>8</v>
      </c>
      <c r="BK393" s="133">
        <f>ROUND(I393*H393,0)</f>
        <v>0</v>
      </c>
      <c r="BL393" s="39" t="s">
        <v>378</v>
      </c>
      <c r="BM393" s="132" t="s">
        <v>3586</v>
      </c>
    </row>
    <row r="394" spans="2:51" s="150" customFormat="1" ht="12">
      <c r="B394" s="151"/>
      <c r="D394" s="152" t="s">
        <v>306</v>
      </c>
      <c r="E394" s="153" t="s">
        <v>1</v>
      </c>
      <c r="F394" s="154" t="s">
        <v>193</v>
      </c>
      <c r="H394" s="155">
        <v>260</v>
      </c>
      <c r="L394" s="151"/>
      <c r="M394" s="156"/>
      <c r="N394" s="157"/>
      <c r="O394" s="157"/>
      <c r="P394" s="157"/>
      <c r="Q394" s="157"/>
      <c r="R394" s="157"/>
      <c r="S394" s="157"/>
      <c r="T394" s="158"/>
      <c r="AT394" s="153" t="s">
        <v>306</v>
      </c>
      <c r="AU394" s="153" t="s">
        <v>83</v>
      </c>
      <c r="AV394" s="150" t="s">
        <v>83</v>
      </c>
      <c r="AW394" s="150" t="s">
        <v>31</v>
      </c>
      <c r="AX394" s="150" t="s">
        <v>75</v>
      </c>
      <c r="AY394" s="153" t="s">
        <v>298</v>
      </c>
    </row>
    <row r="395" spans="2:51" s="150" customFormat="1" ht="12">
      <c r="B395" s="151"/>
      <c r="D395" s="152" t="s">
        <v>306</v>
      </c>
      <c r="E395" s="153" t="s">
        <v>1</v>
      </c>
      <c r="F395" s="154" t="s">
        <v>202</v>
      </c>
      <c r="H395" s="155">
        <v>180</v>
      </c>
      <c r="L395" s="151"/>
      <c r="M395" s="156"/>
      <c r="N395" s="157"/>
      <c r="O395" s="157"/>
      <c r="P395" s="157"/>
      <c r="Q395" s="157"/>
      <c r="R395" s="157"/>
      <c r="S395" s="157"/>
      <c r="T395" s="158"/>
      <c r="AT395" s="153" t="s">
        <v>306</v>
      </c>
      <c r="AU395" s="153" t="s">
        <v>83</v>
      </c>
      <c r="AV395" s="150" t="s">
        <v>83</v>
      </c>
      <c r="AW395" s="150" t="s">
        <v>31</v>
      </c>
      <c r="AX395" s="150" t="s">
        <v>75</v>
      </c>
      <c r="AY395" s="153" t="s">
        <v>298</v>
      </c>
    </row>
    <row r="396" spans="2:51" s="159" customFormat="1" ht="12">
      <c r="B396" s="160"/>
      <c r="D396" s="152" t="s">
        <v>306</v>
      </c>
      <c r="E396" s="161" t="s">
        <v>1</v>
      </c>
      <c r="F396" s="162" t="s">
        <v>309</v>
      </c>
      <c r="H396" s="163">
        <v>440</v>
      </c>
      <c r="L396" s="160"/>
      <c r="M396" s="164"/>
      <c r="N396" s="165"/>
      <c r="O396" s="165"/>
      <c r="P396" s="165"/>
      <c r="Q396" s="165"/>
      <c r="R396" s="165"/>
      <c r="S396" s="165"/>
      <c r="T396" s="166"/>
      <c r="AT396" s="161" t="s">
        <v>306</v>
      </c>
      <c r="AU396" s="161" t="s">
        <v>83</v>
      </c>
      <c r="AV396" s="159" t="s">
        <v>310</v>
      </c>
      <c r="AW396" s="159" t="s">
        <v>31</v>
      </c>
      <c r="AX396" s="159" t="s">
        <v>8</v>
      </c>
      <c r="AY396" s="161" t="s">
        <v>298</v>
      </c>
    </row>
    <row r="397" spans="1:65" s="49" customFormat="1" ht="14.45" customHeight="1">
      <c r="A397" s="47"/>
      <c r="B397" s="46"/>
      <c r="C397" s="120" t="s">
        <v>908</v>
      </c>
      <c r="D397" s="120" t="s">
        <v>358</v>
      </c>
      <c r="E397" s="121" t="s">
        <v>1307</v>
      </c>
      <c r="F397" s="122" t="s">
        <v>1308</v>
      </c>
      <c r="G397" s="123" t="s">
        <v>381</v>
      </c>
      <c r="H397" s="124">
        <v>484</v>
      </c>
      <c r="I397" s="24"/>
      <c r="J397" s="125">
        <f>ROUND(I397*H397,0)</f>
        <v>0</v>
      </c>
      <c r="K397" s="122" t="s">
        <v>1</v>
      </c>
      <c r="L397" s="126"/>
      <c r="M397" s="127" t="s">
        <v>1</v>
      </c>
      <c r="N397" s="128" t="s">
        <v>40</v>
      </c>
      <c r="O397" s="129"/>
      <c r="P397" s="130">
        <f>O397*H397</f>
        <v>0</v>
      </c>
      <c r="Q397" s="130">
        <v>0.00012</v>
      </c>
      <c r="R397" s="130">
        <f>Q397*H397</f>
        <v>0.05808</v>
      </c>
      <c r="S397" s="130">
        <v>0</v>
      </c>
      <c r="T397" s="131">
        <f>S397*H397</f>
        <v>0</v>
      </c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R397" s="132" t="s">
        <v>475</v>
      </c>
      <c r="AT397" s="132" t="s">
        <v>358</v>
      </c>
      <c r="AU397" s="132" t="s">
        <v>83</v>
      </c>
      <c r="AY397" s="39" t="s">
        <v>298</v>
      </c>
      <c r="BE397" s="133">
        <f>IF(N397="základní",J397,0)</f>
        <v>0</v>
      </c>
      <c r="BF397" s="133">
        <f>IF(N397="snížená",J397,0)</f>
        <v>0</v>
      </c>
      <c r="BG397" s="133">
        <f>IF(N397="zákl. přenesená",J397,0)</f>
        <v>0</v>
      </c>
      <c r="BH397" s="133">
        <f>IF(N397="sníž. přenesená",J397,0)</f>
        <v>0</v>
      </c>
      <c r="BI397" s="133">
        <f>IF(N397="nulová",J397,0)</f>
        <v>0</v>
      </c>
      <c r="BJ397" s="39" t="s">
        <v>8</v>
      </c>
      <c r="BK397" s="133">
        <f>ROUND(I397*H397,0)</f>
        <v>0</v>
      </c>
      <c r="BL397" s="39" t="s">
        <v>378</v>
      </c>
      <c r="BM397" s="132" t="s">
        <v>3587</v>
      </c>
    </row>
    <row r="398" spans="2:51" s="150" customFormat="1" ht="12">
      <c r="B398" s="151"/>
      <c r="D398" s="152" t="s">
        <v>306</v>
      </c>
      <c r="E398" s="153" t="s">
        <v>1</v>
      </c>
      <c r="F398" s="154" t="s">
        <v>3588</v>
      </c>
      <c r="H398" s="155">
        <v>286</v>
      </c>
      <c r="L398" s="151"/>
      <c r="M398" s="156"/>
      <c r="N398" s="157"/>
      <c r="O398" s="157"/>
      <c r="P398" s="157"/>
      <c r="Q398" s="157"/>
      <c r="R398" s="157"/>
      <c r="S398" s="157"/>
      <c r="T398" s="158"/>
      <c r="AT398" s="153" t="s">
        <v>306</v>
      </c>
      <c r="AU398" s="153" t="s">
        <v>83</v>
      </c>
      <c r="AV398" s="150" t="s">
        <v>83</v>
      </c>
      <c r="AW398" s="150" t="s">
        <v>31</v>
      </c>
      <c r="AX398" s="150" t="s">
        <v>75</v>
      </c>
      <c r="AY398" s="153" t="s">
        <v>298</v>
      </c>
    </row>
    <row r="399" spans="2:51" s="150" customFormat="1" ht="12">
      <c r="B399" s="151"/>
      <c r="D399" s="152" t="s">
        <v>306</v>
      </c>
      <c r="E399" s="153" t="s">
        <v>1</v>
      </c>
      <c r="F399" s="154" t="s">
        <v>3589</v>
      </c>
      <c r="H399" s="155">
        <v>198</v>
      </c>
      <c r="L399" s="151"/>
      <c r="M399" s="156"/>
      <c r="N399" s="157"/>
      <c r="O399" s="157"/>
      <c r="P399" s="157"/>
      <c r="Q399" s="157"/>
      <c r="R399" s="157"/>
      <c r="S399" s="157"/>
      <c r="T399" s="158"/>
      <c r="AT399" s="153" t="s">
        <v>306</v>
      </c>
      <c r="AU399" s="153" t="s">
        <v>83</v>
      </c>
      <c r="AV399" s="150" t="s">
        <v>83</v>
      </c>
      <c r="AW399" s="150" t="s">
        <v>31</v>
      </c>
      <c r="AX399" s="150" t="s">
        <v>75</v>
      </c>
      <c r="AY399" s="153" t="s">
        <v>298</v>
      </c>
    </row>
    <row r="400" spans="2:51" s="159" customFormat="1" ht="12">
      <c r="B400" s="160"/>
      <c r="D400" s="152" t="s">
        <v>306</v>
      </c>
      <c r="E400" s="161" t="s">
        <v>1</v>
      </c>
      <c r="F400" s="162" t="s">
        <v>309</v>
      </c>
      <c r="H400" s="163">
        <v>484</v>
      </c>
      <c r="L400" s="160"/>
      <c r="M400" s="164"/>
      <c r="N400" s="165"/>
      <c r="O400" s="165"/>
      <c r="P400" s="165"/>
      <c r="Q400" s="165"/>
      <c r="R400" s="165"/>
      <c r="S400" s="165"/>
      <c r="T400" s="166"/>
      <c r="AT400" s="161" t="s">
        <v>306</v>
      </c>
      <c r="AU400" s="161" t="s">
        <v>83</v>
      </c>
      <c r="AV400" s="159" t="s">
        <v>310</v>
      </c>
      <c r="AW400" s="159" t="s">
        <v>31</v>
      </c>
      <c r="AX400" s="159" t="s">
        <v>8</v>
      </c>
      <c r="AY400" s="161" t="s">
        <v>298</v>
      </c>
    </row>
    <row r="401" spans="1:65" s="49" customFormat="1" ht="24.2" customHeight="1">
      <c r="A401" s="47"/>
      <c r="B401" s="46"/>
      <c r="C401" s="135" t="s">
        <v>917</v>
      </c>
      <c r="D401" s="135" t="s">
        <v>300</v>
      </c>
      <c r="E401" s="136" t="s">
        <v>3590</v>
      </c>
      <c r="F401" s="137" t="s">
        <v>3591</v>
      </c>
      <c r="G401" s="138" t="s">
        <v>347</v>
      </c>
      <c r="H401" s="139">
        <v>1.407</v>
      </c>
      <c r="I401" s="23"/>
      <c r="J401" s="140">
        <f>ROUND(I401*H401,0)</f>
        <v>0</v>
      </c>
      <c r="K401" s="137" t="s">
        <v>314</v>
      </c>
      <c r="L401" s="46"/>
      <c r="M401" s="141" t="s">
        <v>1</v>
      </c>
      <c r="N401" s="142" t="s">
        <v>40</v>
      </c>
      <c r="O401" s="129"/>
      <c r="P401" s="130">
        <f>O401*H401</f>
        <v>0</v>
      </c>
      <c r="Q401" s="130">
        <v>0</v>
      </c>
      <c r="R401" s="130">
        <f>Q401*H401</f>
        <v>0</v>
      </c>
      <c r="S401" s="130">
        <v>0</v>
      </c>
      <c r="T401" s="131">
        <f>S401*H401</f>
        <v>0</v>
      </c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R401" s="132" t="s">
        <v>378</v>
      </c>
      <c r="AT401" s="132" t="s">
        <v>300</v>
      </c>
      <c r="AU401" s="132" t="s">
        <v>83</v>
      </c>
      <c r="AY401" s="39" t="s">
        <v>298</v>
      </c>
      <c r="BE401" s="133">
        <f>IF(N401="základní",J401,0)</f>
        <v>0</v>
      </c>
      <c r="BF401" s="133">
        <f>IF(N401="snížená",J401,0)</f>
        <v>0</v>
      </c>
      <c r="BG401" s="133">
        <f>IF(N401="zákl. přenesená",J401,0)</f>
        <v>0</v>
      </c>
      <c r="BH401" s="133">
        <f>IF(N401="sníž. přenesená",J401,0)</f>
        <v>0</v>
      </c>
      <c r="BI401" s="133">
        <f>IF(N401="nulová",J401,0)</f>
        <v>0</v>
      </c>
      <c r="BJ401" s="39" t="s">
        <v>8</v>
      </c>
      <c r="BK401" s="133">
        <f>ROUND(I401*H401,0)</f>
        <v>0</v>
      </c>
      <c r="BL401" s="39" t="s">
        <v>378</v>
      </c>
      <c r="BM401" s="132" t="s">
        <v>3592</v>
      </c>
    </row>
    <row r="402" spans="2:63" s="107" customFormat="1" ht="22.9" customHeight="1">
      <c r="B402" s="108"/>
      <c r="D402" s="109" t="s">
        <v>74</v>
      </c>
      <c r="E402" s="118" t="s">
        <v>1316</v>
      </c>
      <c r="F402" s="118" t="s">
        <v>1317</v>
      </c>
      <c r="J402" s="119">
        <f>BK402</f>
        <v>0</v>
      </c>
      <c r="L402" s="108"/>
      <c r="M402" s="112"/>
      <c r="N402" s="113"/>
      <c r="O402" s="113"/>
      <c r="P402" s="114">
        <f>SUM(P403:P431)</f>
        <v>0</v>
      </c>
      <c r="Q402" s="113"/>
      <c r="R402" s="114">
        <f>SUM(R403:R431)</f>
        <v>0.6863164429999999</v>
      </c>
      <c r="S402" s="113"/>
      <c r="T402" s="115">
        <f>SUM(T403:T431)</f>
        <v>0</v>
      </c>
      <c r="AR402" s="109" t="s">
        <v>83</v>
      </c>
      <c r="AT402" s="116" t="s">
        <v>74</v>
      </c>
      <c r="AU402" s="116" t="s">
        <v>8</v>
      </c>
      <c r="AY402" s="109" t="s">
        <v>298</v>
      </c>
      <c r="BK402" s="117">
        <f>SUM(BK403:BK431)</f>
        <v>0</v>
      </c>
    </row>
    <row r="403" spans="1:65" s="49" customFormat="1" ht="14.45" customHeight="1">
      <c r="A403" s="47"/>
      <c r="B403" s="46"/>
      <c r="C403" s="135" t="s">
        <v>924</v>
      </c>
      <c r="D403" s="135" t="s">
        <v>300</v>
      </c>
      <c r="E403" s="136" t="s">
        <v>3593</v>
      </c>
      <c r="F403" s="137" t="s">
        <v>3594</v>
      </c>
      <c r="G403" s="138" t="s">
        <v>303</v>
      </c>
      <c r="H403" s="139">
        <v>0.625</v>
      </c>
      <c r="I403" s="23"/>
      <c r="J403" s="140">
        <f>ROUND(I403*H403,0)</f>
        <v>0</v>
      </c>
      <c r="K403" s="137" t="s">
        <v>314</v>
      </c>
      <c r="L403" s="46"/>
      <c r="M403" s="141" t="s">
        <v>1</v>
      </c>
      <c r="N403" s="142" t="s">
        <v>40</v>
      </c>
      <c r="O403" s="129"/>
      <c r="P403" s="130">
        <f>O403*H403</f>
        <v>0</v>
      </c>
      <c r="Q403" s="130">
        <v>0</v>
      </c>
      <c r="R403" s="130">
        <f>Q403*H403</f>
        <v>0</v>
      </c>
      <c r="S403" s="130">
        <v>0</v>
      </c>
      <c r="T403" s="131">
        <f>S403*H403</f>
        <v>0</v>
      </c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R403" s="132" t="s">
        <v>378</v>
      </c>
      <c r="AT403" s="132" t="s">
        <v>300</v>
      </c>
      <c r="AU403" s="132" t="s">
        <v>83</v>
      </c>
      <c r="AY403" s="39" t="s">
        <v>298</v>
      </c>
      <c r="BE403" s="133">
        <f>IF(N403="základní",J403,0)</f>
        <v>0</v>
      </c>
      <c r="BF403" s="133">
        <f>IF(N403="snížená",J403,0)</f>
        <v>0</v>
      </c>
      <c r="BG403" s="133">
        <f>IF(N403="zákl. přenesená",J403,0)</f>
        <v>0</v>
      </c>
      <c r="BH403" s="133">
        <f>IF(N403="sníž. přenesená",J403,0)</f>
        <v>0</v>
      </c>
      <c r="BI403" s="133">
        <f>IF(N403="nulová",J403,0)</f>
        <v>0</v>
      </c>
      <c r="BJ403" s="39" t="s">
        <v>8</v>
      </c>
      <c r="BK403" s="133">
        <f>ROUND(I403*H403,0)</f>
        <v>0</v>
      </c>
      <c r="BL403" s="39" t="s">
        <v>378</v>
      </c>
      <c r="BM403" s="132" t="s">
        <v>3595</v>
      </c>
    </row>
    <row r="404" spans="2:51" s="150" customFormat="1" ht="12">
      <c r="B404" s="151"/>
      <c r="D404" s="152" t="s">
        <v>306</v>
      </c>
      <c r="E404" s="153" t="s">
        <v>1</v>
      </c>
      <c r="F404" s="154" t="s">
        <v>3596</v>
      </c>
      <c r="H404" s="155">
        <v>0.625</v>
      </c>
      <c r="L404" s="151"/>
      <c r="M404" s="156"/>
      <c r="N404" s="157"/>
      <c r="O404" s="157"/>
      <c r="P404" s="157"/>
      <c r="Q404" s="157"/>
      <c r="R404" s="157"/>
      <c r="S404" s="157"/>
      <c r="T404" s="158"/>
      <c r="AT404" s="153" t="s">
        <v>306</v>
      </c>
      <c r="AU404" s="153" t="s">
        <v>83</v>
      </c>
      <c r="AV404" s="150" t="s">
        <v>83</v>
      </c>
      <c r="AW404" s="150" t="s">
        <v>31</v>
      </c>
      <c r="AX404" s="150" t="s">
        <v>8</v>
      </c>
      <c r="AY404" s="153" t="s">
        <v>298</v>
      </c>
    </row>
    <row r="405" spans="1:65" s="49" customFormat="1" ht="14.45" customHeight="1">
      <c r="A405" s="47"/>
      <c r="B405" s="46"/>
      <c r="C405" s="135" t="s">
        <v>928</v>
      </c>
      <c r="D405" s="135" t="s">
        <v>300</v>
      </c>
      <c r="E405" s="136" t="s">
        <v>3597</v>
      </c>
      <c r="F405" s="137" t="s">
        <v>3598</v>
      </c>
      <c r="G405" s="138" t="s">
        <v>438</v>
      </c>
      <c r="H405" s="139">
        <v>72</v>
      </c>
      <c r="I405" s="23"/>
      <c r="J405" s="140">
        <f>ROUND(I405*H405,0)</f>
        <v>0</v>
      </c>
      <c r="K405" s="137" t="s">
        <v>314</v>
      </c>
      <c r="L405" s="46"/>
      <c r="M405" s="141" t="s">
        <v>1</v>
      </c>
      <c r="N405" s="142" t="s">
        <v>40</v>
      </c>
      <c r="O405" s="129"/>
      <c r="P405" s="130">
        <f>O405*H405</f>
        <v>0</v>
      </c>
      <c r="Q405" s="130">
        <v>0</v>
      </c>
      <c r="R405" s="130">
        <f>Q405*H405</f>
        <v>0</v>
      </c>
      <c r="S405" s="130">
        <v>0</v>
      </c>
      <c r="T405" s="131">
        <f>S405*H405</f>
        <v>0</v>
      </c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R405" s="132" t="s">
        <v>378</v>
      </c>
      <c r="AT405" s="132" t="s">
        <v>300</v>
      </c>
      <c r="AU405" s="132" t="s">
        <v>83</v>
      </c>
      <c r="AY405" s="39" t="s">
        <v>298</v>
      </c>
      <c r="BE405" s="133">
        <f>IF(N405="základní",J405,0)</f>
        <v>0</v>
      </c>
      <c r="BF405" s="133">
        <f>IF(N405="snížená",J405,0)</f>
        <v>0</v>
      </c>
      <c r="BG405" s="133">
        <f>IF(N405="zákl. přenesená",J405,0)</f>
        <v>0</v>
      </c>
      <c r="BH405" s="133">
        <f>IF(N405="sníž. přenesená",J405,0)</f>
        <v>0</v>
      </c>
      <c r="BI405" s="133">
        <f>IF(N405="nulová",J405,0)</f>
        <v>0</v>
      </c>
      <c r="BJ405" s="39" t="s">
        <v>8</v>
      </c>
      <c r="BK405" s="133">
        <f>ROUND(I405*H405,0)</f>
        <v>0</v>
      </c>
      <c r="BL405" s="39" t="s">
        <v>378</v>
      </c>
      <c r="BM405" s="132" t="s">
        <v>3599</v>
      </c>
    </row>
    <row r="406" spans="2:51" s="150" customFormat="1" ht="12">
      <c r="B406" s="151"/>
      <c r="D406" s="152" t="s">
        <v>306</v>
      </c>
      <c r="E406" s="153" t="s">
        <v>1</v>
      </c>
      <c r="F406" s="154" t="s">
        <v>812</v>
      </c>
      <c r="H406" s="155">
        <v>72</v>
      </c>
      <c r="L406" s="151"/>
      <c r="M406" s="156"/>
      <c r="N406" s="157"/>
      <c r="O406" s="157"/>
      <c r="P406" s="157"/>
      <c r="Q406" s="157"/>
      <c r="R406" s="157"/>
      <c r="S406" s="157"/>
      <c r="T406" s="158"/>
      <c r="AT406" s="153" t="s">
        <v>306</v>
      </c>
      <c r="AU406" s="153" t="s">
        <v>83</v>
      </c>
      <c r="AV406" s="150" t="s">
        <v>83</v>
      </c>
      <c r="AW406" s="150" t="s">
        <v>31</v>
      </c>
      <c r="AX406" s="150" t="s">
        <v>8</v>
      </c>
      <c r="AY406" s="153" t="s">
        <v>298</v>
      </c>
    </row>
    <row r="407" spans="1:65" s="49" customFormat="1" ht="14.45" customHeight="1">
      <c r="A407" s="47"/>
      <c r="B407" s="46"/>
      <c r="C407" s="120" t="s">
        <v>932</v>
      </c>
      <c r="D407" s="120" t="s">
        <v>358</v>
      </c>
      <c r="E407" s="121" t="s">
        <v>3600</v>
      </c>
      <c r="F407" s="122" t="s">
        <v>3601</v>
      </c>
      <c r="G407" s="123" t="s">
        <v>438</v>
      </c>
      <c r="H407" s="124">
        <v>72</v>
      </c>
      <c r="I407" s="24"/>
      <c r="J407" s="125">
        <f>ROUND(I407*H407,0)</f>
        <v>0</v>
      </c>
      <c r="K407" s="122" t="s">
        <v>1</v>
      </c>
      <c r="L407" s="126"/>
      <c r="M407" s="127" t="s">
        <v>1</v>
      </c>
      <c r="N407" s="128" t="s">
        <v>40</v>
      </c>
      <c r="O407" s="129"/>
      <c r="P407" s="130">
        <f>O407*H407</f>
        <v>0</v>
      </c>
      <c r="Q407" s="130">
        <v>0.001</v>
      </c>
      <c r="R407" s="130">
        <f>Q407*H407</f>
        <v>0.07200000000000001</v>
      </c>
      <c r="S407" s="130">
        <v>0</v>
      </c>
      <c r="T407" s="131">
        <f>S407*H407</f>
        <v>0</v>
      </c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R407" s="132" t="s">
        <v>475</v>
      </c>
      <c r="AT407" s="132" t="s">
        <v>358</v>
      </c>
      <c r="AU407" s="132" t="s">
        <v>83</v>
      </c>
      <c r="AY407" s="39" t="s">
        <v>298</v>
      </c>
      <c r="BE407" s="133">
        <f>IF(N407="základní",J407,0)</f>
        <v>0</v>
      </c>
      <c r="BF407" s="133">
        <f>IF(N407="snížená",J407,0)</f>
        <v>0</v>
      </c>
      <c r="BG407" s="133">
        <f>IF(N407="zákl. přenesená",J407,0)</f>
        <v>0</v>
      </c>
      <c r="BH407" s="133">
        <f>IF(N407="sníž. přenesená",J407,0)</f>
        <v>0</v>
      </c>
      <c r="BI407" s="133">
        <f>IF(N407="nulová",J407,0)</f>
        <v>0</v>
      </c>
      <c r="BJ407" s="39" t="s">
        <v>8</v>
      </c>
      <c r="BK407" s="133">
        <f>ROUND(I407*H407,0)</f>
        <v>0</v>
      </c>
      <c r="BL407" s="39" t="s">
        <v>378</v>
      </c>
      <c r="BM407" s="132" t="s">
        <v>3602</v>
      </c>
    </row>
    <row r="408" spans="2:51" s="150" customFormat="1" ht="12">
      <c r="B408" s="151"/>
      <c r="D408" s="152" t="s">
        <v>306</v>
      </c>
      <c r="E408" s="153" t="s">
        <v>1</v>
      </c>
      <c r="F408" s="154" t="s">
        <v>812</v>
      </c>
      <c r="H408" s="155">
        <v>72</v>
      </c>
      <c r="L408" s="151"/>
      <c r="M408" s="156"/>
      <c r="N408" s="157"/>
      <c r="O408" s="157"/>
      <c r="P408" s="157"/>
      <c r="Q408" s="157"/>
      <c r="R408" s="157"/>
      <c r="S408" s="157"/>
      <c r="T408" s="158"/>
      <c r="AT408" s="153" t="s">
        <v>306</v>
      </c>
      <c r="AU408" s="153" t="s">
        <v>83</v>
      </c>
      <c r="AV408" s="150" t="s">
        <v>83</v>
      </c>
      <c r="AW408" s="150" t="s">
        <v>31</v>
      </c>
      <c r="AX408" s="150" t="s">
        <v>8</v>
      </c>
      <c r="AY408" s="153" t="s">
        <v>298</v>
      </c>
    </row>
    <row r="409" spans="1:65" s="49" customFormat="1" ht="14.45" customHeight="1">
      <c r="A409" s="47"/>
      <c r="B409" s="46"/>
      <c r="C409" s="135" t="s">
        <v>936</v>
      </c>
      <c r="D409" s="135" t="s">
        <v>300</v>
      </c>
      <c r="E409" s="136" t="s">
        <v>3603</v>
      </c>
      <c r="F409" s="137" t="s">
        <v>3604</v>
      </c>
      <c r="G409" s="138" t="s">
        <v>381</v>
      </c>
      <c r="H409" s="139">
        <v>12.5</v>
      </c>
      <c r="I409" s="23"/>
      <c r="J409" s="140">
        <f>ROUND(I409*H409,0)</f>
        <v>0</v>
      </c>
      <c r="K409" s="137" t="s">
        <v>314</v>
      </c>
      <c r="L409" s="46"/>
      <c r="M409" s="141" t="s">
        <v>1</v>
      </c>
      <c r="N409" s="142" t="s">
        <v>40</v>
      </c>
      <c r="O409" s="129"/>
      <c r="P409" s="130">
        <f>O409*H409</f>
        <v>0</v>
      </c>
      <c r="Q409" s="130">
        <v>0</v>
      </c>
      <c r="R409" s="130">
        <f>Q409*H409</f>
        <v>0</v>
      </c>
      <c r="S409" s="130">
        <v>0</v>
      </c>
      <c r="T409" s="131">
        <f>S409*H409</f>
        <v>0</v>
      </c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R409" s="132" t="s">
        <v>378</v>
      </c>
      <c r="AT409" s="132" t="s">
        <v>300</v>
      </c>
      <c r="AU409" s="132" t="s">
        <v>83</v>
      </c>
      <c r="AY409" s="39" t="s">
        <v>298</v>
      </c>
      <c r="BE409" s="133">
        <f>IF(N409="základní",J409,0)</f>
        <v>0</v>
      </c>
      <c r="BF409" s="133">
        <f>IF(N409="snížená",J409,0)</f>
        <v>0</v>
      </c>
      <c r="BG409" s="133">
        <f>IF(N409="zákl. přenesená",J409,0)</f>
        <v>0</v>
      </c>
      <c r="BH409" s="133">
        <f>IF(N409="sníž. přenesená",J409,0)</f>
        <v>0</v>
      </c>
      <c r="BI409" s="133">
        <f>IF(N409="nulová",J409,0)</f>
        <v>0</v>
      </c>
      <c r="BJ409" s="39" t="s">
        <v>8</v>
      </c>
      <c r="BK409" s="133">
        <f>ROUND(I409*H409,0)</f>
        <v>0</v>
      </c>
      <c r="BL409" s="39" t="s">
        <v>378</v>
      </c>
      <c r="BM409" s="132" t="s">
        <v>3605</v>
      </c>
    </row>
    <row r="410" spans="2:51" s="150" customFormat="1" ht="12">
      <c r="B410" s="151"/>
      <c r="D410" s="152" t="s">
        <v>306</v>
      </c>
      <c r="E410" s="153" t="s">
        <v>1</v>
      </c>
      <c r="F410" s="154" t="s">
        <v>3606</v>
      </c>
      <c r="H410" s="155">
        <v>12.5</v>
      </c>
      <c r="L410" s="151"/>
      <c r="M410" s="156"/>
      <c r="N410" s="157"/>
      <c r="O410" s="157"/>
      <c r="P410" s="157"/>
      <c r="Q410" s="157"/>
      <c r="R410" s="157"/>
      <c r="S410" s="157"/>
      <c r="T410" s="158"/>
      <c r="AT410" s="153" t="s">
        <v>306</v>
      </c>
      <c r="AU410" s="153" t="s">
        <v>83</v>
      </c>
      <c r="AV410" s="150" t="s">
        <v>83</v>
      </c>
      <c r="AW410" s="150" t="s">
        <v>31</v>
      </c>
      <c r="AX410" s="150" t="s">
        <v>8</v>
      </c>
      <c r="AY410" s="153" t="s">
        <v>298</v>
      </c>
    </row>
    <row r="411" spans="1:65" s="49" customFormat="1" ht="24.2" customHeight="1">
      <c r="A411" s="47"/>
      <c r="B411" s="46"/>
      <c r="C411" s="135" t="s">
        <v>940</v>
      </c>
      <c r="D411" s="135" t="s">
        <v>300</v>
      </c>
      <c r="E411" s="136" t="s">
        <v>3607</v>
      </c>
      <c r="F411" s="137" t="s">
        <v>3608</v>
      </c>
      <c r="G411" s="138" t="s">
        <v>381</v>
      </c>
      <c r="H411" s="139">
        <v>12.5</v>
      </c>
      <c r="I411" s="23"/>
      <c r="J411" s="140">
        <f>ROUND(I411*H411,0)</f>
        <v>0</v>
      </c>
      <c r="K411" s="137" t="s">
        <v>314</v>
      </c>
      <c r="L411" s="46"/>
      <c r="M411" s="141" t="s">
        <v>1</v>
      </c>
      <c r="N411" s="142" t="s">
        <v>40</v>
      </c>
      <c r="O411" s="129"/>
      <c r="P411" s="130">
        <f>O411*H411</f>
        <v>0</v>
      </c>
      <c r="Q411" s="130">
        <v>0.000197</v>
      </c>
      <c r="R411" s="130">
        <f>Q411*H411</f>
        <v>0.0024625</v>
      </c>
      <c r="S411" s="130">
        <v>0</v>
      </c>
      <c r="T411" s="131">
        <f>S411*H411</f>
        <v>0</v>
      </c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R411" s="132" t="s">
        <v>378</v>
      </c>
      <c r="AT411" s="132" t="s">
        <v>300</v>
      </c>
      <c r="AU411" s="132" t="s">
        <v>83</v>
      </c>
      <c r="AY411" s="39" t="s">
        <v>298</v>
      </c>
      <c r="BE411" s="133">
        <f>IF(N411="základní",J411,0)</f>
        <v>0</v>
      </c>
      <c r="BF411" s="133">
        <f>IF(N411="snížená",J411,0)</f>
        <v>0</v>
      </c>
      <c r="BG411" s="133">
        <f>IF(N411="zákl. přenesená",J411,0)</f>
        <v>0</v>
      </c>
      <c r="BH411" s="133">
        <f>IF(N411="sníž. přenesená",J411,0)</f>
        <v>0</v>
      </c>
      <c r="BI411" s="133">
        <f>IF(N411="nulová",J411,0)</f>
        <v>0</v>
      </c>
      <c r="BJ411" s="39" t="s">
        <v>8</v>
      </c>
      <c r="BK411" s="133">
        <f>ROUND(I411*H411,0)</f>
        <v>0</v>
      </c>
      <c r="BL411" s="39" t="s">
        <v>378</v>
      </c>
      <c r="BM411" s="132" t="s">
        <v>3609</v>
      </c>
    </row>
    <row r="412" spans="2:51" s="150" customFormat="1" ht="12">
      <c r="B412" s="151"/>
      <c r="D412" s="152" t="s">
        <v>306</v>
      </c>
      <c r="E412" s="153" t="s">
        <v>1</v>
      </c>
      <c r="F412" s="154" t="s">
        <v>3606</v>
      </c>
      <c r="H412" s="155">
        <v>12.5</v>
      </c>
      <c r="L412" s="151"/>
      <c r="M412" s="156"/>
      <c r="N412" s="157"/>
      <c r="O412" s="157"/>
      <c r="P412" s="157"/>
      <c r="Q412" s="157"/>
      <c r="R412" s="157"/>
      <c r="S412" s="157"/>
      <c r="T412" s="158"/>
      <c r="AT412" s="153" t="s">
        <v>306</v>
      </c>
      <c r="AU412" s="153" t="s">
        <v>83</v>
      </c>
      <c r="AV412" s="150" t="s">
        <v>83</v>
      </c>
      <c r="AW412" s="150" t="s">
        <v>31</v>
      </c>
      <c r="AX412" s="150" t="s">
        <v>8</v>
      </c>
      <c r="AY412" s="153" t="s">
        <v>298</v>
      </c>
    </row>
    <row r="413" spans="1:65" s="49" customFormat="1" ht="24.2" customHeight="1">
      <c r="A413" s="47"/>
      <c r="B413" s="46"/>
      <c r="C413" s="120" t="s">
        <v>944</v>
      </c>
      <c r="D413" s="120" t="s">
        <v>358</v>
      </c>
      <c r="E413" s="121" t="s">
        <v>3610</v>
      </c>
      <c r="F413" s="122" t="s">
        <v>3611</v>
      </c>
      <c r="G413" s="123" t="s">
        <v>303</v>
      </c>
      <c r="H413" s="124">
        <v>0.688</v>
      </c>
      <c r="I413" s="24"/>
      <c r="J413" s="125">
        <f>ROUND(I413*H413,0)</f>
        <v>0</v>
      </c>
      <c r="K413" s="122" t="s">
        <v>1</v>
      </c>
      <c r="L413" s="126"/>
      <c r="M413" s="127" t="s">
        <v>1</v>
      </c>
      <c r="N413" s="128" t="s">
        <v>40</v>
      </c>
      <c r="O413" s="129"/>
      <c r="P413" s="130">
        <f>O413*H413</f>
        <v>0</v>
      </c>
      <c r="Q413" s="130">
        <v>0.5</v>
      </c>
      <c r="R413" s="130">
        <f>Q413*H413</f>
        <v>0.344</v>
      </c>
      <c r="S413" s="130">
        <v>0</v>
      </c>
      <c r="T413" s="131">
        <f>S413*H413</f>
        <v>0</v>
      </c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R413" s="132" t="s">
        <v>475</v>
      </c>
      <c r="AT413" s="132" t="s">
        <v>358</v>
      </c>
      <c r="AU413" s="132" t="s">
        <v>83</v>
      </c>
      <c r="AY413" s="39" t="s">
        <v>298</v>
      </c>
      <c r="BE413" s="133">
        <f>IF(N413="základní",J413,0)</f>
        <v>0</v>
      </c>
      <c r="BF413" s="133">
        <f>IF(N413="snížená",J413,0)</f>
        <v>0</v>
      </c>
      <c r="BG413" s="133">
        <f>IF(N413="zákl. přenesená",J413,0)</f>
        <v>0</v>
      </c>
      <c r="BH413" s="133">
        <f>IF(N413="sníž. přenesená",J413,0)</f>
        <v>0</v>
      </c>
      <c r="BI413" s="133">
        <f>IF(N413="nulová",J413,0)</f>
        <v>0</v>
      </c>
      <c r="BJ413" s="39" t="s">
        <v>8</v>
      </c>
      <c r="BK413" s="133">
        <f>ROUND(I413*H413,0)</f>
        <v>0</v>
      </c>
      <c r="BL413" s="39" t="s">
        <v>378</v>
      </c>
      <c r="BM413" s="132" t="s">
        <v>3612</v>
      </c>
    </row>
    <row r="414" spans="2:51" s="150" customFormat="1" ht="12">
      <c r="B414" s="151"/>
      <c r="D414" s="152" t="s">
        <v>306</v>
      </c>
      <c r="E414" s="153" t="s">
        <v>1</v>
      </c>
      <c r="F414" s="154" t="s">
        <v>3613</v>
      </c>
      <c r="H414" s="155">
        <v>0.688</v>
      </c>
      <c r="L414" s="151"/>
      <c r="M414" s="156"/>
      <c r="N414" s="157"/>
      <c r="O414" s="157"/>
      <c r="P414" s="157"/>
      <c r="Q414" s="157"/>
      <c r="R414" s="157"/>
      <c r="S414" s="157"/>
      <c r="T414" s="158"/>
      <c r="AT414" s="153" t="s">
        <v>306</v>
      </c>
      <c r="AU414" s="153" t="s">
        <v>83</v>
      </c>
      <c r="AV414" s="150" t="s">
        <v>83</v>
      </c>
      <c r="AW414" s="150" t="s">
        <v>31</v>
      </c>
      <c r="AX414" s="150" t="s">
        <v>8</v>
      </c>
      <c r="AY414" s="153" t="s">
        <v>298</v>
      </c>
    </row>
    <row r="415" spans="1:65" s="49" customFormat="1" ht="24.2" customHeight="1">
      <c r="A415" s="47"/>
      <c r="B415" s="46"/>
      <c r="C415" s="135" t="s">
        <v>948</v>
      </c>
      <c r="D415" s="135" t="s">
        <v>300</v>
      </c>
      <c r="E415" s="136" t="s">
        <v>3614</v>
      </c>
      <c r="F415" s="137" t="s">
        <v>3615</v>
      </c>
      <c r="G415" s="138" t="s">
        <v>392</v>
      </c>
      <c r="H415" s="139">
        <v>30</v>
      </c>
      <c r="I415" s="23"/>
      <c r="J415" s="140">
        <f>ROUND(I415*H415,0)</f>
        <v>0</v>
      </c>
      <c r="K415" s="137" t="s">
        <v>314</v>
      </c>
      <c r="L415" s="46"/>
      <c r="M415" s="141" t="s">
        <v>1</v>
      </c>
      <c r="N415" s="142" t="s">
        <v>40</v>
      </c>
      <c r="O415" s="129"/>
      <c r="P415" s="130">
        <f>O415*H415</f>
        <v>0</v>
      </c>
      <c r="Q415" s="130">
        <v>0</v>
      </c>
      <c r="R415" s="130">
        <f>Q415*H415</f>
        <v>0</v>
      </c>
      <c r="S415" s="130">
        <v>0</v>
      </c>
      <c r="T415" s="131">
        <f>S415*H415</f>
        <v>0</v>
      </c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R415" s="132" t="s">
        <v>378</v>
      </c>
      <c r="AT415" s="132" t="s">
        <v>300</v>
      </c>
      <c r="AU415" s="132" t="s">
        <v>83</v>
      </c>
      <c r="AY415" s="39" t="s">
        <v>298</v>
      </c>
      <c r="BE415" s="133">
        <f>IF(N415="základní",J415,0)</f>
        <v>0</v>
      </c>
      <c r="BF415" s="133">
        <f>IF(N415="snížená",J415,0)</f>
        <v>0</v>
      </c>
      <c r="BG415" s="133">
        <f>IF(N415="zákl. přenesená",J415,0)</f>
        <v>0</v>
      </c>
      <c r="BH415" s="133">
        <f>IF(N415="sníž. přenesená",J415,0)</f>
        <v>0</v>
      </c>
      <c r="BI415" s="133">
        <f>IF(N415="nulová",J415,0)</f>
        <v>0</v>
      </c>
      <c r="BJ415" s="39" t="s">
        <v>8</v>
      </c>
      <c r="BK415" s="133">
        <f>ROUND(I415*H415,0)</f>
        <v>0</v>
      </c>
      <c r="BL415" s="39" t="s">
        <v>378</v>
      </c>
      <c r="BM415" s="132" t="s">
        <v>3616</v>
      </c>
    </row>
    <row r="416" spans="2:51" s="150" customFormat="1" ht="12">
      <c r="B416" s="151"/>
      <c r="D416" s="152" t="s">
        <v>306</v>
      </c>
      <c r="E416" s="153" t="s">
        <v>1</v>
      </c>
      <c r="F416" s="154" t="s">
        <v>3617</v>
      </c>
      <c r="H416" s="155">
        <v>30</v>
      </c>
      <c r="L416" s="151"/>
      <c r="M416" s="156"/>
      <c r="N416" s="157"/>
      <c r="O416" s="157"/>
      <c r="P416" s="157"/>
      <c r="Q416" s="157"/>
      <c r="R416" s="157"/>
      <c r="S416" s="157"/>
      <c r="T416" s="158"/>
      <c r="AT416" s="153" t="s">
        <v>306</v>
      </c>
      <c r="AU416" s="153" t="s">
        <v>83</v>
      </c>
      <c r="AV416" s="150" t="s">
        <v>83</v>
      </c>
      <c r="AW416" s="150" t="s">
        <v>31</v>
      </c>
      <c r="AX416" s="150" t="s">
        <v>75</v>
      </c>
      <c r="AY416" s="153" t="s">
        <v>298</v>
      </c>
    </row>
    <row r="417" spans="2:51" s="159" customFormat="1" ht="12">
      <c r="B417" s="160"/>
      <c r="D417" s="152" t="s">
        <v>306</v>
      </c>
      <c r="E417" s="161" t="s">
        <v>1</v>
      </c>
      <c r="F417" s="162" t="s">
        <v>309</v>
      </c>
      <c r="H417" s="163">
        <v>30</v>
      </c>
      <c r="L417" s="160"/>
      <c r="M417" s="164"/>
      <c r="N417" s="165"/>
      <c r="O417" s="165"/>
      <c r="P417" s="165"/>
      <c r="Q417" s="165"/>
      <c r="R417" s="165"/>
      <c r="S417" s="165"/>
      <c r="T417" s="166"/>
      <c r="AT417" s="161" t="s">
        <v>306</v>
      </c>
      <c r="AU417" s="161" t="s">
        <v>83</v>
      </c>
      <c r="AV417" s="159" t="s">
        <v>310</v>
      </c>
      <c r="AW417" s="159" t="s">
        <v>31</v>
      </c>
      <c r="AX417" s="159" t="s">
        <v>8</v>
      </c>
      <c r="AY417" s="161" t="s">
        <v>298</v>
      </c>
    </row>
    <row r="418" spans="1:65" s="49" customFormat="1" ht="24.2" customHeight="1">
      <c r="A418" s="47"/>
      <c r="B418" s="46"/>
      <c r="C418" s="135" t="s">
        <v>952</v>
      </c>
      <c r="D418" s="135" t="s">
        <v>300</v>
      </c>
      <c r="E418" s="136" t="s">
        <v>3618</v>
      </c>
      <c r="F418" s="137" t="s">
        <v>3619</v>
      </c>
      <c r="G418" s="138" t="s">
        <v>392</v>
      </c>
      <c r="H418" s="139">
        <v>12.4</v>
      </c>
      <c r="I418" s="23"/>
      <c r="J418" s="140">
        <f>ROUND(I418*H418,0)</f>
        <v>0</v>
      </c>
      <c r="K418" s="137" t="s">
        <v>314</v>
      </c>
      <c r="L418" s="46"/>
      <c r="M418" s="141" t="s">
        <v>1</v>
      </c>
      <c r="N418" s="142" t="s">
        <v>40</v>
      </c>
      <c r="O418" s="129"/>
      <c r="P418" s="130">
        <f>O418*H418</f>
        <v>0</v>
      </c>
      <c r="Q418" s="130">
        <v>0</v>
      </c>
      <c r="R418" s="130">
        <f>Q418*H418</f>
        <v>0</v>
      </c>
      <c r="S418" s="130">
        <v>0</v>
      </c>
      <c r="T418" s="131">
        <f>S418*H418</f>
        <v>0</v>
      </c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R418" s="132" t="s">
        <v>378</v>
      </c>
      <c r="AT418" s="132" t="s">
        <v>300</v>
      </c>
      <c r="AU418" s="132" t="s">
        <v>83</v>
      </c>
      <c r="AY418" s="39" t="s">
        <v>298</v>
      </c>
      <c r="BE418" s="133">
        <f>IF(N418="základní",J418,0)</f>
        <v>0</v>
      </c>
      <c r="BF418" s="133">
        <f>IF(N418="snížená",J418,0)</f>
        <v>0</v>
      </c>
      <c r="BG418" s="133">
        <f>IF(N418="zákl. přenesená",J418,0)</f>
        <v>0</v>
      </c>
      <c r="BH418" s="133">
        <f>IF(N418="sníž. přenesená",J418,0)</f>
        <v>0</v>
      </c>
      <c r="BI418" s="133">
        <f>IF(N418="nulová",J418,0)</f>
        <v>0</v>
      </c>
      <c r="BJ418" s="39" t="s">
        <v>8</v>
      </c>
      <c r="BK418" s="133">
        <f>ROUND(I418*H418,0)</f>
        <v>0</v>
      </c>
      <c r="BL418" s="39" t="s">
        <v>378</v>
      </c>
      <c r="BM418" s="132" t="s">
        <v>3620</v>
      </c>
    </row>
    <row r="419" spans="2:51" s="150" customFormat="1" ht="12">
      <c r="B419" s="151"/>
      <c r="D419" s="152" t="s">
        <v>306</v>
      </c>
      <c r="E419" s="153" t="s">
        <v>1</v>
      </c>
      <c r="F419" s="154" t="s">
        <v>3621</v>
      </c>
      <c r="H419" s="155">
        <v>12.4</v>
      </c>
      <c r="L419" s="151"/>
      <c r="M419" s="156"/>
      <c r="N419" s="157"/>
      <c r="O419" s="157"/>
      <c r="P419" s="157"/>
      <c r="Q419" s="157"/>
      <c r="R419" s="157"/>
      <c r="S419" s="157"/>
      <c r="T419" s="158"/>
      <c r="AT419" s="153" t="s">
        <v>306</v>
      </c>
      <c r="AU419" s="153" t="s">
        <v>83</v>
      </c>
      <c r="AV419" s="150" t="s">
        <v>83</v>
      </c>
      <c r="AW419" s="150" t="s">
        <v>31</v>
      </c>
      <c r="AX419" s="150" t="s">
        <v>8</v>
      </c>
      <c r="AY419" s="153" t="s">
        <v>298</v>
      </c>
    </row>
    <row r="420" spans="1:65" s="49" customFormat="1" ht="14.45" customHeight="1">
      <c r="A420" s="47"/>
      <c r="B420" s="46"/>
      <c r="C420" s="120" t="s">
        <v>958</v>
      </c>
      <c r="D420" s="120" t="s">
        <v>358</v>
      </c>
      <c r="E420" s="121" t="s">
        <v>3622</v>
      </c>
      <c r="F420" s="122" t="s">
        <v>3623</v>
      </c>
      <c r="G420" s="123" t="s">
        <v>392</v>
      </c>
      <c r="H420" s="124">
        <v>13.64</v>
      </c>
      <c r="I420" s="24"/>
      <c r="J420" s="125">
        <f>ROUND(I420*H420,0)</f>
        <v>0</v>
      </c>
      <c r="K420" s="122" t="s">
        <v>1</v>
      </c>
      <c r="L420" s="126"/>
      <c r="M420" s="127" t="s">
        <v>1</v>
      </c>
      <c r="N420" s="128" t="s">
        <v>40</v>
      </c>
      <c r="O420" s="129"/>
      <c r="P420" s="130">
        <f>O420*H420</f>
        <v>0</v>
      </c>
      <c r="Q420" s="130">
        <v>0.00945</v>
      </c>
      <c r="R420" s="130">
        <f>Q420*H420</f>
        <v>0.128898</v>
      </c>
      <c r="S420" s="130">
        <v>0</v>
      </c>
      <c r="T420" s="131">
        <f>S420*H420</f>
        <v>0</v>
      </c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R420" s="132" t="s">
        <v>475</v>
      </c>
      <c r="AT420" s="132" t="s">
        <v>358</v>
      </c>
      <c r="AU420" s="132" t="s">
        <v>83</v>
      </c>
      <c r="AY420" s="39" t="s">
        <v>298</v>
      </c>
      <c r="BE420" s="133">
        <f>IF(N420="základní",J420,0)</f>
        <v>0</v>
      </c>
      <c r="BF420" s="133">
        <f>IF(N420="snížená",J420,0)</f>
        <v>0</v>
      </c>
      <c r="BG420" s="133">
        <f>IF(N420="zákl. přenesená",J420,0)</f>
        <v>0</v>
      </c>
      <c r="BH420" s="133">
        <f>IF(N420="sníž. přenesená",J420,0)</f>
        <v>0</v>
      </c>
      <c r="BI420" s="133">
        <f>IF(N420="nulová",J420,0)</f>
        <v>0</v>
      </c>
      <c r="BJ420" s="39" t="s">
        <v>8</v>
      </c>
      <c r="BK420" s="133">
        <f>ROUND(I420*H420,0)</f>
        <v>0</v>
      </c>
      <c r="BL420" s="39" t="s">
        <v>378</v>
      </c>
      <c r="BM420" s="132" t="s">
        <v>3624</v>
      </c>
    </row>
    <row r="421" spans="2:51" s="150" customFormat="1" ht="12">
      <c r="B421" s="151"/>
      <c r="D421" s="152" t="s">
        <v>306</v>
      </c>
      <c r="E421" s="153" t="s">
        <v>1</v>
      </c>
      <c r="F421" s="154" t="s">
        <v>3625</v>
      </c>
      <c r="H421" s="155">
        <v>13.64</v>
      </c>
      <c r="L421" s="151"/>
      <c r="M421" s="156"/>
      <c r="N421" s="157"/>
      <c r="O421" s="157"/>
      <c r="P421" s="157"/>
      <c r="Q421" s="157"/>
      <c r="R421" s="157"/>
      <c r="S421" s="157"/>
      <c r="T421" s="158"/>
      <c r="AT421" s="153" t="s">
        <v>306</v>
      </c>
      <c r="AU421" s="153" t="s">
        <v>83</v>
      </c>
      <c r="AV421" s="150" t="s">
        <v>83</v>
      </c>
      <c r="AW421" s="150" t="s">
        <v>31</v>
      </c>
      <c r="AX421" s="150" t="s">
        <v>8</v>
      </c>
      <c r="AY421" s="153" t="s">
        <v>298</v>
      </c>
    </row>
    <row r="422" spans="1:65" s="49" customFormat="1" ht="14.45" customHeight="1">
      <c r="A422" s="47"/>
      <c r="B422" s="46"/>
      <c r="C422" s="120" t="s">
        <v>964</v>
      </c>
      <c r="D422" s="120" t="s">
        <v>358</v>
      </c>
      <c r="E422" s="121" t="s">
        <v>3626</v>
      </c>
      <c r="F422" s="122" t="s">
        <v>3627</v>
      </c>
      <c r="G422" s="123" t="s">
        <v>392</v>
      </c>
      <c r="H422" s="124">
        <v>33</v>
      </c>
      <c r="I422" s="24"/>
      <c r="J422" s="125">
        <f>ROUND(I422*H422,0)</f>
        <v>0</v>
      </c>
      <c r="K422" s="122" t="s">
        <v>1</v>
      </c>
      <c r="L422" s="126"/>
      <c r="M422" s="127" t="s">
        <v>1</v>
      </c>
      <c r="N422" s="128" t="s">
        <v>40</v>
      </c>
      <c r="O422" s="129"/>
      <c r="P422" s="130">
        <f>O422*H422</f>
        <v>0</v>
      </c>
      <c r="Q422" s="130">
        <v>0.00369</v>
      </c>
      <c r="R422" s="130">
        <f>Q422*H422</f>
        <v>0.12177</v>
      </c>
      <c r="S422" s="130">
        <v>0</v>
      </c>
      <c r="T422" s="131">
        <f>S422*H422</f>
        <v>0</v>
      </c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R422" s="132" t="s">
        <v>475</v>
      </c>
      <c r="AT422" s="132" t="s">
        <v>358</v>
      </c>
      <c r="AU422" s="132" t="s">
        <v>83</v>
      </c>
      <c r="AY422" s="39" t="s">
        <v>298</v>
      </c>
      <c r="BE422" s="133">
        <f>IF(N422="základní",J422,0)</f>
        <v>0</v>
      </c>
      <c r="BF422" s="133">
        <f>IF(N422="snížená",J422,0)</f>
        <v>0</v>
      </c>
      <c r="BG422" s="133">
        <f>IF(N422="zákl. přenesená",J422,0)</f>
        <v>0</v>
      </c>
      <c r="BH422" s="133">
        <f>IF(N422="sníž. přenesená",J422,0)</f>
        <v>0</v>
      </c>
      <c r="BI422" s="133">
        <f>IF(N422="nulová",J422,0)</f>
        <v>0</v>
      </c>
      <c r="BJ422" s="39" t="s">
        <v>8</v>
      </c>
      <c r="BK422" s="133">
        <f>ROUND(I422*H422,0)</f>
        <v>0</v>
      </c>
      <c r="BL422" s="39" t="s">
        <v>378</v>
      </c>
      <c r="BM422" s="132" t="s">
        <v>3628</v>
      </c>
    </row>
    <row r="423" spans="2:51" s="150" customFormat="1" ht="12">
      <c r="B423" s="151"/>
      <c r="D423" s="152" t="s">
        <v>306</v>
      </c>
      <c r="E423" s="153" t="s">
        <v>1</v>
      </c>
      <c r="F423" s="154" t="s">
        <v>3629</v>
      </c>
      <c r="H423" s="155">
        <v>33</v>
      </c>
      <c r="L423" s="151"/>
      <c r="M423" s="156"/>
      <c r="N423" s="157"/>
      <c r="O423" s="157"/>
      <c r="P423" s="157"/>
      <c r="Q423" s="157"/>
      <c r="R423" s="157"/>
      <c r="S423" s="157"/>
      <c r="T423" s="158"/>
      <c r="AT423" s="153" t="s">
        <v>306</v>
      </c>
      <c r="AU423" s="153" t="s">
        <v>83</v>
      </c>
      <c r="AV423" s="150" t="s">
        <v>83</v>
      </c>
      <c r="AW423" s="150" t="s">
        <v>31</v>
      </c>
      <c r="AX423" s="150" t="s">
        <v>75</v>
      </c>
      <c r="AY423" s="153" t="s">
        <v>298</v>
      </c>
    </row>
    <row r="424" spans="2:51" s="159" customFormat="1" ht="12">
      <c r="B424" s="160"/>
      <c r="D424" s="152" t="s">
        <v>306</v>
      </c>
      <c r="E424" s="161" t="s">
        <v>1</v>
      </c>
      <c r="F424" s="162" t="s">
        <v>309</v>
      </c>
      <c r="H424" s="163">
        <v>33</v>
      </c>
      <c r="L424" s="160"/>
      <c r="M424" s="164"/>
      <c r="N424" s="165"/>
      <c r="O424" s="165"/>
      <c r="P424" s="165"/>
      <c r="Q424" s="165"/>
      <c r="R424" s="165"/>
      <c r="S424" s="165"/>
      <c r="T424" s="166"/>
      <c r="AT424" s="161" t="s">
        <v>306</v>
      </c>
      <c r="AU424" s="161" t="s">
        <v>83</v>
      </c>
      <c r="AV424" s="159" t="s">
        <v>310</v>
      </c>
      <c r="AW424" s="159" t="s">
        <v>31</v>
      </c>
      <c r="AX424" s="159" t="s">
        <v>8</v>
      </c>
      <c r="AY424" s="161" t="s">
        <v>298</v>
      </c>
    </row>
    <row r="425" spans="1:65" s="49" customFormat="1" ht="14.45" customHeight="1">
      <c r="A425" s="47"/>
      <c r="B425" s="46"/>
      <c r="C425" s="120" t="s">
        <v>970</v>
      </c>
      <c r="D425" s="120" t="s">
        <v>358</v>
      </c>
      <c r="E425" s="121" t="s">
        <v>3630</v>
      </c>
      <c r="F425" s="122" t="s">
        <v>3631</v>
      </c>
      <c r="G425" s="123" t="s">
        <v>381</v>
      </c>
      <c r="H425" s="124">
        <v>11</v>
      </c>
      <c r="I425" s="24"/>
      <c r="J425" s="125">
        <f>ROUND(I425*H425,0)</f>
        <v>0</v>
      </c>
      <c r="K425" s="122" t="s">
        <v>1</v>
      </c>
      <c r="L425" s="126"/>
      <c r="M425" s="127" t="s">
        <v>1</v>
      </c>
      <c r="N425" s="128" t="s">
        <v>40</v>
      </c>
      <c r="O425" s="129"/>
      <c r="P425" s="130">
        <f>O425*H425</f>
        <v>0</v>
      </c>
      <c r="Q425" s="130">
        <v>0.00055</v>
      </c>
      <c r="R425" s="130">
        <f>Q425*H425</f>
        <v>0.006050000000000001</v>
      </c>
      <c r="S425" s="130">
        <v>0</v>
      </c>
      <c r="T425" s="131">
        <f>S425*H425</f>
        <v>0</v>
      </c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R425" s="132" t="s">
        <v>475</v>
      </c>
      <c r="AT425" s="132" t="s">
        <v>358</v>
      </c>
      <c r="AU425" s="132" t="s">
        <v>83</v>
      </c>
      <c r="AY425" s="39" t="s">
        <v>298</v>
      </c>
      <c r="BE425" s="133">
        <f>IF(N425="základní",J425,0)</f>
        <v>0</v>
      </c>
      <c r="BF425" s="133">
        <f>IF(N425="snížená",J425,0)</f>
        <v>0</v>
      </c>
      <c r="BG425" s="133">
        <f>IF(N425="zákl. přenesená",J425,0)</f>
        <v>0</v>
      </c>
      <c r="BH425" s="133">
        <f>IF(N425="sníž. přenesená",J425,0)</f>
        <v>0</v>
      </c>
      <c r="BI425" s="133">
        <f>IF(N425="nulová",J425,0)</f>
        <v>0</v>
      </c>
      <c r="BJ425" s="39" t="s">
        <v>8</v>
      </c>
      <c r="BK425" s="133">
        <f>ROUND(I425*H425,0)</f>
        <v>0</v>
      </c>
      <c r="BL425" s="39" t="s">
        <v>378</v>
      </c>
      <c r="BM425" s="132" t="s">
        <v>3632</v>
      </c>
    </row>
    <row r="426" spans="2:51" s="150" customFormat="1" ht="12">
      <c r="B426" s="151"/>
      <c r="D426" s="152" t="s">
        <v>306</v>
      </c>
      <c r="E426" s="153" t="s">
        <v>1</v>
      </c>
      <c r="F426" s="154" t="s">
        <v>3633</v>
      </c>
      <c r="H426" s="155">
        <v>11</v>
      </c>
      <c r="L426" s="151"/>
      <c r="M426" s="156"/>
      <c r="N426" s="157"/>
      <c r="O426" s="157"/>
      <c r="P426" s="157"/>
      <c r="Q426" s="157"/>
      <c r="R426" s="157"/>
      <c r="S426" s="157"/>
      <c r="T426" s="158"/>
      <c r="AT426" s="153" t="s">
        <v>306</v>
      </c>
      <c r="AU426" s="153" t="s">
        <v>83</v>
      </c>
      <c r="AV426" s="150" t="s">
        <v>83</v>
      </c>
      <c r="AW426" s="150" t="s">
        <v>31</v>
      </c>
      <c r="AX426" s="150" t="s">
        <v>8</v>
      </c>
      <c r="AY426" s="153" t="s">
        <v>298</v>
      </c>
    </row>
    <row r="427" spans="1:65" s="49" customFormat="1" ht="24.2" customHeight="1">
      <c r="A427" s="47"/>
      <c r="B427" s="46"/>
      <c r="C427" s="135" t="s">
        <v>976</v>
      </c>
      <c r="D427" s="135" t="s">
        <v>300</v>
      </c>
      <c r="E427" s="136" t="s">
        <v>3634</v>
      </c>
      <c r="F427" s="137" t="s">
        <v>3635</v>
      </c>
      <c r="G427" s="138" t="s">
        <v>303</v>
      </c>
      <c r="H427" s="139">
        <v>0.455</v>
      </c>
      <c r="I427" s="23"/>
      <c r="J427" s="140">
        <f>ROUND(I427*H427,0)</f>
        <v>0</v>
      </c>
      <c r="K427" s="137" t="s">
        <v>314</v>
      </c>
      <c r="L427" s="46"/>
      <c r="M427" s="141" t="s">
        <v>1</v>
      </c>
      <c r="N427" s="142" t="s">
        <v>40</v>
      </c>
      <c r="O427" s="129"/>
      <c r="P427" s="130">
        <f>O427*H427</f>
        <v>0</v>
      </c>
      <c r="Q427" s="130">
        <v>0.0244746</v>
      </c>
      <c r="R427" s="130">
        <f>Q427*H427</f>
        <v>0.011135943</v>
      </c>
      <c r="S427" s="130">
        <v>0</v>
      </c>
      <c r="T427" s="131">
        <f>S427*H427</f>
        <v>0</v>
      </c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R427" s="132" t="s">
        <v>378</v>
      </c>
      <c r="AT427" s="132" t="s">
        <v>300</v>
      </c>
      <c r="AU427" s="132" t="s">
        <v>83</v>
      </c>
      <c r="AY427" s="39" t="s">
        <v>298</v>
      </c>
      <c r="BE427" s="133">
        <f>IF(N427="základní",J427,0)</f>
        <v>0</v>
      </c>
      <c r="BF427" s="133">
        <f>IF(N427="snížená",J427,0)</f>
        <v>0</v>
      </c>
      <c r="BG427" s="133">
        <f>IF(N427="zákl. přenesená",J427,0)</f>
        <v>0</v>
      </c>
      <c r="BH427" s="133">
        <f>IF(N427="sníž. přenesená",J427,0)</f>
        <v>0</v>
      </c>
      <c r="BI427" s="133">
        <f>IF(N427="nulová",J427,0)</f>
        <v>0</v>
      </c>
      <c r="BJ427" s="39" t="s">
        <v>8</v>
      </c>
      <c r="BK427" s="133">
        <f>ROUND(I427*H427,0)</f>
        <v>0</v>
      </c>
      <c r="BL427" s="39" t="s">
        <v>378</v>
      </c>
      <c r="BM427" s="132" t="s">
        <v>3636</v>
      </c>
    </row>
    <row r="428" spans="2:51" s="150" customFormat="1" ht="22.5">
      <c r="B428" s="151"/>
      <c r="D428" s="152" t="s">
        <v>306</v>
      </c>
      <c r="E428" s="153" t="s">
        <v>1</v>
      </c>
      <c r="F428" s="154" t="s">
        <v>3637</v>
      </c>
      <c r="H428" s="155">
        <v>0.236</v>
      </c>
      <c r="L428" s="151"/>
      <c r="M428" s="156"/>
      <c r="N428" s="157"/>
      <c r="O428" s="157"/>
      <c r="P428" s="157"/>
      <c r="Q428" s="157"/>
      <c r="R428" s="157"/>
      <c r="S428" s="157"/>
      <c r="T428" s="158"/>
      <c r="AT428" s="153" t="s">
        <v>306</v>
      </c>
      <c r="AU428" s="153" t="s">
        <v>83</v>
      </c>
      <c r="AV428" s="150" t="s">
        <v>83</v>
      </c>
      <c r="AW428" s="150" t="s">
        <v>31</v>
      </c>
      <c r="AX428" s="150" t="s">
        <v>75</v>
      </c>
      <c r="AY428" s="153" t="s">
        <v>298</v>
      </c>
    </row>
    <row r="429" spans="2:51" s="150" customFormat="1" ht="22.5">
      <c r="B429" s="151"/>
      <c r="D429" s="152" t="s">
        <v>306</v>
      </c>
      <c r="E429" s="153" t="s">
        <v>1</v>
      </c>
      <c r="F429" s="154" t="s">
        <v>3638</v>
      </c>
      <c r="H429" s="155">
        <v>0.219</v>
      </c>
      <c r="L429" s="151"/>
      <c r="M429" s="156"/>
      <c r="N429" s="157"/>
      <c r="O429" s="157"/>
      <c r="P429" s="157"/>
      <c r="Q429" s="157"/>
      <c r="R429" s="157"/>
      <c r="S429" s="157"/>
      <c r="T429" s="158"/>
      <c r="AT429" s="153" t="s">
        <v>306</v>
      </c>
      <c r="AU429" s="153" t="s">
        <v>83</v>
      </c>
      <c r="AV429" s="150" t="s">
        <v>83</v>
      </c>
      <c r="AW429" s="150" t="s">
        <v>31</v>
      </c>
      <c r="AX429" s="150" t="s">
        <v>75</v>
      </c>
      <c r="AY429" s="153" t="s">
        <v>298</v>
      </c>
    </row>
    <row r="430" spans="2:51" s="159" customFormat="1" ht="12">
      <c r="B430" s="160"/>
      <c r="D430" s="152" t="s">
        <v>306</v>
      </c>
      <c r="E430" s="161" t="s">
        <v>1</v>
      </c>
      <c r="F430" s="162" t="s">
        <v>309</v>
      </c>
      <c r="H430" s="163">
        <v>0.45499999999999996</v>
      </c>
      <c r="L430" s="160"/>
      <c r="M430" s="164"/>
      <c r="N430" s="165"/>
      <c r="O430" s="165"/>
      <c r="P430" s="165"/>
      <c r="Q430" s="165"/>
      <c r="R430" s="165"/>
      <c r="S430" s="165"/>
      <c r="T430" s="166"/>
      <c r="AT430" s="161" t="s">
        <v>306</v>
      </c>
      <c r="AU430" s="161" t="s">
        <v>83</v>
      </c>
      <c r="AV430" s="159" t="s">
        <v>310</v>
      </c>
      <c r="AW430" s="159" t="s">
        <v>31</v>
      </c>
      <c r="AX430" s="159" t="s">
        <v>8</v>
      </c>
      <c r="AY430" s="161" t="s">
        <v>298</v>
      </c>
    </row>
    <row r="431" spans="1:65" s="49" customFormat="1" ht="24.2" customHeight="1">
      <c r="A431" s="47"/>
      <c r="B431" s="46"/>
      <c r="C431" s="135" t="s">
        <v>981</v>
      </c>
      <c r="D431" s="135" t="s">
        <v>300</v>
      </c>
      <c r="E431" s="136" t="s">
        <v>3639</v>
      </c>
      <c r="F431" s="137" t="s">
        <v>3640</v>
      </c>
      <c r="G431" s="138" t="s">
        <v>347</v>
      </c>
      <c r="H431" s="139">
        <v>0.686</v>
      </c>
      <c r="I431" s="23"/>
      <c r="J431" s="140">
        <f>ROUND(I431*H431,0)</f>
        <v>0</v>
      </c>
      <c r="K431" s="137" t="s">
        <v>314</v>
      </c>
      <c r="L431" s="46"/>
      <c r="M431" s="141" t="s">
        <v>1</v>
      </c>
      <c r="N431" s="142" t="s">
        <v>40</v>
      </c>
      <c r="O431" s="129"/>
      <c r="P431" s="130">
        <f>O431*H431</f>
        <v>0</v>
      </c>
      <c r="Q431" s="130">
        <v>0</v>
      </c>
      <c r="R431" s="130">
        <f>Q431*H431</f>
        <v>0</v>
      </c>
      <c r="S431" s="130">
        <v>0</v>
      </c>
      <c r="T431" s="131">
        <f>S431*H431</f>
        <v>0</v>
      </c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R431" s="132" t="s">
        <v>378</v>
      </c>
      <c r="AT431" s="132" t="s">
        <v>300</v>
      </c>
      <c r="AU431" s="132" t="s">
        <v>83</v>
      </c>
      <c r="AY431" s="39" t="s">
        <v>298</v>
      </c>
      <c r="BE431" s="133">
        <f>IF(N431="základní",J431,0)</f>
        <v>0</v>
      </c>
      <c r="BF431" s="133">
        <f>IF(N431="snížená",J431,0)</f>
        <v>0</v>
      </c>
      <c r="BG431" s="133">
        <f>IF(N431="zákl. přenesená",J431,0)</f>
        <v>0</v>
      </c>
      <c r="BH431" s="133">
        <f>IF(N431="sníž. přenesená",J431,0)</f>
        <v>0</v>
      </c>
      <c r="BI431" s="133">
        <f>IF(N431="nulová",J431,0)</f>
        <v>0</v>
      </c>
      <c r="BJ431" s="39" t="s">
        <v>8</v>
      </c>
      <c r="BK431" s="133">
        <f>ROUND(I431*H431,0)</f>
        <v>0</v>
      </c>
      <c r="BL431" s="39" t="s">
        <v>378</v>
      </c>
      <c r="BM431" s="132" t="s">
        <v>3641</v>
      </c>
    </row>
    <row r="432" spans="2:63" s="107" customFormat="1" ht="22.9" customHeight="1">
      <c r="B432" s="108"/>
      <c r="D432" s="109" t="s">
        <v>74</v>
      </c>
      <c r="E432" s="118" t="s">
        <v>1435</v>
      </c>
      <c r="F432" s="118" t="s">
        <v>1436</v>
      </c>
      <c r="J432" s="119">
        <f>BK432</f>
        <v>0</v>
      </c>
      <c r="L432" s="108"/>
      <c r="M432" s="112"/>
      <c r="N432" s="113"/>
      <c r="O432" s="113"/>
      <c r="P432" s="114">
        <f>SUM(P433:P447)</f>
        <v>0</v>
      </c>
      <c r="Q432" s="113"/>
      <c r="R432" s="114">
        <f>SUM(R433:R447)</f>
        <v>0.77320356875</v>
      </c>
      <c r="S432" s="113"/>
      <c r="T432" s="115">
        <f>SUM(T433:T447)</f>
        <v>0</v>
      </c>
      <c r="AR432" s="109" t="s">
        <v>83</v>
      </c>
      <c r="AT432" s="116" t="s">
        <v>74</v>
      </c>
      <c r="AU432" s="116" t="s">
        <v>8</v>
      </c>
      <c r="AY432" s="109" t="s">
        <v>298</v>
      </c>
      <c r="BK432" s="117">
        <f>SUM(BK433:BK447)</f>
        <v>0</v>
      </c>
    </row>
    <row r="433" spans="1:65" s="49" customFormat="1" ht="24.2" customHeight="1">
      <c r="A433" s="47"/>
      <c r="B433" s="46"/>
      <c r="C433" s="135" t="s">
        <v>985</v>
      </c>
      <c r="D433" s="135" t="s">
        <v>300</v>
      </c>
      <c r="E433" s="136" t="s">
        <v>1483</v>
      </c>
      <c r="F433" s="137" t="s">
        <v>1484</v>
      </c>
      <c r="G433" s="138" t="s">
        <v>1326</v>
      </c>
      <c r="H433" s="139">
        <v>735.5</v>
      </c>
      <c r="I433" s="23"/>
      <c r="J433" s="140">
        <f>ROUND(I433*H433,0)</f>
        <v>0</v>
      </c>
      <c r="K433" s="137" t="s">
        <v>314</v>
      </c>
      <c r="L433" s="46"/>
      <c r="M433" s="141" t="s">
        <v>1</v>
      </c>
      <c r="N433" s="142" t="s">
        <v>40</v>
      </c>
      <c r="O433" s="129"/>
      <c r="P433" s="130">
        <f>O433*H433</f>
        <v>0</v>
      </c>
      <c r="Q433" s="130">
        <v>5.12625E-05</v>
      </c>
      <c r="R433" s="130">
        <f>Q433*H433</f>
        <v>0.03770356875</v>
      </c>
      <c r="S433" s="130">
        <v>0</v>
      </c>
      <c r="T433" s="131">
        <f>S433*H433</f>
        <v>0</v>
      </c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R433" s="132" t="s">
        <v>378</v>
      </c>
      <c r="AT433" s="132" t="s">
        <v>300</v>
      </c>
      <c r="AU433" s="132" t="s">
        <v>83</v>
      </c>
      <c r="AY433" s="39" t="s">
        <v>298</v>
      </c>
      <c r="BE433" s="133">
        <f>IF(N433="základní",J433,0)</f>
        <v>0</v>
      </c>
      <c r="BF433" s="133">
        <f>IF(N433="snížená",J433,0)</f>
        <v>0</v>
      </c>
      <c r="BG433" s="133">
        <f>IF(N433="zákl. přenesená",J433,0)</f>
        <v>0</v>
      </c>
      <c r="BH433" s="133">
        <f>IF(N433="sníž. přenesená",J433,0)</f>
        <v>0</v>
      </c>
      <c r="BI433" s="133">
        <f>IF(N433="nulová",J433,0)</f>
        <v>0</v>
      </c>
      <c r="BJ433" s="39" t="s">
        <v>8</v>
      </c>
      <c r="BK433" s="133">
        <f>ROUND(I433*H433,0)</f>
        <v>0</v>
      </c>
      <c r="BL433" s="39" t="s">
        <v>378</v>
      </c>
      <c r="BM433" s="132" t="s">
        <v>3642</v>
      </c>
    </row>
    <row r="434" spans="2:51" s="150" customFormat="1" ht="12">
      <c r="B434" s="151"/>
      <c r="D434" s="152" t="s">
        <v>306</v>
      </c>
      <c r="E434" s="153" t="s">
        <v>1</v>
      </c>
      <c r="F434" s="154" t="s">
        <v>3643</v>
      </c>
      <c r="H434" s="155">
        <v>480.9</v>
      </c>
      <c r="L434" s="151"/>
      <c r="M434" s="156"/>
      <c r="N434" s="157"/>
      <c r="O434" s="157"/>
      <c r="P434" s="157"/>
      <c r="Q434" s="157"/>
      <c r="R434" s="157"/>
      <c r="S434" s="157"/>
      <c r="T434" s="158"/>
      <c r="AT434" s="153" t="s">
        <v>306</v>
      </c>
      <c r="AU434" s="153" t="s">
        <v>83</v>
      </c>
      <c r="AV434" s="150" t="s">
        <v>83</v>
      </c>
      <c r="AW434" s="150" t="s">
        <v>31</v>
      </c>
      <c r="AX434" s="150" t="s">
        <v>75</v>
      </c>
      <c r="AY434" s="153" t="s">
        <v>298</v>
      </c>
    </row>
    <row r="435" spans="2:51" s="150" customFormat="1" ht="12">
      <c r="B435" s="151"/>
      <c r="D435" s="152" t="s">
        <v>306</v>
      </c>
      <c r="E435" s="153" t="s">
        <v>1</v>
      </c>
      <c r="F435" s="154" t="s">
        <v>3644</v>
      </c>
      <c r="H435" s="155">
        <v>65.6</v>
      </c>
      <c r="L435" s="151"/>
      <c r="M435" s="156"/>
      <c r="N435" s="157"/>
      <c r="O435" s="157"/>
      <c r="P435" s="157"/>
      <c r="Q435" s="157"/>
      <c r="R435" s="157"/>
      <c r="S435" s="157"/>
      <c r="T435" s="158"/>
      <c r="AT435" s="153" t="s">
        <v>306</v>
      </c>
      <c r="AU435" s="153" t="s">
        <v>83</v>
      </c>
      <c r="AV435" s="150" t="s">
        <v>83</v>
      </c>
      <c r="AW435" s="150" t="s">
        <v>31</v>
      </c>
      <c r="AX435" s="150" t="s">
        <v>75</v>
      </c>
      <c r="AY435" s="153" t="s">
        <v>298</v>
      </c>
    </row>
    <row r="436" spans="2:51" s="150" customFormat="1" ht="12">
      <c r="B436" s="151"/>
      <c r="D436" s="152" t="s">
        <v>306</v>
      </c>
      <c r="E436" s="153" t="s">
        <v>1</v>
      </c>
      <c r="F436" s="154" t="s">
        <v>3645</v>
      </c>
      <c r="H436" s="155">
        <v>51.8</v>
      </c>
      <c r="L436" s="151"/>
      <c r="M436" s="156"/>
      <c r="N436" s="157"/>
      <c r="O436" s="157"/>
      <c r="P436" s="157"/>
      <c r="Q436" s="157"/>
      <c r="R436" s="157"/>
      <c r="S436" s="157"/>
      <c r="T436" s="158"/>
      <c r="AT436" s="153" t="s">
        <v>306</v>
      </c>
      <c r="AU436" s="153" t="s">
        <v>83</v>
      </c>
      <c r="AV436" s="150" t="s">
        <v>83</v>
      </c>
      <c r="AW436" s="150" t="s">
        <v>31</v>
      </c>
      <c r="AX436" s="150" t="s">
        <v>75</v>
      </c>
      <c r="AY436" s="153" t="s">
        <v>298</v>
      </c>
    </row>
    <row r="437" spans="2:51" s="150" customFormat="1" ht="12">
      <c r="B437" s="151"/>
      <c r="D437" s="152" t="s">
        <v>306</v>
      </c>
      <c r="E437" s="153" t="s">
        <v>1</v>
      </c>
      <c r="F437" s="154" t="s">
        <v>3646</v>
      </c>
      <c r="H437" s="155">
        <v>137.2</v>
      </c>
      <c r="L437" s="151"/>
      <c r="M437" s="156"/>
      <c r="N437" s="157"/>
      <c r="O437" s="157"/>
      <c r="P437" s="157"/>
      <c r="Q437" s="157"/>
      <c r="R437" s="157"/>
      <c r="S437" s="157"/>
      <c r="T437" s="158"/>
      <c r="AT437" s="153" t="s">
        <v>306</v>
      </c>
      <c r="AU437" s="153" t="s">
        <v>83</v>
      </c>
      <c r="AV437" s="150" t="s">
        <v>83</v>
      </c>
      <c r="AW437" s="150" t="s">
        <v>31</v>
      </c>
      <c r="AX437" s="150" t="s">
        <v>75</v>
      </c>
      <c r="AY437" s="153" t="s">
        <v>298</v>
      </c>
    </row>
    <row r="438" spans="2:51" s="159" customFormat="1" ht="12">
      <c r="B438" s="160"/>
      <c r="D438" s="152" t="s">
        <v>306</v>
      </c>
      <c r="E438" s="161" t="s">
        <v>1</v>
      </c>
      <c r="F438" s="162" t="s">
        <v>309</v>
      </c>
      <c r="H438" s="163">
        <v>735.5</v>
      </c>
      <c r="L438" s="160"/>
      <c r="M438" s="164"/>
      <c r="N438" s="165"/>
      <c r="O438" s="165"/>
      <c r="P438" s="165"/>
      <c r="Q438" s="165"/>
      <c r="R438" s="165"/>
      <c r="S438" s="165"/>
      <c r="T438" s="166"/>
      <c r="AT438" s="161" t="s">
        <v>306</v>
      </c>
      <c r="AU438" s="161" t="s">
        <v>83</v>
      </c>
      <c r="AV438" s="159" t="s">
        <v>310</v>
      </c>
      <c r="AW438" s="159" t="s">
        <v>31</v>
      </c>
      <c r="AX438" s="159" t="s">
        <v>8</v>
      </c>
      <c r="AY438" s="161" t="s">
        <v>298</v>
      </c>
    </row>
    <row r="439" spans="1:65" s="49" customFormat="1" ht="14.45" customHeight="1">
      <c r="A439" s="47"/>
      <c r="B439" s="46"/>
      <c r="C439" s="120" t="s">
        <v>995</v>
      </c>
      <c r="D439" s="120" t="s">
        <v>358</v>
      </c>
      <c r="E439" s="121" t="s">
        <v>3647</v>
      </c>
      <c r="F439" s="122" t="s">
        <v>3648</v>
      </c>
      <c r="G439" s="123" t="s">
        <v>1326</v>
      </c>
      <c r="H439" s="124">
        <v>254.6</v>
      </c>
      <c r="I439" s="24"/>
      <c r="J439" s="125">
        <f>ROUND(I439*H439,0)</f>
        <v>0</v>
      </c>
      <c r="K439" s="122" t="s">
        <v>1</v>
      </c>
      <c r="L439" s="126"/>
      <c r="M439" s="127" t="s">
        <v>1</v>
      </c>
      <c r="N439" s="128" t="s">
        <v>40</v>
      </c>
      <c r="O439" s="129"/>
      <c r="P439" s="130">
        <f>O439*H439</f>
        <v>0</v>
      </c>
      <c r="Q439" s="130">
        <v>0.001</v>
      </c>
      <c r="R439" s="130">
        <f>Q439*H439</f>
        <v>0.2546</v>
      </c>
      <c r="S439" s="130">
        <v>0</v>
      </c>
      <c r="T439" s="131">
        <f>S439*H439</f>
        <v>0</v>
      </c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R439" s="132" t="s">
        <v>475</v>
      </c>
      <c r="AT439" s="132" t="s">
        <v>358</v>
      </c>
      <c r="AU439" s="132" t="s">
        <v>83</v>
      </c>
      <c r="AY439" s="39" t="s">
        <v>298</v>
      </c>
      <c r="BE439" s="133">
        <f>IF(N439="základní",J439,0)</f>
        <v>0</v>
      </c>
      <c r="BF439" s="133">
        <f>IF(N439="snížená",J439,0)</f>
        <v>0</v>
      </c>
      <c r="BG439" s="133">
        <f>IF(N439="zákl. přenesená",J439,0)</f>
        <v>0</v>
      </c>
      <c r="BH439" s="133">
        <f>IF(N439="sníž. přenesená",J439,0)</f>
        <v>0</v>
      </c>
      <c r="BI439" s="133">
        <f>IF(N439="nulová",J439,0)</f>
        <v>0</v>
      </c>
      <c r="BJ439" s="39" t="s">
        <v>8</v>
      </c>
      <c r="BK439" s="133">
        <f>ROUND(I439*H439,0)</f>
        <v>0</v>
      </c>
      <c r="BL439" s="39" t="s">
        <v>378</v>
      </c>
      <c r="BM439" s="132" t="s">
        <v>3649</v>
      </c>
    </row>
    <row r="440" spans="2:51" s="150" customFormat="1" ht="12">
      <c r="B440" s="151"/>
      <c r="D440" s="152" t="s">
        <v>306</v>
      </c>
      <c r="E440" s="153" t="s">
        <v>1</v>
      </c>
      <c r="F440" s="154" t="s">
        <v>3644</v>
      </c>
      <c r="H440" s="155">
        <v>65.6</v>
      </c>
      <c r="L440" s="151"/>
      <c r="M440" s="156"/>
      <c r="N440" s="157"/>
      <c r="O440" s="157"/>
      <c r="P440" s="157"/>
      <c r="Q440" s="157"/>
      <c r="R440" s="157"/>
      <c r="S440" s="157"/>
      <c r="T440" s="158"/>
      <c r="AT440" s="153" t="s">
        <v>306</v>
      </c>
      <c r="AU440" s="153" t="s">
        <v>83</v>
      </c>
      <c r="AV440" s="150" t="s">
        <v>83</v>
      </c>
      <c r="AW440" s="150" t="s">
        <v>31</v>
      </c>
      <c r="AX440" s="150" t="s">
        <v>75</v>
      </c>
      <c r="AY440" s="153" t="s">
        <v>298</v>
      </c>
    </row>
    <row r="441" spans="2:51" s="150" customFormat="1" ht="12">
      <c r="B441" s="151"/>
      <c r="D441" s="152" t="s">
        <v>306</v>
      </c>
      <c r="E441" s="153" t="s">
        <v>1</v>
      </c>
      <c r="F441" s="154" t="s">
        <v>3645</v>
      </c>
      <c r="H441" s="155">
        <v>51.8</v>
      </c>
      <c r="L441" s="151"/>
      <c r="M441" s="156"/>
      <c r="N441" s="157"/>
      <c r="O441" s="157"/>
      <c r="P441" s="157"/>
      <c r="Q441" s="157"/>
      <c r="R441" s="157"/>
      <c r="S441" s="157"/>
      <c r="T441" s="158"/>
      <c r="AT441" s="153" t="s">
        <v>306</v>
      </c>
      <c r="AU441" s="153" t="s">
        <v>83</v>
      </c>
      <c r="AV441" s="150" t="s">
        <v>83</v>
      </c>
      <c r="AW441" s="150" t="s">
        <v>31</v>
      </c>
      <c r="AX441" s="150" t="s">
        <v>75</v>
      </c>
      <c r="AY441" s="153" t="s">
        <v>298</v>
      </c>
    </row>
    <row r="442" spans="2:51" s="150" customFormat="1" ht="12">
      <c r="B442" s="151"/>
      <c r="D442" s="152" t="s">
        <v>306</v>
      </c>
      <c r="E442" s="153" t="s">
        <v>1</v>
      </c>
      <c r="F442" s="154" t="s">
        <v>3646</v>
      </c>
      <c r="H442" s="155">
        <v>137.2</v>
      </c>
      <c r="L442" s="151"/>
      <c r="M442" s="156"/>
      <c r="N442" s="157"/>
      <c r="O442" s="157"/>
      <c r="P442" s="157"/>
      <c r="Q442" s="157"/>
      <c r="R442" s="157"/>
      <c r="S442" s="157"/>
      <c r="T442" s="158"/>
      <c r="AT442" s="153" t="s">
        <v>306</v>
      </c>
      <c r="AU442" s="153" t="s">
        <v>83</v>
      </c>
      <c r="AV442" s="150" t="s">
        <v>83</v>
      </c>
      <c r="AW442" s="150" t="s">
        <v>31</v>
      </c>
      <c r="AX442" s="150" t="s">
        <v>75</v>
      </c>
      <c r="AY442" s="153" t="s">
        <v>298</v>
      </c>
    </row>
    <row r="443" spans="2:51" s="159" customFormat="1" ht="12">
      <c r="B443" s="160"/>
      <c r="D443" s="152" t="s">
        <v>306</v>
      </c>
      <c r="E443" s="161" t="s">
        <v>1</v>
      </c>
      <c r="F443" s="162" t="s">
        <v>309</v>
      </c>
      <c r="H443" s="163">
        <v>254.59999999999997</v>
      </c>
      <c r="L443" s="160"/>
      <c r="M443" s="164"/>
      <c r="N443" s="165"/>
      <c r="O443" s="165"/>
      <c r="P443" s="165"/>
      <c r="Q443" s="165"/>
      <c r="R443" s="165"/>
      <c r="S443" s="165"/>
      <c r="T443" s="166"/>
      <c r="AT443" s="161" t="s">
        <v>306</v>
      </c>
      <c r="AU443" s="161" t="s">
        <v>83</v>
      </c>
      <c r="AV443" s="159" t="s">
        <v>310</v>
      </c>
      <c r="AW443" s="159" t="s">
        <v>31</v>
      </c>
      <c r="AX443" s="159" t="s">
        <v>8</v>
      </c>
      <c r="AY443" s="161" t="s">
        <v>298</v>
      </c>
    </row>
    <row r="444" spans="1:65" s="49" customFormat="1" ht="14.45" customHeight="1">
      <c r="A444" s="47"/>
      <c r="B444" s="46"/>
      <c r="C444" s="120" t="s">
        <v>255</v>
      </c>
      <c r="D444" s="120" t="s">
        <v>358</v>
      </c>
      <c r="E444" s="121" t="s">
        <v>3650</v>
      </c>
      <c r="F444" s="122" t="s">
        <v>3651</v>
      </c>
      <c r="G444" s="123" t="s">
        <v>1326</v>
      </c>
      <c r="H444" s="124">
        <v>480.9</v>
      </c>
      <c r="I444" s="24"/>
      <c r="J444" s="125">
        <f>ROUND(I444*H444,0)</f>
        <v>0</v>
      </c>
      <c r="K444" s="122" t="s">
        <v>1</v>
      </c>
      <c r="L444" s="126"/>
      <c r="M444" s="127" t="s">
        <v>1</v>
      </c>
      <c r="N444" s="128" t="s">
        <v>40</v>
      </c>
      <c r="O444" s="129"/>
      <c r="P444" s="130">
        <f>O444*H444</f>
        <v>0</v>
      </c>
      <c r="Q444" s="130">
        <v>0.001</v>
      </c>
      <c r="R444" s="130">
        <f>Q444*H444</f>
        <v>0.4809</v>
      </c>
      <c r="S444" s="130">
        <v>0</v>
      </c>
      <c r="T444" s="131">
        <f>S444*H444</f>
        <v>0</v>
      </c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R444" s="132" t="s">
        <v>475</v>
      </c>
      <c r="AT444" s="132" t="s">
        <v>358</v>
      </c>
      <c r="AU444" s="132" t="s">
        <v>83</v>
      </c>
      <c r="AY444" s="39" t="s">
        <v>298</v>
      </c>
      <c r="BE444" s="133">
        <f>IF(N444="základní",J444,0)</f>
        <v>0</v>
      </c>
      <c r="BF444" s="133">
        <f>IF(N444="snížená",J444,0)</f>
        <v>0</v>
      </c>
      <c r="BG444" s="133">
        <f>IF(N444="zákl. přenesená",J444,0)</f>
        <v>0</v>
      </c>
      <c r="BH444" s="133">
        <f>IF(N444="sníž. přenesená",J444,0)</f>
        <v>0</v>
      </c>
      <c r="BI444" s="133">
        <f>IF(N444="nulová",J444,0)</f>
        <v>0</v>
      </c>
      <c r="BJ444" s="39" t="s">
        <v>8</v>
      </c>
      <c r="BK444" s="133">
        <f>ROUND(I444*H444,0)</f>
        <v>0</v>
      </c>
      <c r="BL444" s="39" t="s">
        <v>378</v>
      </c>
      <c r="BM444" s="132" t="s">
        <v>3652</v>
      </c>
    </row>
    <row r="445" spans="2:51" s="150" customFormat="1" ht="12">
      <c r="B445" s="151"/>
      <c r="D445" s="152" t="s">
        <v>306</v>
      </c>
      <c r="E445" s="153" t="s">
        <v>1</v>
      </c>
      <c r="F445" s="154" t="s">
        <v>3643</v>
      </c>
      <c r="H445" s="155">
        <v>480.9</v>
      </c>
      <c r="L445" s="151"/>
      <c r="M445" s="156"/>
      <c r="N445" s="157"/>
      <c r="O445" s="157"/>
      <c r="P445" s="157"/>
      <c r="Q445" s="157"/>
      <c r="R445" s="157"/>
      <c r="S445" s="157"/>
      <c r="T445" s="158"/>
      <c r="AT445" s="153" t="s">
        <v>306</v>
      </c>
      <c r="AU445" s="153" t="s">
        <v>83</v>
      </c>
      <c r="AV445" s="150" t="s">
        <v>83</v>
      </c>
      <c r="AW445" s="150" t="s">
        <v>31</v>
      </c>
      <c r="AX445" s="150" t="s">
        <v>75</v>
      </c>
      <c r="AY445" s="153" t="s">
        <v>298</v>
      </c>
    </row>
    <row r="446" spans="2:51" s="159" customFormat="1" ht="12">
      <c r="B446" s="160"/>
      <c r="D446" s="152" t="s">
        <v>306</v>
      </c>
      <c r="E446" s="161" t="s">
        <v>1</v>
      </c>
      <c r="F446" s="162" t="s">
        <v>309</v>
      </c>
      <c r="H446" s="163">
        <v>480.9</v>
      </c>
      <c r="L446" s="160"/>
      <c r="M446" s="164"/>
      <c r="N446" s="165"/>
      <c r="O446" s="165"/>
      <c r="P446" s="165"/>
      <c r="Q446" s="165"/>
      <c r="R446" s="165"/>
      <c r="S446" s="165"/>
      <c r="T446" s="166"/>
      <c r="AT446" s="161" t="s">
        <v>306</v>
      </c>
      <c r="AU446" s="161" t="s">
        <v>83</v>
      </c>
      <c r="AV446" s="159" t="s">
        <v>310</v>
      </c>
      <c r="AW446" s="159" t="s">
        <v>31</v>
      </c>
      <c r="AX446" s="159" t="s">
        <v>8</v>
      </c>
      <c r="AY446" s="161" t="s">
        <v>298</v>
      </c>
    </row>
    <row r="447" spans="1:65" s="49" customFormat="1" ht="24.2" customHeight="1">
      <c r="A447" s="47"/>
      <c r="B447" s="46"/>
      <c r="C447" s="135" t="s">
        <v>1004</v>
      </c>
      <c r="D447" s="135" t="s">
        <v>300</v>
      </c>
      <c r="E447" s="136" t="s">
        <v>3653</v>
      </c>
      <c r="F447" s="137" t="s">
        <v>3654</v>
      </c>
      <c r="G447" s="138" t="s">
        <v>347</v>
      </c>
      <c r="H447" s="139">
        <v>0.773</v>
      </c>
      <c r="I447" s="23"/>
      <c r="J447" s="140">
        <f>ROUND(I447*H447,0)</f>
        <v>0</v>
      </c>
      <c r="K447" s="137" t="s">
        <v>314</v>
      </c>
      <c r="L447" s="46"/>
      <c r="M447" s="141" t="s">
        <v>1</v>
      </c>
      <c r="N447" s="142" t="s">
        <v>40</v>
      </c>
      <c r="O447" s="129"/>
      <c r="P447" s="130">
        <f>O447*H447</f>
        <v>0</v>
      </c>
      <c r="Q447" s="130">
        <v>0</v>
      </c>
      <c r="R447" s="130">
        <f>Q447*H447</f>
        <v>0</v>
      </c>
      <c r="S447" s="130">
        <v>0</v>
      </c>
      <c r="T447" s="131">
        <f>S447*H447</f>
        <v>0</v>
      </c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R447" s="132" t="s">
        <v>378</v>
      </c>
      <c r="AT447" s="132" t="s">
        <v>300</v>
      </c>
      <c r="AU447" s="132" t="s">
        <v>83</v>
      </c>
      <c r="AY447" s="39" t="s">
        <v>298</v>
      </c>
      <c r="BE447" s="133">
        <f>IF(N447="základní",J447,0)</f>
        <v>0</v>
      </c>
      <c r="BF447" s="133">
        <f>IF(N447="snížená",J447,0)</f>
        <v>0</v>
      </c>
      <c r="BG447" s="133">
        <f>IF(N447="zákl. přenesená",J447,0)</f>
        <v>0</v>
      </c>
      <c r="BH447" s="133">
        <f>IF(N447="sníž. přenesená",J447,0)</f>
        <v>0</v>
      </c>
      <c r="BI447" s="133">
        <f>IF(N447="nulová",J447,0)</f>
        <v>0</v>
      </c>
      <c r="BJ447" s="39" t="s">
        <v>8</v>
      </c>
      <c r="BK447" s="133">
        <f>ROUND(I447*H447,0)</f>
        <v>0</v>
      </c>
      <c r="BL447" s="39" t="s">
        <v>378</v>
      </c>
      <c r="BM447" s="132" t="s">
        <v>3655</v>
      </c>
    </row>
    <row r="448" spans="2:63" s="107" customFormat="1" ht="22.9" customHeight="1">
      <c r="B448" s="108"/>
      <c r="D448" s="109" t="s">
        <v>74</v>
      </c>
      <c r="E448" s="118" t="s">
        <v>1564</v>
      </c>
      <c r="F448" s="118" t="s">
        <v>1565</v>
      </c>
      <c r="J448" s="119">
        <f>BK448</f>
        <v>0</v>
      </c>
      <c r="L448" s="108"/>
      <c r="M448" s="112"/>
      <c r="N448" s="113"/>
      <c r="O448" s="113"/>
      <c r="P448" s="114">
        <f>SUM(P449:P452)</f>
        <v>0</v>
      </c>
      <c r="Q448" s="113"/>
      <c r="R448" s="114">
        <f>SUM(R449:R452)</f>
        <v>0.0062314499999999995</v>
      </c>
      <c r="S448" s="113"/>
      <c r="T448" s="115">
        <f>SUM(T449:T452)</f>
        <v>0</v>
      </c>
      <c r="AR448" s="109" t="s">
        <v>83</v>
      </c>
      <c r="AT448" s="116" t="s">
        <v>74</v>
      </c>
      <c r="AU448" s="116" t="s">
        <v>8</v>
      </c>
      <c r="AY448" s="109" t="s">
        <v>298</v>
      </c>
      <c r="BK448" s="117">
        <f>SUM(BK449:BK452)</f>
        <v>0</v>
      </c>
    </row>
    <row r="449" spans="1:65" s="49" customFormat="1" ht="24.2" customHeight="1">
      <c r="A449" s="47"/>
      <c r="B449" s="46"/>
      <c r="C449" s="135" t="s">
        <v>1009</v>
      </c>
      <c r="D449" s="135" t="s">
        <v>300</v>
      </c>
      <c r="E449" s="136" t="s">
        <v>3656</v>
      </c>
      <c r="F449" s="137" t="s">
        <v>3657</v>
      </c>
      <c r="G449" s="138" t="s">
        <v>381</v>
      </c>
      <c r="H449" s="139">
        <v>41.543</v>
      </c>
      <c r="I449" s="23"/>
      <c r="J449" s="140">
        <f>ROUND(I449*H449,0)</f>
        <v>0</v>
      </c>
      <c r="K449" s="137" t="s">
        <v>314</v>
      </c>
      <c r="L449" s="46"/>
      <c r="M449" s="141" t="s">
        <v>1</v>
      </c>
      <c r="N449" s="142" t="s">
        <v>40</v>
      </c>
      <c r="O449" s="129"/>
      <c r="P449" s="130">
        <f>O449*H449</f>
        <v>0</v>
      </c>
      <c r="Q449" s="130">
        <v>0.00015</v>
      </c>
      <c r="R449" s="130">
        <f>Q449*H449</f>
        <v>0.0062314499999999995</v>
      </c>
      <c r="S449" s="130">
        <v>0</v>
      </c>
      <c r="T449" s="131">
        <f>S449*H449</f>
        <v>0</v>
      </c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R449" s="132" t="s">
        <v>378</v>
      </c>
      <c r="AT449" s="132" t="s">
        <v>300</v>
      </c>
      <c r="AU449" s="132" t="s">
        <v>83</v>
      </c>
      <c r="AY449" s="39" t="s">
        <v>298</v>
      </c>
      <c r="BE449" s="133">
        <f>IF(N449="základní",J449,0)</f>
        <v>0</v>
      </c>
      <c r="BF449" s="133">
        <f>IF(N449="snížená",J449,0)</f>
        <v>0</v>
      </c>
      <c r="BG449" s="133">
        <f>IF(N449="zákl. přenesená",J449,0)</f>
        <v>0</v>
      </c>
      <c r="BH449" s="133">
        <f>IF(N449="sníž. přenesená",J449,0)</f>
        <v>0</v>
      </c>
      <c r="BI449" s="133">
        <f>IF(N449="nulová",J449,0)</f>
        <v>0</v>
      </c>
      <c r="BJ449" s="39" t="s">
        <v>8</v>
      </c>
      <c r="BK449" s="133">
        <f>ROUND(I449*H449,0)</f>
        <v>0</v>
      </c>
      <c r="BL449" s="39" t="s">
        <v>378</v>
      </c>
      <c r="BM449" s="132" t="s">
        <v>3658</v>
      </c>
    </row>
    <row r="450" spans="2:51" s="150" customFormat="1" ht="22.5">
      <c r="B450" s="151"/>
      <c r="D450" s="152" t="s">
        <v>306</v>
      </c>
      <c r="E450" s="153" t="s">
        <v>1</v>
      </c>
      <c r="F450" s="154" t="s">
        <v>3659</v>
      </c>
      <c r="H450" s="155">
        <v>5.843</v>
      </c>
      <c r="L450" s="151"/>
      <c r="M450" s="156"/>
      <c r="N450" s="157"/>
      <c r="O450" s="157"/>
      <c r="P450" s="157"/>
      <c r="Q450" s="157"/>
      <c r="R450" s="157"/>
      <c r="S450" s="157"/>
      <c r="T450" s="158"/>
      <c r="AT450" s="153" t="s">
        <v>306</v>
      </c>
      <c r="AU450" s="153" t="s">
        <v>83</v>
      </c>
      <c r="AV450" s="150" t="s">
        <v>83</v>
      </c>
      <c r="AW450" s="150" t="s">
        <v>31</v>
      </c>
      <c r="AX450" s="150" t="s">
        <v>75</v>
      </c>
      <c r="AY450" s="153" t="s">
        <v>298</v>
      </c>
    </row>
    <row r="451" spans="2:51" s="150" customFormat="1" ht="22.5">
      <c r="B451" s="151"/>
      <c r="D451" s="152" t="s">
        <v>306</v>
      </c>
      <c r="E451" s="153" t="s">
        <v>1</v>
      </c>
      <c r="F451" s="154" t="s">
        <v>3660</v>
      </c>
      <c r="H451" s="155">
        <v>35.7</v>
      </c>
      <c r="L451" s="151"/>
      <c r="M451" s="156"/>
      <c r="N451" s="157"/>
      <c r="O451" s="157"/>
      <c r="P451" s="157"/>
      <c r="Q451" s="157"/>
      <c r="R451" s="157"/>
      <c r="S451" s="157"/>
      <c r="T451" s="158"/>
      <c r="AT451" s="153" t="s">
        <v>306</v>
      </c>
      <c r="AU451" s="153" t="s">
        <v>83</v>
      </c>
      <c r="AV451" s="150" t="s">
        <v>83</v>
      </c>
      <c r="AW451" s="150" t="s">
        <v>31</v>
      </c>
      <c r="AX451" s="150" t="s">
        <v>75</v>
      </c>
      <c r="AY451" s="153" t="s">
        <v>298</v>
      </c>
    </row>
    <row r="452" spans="2:51" s="159" customFormat="1" ht="12">
      <c r="B452" s="160"/>
      <c r="D452" s="152" t="s">
        <v>306</v>
      </c>
      <c r="E452" s="161" t="s">
        <v>1</v>
      </c>
      <c r="F452" s="162" t="s">
        <v>309</v>
      </c>
      <c r="H452" s="163">
        <v>41.543000000000006</v>
      </c>
      <c r="L452" s="160"/>
      <c r="M452" s="175"/>
      <c r="N452" s="176"/>
      <c r="O452" s="176"/>
      <c r="P452" s="176"/>
      <c r="Q452" s="176"/>
      <c r="R452" s="176"/>
      <c r="S452" s="176"/>
      <c r="T452" s="177"/>
      <c r="AT452" s="161" t="s">
        <v>306</v>
      </c>
      <c r="AU452" s="161" t="s">
        <v>83</v>
      </c>
      <c r="AV452" s="159" t="s">
        <v>310</v>
      </c>
      <c r="AW452" s="159" t="s">
        <v>31</v>
      </c>
      <c r="AX452" s="159" t="s">
        <v>8</v>
      </c>
      <c r="AY452" s="161" t="s">
        <v>298</v>
      </c>
    </row>
    <row r="453" spans="1:31" s="49" customFormat="1" ht="6.95" customHeight="1">
      <c r="A453" s="47"/>
      <c r="B453" s="73"/>
      <c r="C453" s="74"/>
      <c r="D453" s="74"/>
      <c r="E453" s="74"/>
      <c r="F453" s="74"/>
      <c r="G453" s="74"/>
      <c r="H453" s="74"/>
      <c r="I453" s="74"/>
      <c r="J453" s="74"/>
      <c r="K453" s="74"/>
      <c r="L453" s="46"/>
      <c r="M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</row>
    <row r="454" s="38" customFormat="1" ht="12"/>
    <row r="455" s="38" customFormat="1" ht="12"/>
    <row r="456" s="38" customFormat="1" ht="12"/>
    <row r="457" s="38" customFormat="1" ht="12"/>
    <row r="458" s="38" customFormat="1" ht="12"/>
    <row r="459" s="38" customFormat="1" ht="12"/>
  </sheetData>
  <sheetProtection password="D62F" sheet="1" objects="1" scenarios="1"/>
  <autoFilter ref="C131:K45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43">
      <selection activeCell="K154" sqref="K154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118</v>
      </c>
      <c r="AZ2" s="148" t="s">
        <v>3661</v>
      </c>
      <c r="BA2" s="148" t="s">
        <v>3662</v>
      </c>
      <c r="BB2" s="148" t="s">
        <v>1</v>
      </c>
      <c r="BC2" s="148" t="s">
        <v>3663</v>
      </c>
      <c r="BD2" s="148" t="s">
        <v>83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3664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ROUND(J122,0)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ROUND((SUM(BE122:BE156)),0)</f>
        <v>0</v>
      </c>
      <c r="G33" s="47"/>
      <c r="H33" s="47"/>
      <c r="I33" s="59">
        <v>0.21</v>
      </c>
      <c r="J33" s="58">
        <f>ROUND(((SUM(BE122:BE156))*I33),0)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ROUND((SUM(BF122:BF156)),0)</f>
        <v>0</v>
      </c>
      <c r="G34" s="47"/>
      <c r="H34" s="47"/>
      <c r="I34" s="59">
        <v>0.15</v>
      </c>
      <c r="J34" s="58">
        <f>ROUND(((SUM(BF122:BF156))*I34),0)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ROUND((SUM(BG122:BG156)),0)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ROUND((SUM(BH122:BH156)),0)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ROUND((SUM(BI122:BI156)),0)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37b - SO 37b - Hnízda - tučňák - změna B, 2.etapa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J122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J123</f>
        <v>0</v>
      </c>
      <c r="L97" s="82"/>
    </row>
    <row r="98" spans="2:12" s="238" customFormat="1" ht="19.9" customHeight="1">
      <c r="B98" s="86"/>
      <c r="D98" s="87" t="s">
        <v>266</v>
      </c>
      <c r="E98" s="88"/>
      <c r="F98" s="88"/>
      <c r="G98" s="88"/>
      <c r="H98" s="88"/>
      <c r="I98" s="88"/>
      <c r="J98" s="89">
        <f>J124</f>
        <v>0</v>
      </c>
      <c r="L98" s="86"/>
    </row>
    <row r="99" spans="2:12" s="238" customFormat="1" ht="19.9" customHeight="1">
      <c r="B99" s="86"/>
      <c r="D99" s="87" t="s">
        <v>268</v>
      </c>
      <c r="E99" s="88"/>
      <c r="F99" s="88"/>
      <c r="G99" s="88"/>
      <c r="H99" s="88"/>
      <c r="I99" s="88"/>
      <c r="J99" s="89">
        <f>J129</f>
        <v>0</v>
      </c>
      <c r="L99" s="86"/>
    </row>
    <row r="100" spans="2:12" s="238" customFormat="1" ht="19.9" customHeight="1">
      <c r="B100" s="86"/>
      <c r="D100" s="87" t="s">
        <v>270</v>
      </c>
      <c r="E100" s="88"/>
      <c r="F100" s="88"/>
      <c r="G100" s="88"/>
      <c r="H100" s="88"/>
      <c r="I100" s="88"/>
      <c r="J100" s="89">
        <f>J141</f>
        <v>0</v>
      </c>
      <c r="L100" s="86"/>
    </row>
    <row r="101" spans="2:12" s="81" customFormat="1" ht="24.95" customHeight="1">
      <c r="B101" s="82"/>
      <c r="D101" s="83" t="s">
        <v>271</v>
      </c>
      <c r="E101" s="84"/>
      <c r="F101" s="84"/>
      <c r="G101" s="84"/>
      <c r="H101" s="84"/>
      <c r="I101" s="84"/>
      <c r="J101" s="85">
        <f>J143</f>
        <v>0</v>
      </c>
      <c r="L101" s="82"/>
    </row>
    <row r="102" spans="2:12" s="238" customFormat="1" ht="19.9" customHeight="1">
      <c r="B102" s="86"/>
      <c r="D102" s="87" t="s">
        <v>281</v>
      </c>
      <c r="E102" s="88"/>
      <c r="F102" s="88"/>
      <c r="G102" s="88"/>
      <c r="H102" s="88"/>
      <c r="I102" s="88"/>
      <c r="J102" s="89">
        <f>J144</f>
        <v>0</v>
      </c>
      <c r="L102" s="86"/>
    </row>
    <row r="103" spans="1:31" s="49" customFormat="1" ht="21.75" customHeight="1">
      <c r="A103" s="47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s="49" customFormat="1" ht="6.95" customHeight="1">
      <c r="A104" s="4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="38" customFormat="1" ht="12"/>
    <row r="106" s="38" customFormat="1" ht="12"/>
    <row r="107" s="38" customFormat="1" ht="12"/>
    <row r="108" spans="1:31" s="49" customFormat="1" ht="6.95" customHeight="1">
      <c r="A108" s="47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24.95" customHeight="1">
      <c r="A109" s="47"/>
      <c r="B109" s="46"/>
      <c r="C109" s="43" t="s">
        <v>283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16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92" t="str">
        <f>E7</f>
        <v>Expozice Jihozápadní Afrika, ZOO Dvůr Králové a.s. - Změna B, 2.etapa</v>
      </c>
      <c r="F112" s="293"/>
      <c r="G112" s="293"/>
      <c r="H112" s="293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2" customHeight="1">
      <c r="A113" s="47"/>
      <c r="B113" s="46"/>
      <c r="C113" s="45" t="s">
        <v>171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6.5" customHeight="1">
      <c r="A114" s="47"/>
      <c r="B114" s="46"/>
      <c r="C114" s="47"/>
      <c r="D114" s="47"/>
      <c r="E114" s="249" t="str">
        <f>E9</f>
        <v>37b - SO 37b - Hnízda - tučňák - změna B, 2.etapa</v>
      </c>
      <c r="F114" s="291"/>
      <c r="G114" s="291"/>
      <c r="H114" s="291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2" customHeight="1">
      <c r="A116" s="47"/>
      <c r="B116" s="46"/>
      <c r="C116" s="45" t="s">
        <v>20</v>
      </c>
      <c r="D116" s="47"/>
      <c r="E116" s="47"/>
      <c r="F116" s="50" t="str">
        <f>F12</f>
        <v>Dvůr Králové nad Labem</v>
      </c>
      <c r="G116" s="47"/>
      <c r="H116" s="47"/>
      <c r="I116" s="45" t="s">
        <v>22</v>
      </c>
      <c r="J116" s="210">
        <f>IF(J12="","",J12)</f>
        <v>0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40.15" customHeight="1">
      <c r="A118" s="47"/>
      <c r="B118" s="46"/>
      <c r="C118" s="45" t="s">
        <v>23</v>
      </c>
      <c r="D118" s="47"/>
      <c r="E118" s="47"/>
      <c r="F118" s="50" t="str">
        <f>E15</f>
        <v>ZOO Dvůr Králové a.s., Štefánikova 1029, D.K.n.L.</v>
      </c>
      <c r="G118" s="47"/>
      <c r="H118" s="47"/>
      <c r="I118" s="45" t="s">
        <v>29</v>
      </c>
      <c r="J118" s="77" t="str">
        <f>E21</f>
        <v>Projektis spol. s r.o., Legionářská 562, D.K.n.L.</v>
      </c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5.2" customHeight="1">
      <c r="A119" s="47"/>
      <c r="B119" s="46"/>
      <c r="C119" s="45" t="s">
        <v>27</v>
      </c>
      <c r="D119" s="47"/>
      <c r="E119" s="47"/>
      <c r="F119" s="50" t="str">
        <f>IF(E18="","",E18)</f>
        <v>Vyplň údaj</v>
      </c>
      <c r="G119" s="47"/>
      <c r="H119" s="47"/>
      <c r="I119" s="45" t="s">
        <v>32</v>
      </c>
      <c r="J119" s="77" t="str">
        <f>E24</f>
        <v>ing. V. Švehla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0.3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99" customFormat="1" ht="29.25" customHeight="1">
      <c r="A121" s="90"/>
      <c r="B121" s="91"/>
      <c r="C121" s="92" t="s">
        <v>284</v>
      </c>
      <c r="D121" s="93" t="s">
        <v>60</v>
      </c>
      <c r="E121" s="93" t="s">
        <v>56</v>
      </c>
      <c r="F121" s="93" t="s">
        <v>57</v>
      </c>
      <c r="G121" s="93" t="s">
        <v>285</v>
      </c>
      <c r="H121" s="93" t="s">
        <v>286</v>
      </c>
      <c r="I121" s="93" t="s">
        <v>287</v>
      </c>
      <c r="J121" s="93" t="s">
        <v>258</v>
      </c>
      <c r="K121" s="94" t="s">
        <v>288</v>
      </c>
      <c r="L121" s="95"/>
      <c r="M121" s="96" t="s">
        <v>1</v>
      </c>
      <c r="N121" s="97" t="s">
        <v>39</v>
      </c>
      <c r="O121" s="97" t="s">
        <v>289</v>
      </c>
      <c r="P121" s="97" t="s">
        <v>290</v>
      </c>
      <c r="Q121" s="97" t="s">
        <v>291</v>
      </c>
      <c r="R121" s="97" t="s">
        <v>292</v>
      </c>
      <c r="S121" s="97" t="s">
        <v>293</v>
      </c>
      <c r="T121" s="98" t="s">
        <v>294</v>
      </c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3" s="49" customFormat="1" ht="22.9" customHeight="1">
      <c r="A122" s="47"/>
      <c r="B122" s="46"/>
      <c r="C122" s="100" t="s">
        <v>295</v>
      </c>
      <c r="D122" s="47"/>
      <c r="E122" s="47"/>
      <c r="F122" s="47"/>
      <c r="G122" s="47"/>
      <c r="H122" s="47"/>
      <c r="I122" s="47"/>
      <c r="J122" s="101">
        <f>BK122</f>
        <v>0</v>
      </c>
      <c r="K122" s="47"/>
      <c r="L122" s="46"/>
      <c r="M122" s="102"/>
      <c r="N122" s="103"/>
      <c r="O122" s="55"/>
      <c r="P122" s="104">
        <f>P123+P143</f>
        <v>0</v>
      </c>
      <c r="Q122" s="55"/>
      <c r="R122" s="104">
        <f>R123+R143</f>
        <v>0.32571893684000003</v>
      </c>
      <c r="S122" s="55"/>
      <c r="T122" s="105">
        <f>T123+T143</f>
        <v>1.5586514999999999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T122" s="39" t="s">
        <v>74</v>
      </c>
      <c r="AU122" s="39" t="s">
        <v>260</v>
      </c>
      <c r="BK122" s="106">
        <f>BK123+BK143</f>
        <v>0</v>
      </c>
    </row>
    <row r="123" spans="2:63" s="107" customFormat="1" ht="25.9" customHeight="1">
      <c r="B123" s="108"/>
      <c r="D123" s="109" t="s">
        <v>74</v>
      </c>
      <c r="E123" s="110" t="s">
        <v>296</v>
      </c>
      <c r="F123" s="110" t="s">
        <v>297</v>
      </c>
      <c r="J123" s="111">
        <f>BK123</f>
        <v>0</v>
      </c>
      <c r="L123" s="108"/>
      <c r="M123" s="112"/>
      <c r="N123" s="113"/>
      <c r="O123" s="113"/>
      <c r="P123" s="114">
        <f>P124+P129+P141</f>
        <v>0</v>
      </c>
      <c r="Q123" s="113"/>
      <c r="R123" s="114">
        <f>R124+R129+R141</f>
        <v>0.30147283210000003</v>
      </c>
      <c r="S123" s="113"/>
      <c r="T123" s="115">
        <f>T124+T129+T141</f>
        <v>1.5586514999999999</v>
      </c>
      <c r="AR123" s="109" t="s">
        <v>8</v>
      </c>
      <c r="AT123" s="116" t="s">
        <v>74</v>
      </c>
      <c r="AU123" s="116" t="s">
        <v>75</v>
      </c>
      <c r="AY123" s="109" t="s">
        <v>298</v>
      </c>
      <c r="BK123" s="117">
        <f>BK124+BK129+BK141</f>
        <v>0</v>
      </c>
    </row>
    <row r="124" spans="2:63" s="107" customFormat="1" ht="22.9" customHeight="1">
      <c r="B124" s="108"/>
      <c r="D124" s="109" t="s">
        <v>74</v>
      </c>
      <c r="E124" s="118" t="s">
        <v>332</v>
      </c>
      <c r="F124" s="118" t="s">
        <v>673</v>
      </c>
      <c r="J124" s="119">
        <f>BK124</f>
        <v>0</v>
      </c>
      <c r="L124" s="108"/>
      <c r="M124" s="112"/>
      <c r="N124" s="113"/>
      <c r="O124" s="113"/>
      <c r="P124" s="114">
        <f>SUM(P125:P128)</f>
        <v>0</v>
      </c>
      <c r="Q124" s="113"/>
      <c r="R124" s="114">
        <f>SUM(R125:R128)</f>
        <v>0.022959184</v>
      </c>
      <c r="S124" s="113"/>
      <c r="T124" s="115">
        <f>SUM(T125:T128)</f>
        <v>0</v>
      </c>
      <c r="AR124" s="109" t="s">
        <v>8</v>
      </c>
      <c r="AT124" s="116" t="s">
        <v>74</v>
      </c>
      <c r="AU124" s="116" t="s">
        <v>8</v>
      </c>
      <c r="AY124" s="109" t="s">
        <v>298</v>
      </c>
      <c r="BK124" s="117">
        <f>SUM(BK125:BK128)</f>
        <v>0</v>
      </c>
    </row>
    <row r="125" spans="1:65" s="49" customFormat="1" ht="24.2" customHeight="1">
      <c r="A125" s="47"/>
      <c r="B125" s="46"/>
      <c r="C125" s="135" t="s">
        <v>8</v>
      </c>
      <c r="D125" s="135" t="s">
        <v>300</v>
      </c>
      <c r="E125" s="136" t="s">
        <v>3665</v>
      </c>
      <c r="F125" s="137" t="s">
        <v>3666</v>
      </c>
      <c r="G125" s="138" t="s">
        <v>381</v>
      </c>
      <c r="H125" s="139">
        <v>49.481</v>
      </c>
      <c r="I125" s="23"/>
      <c r="J125" s="140">
        <f>ROUND(I125*H125,0)</f>
        <v>0</v>
      </c>
      <c r="K125" s="137" t="s">
        <v>1</v>
      </c>
      <c r="L125" s="46"/>
      <c r="M125" s="141" t="s">
        <v>1</v>
      </c>
      <c r="N125" s="142" t="s">
        <v>40</v>
      </c>
      <c r="O125" s="129"/>
      <c r="P125" s="130">
        <f>O125*H125</f>
        <v>0</v>
      </c>
      <c r="Q125" s="130">
        <v>0.000464</v>
      </c>
      <c r="R125" s="130">
        <f>Q125*H125</f>
        <v>0.022959184</v>
      </c>
      <c r="S125" s="130">
        <v>0</v>
      </c>
      <c r="T125" s="131">
        <f>S125*H125</f>
        <v>0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R125" s="132" t="s">
        <v>304</v>
      </c>
      <c r="AT125" s="132" t="s">
        <v>300</v>
      </c>
      <c r="AU125" s="132" t="s">
        <v>83</v>
      </c>
      <c r="AY125" s="39" t="s">
        <v>298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39" t="s">
        <v>8</v>
      </c>
      <c r="BK125" s="133">
        <f>ROUND(I125*H125,0)</f>
        <v>0</v>
      </c>
      <c r="BL125" s="39" t="s">
        <v>304</v>
      </c>
      <c r="BM125" s="132" t="s">
        <v>3667</v>
      </c>
    </row>
    <row r="126" spans="2:51" s="150" customFormat="1" ht="12">
      <c r="B126" s="151"/>
      <c r="D126" s="152" t="s">
        <v>306</v>
      </c>
      <c r="E126" s="153" t="s">
        <v>1</v>
      </c>
      <c r="F126" s="154" t="s">
        <v>3668</v>
      </c>
      <c r="H126" s="155">
        <v>0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306</v>
      </c>
      <c r="AU126" s="153" t="s">
        <v>83</v>
      </c>
      <c r="AV126" s="150" t="s">
        <v>83</v>
      </c>
      <c r="AW126" s="150" t="s">
        <v>31</v>
      </c>
      <c r="AX126" s="150" t="s">
        <v>75</v>
      </c>
      <c r="AY126" s="153" t="s">
        <v>298</v>
      </c>
    </row>
    <row r="127" spans="2:51" s="150" customFormat="1" ht="12">
      <c r="B127" s="151"/>
      <c r="D127" s="152" t="s">
        <v>306</v>
      </c>
      <c r="E127" s="153" t="s">
        <v>1</v>
      </c>
      <c r="F127" s="154" t="s">
        <v>3669</v>
      </c>
      <c r="H127" s="155">
        <v>49.481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306</v>
      </c>
      <c r="AU127" s="153" t="s">
        <v>83</v>
      </c>
      <c r="AV127" s="150" t="s">
        <v>83</v>
      </c>
      <c r="AW127" s="150" t="s">
        <v>31</v>
      </c>
      <c r="AX127" s="150" t="s">
        <v>75</v>
      </c>
      <c r="AY127" s="153" t="s">
        <v>298</v>
      </c>
    </row>
    <row r="128" spans="2:51" s="159" customFormat="1" ht="12">
      <c r="B128" s="160"/>
      <c r="D128" s="152" t="s">
        <v>306</v>
      </c>
      <c r="E128" s="161" t="s">
        <v>1</v>
      </c>
      <c r="F128" s="162" t="s">
        <v>309</v>
      </c>
      <c r="H128" s="163">
        <v>49.481</v>
      </c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306</v>
      </c>
      <c r="AU128" s="161" t="s">
        <v>83</v>
      </c>
      <c r="AV128" s="159" t="s">
        <v>310</v>
      </c>
      <c r="AW128" s="159" t="s">
        <v>31</v>
      </c>
      <c r="AX128" s="159" t="s">
        <v>8</v>
      </c>
      <c r="AY128" s="161" t="s">
        <v>298</v>
      </c>
    </row>
    <row r="129" spans="2:63" s="107" customFormat="1" ht="22.9" customHeight="1">
      <c r="B129" s="108"/>
      <c r="D129" s="109" t="s">
        <v>74</v>
      </c>
      <c r="E129" s="118" t="s">
        <v>344</v>
      </c>
      <c r="F129" s="118" t="s">
        <v>969</v>
      </c>
      <c r="J129" s="119">
        <f>BK129</f>
        <v>0</v>
      </c>
      <c r="L129" s="108"/>
      <c r="M129" s="112"/>
      <c r="N129" s="113"/>
      <c r="O129" s="113"/>
      <c r="P129" s="114">
        <f>SUM(P130:P140)</f>
        <v>0</v>
      </c>
      <c r="Q129" s="113"/>
      <c r="R129" s="114">
        <f>SUM(R130:R140)</f>
        <v>0.2785136481</v>
      </c>
      <c r="S129" s="113"/>
      <c r="T129" s="115">
        <f>SUM(T130:T140)</f>
        <v>1.5586514999999999</v>
      </c>
      <c r="AR129" s="109" t="s">
        <v>8</v>
      </c>
      <c r="AT129" s="116" t="s">
        <v>74</v>
      </c>
      <c r="AU129" s="116" t="s">
        <v>8</v>
      </c>
      <c r="AY129" s="109" t="s">
        <v>298</v>
      </c>
      <c r="BK129" s="117">
        <f>SUM(BK130:BK140)</f>
        <v>0</v>
      </c>
    </row>
    <row r="130" spans="1:65" s="49" customFormat="1" ht="24.2" customHeight="1">
      <c r="A130" s="47"/>
      <c r="B130" s="46"/>
      <c r="C130" s="135" t="s">
        <v>83</v>
      </c>
      <c r="D130" s="135" t="s">
        <v>300</v>
      </c>
      <c r="E130" s="136" t="s">
        <v>3670</v>
      </c>
      <c r="F130" s="137" t="s">
        <v>3671</v>
      </c>
      <c r="G130" s="138" t="s">
        <v>381</v>
      </c>
      <c r="H130" s="139">
        <v>49.481</v>
      </c>
      <c r="I130" s="23"/>
      <c r="J130" s="140">
        <f>ROUND(I130*H130,0)</f>
        <v>0</v>
      </c>
      <c r="K130" s="137" t="s">
        <v>1</v>
      </c>
      <c r="L130" s="46"/>
      <c r="M130" s="141" t="s">
        <v>1</v>
      </c>
      <c r="N130" s="142" t="s">
        <v>40</v>
      </c>
      <c r="O130" s="129"/>
      <c r="P130" s="130">
        <f>O130*H130</f>
        <v>0</v>
      </c>
      <c r="Q130" s="130">
        <v>0</v>
      </c>
      <c r="R130" s="130">
        <f>Q130*H130</f>
        <v>0</v>
      </c>
      <c r="S130" s="130">
        <v>0.0135</v>
      </c>
      <c r="T130" s="131">
        <f>S130*H130</f>
        <v>0.6679935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304</v>
      </c>
      <c r="AT130" s="132" t="s">
        <v>300</v>
      </c>
      <c r="AU130" s="132" t="s">
        <v>83</v>
      </c>
      <c r="AY130" s="39" t="s">
        <v>298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39" t="s">
        <v>8</v>
      </c>
      <c r="BK130" s="133">
        <f>ROUND(I130*H130,0)</f>
        <v>0</v>
      </c>
      <c r="BL130" s="39" t="s">
        <v>304</v>
      </c>
      <c r="BM130" s="132" t="s">
        <v>3672</v>
      </c>
    </row>
    <row r="131" spans="2:51" s="150" customFormat="1" ht="22.5">
      <c r="B131" s="151"/>
      <c r="D131" s="152" t="s">
        <v>306</v>
      </c>
      <c r="E131" s="153" t="s">
        <v>1</v>
      </c>
      <c r="F131" s="154" t="s">
        <v>3673</v>
      </c>
      <c r="H131" s="155">
        <v>32.987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306</v>
      </c>
      <c r="AU131" s="153" t="s">
        <v>83</v>
      </c>
      <c r="AV131" s="150" t="s">
        <v>83</v>
      </c>
      <c r="AW131" s="150" t="s">
        <v>31</v>
      </c>
      <c r="AX131" s="150" t="s">
        <v>75</v>
      </c>
      <c r="AY131" s="153" t="s">
        <v>298</v>
      </c>
    </row>
    <row r="132" spans="2:51" s="159" customFormat="1" ht="12">
      <c r="B132" s="160"/>
      <c r="D132" s="152" t="s">
        <v>306</v>
      </c>
      <c r="E132" s="161" t="s">
        <v>3661</v>
      </c>
      <c r="F132" s="162" t="s">
        <v>3674</v>
      </c>
      <c r="H132" s="163">
        <v>32.987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306</v>
      </c>
      <c r="AU132" s="161" t="s">
        <v>83</v>
      </c>
      <c r="AV132" s="159" t="s">
        <v>310</v>
      </c>
      <c r="AW132" s="159" t="s">
        <v>31</v>
      </c>
      <c r="AX132" s="159" t="s">
        <v>75</v>
      </c>
      <c r="AY132" s="161" t="s">
        <v>298</v>
      </c>
    </row>
    <row r="133" spans="2:51" s="150" customFormat="1" ht="12">
      <c r="B133" s="151"/>
      <c r="D133" s="152" t="s">
        <v>306</v>
      </c>
      <c r="E133" s="153" t="s">
        <v>1</v>
      </c>
      <c r="F133" s="154" t="s">
        <v>3669</v>
      </c>
      <c r="H133" s="155">
        <v>49.481</v>
      </c>
      <c r="L133" s="151"/>
      <c r="M133" s="156"/>
      <c r="N133" s="157"/>
      <c r="O133" s="157"/>
      <c r="P133" s="157"/>
      <c r="Q133" s="157"/>
      <c r="R133" s="157"/>
      <c r="S133" s="157"/>
      <c r="T133" s="158"/>
      <c r="AT133" s="153" t="s">
        <v>306</v>
      </c>
      <c r="AU133" s="153" t="s">
        <v>83</v>
      </c>
      <c r="AV133" s="150" t="s">
        <v>83</v>
      </c>
      <c r="AW133" s="150" t="s">
        <v>31</v>
      </c>
      <c r="AX133" s="150" t="s">
        <v>75</v>
      </c>
      <c r="AY133" s="153" t="s">
        <v>298</v>
      </c>
    </row>
    <row r="134" spans="2:51" s="159" customFormat="1" ht="12">
      <c r="B134" s="160"/>
      <c r="D134" s="152" t="s">
        <v>306</v>
      </c>
      <c r="E134" s="161" t="s">
        <v>1</v>
      </c>
      <c r="F134" s="162" t="s">
        <v>309</v>
      </c>
      <c r="H134" s="163">
        <v>49.481</v>
      </c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306</v>
      </c>
      <c r="AU134" s="161" t="s">
        <v>83</v>
      </c>
      <c r="AV134" s="159" t="s">
        <v>310</v>
      </c>
      <c r="AW134" s="159" t="s">
        <v>31</v>
      </c>
      <c r="AX134" s="159" t="s">
        <v>8</v>
      </c>
      <c r="AY134" s="161" t="s">
        <v>298</v>
      </c>
    </row>
    <row r="135" spans="1:65" s="49" customFormat="1" ht="24.2" customHeight="1">
      <c r="A135" s="47"/>
      <c r="B135" s="46"/>
      <c r="C135" s="135" t="s">
        <v>310</v>
      </c>
      <c r="D135" s="135" t="s">
        <v>300</v>
      </c>
      <c r="E135" s="136" t="s">
        <v>3675</v>
      </c>
      <c r="F135" s="137" t="s">
        <v>3676</v>
      </c>
      <c r="G135" s="138" t="s">
        <v>381</v>
      </c>
      <c r="H135" s="139">
        <v>49.481</v>
      </c>
      <c r="I135" s="23"/>
      <c r="J135" s="140">
        <f>ROUND(I135*H135,0)</f>
        <v>0</v>
      </c>
      <c r="K135" s="137" t="s">
        <v>1</v>
      </c>
      <c r="L135" s="46"/>
      <c r="M135" s="141" t="s">
        <v>1</v>
      </c>
      <c r="N135" s="142" t="s">
        <v>40</v>
      </c>
      <c r="O135" s="129"/>
      <c r="P135" s="130">
        <f>O135*H135</f>
        <v>0</v>
      </c>
      <c r="Q135" s="130">
        <v>0</v>
      </c>
      <c r="R135" s="130">
        <f>Q135*H135</f>
        <v>0</v>
      </c>
      <c r="S135" s="130">
        <v>0.018</v>
      </c>
      <c r="T135" s="131">
        <f>S135*H135</f>
        <v>0.890658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39" t="s">
        <v>8</v>
      </c>
      <c r="BK135" s="133">
        <f>ROUND(I135*H135,0)</f>
        <v>0</v>
      </c>
      <c r="BL135" s="39" t="s">
        <v>304</v>
      </c>
      <c r="BM135" s="132" t="s">
        <v>3677</v>
      </c>
    </row>
    <row r="136" spans="2:51" s="150" customFormat="1" ht="12">
      <c r="B136" s="151"/>
      <c r="D136" s="152" t="s">
        <v>306</v>
      </c>
      <c r="E136" s="153" t="s">
        <v>1</v>
      </c>
      <c r="F136" s="154" t="s">
        <v>3669</v>
      </c>
      <c r="H136" s="155">
        <v>49.481</v>
      </c>
      <c r="L136" s="151"/>
      <c r="M136" s="156"/>
      <c r="N136" s="157"/>
      <c r="O136" s="157"/>
      <c r="P136" s="157"/>
      <c r="Q136" s="157"/>
      <c r="R136" s="157"/>
      <c r="S136" s="157"/>
      <c r="T136" s="158"/>
      <c r="AT136" s="153" t="s">
        <v>306</v>
      </c>
      <c r="AU136" s="153" t="s">
        <v>83</v>
      </c>
      <c r="AV136" s="150" t="s">
        <v>83</v>
      </c>
      <c r="AW136" s="150" t="s">
        <v>31</v>
      </c>
      <c r="AX136" s="150" t="s">
        <v>75</v>
      </c>
      <c r="AY136" s="153" t="s">
        <v>298</v>
      </c>
    </row>
    <row r="137" spans="2:51" s="159" customFormat="1" ht="12">
      <c r="B137" s="160"/>
      <c r="D137" s="152" t="s">
        <v>306</v>
      </c>
      <c r="E137" s="161" t="s">
        <v>1</v>
      </c>
      <c r="F137" s="162" t="s">
        <v>309</v>
      </c>
      <c r="H137" s="163">
        <v>49.481</v>
      </c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306</v>
      </c>
      <c r="AU137" s="161" t="s">
        <v>83</v>
      </c>
      <c r="AV137" s="159" t="s">
        <v>310</v>
      </c>
      <c r="AW137" s="159" t="s">
        <v>31</v>
      </c>
      <c r="AX137" s="159" t="s">
        <v>8</v>
      </c>
      <c r="AY137" s="161" t="s">
        <v>298</v>
      </c>
    </row>
    <row r="138" spans="1:65" s="49" customFormat="1" ht="24.2" customHeight="1">
      <c r="A138" s="47"/>
      <c r="B138" s="46"/>
      <c r="C138" s="135" t="s">
        <v>304</v>
      </c>
      <c r="D138" s="135" t="s">
        <v>300</v>
      </c>
      <c r="E138" s="136" t="s">
        <v>3678</v>
      </c>
      <c r="F138" s="137" t="s">
        <v>3679</v>
      </c>
      <c r="G138" s="138" t="s">
        <v>347</v>
      </c>
      <c r="H138" s="139">
        <v>0.261</v>
      </c>
      <c r="I138" s="23"/>
      <c r="J138" s="140">
        <f>ROUND(I138*H138,0)</f>
        <v>0</v>
      </c>
      <c r="K138" s="137" t="s">
        <v>314</v>
      </c>
      <c r="L138" s="46"/>
      <c r="M138" s="141" t="s">
        <v>1</v>
      </c>
      <c r="N138" s="142" t="s">
        <v>40</v>
      </c>
      <c r="O138" s="129"/>
      <c r="P138" s="130">
        <f>O138*H138</f>
        <v>0</v>
      </c>
      <c r="Q138" s="130">
        <v>1.0671021</v>
      </c>
      <c r="R138" s="130">
        <f>Q138*H138</f>
        <v>0.2785136481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83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3680</v>
      </c>
    </row>
    <row r="139" spans="2:51" s="150" customFormat="1" ht="12">
      <c r="B139" s="151"/>
      <c r="D139" s="152" t="s">
        <v>306</v>
      </c>
      <c r="E139" s="153" t="s">
        <v>1</v>
      </c>
      <c r="F139" s="154" t="s">
        <v>3681</v>
      </c>
      <c r="H139" s="155">
        <v>0.261</v>
      </c>
      <c r="L139" s="151"/>
      <c r="M139" s="156"/>
      <c r="N139" s="157"/>
      <c r="O139" s="157"/>
      <c r="P139" s="157"/>
      <c r="Q139" s="157"/>
      <c r="R139" s="157"/>
      <c r="S139" s="157"/>
      <c r="T139" s="158"/>
      <c r="AT139" s="153" t="s">
        <v>306</v>
      </c>
      <c r="AU139" s="153" t="s">
        <v>83</v>
      </c>
      <c r="AV139" s="150" t="s">
        <v>83</v>
      </c>
      <c r="AW139" s="150" t="s">
        <v>31</v>
      </c>
      <c r="AX139" s="150" t="s">
        <v>75</v>
      </c>
      <c r="AY139" s="153" t="s">
        <v>298</v>
      </c>
    </row>
    <row r="140" spans="2:51" s="159" customFormat="1" ht="12">
      <c r="B140" s="160"/>
      <c r="D140" s="152" t="s">
        <v>306</v>
      </c>
      <c r="E140" s="161" t="s">
        <v>1</v>
      </c>
      <c r="F140" s="162" t="s">
        <v>309</v>
      </c>
      <c r="H140" s="163">
        <v>0.261</v>
      </c>
      <c r="L140" s="160"/>
      <c r="M140" s="164"/>
      <c r="N140" s="165"/>
      <c r="O140" s="165"/>
      <c r="P140" s="165"/>
      <c r="Q140" s="165"/>
      <c r="R140" s="165"/>
      <c r="S140" s="165"/>
      <c r="T140" s="166"/>
      <c r="AT140" s="161" t="s">
        <v>306</v>
      </c>
      <c r="AU140" s="161" t="s">
        <v>83</v>
      </c>
      <c r="AV140" s="159" t="s">
        <v>310</v>
      </c>
      <c r="AW140" s="159" t="s">
        <v>31</v>
      </c>
      <c r="AX140" s="159" t="s">
        <v>8</v>
      </c>
      <c r="AY140" s="161" t="s">
        <v>298</v>
      </c>
    </row>
    <row r="141" spans="2:63" s="107" customFormat="1" ht="22.9" customHeight="1">
      <c r="B141" s="108"/>
      <c r="D141" s="109" t="s">
        <v>74</v>
      </c>
      <c r="E141" s="118" t="s">
        <v>1050</v>
      </c>
      <c r="F141" s="118" t="s">
        <v>1051</v>
      </c>
      <c r="J141" s="119">
        <f>BK141</f>
        <v>0</v>
      </c>
      <c r="L141" s="108"/>
      <c r="M141" s="112"/>
      <c r="N141" s="113"/>
      <c r="O141" s="113"/>
      <c r="P141" s="114">
        <f>P142</f>
        <v>0</v>
      </c>
      <c r="Q141" s="113"/>
      <c r="R141" s="114">
        <f>R142</f>
        <v>0</v>
      </c>
      <c r="S141" s="113"/>
      <c r="T141" s="115">
        <f>T142</f>
        <v>0</v>
      </c>
      <c r="AR141" s="109" t="s">
        <v>8</v>
      </c>
      <c r="AT141" s="116" t="s">
        <v>74</v>
      </c>
      <c r="AU141" s="116" t="s">
        <v>8</v>
      </c>
      <c r="AY141" s="109" t="s">
        <v>298</v>
      </c>
      <c r="BK141" s="117">
        <f>BK142</f>
        <v>0</v>
      </c>
    </row>
    <row r="142" spans="1:65" s="49" customFormat="1" ht="14.45" customHeight="1">
      <c r="A142" s="47"/>
      <c r="B142" s="46"/>
      <c r="C142" s="135" t="s">
        <v>327</v>
      </c>
      <c r="D142" s="135" t="s">
        <v>300</v>
      </c>
      <c r="E142" s="136" t="s">
        <v>3682</v>
      </c>
      <c r="F142" s="137" t="s">
        <v>3683</v>
      </c>
      <c r="G142" s="138" t="s">
        <v>347</v>
      </c>
      <c r="H142" s="139">
        <v>0.301</v>
      </c>
      <c r="I142" s="23"/>
      <c r="J142" s="140">
        <f>ROUND(I142*H142,0)</f>
        <v>0</v>
      </c>
      <c r="K142" s="137" t="s">
        <v>314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83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3684</v>
      </c>
    </row>
    <row r="143" spans="2:63" s="107" customFormat="1" ht="25.9" customHeight="1">
      <c r="B143" s="108"/>
      <c r="D143" s="109" t="s">
        <v>74</v>
      </c>
      <c r="E143" s="110" t="s">
        <v>1056</v>
      </c>
      <c r="F143" s="110" t="s">
        <v>1057</v>
      </c>
      <c r="J143" s="111">
        <f>BK143</f>
        <v>0</v>
      </c>
      <c r="L143" s="108"/>
      <c r="M143" s="112"/>
      <c r="N143" s="113"/>
      <c r="O143" s="113"/>
      <c r="P143" s="114">
        <f>P144</f>
        <v>0</v>
      </c>
      <c r="Q143" s="113"/>
      <c r="R143" s="114">
        <f>R144</f>
        <v>0.02424610474</v>
      </c>
      <c r="S143" s="113"/>
      <c r="T143" s="115">
        <f>T144</f>
        <v>0</v>
      </c>
      <c r="AR143" s="109" t="s">
        <v>83</v>
      </c>
      <c r="AT143" s="116" t="s">
        <v>74</v>
      </c>
      <c r="AU143" s="116" t="s">
        <v>75</v>
      </c>
      <c r="AY143" s="109" t="s">
        <v>298</v>
      </c>
      <c r="BK143" s="117">
        <f>BK144</f>
        <v>0</v>
      </c>
    </row>
    <row r="144" spans="2:63" s="107" customFormat="1" ht="22.9" customHeight="1">
      <c r="B144" s="108"/>
      <c r="D144" s="109" t="s">
        <v>74</v>
      </c>
      <c r="E144" s="118" t="s">
        <v>1564</v>
      </c>
      <c r="F144" s="118" t="s">
        <v>1565</v>
      </c>
      <c r="J144" s="119">
        <f>BK144</f>
        <v>0</v>
      </c>
      <c r="L144" s="108"/>
      <c r="M144" s="112"/>
      <c r="N144" s="113"/>
      <c r="O144" s="113"/>
      <c r="P144" s="114">
        <f>SUM(P145:P156)</f>
        <v>0</v>
      </c>
      <c r="Q144" s="113"/>
      <c r="R144" s="114">
        <f>SUM(R145:R156)</f>
        <v>0.02424610474</v>
      </c>
      <c r="S144" s="113"/>
      <c r="T144" s="115">
        <f>SUM(T145:T156)</f>
        <v>0</v>
      </c>
      <c r="AR144" s="109" t="s">
        <v>83</v>
      </c>
      <c r="AT144" s="116" t="s">
        <v>74</v>
      </c>
      <c r="AU144" s="116" t="s">
        <v>8</v>
      </c>
      <c r="AY144" s="109" t="s">
        <v>298</v>
      </c>
      <c r="BK144" s="117">
        <f>SUM(BK145:BK156)</f>
        <v>0</v>
      </c>
    </row>
    <row r="145" spans="1:65" s="49" customFormat="1" ht="24.2" customHeight="1">
      <c r="A145" s="47"/>
      <c r="B145" s="46"/>
      <c r="C145" s="135" t="s">
        <v>332</v>
      </c>
      <c r="D145" s="135" t="s">
        <v>300</v>
      </c>
      <c r="E145" s="136" t="s">
        <v>3685</v>
      </c>
      <c r="F145" s="137" t="s">
        <v>3686</v>
      </c>
      <c r="G145" s="138" t="s">
        <v>381</v>
      </c>
      <c r="H145" s="139">
        <v>32.987</v>
      </c>
      <c r="I145" s="23"/>
      <c r="J145" s="140">
        <f>ROUND(I145*H145,0)</f>
        <v>0</v>
      </c>
      <c r="K145" s="137" t="s">
        <v>314</v>
      </c>
      <c r="L145" s="46"/>
      <c r="M145" s="141" t="s">
        <v>1</v>
      </c>
      <c r="N145" s="142" t="s">
        <v>40</v>
      </c>
      <c r="O145" s="129"/>
      <c r="P145" s="130">
        <f>O145*H145</f>
        <v>0</v>
      </c>
      <c r="Q145" s="130">
        <v>8E-05</v>
      </c>
      <c r="R145" s="130">
        <f>Q145*H145</f>
        <v>0.0026389600000000005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378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378</v>
      </c>
      <c r="BM145" s="132" t="s">
        <v>3687</v>
      </c>
    </row>
    <row r="146" spans="2:51" s="150" customFormat="1" ht="12">
      <c r="B146" s="151"/>
      <c r="D146" s="152" t="s">
        <v>306</v>
      </c>
      <c r="E146" s="153" t="s">
        <v>1</v>
      </c>
      <c r="F146" s="154" t="s">
        <v>3661</v>
      </c>
      <c r="H146" s="155">
        <v>32.987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31</v>
      </c>
      <c r="AX146" s="150" t="s">
        <v>75</v>
      </c>
      <c r="AY146" s="153" t="s">
        <v>298</v>
      </c>
    </row>
    <row r="147" spans="2:51" s="159" customFormat="1" ht="12">
      <c r="B147" s="160"/>
      <c r="D147" s="152" t="s">
        <v>306</v>
      </c>
      <c r="E147" s="161" t="s">
        <v>1</v>
      </c>
      <c r="F147" s="162" t="s">
        <v>309</v>
      </c>
      <c r="H147" s="163">
        <v>32.987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306</v>
      </c>
      <c r="AU147" s="161" t="s">
        <v>83</v>
      </c>
      <c r="AV147" s="159" t="s">
        <v>310</v>
      </c>
      <c r="AW147" s="159" t="s">
        <v>31</v>
      </c>
      <c r="AX147" s="159" t="s">
        <v>8</v>
      </c>
      <c r="AY147" s="161" t="s">
        <v>298</v>
      </c>
    </row>
    <row r="148" spans="1:65" s="49" customFormat="1" ht="24.2" customHeight="1">
      <c r="A148" s="47"/>
      <c r="B148" s="46"/>
      <c r="C148" s="135" t="s">
        <v>336</v>
      </c>
      <c r="D148" s="135" t="s">
        <v>300</v>
      </c>
      <c r="E148" s="136" t="s">
        <v>3688</v>
      </c>
      <c r="F148" s="137" t="s">
        <v>3689</v>
      </c>
      <c r="G148" s="138" t="s">
        <v>381</v>
      </c>
      <c r="H148" s="139">
        <v>32.987</v>
      </c>
      <c r="I148" s="23"/>
      <c r="J148" s="140">
        <f>ROUND(I148*H148,0)</f>
        <v>0</v>
      </c>
      <c r="K148" s="137" t="s">
        <v>1</v>
      </c>
      <c r="L148" s="46"/>
      <c r="M148" s="141" t="s">
        <v>1</v>
      </c>
      <c r="N148" s="142" t="s">
        <v>40</v>
      </c>
      <c r="O148" s="129"/>
      <c r="P148" s="130">
        <f>O148*H148</f>
        <v>0</v>
      </c>
      <c r="Q148" s="130">
        <v>0.0001</v>
      </c>
      <c r="R148" s="130">
        <f>Q148*H148</f>
        <v>0.0032987000000000003</v>
      </c>
      <c r="S148" s="130">
        <v>0</v>
      </c>
      <c r="T148" s="131">
        <f>S148*H148</f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378</v>
      </c>
      <c r="AT148" s="132" t="s">
        <v>300</v>
      </c>
      <c r="AU148" s="132" t="s">
        <v>83</v>
      </c>
      <c r="AY148" s="39" t="s">
        <v>298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39" t="s">
        <v>8</v>
      </c>
      <c r="BK148" s="133">
        <f>ROUND(I148*H148,0)</f>
        <v>0</v>
      </c>
      <c r="BL148" s="39" t="s">
        <v>378</v>
      </c>
      <c r="BM148" s="132" t="s">
        <v>3690</v>
      </c>
    </row>
    <row r="149" spans="2:51" s="150" customFormat="1" ht="12">
      <c r="B149" s="151"/>
      <c r="D149" s="152" t="s">
        <v>306</v>
      </c>
      <c r="E149" s="153" t="s">
        <v>1</v>
      </c>
      <c r="F149" s="154" t="s">
        <v>3661</v>
      </c>
      <c r="H149" s="155">
        <v>32.987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306</v>
      </c>
      <c r="AU149" s="153" t="s">
        <v>83</v>
      </c>
      <c r="AV149" s="150" t="s">
        <v>83</v>
      </c>
      <c r="AW149" s="150" t="s">
        <v>31</v>
      </c>
      <c r="AX149" s="150" t="s">
        <v>75</v>
      </c>
      <c r="AY149" s="153" t="s">
        <v>298</v>
      </c>
    </row>
    <row r="150" spans="2:51" s="159" customFormat="1" ht="12">
      <c r="B150" s="160"/>
      <c r="D150" s="152" t="s">
        <v>306</v>
      </c>
      <c r="E150" s="161" t="s">
        <v>1</v>
      </c>
      <c r="F150" s="162" t="s">
        <v>309</v>
      </c>
      <c r="H150" s="163">
        <v>32.987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306</v>
      </c>
      <c r="AU150" s="161" t="s">
        <v>83</v>
      </c>
      <c r="AV150" s="159" t="s">
        <v>310</v>
      </c>
      <c r="AW150" s="159" t="s">
        <v>31</v>
      </c>
      <c r="AX150" s="159" t="s">
        <v>8</v>
      </c>
      <c r="AY150" s="161" t="s">
        <v>298</v>
      </c>
    </row>
    <row r="151" spans="1:65" s="49" customFormat="1" ht="24.2" customHeight="1">
      <c r="A151" s="47"/>
      <c r="B151" s="46"/>
      <c r="C151" s="135" t="s">
        <v>340</v>
      </c>
      <c r="D151" s="135" t="s">
        <v>300</v>
      </c>
      <c r="E151" s="136" t="s">
        <v>3691</v>
      </c>
      <c r="F151" s="137" t="s">
        <v>3692</v>
      </c>
      <c r="G151" s="138" t="s">
        <v>381</v>
      </c>
      <c r="H151" s="139">
        <v>32.987</v>
      </c>
      <c r="I151" s="23"/>
      <c r="J151" s="140">
        <f>ROUND(I151*H151,0)</f>
        <v>0</v>
      </c>
      <c r="K151" s="137" t="s">
        <v>314</v>
      </c>
      <c r="L151" s="46"/>
      <c r="M151" s="141" t="s">
        <v>1</v>
      </c>
      <c r="N151" s="142" t="s">
        <v>40</v>
      </c>
      <c r="O151" s="129"/>
      <c r="P151" s="130">
        <f>O151*H151</f>
        <v>0</v>
      </c>
      <c r="Q151" s="130">
        <v>0.0005376</v>
      </c>
      <c r="R151" s="130">
        <f>Q151*H151</f>
        <v>0.017733811199999998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378</v>
      </c>
      <c r="AT151" s="132" t="s">
        <v>300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378</v>
      </c>
      <c r="BM151" s="132" t="s">
        <v>3693</v>
      </c>
    </row>
    <row r="152" spans="2:51" s="150" customFormat="1" ht="12">
      <c r="B152" s="151"/>
      <c r="D152" s="152" t="s">
        <v>306</v>
      </c>
      <c r="E152" s="153" t="s">
        <v>1</v>
      </c>
      <c r="F152" s="154" t="s">
        <v>3661</v>
      </c>
      <c r="H152" s="155">
        <v>32.987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31</v>
      </c>
      <c r="AX152" s="150" t="s">
        <v>75</v>
      </c>
      <c r="AY152" s="153" t="s">
        <v>298</v>
      </c>
    </row>
    <row r="153" spans="2:51" s="159" customFormat="1" ht="12">
      <c r="B153" s="160"/>
      <c r="D153" s="152" t="s">
        <v>306</v>
      </c>
      <c r="E153" s="161" t="s">
        <v>1</v>
      </c>
      <c r="F153" s="162" t="s">
        <v>309</v>
      </c>
      <c r="H153" s="163">
        <v>32.987</v>
      </c>
      <c r="L153" s="160"/>
      <c r="M153" s="164"/>
      <c r="N153" s="165"/>
      <c r="O153" s="165"/>
      <c r="P153" s="165"/>
      <c r="Q153" s="165"/>
      <c r="R153" s="165"/>
      <c r="S153" s="165"/>
      <c r="T153" s="166"/>
      <c r="AT153" s="161" t="s">
        <v>306</v>
      </c>
      <c r="AU153" s="161" t="s">
        <v>83</v>
      </c>
      <c r="AV153" s="159" t="s">
        <v>310</v>
      </c>
      <c r="AW153" s="159" t="s">
        <v>31</v>
      </c>
      <c r="AX153" s="159" t="s">
        <v>8</v>
      </c>
      <c r="AY153" s="161" t="s">
        <v>298</v>
      </c>
    </row>
    <row r="154" spans="1:65" s="49" customFormat="1" ht="24.2" customHeight="1">
      <c r="A154" s="47"/>
      <c r="B154" s="46"/>
      <c r="C154" s="135" t="s">
        <v>344</v>
      </c>
      <c r="D154" s="135" t="s">
        <v>300</v>
      </c>
      <c r="E154" s="136" t="s">
        <v>3694</v>
      </c>
      <c r="F154" s="137" t="s">
        <v>3695</v>
      </c>
      <c r="G154" s="138" t="s">
        <v>381</v>
      </c>
      <c r="H154" s="139">
        <v>32.987</v>
      </c>
      <c r="I154" s="23"/>
      <c r="J154" s="140">
        <f>ROUND(I154*H154,0)</f>
        <v>0</v>
      </c>
      <c r="K154" s="137" t="s">
        <v>314</v>
      </c>
      <c r="L154" s="46"/>
      <c r="M154" s="141" t="s">
        <v>1</v>
      </c>
      <c r="N154" s="142" t="s">
        <v>40</v>
      </c>
      <c r="O154" s="129"/>
      <c r="P154" s="130">
        <f>O154*H154</f>
        <v>0</v>
      </c>
      <c r="Q154" s="130">
        <v>1.742E-05</v>
      </c>
      <c r="R154" s="130">
        <f>Q154*H154</f>
        <v>0.00057463354</v>
      </c>
      <c r="S154" s="130">
        <v>0</v>
      </c>
      <c r="T154" s="131">
        <f>S154*H154</f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378</v>
      </c>
      <c r="AT154" s="132" t="s">
        <v>300</v>
      </c>
      <c r="AU154" s="132" t="s">
        <v>83</v>
      </c>
      <c r="AY154" s="39" t="s">
        <v>298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39" t="s">
        <v>8</v>
      </c>
      <c r="BK154" s="133">
        <f>ROUND(I154*H154,0)</f>
        <v>0</v>
      </c>
      <c r="BL154" s="39" t="s">
        <v>378</v>
      </c>
      <c r="BM154" s="132" t="s">
        <v>3696</v>
      </c>
    </row>
    <row r="155" spans="2:51" s="150" customFormat="1" ht="12">
      <c r="B155" s="151"/>
      <c r="D155" s="152" t="s">
        <v>306</v>
      </c>
      <c r="E155" s="153" t="s">
        <v>1</v>
      </c>
      <c r="F155" s="154" t="s">
        <v>3661</v>
      </c>
      <c r="H155" s="155">
        <v>32.987</v>
      </c>
      <c r="L155" s="151"/>
      <c r="M155" s="156"/>
      <c r="N155" s="157"/>
      <c r="O155" s="157"/>
      <c r="P155" s="157"/>
      <c r="Q155" s="157"/>
      <c r="R155" s="157"/>
      <c r="S155" s="157"/>
      <c r="T155" s="158"/>
      <c r="AT155" s="153" t="s">
        <v>306</v>
      </c>
      <c r="AU155" s="153" t="s">
        <v>83</v>
      </c>
      <c r="AV155" s="150" t="s">
        <v>83</v>
      </c>
      <c r="AW155" s="150" t="s">
        <v>31</v>
      </c>
      <c r="AX155" s="150" t="s">
        <v>75</v>
      </c>
      <c r="AY155" s="153" t="s">
        <v>298</v>
      </c>
    </row>
    <row r="156" spans="2:51" s="159" customFormat="1" ht="12">
      <c r="B156" s="160"/>
      <c r="D156" s="152" t="s">
        <v>306</v>
      </c>
      <c r="E156" s="161" t="s">
        <v>1</v>
      </c>
      <c r="F156" s="162" t="s">
        <v>309</v>
      </c>
      <c r="H156" s="163">
        <v>32.987</v>
      </c>
      <c r="L156" s="160"/>
      <c r="M156" s="175"/>
      <c r="N156" s="176"/>
      <c r="O156" s="176"/>
      <c r="P156" s="176"/>
      <c r="Q156" s="176"/>
      <c r="R156" s="176"/>
      <c r="S156" s="176"/>
      <c r="T156" s="177"/>
      <c r="AT156" s="161" t="s">
        <v>306</v>
      </c>
      <c r="AU156" s="161" t="s">
        <v>83</v>
      </c>
      <c r="AV156" s="159" t="s">
        <v>310</v>
      </c>
      <c r="AW156" s="159" t="s">
        <v>31</v>
      </c>
      <c r="AX156" s="159" t="s">
        <v>8</v>
      </c>
      <c r="AY156" s="161" t="s">
        <v>298</v>
      </c>
    </row>
    <row r="157" spans="1:31" s="49" customFormat="1" ht="6.95" customHeight="1">
      <c r="A157" s="47"/>
      <c r="B157" s="73"/>
      <c r="C157" s="74"/>
      <c r="D157" s="74"/>
      <c r="E157" s="74"/>
      <c r="F157" s="74"/>
      <c r="G157" s="74"/>
      <c r="H157" s="74"/>
      <c r="I157" s="74"/>
      <c r="J157" s="74"/>
      <c r="K157" s="74"/>
      <c r="L157" s="46"/>
      <c r="M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="38" customFormat="1" ht="12"/>
    <row r="159" s="38" customFormat="1" ht="12"/>
    <row r="160" s="38" customFormat="1" ht="12"/>
    <row r="161" s="38" customFormat="1" ht="12"/>
    <row r="162" s="38" customFormat="1" ht="12"/>
    <row r="163" s="38" customFormat="1" ht="12"/>
    <row r="164" s="38" customFormat="1" ht="12"/>
    <row r="165" s="38" customFormat="1" ht="12"/>
  </sheetData>
  <sheetProtection password="D62F" sheet="1" objects="1" scenarios="1"/>
  <autoFilter ref="C121:K15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 topLeftCell="A117">
      <selection activeCell="H131" sqref="H131:I131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121</v>
      </c>
      <c r="AZ2" s="148" t="s">
        <v>152</v>
      </c>
      <c r="BA2" s="148" t="s">
        <v>3697</v>
      </c>
      <c r="BB2" s="148" t="s">
        <v>1</v>
      </c>
      <c r="BC2" s="148" t="s">
        <v>454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155</v>
      </c>
      <c r="BA3" s="148" t="s">
        <v>3698</v>
      </c>
      <c r="BB3" s="148" t="s">
        <v>1</v>
      </c>
      <c r="BC3" s="148" t="s">
        <v>1014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172</v>
      </c>
      <c r="BA4" s="148" t="s">
        <v>3699</v>
      </c>
      <c r="BB4" s="148" t="s">
        <v>1</v>
      </c>
      <c r="BC4" s="148" t="s">
        <v>663</v>
      </c>
      <c r="BD4" s="148" t="s">
        <v>83</v>
      </c>
    </row>
    <row r="5" spans="2:56" s="38" customFormat="1" ht="6.95" customHeight="1">
      <c r="B5" s="42"/>
      <c r="L5" s="42"/>
      <c r="AZ5" s="148" t="s">
        <v>3220</v>
      </c>
      <c r="BA5" s="148" t="s">
        <v>3700</v>
      </c>
      <c r="BB5" s="148" t="s">
        <v>1</v>
      </c>
      <c r="BC5" s="148" t="s">
        <v>3701</v>
      </c>
      <c r="BD5" s="148" t="s">
        <v>83</v>
      </c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3702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ROUND(J123,0)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ROUND((SUM(BE123:BE218)),0)</f>
        <v>0</v>
      </c>
      <c r="G33" s="47"/>
      <c r="H33" s="47"/>
      <c r="I33" s="59">
        <v>0.21</v>
      </c>
      <c r="J33" s="58">
        <f>ROUND(((SUM(BE123:BE218))*I33),0)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ROUND((SUM(BF123:BF218)),0)</f>
        <v>0</v>
      </c>
      <c r="G34" s="47"/>
      <c r="H34" s="47"/>
      <c r="I34" s="59">
        <v>0.15</v>
      </c>
      <c r="J34" s="58">
        <f>ROUND(((SUM(BF123:BF218))*I34),0)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ROUND((SUM(BG123:BG218)),0)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ROUND((SUM(BH123:BH218)),0)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ROUND((SUM(BI123:BI218)),0)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38eb - SO 38e - oplocení tučňák - změna B, 2.etapa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J123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J124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J125</f>
        <v>0</v>
      </c>
      <c r="L98" s="86"/>
    </row>
    <row r="99" spans="2:12" s="238" customFormat="1" ht="19.9" customHeight="1">
      <c r="B99" s="86"/>
      <c r="D99" s="87" t="s">
        <v>263</v>
      </c>
      <c r="E99" s="88"/>
      <c r="F99" s="88"/>
      <c r="G99" s="88"/>
      <c r="H99" s="88"/>
      <c r="I99" s="88"/>
      <c r="J99" s="89">
        <f>J157</f>
        <v>0</v>
      </c>
      <c r="L99" s="86"/>
    </row>
    <row r="100" spans="2:12" s="238" customFormat="1" ht="19.9" customHeight="1">
      <c r="B100" s="86"/>
      <c r="D100" s="87" t="s">
        <v>264</v>
      </c>
      <c r="E100" s="88"/>
      <c r="F100" s="88"/>
      <c r="G100" s="88"/>
      <c r="H100" s="88"/>
      <c r="I100" s="88"/>
      <c r="J100" s="89">
        <f>J163</f>
        <v>0</v>
      </c>
      <c r="L100" s="86"/>
    </row>
    <row r="101" spans="2:12" s="238" customFormat="1" ht="19.9" customHeight="1">
      <c r="B101" s="86"/>
      <c r="D101" s="87" t="s">
        <v>268</v>
      </c>
      <c r="E101" s="88"/>
      <c r="F101" s="88"/>
      <c r="G101" s="88"/>
      <c r="H101" s="88"/>
      <c r="I101" s="88"/>
      <c r="J101" s="89">
        <f>J202</f>
        <v>0</v>
      </c>
      <c r="L101" s="86"/>
    </row>
    <row r="102" spans="2:12" s="238" customFormat="1" ht="19.9" customHeight="1">
      <c r="B102" s="86"/>
      <c r="D102" s="87" t="s">
        <v>269</v>
      </c>
      <c r="E102" s="88"/>
      <c r="F102" s="88"/>
      <c r="G102" s="88"/>
      <c r="H102" s="88"/>
      <c r="I102" s="88"/>
      <c r="J102" s="89">
        <f>J211</f>
        <v>0</v>
      </c>
      <c r="L102" s="86"/>
    </row>
    <row r="103" spans="2:12" s="238" customFormat="1" ht="19.9" customHeight="1">
      <c r="B103" s="86"/>
      <c r="D103" s="87" t="s">
        <v>270</v>
      </c>
      <c r="E103" s="88"/>
      <c r="F103" s="88"/>
      <c r="G103" s="88"/>
      <c r="H103" s="88"/>
      <c r="I103" s="88"/>
      <c r="J103" s="89">
        <f>J217</f>
        <v>0</v>
      </c>
      <c r="L103" s="86"/>
    </row>
    <row r="104" spans="1:31" s="49" customFormat="1" ht="21.75" customHeight="1">
      <c r="A104" s="47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s="49" customFormat="1" ht="6.95" customHeight="1">
      <c r="A105" s="4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4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="38" customFormat="1" ht="12"/>
    <row r="107" s="38" customFormat="1" ht="12"/>
    <row r="108" s="38" customFormat="1" ht="12"/>
    <row r="109" spans="1:31" s="49" customFormat="1" ht="6.95" customHeight="1">
      <c r="A109" s="47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24.95" customHeight="1">
      <c r="A110" s="47"/>
      <c r="B110" s="46"/>
      <c r="C110" s="43" t="s">
        <v>283</v>
      </c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6.95" customHeight="1">
      <c r="A111" s="47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2" customHeight="1">
      <c r="A112" s="47"/>
      <c r="B112" s="46"/>
      <c r="C112" s="45" t="s">
        <v>16</v>
      </c>
      <c r="D112" s="47"/>
      <c r="E112" s="47"/>
      <c r="F112" s="47"/>
      <c r="G112" s="47"/>
      <c r="H112" s="47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6.5" customHeight="1">
      <c r="A113" s="47"/>
      <c r="B113" s="46"/>
      <c r="C113" s="47"/>
      <c r="D113" s="47"/>
      <c r="E113" s="292" t="str">
        <f>E7</f>
        <v>Expozice Jihozápadní Afrika, ZOO Dvůr Králové a.s. - Změna B, 2.etapa</v>
      </c>
      <c r="F113" s="293"/>
      <c r="G113" s="293"/>
      <c r="H113" s="293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171</v>
      </c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6.5" customHeight="1">
      <c r="A115" s="47"/>
      <c r="B115" s="46"/>
      <c r="C115" s="47"/>
      <c r="D115" s="47"/>
      <c r="E115" s="249" t="str">
        <f>E9</f>
        <v>38eb - SO 38e - oplocení tučňák - změna B, 2.etapa</v>
      </c>
      <c r="F115" s="291"/>
      <c r="G115" s="291"/>
      <c r="H115" s="291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6.95" customHeight="1">
      <c r="A116" s="47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2" customHeight="1">
      <c r="A117" s="47"/>
      <c r="B117" s="46"/>
      <c r="C117" s="45" t="s">
        <v>20</v>
      </c>
      <c r="D117" s="47"/>
      <c r="E117" s="47"/>
      <c r="F117" s="50" t="str">
        <f>F12</f>
        <v>Dvůr Králové nad Labem</v>
      </c>
      <c r="G117" s="47"/>
      <c r="H117" s="47"/>
      <c r="I117" s="45" t="s">
        <v>22</v>
      </c>
      <c r="J117" s="210">
        <f>IF(J12="","",J12)</f>
        <v>0</v>
      </c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6.9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40.15" customHeight="1">
      <c r="A119" s="47"/>
      <c r="B119" s="46"/>
      <c r="C119" s="45" t="s">
        <v>23</v>
      </c>
      <c r="D119" s="47"/>
      <c r="E119" s="47"/>
      <c r="F119" s="50" t="str">
        <f>E15</f>
        <v>ZOO Dvůr Králové a.s., Štefánikova 1029, D.K.n.L.</v>
      </c>
      <c r="G119" s="47"/>
      <c r="H119" s="47"/>
      <c r="I119" s="45" t="s">
        <v>29</v>
      </c>
      <c r="J119" s="77" t="str">
        <f>E21</f>
        <v>Projektis spol. s r.o., Legionářská 562, D.K.n.L.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5.2" customHeight="1">
      <c r="A120" s="47"/>
      <c r="B120" s="46"/>
      <c r="C120" s="45" t="s">
        <v>27</v>
      </c>
      <c r="D120" s="47"/>
      <c r="E120" s="47"/>
      <c r="F120" s="50" t="str">
        <f>IF(E18="","",E18)</f>
        <v>Vyplň údaj</v>
      </c>
      <c r="G120" s="47"/>
      <c r="H120" s="47"/>
      <c r="I120" s="45" t="s">
        <v>32</v>
      </c>
      <c r="J120" s="77" t="str">
        <f>E24</f>
        <v>ing. V. Švehla</v>
      </c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0.3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99" customFormat="1" ht="29.25" customHeight="1">
      <c r="A122" s="90"/>
      <c r="B122" s="91"/>
      <c r="C122" s="92" t="s">
        <v>284</v>
      </c>
      <c r="D122" s="93" t="s">
        <v>60</v>
      </c>
      <c r="E122" s="93" t="s">
        <v>56</v>
      </c>
      <c r="F122" s="93" t="s">
        <v>57</v>
      </c>
      <c r="G122" s="93" t="s">
        <v>285</v>
      </c>
      <c r="H122" s="93" t="s">
        <v>286</v>
      </c>
      <c r="I122" s="93" t="s">
        <v>287</v>
      </c>
      <c r="J122" s="93" t="s">
        <v>258</v>
      </c>
      <c r="K122" s="94" t="s">
        <v>288</v>
      </c>
      <c r="L122" s="95"/>
      <c r="M122" s="96" t="s">
        <v>1</v>
      </c>
      <c r="N122" s="97" t="s">
        <v>39</v>
      </c>
      <c r="O122" s="97" t="s">
        <v>289</v>
      </c>
      <c r="P122" s="97" t="s">
        <v>290</v>
      </c>
      <c r="Q122" s="97" t="s">
        <v>291</v>
      </c>
      <c r="R122" s="97" t="s">
        <v>292</v>
      </c>
      <c r="S122" s="97" t="s">
        <v>293</v>
      </c>
      <c r="T122" s="98" t="s">
        <v>294</v>
      </c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63" s="49" customFormat="1" ht="22.9" customHeight="1">
      <c r="A123" s="47"/>
      <c r="B123" s="46"/>
      <c r="C123" s="100" t="s">
        <v>295</v>
      </c>
      <c r="D123" s="47"/>
      <c r="E123" s="47"/>
      <c r="F123" s="47"/>
      <c r="G123" s="47"/>
      <c r="H123" s="47"/>
      <c r="I123" s="47"/>
      <c r="J123" s="101">
        <f>BK123</f>
        <v>0</v>
      </c>
      <c r="K123" s="47"/>
      <c r="L123" s="46"/>
      <c r="M123" s="102"/>
      <c r="N123" s="103"/>
      <c r="O123" s="55"/>
      <c r="P123" s="104">
        <f>P124</f>
        <v>0</v>
      </c>
      <c r="Q123" s="55"/>
      <c r="R123" s="104">
        <f>R124</f>
        <v>124.57590268575998</v>
      </c>
      <c r="S123" s="55"/>
      <c r="T123" s="105">
        <f>T124</f>
        <v>44</v>
      </c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T123" s="39" t="s">
        <v>74</v>
      </c>
      <c r="AU123" s="39" t="s">
        <v>260</v>
      </c>
      <c r="BK123" s="106">
        <f>BK124</f>
        <v>0</v>
      </c>
    </row>
    <row r="124" spans="2:63" s="107" customFormat="1" ht="25.9" customHeight="1">
      <c r="B124" s="108"/>
      <c r="D124" s="109" t="s">
        <v>74</v>
      </c>
      <c r="E124" s="110" t="s">
        <v>296</v>
      </c>
      <c r="F124" s="110" t="s">
        <v>297</v>
      </c>
      <c r="J124" s="111">
        <f>BK124</f>
        <v>0</v>
      </c>
      <c r="L124" s="108"/>
      <c r="M124" s="112"/>
      <c r="N124" s="113"/>
      <c r="O124" s="113"/>
      <c r="P124" s="114">
        <f>P125+P157+P163+P202+P211+P217</f>
        <v>0</v>
      </c>
      <c r="Q124" s="113"/>
      <c r="R124" s="114">
        <f>R125+R157+R163+R202+R211+R217</f>
        <v>124.57590268575998</v>
      </c>
      <c r="S124" s="113"/>
      <c r="T124" s="115">
        <f>T125+T157+T163+T202+T211+T217</f>
        <v>44</v>
      </c>
      <c r="AR124" s="109" t="s">
        <v>8</v>
      </c>
      <c r="AT124" s="116" t="s">
        <v>74</v>
      </c>
      <c r="AU124" s="116" t="s">
        <v>75</v>
      </c>
      <c r="AY124" s="109" t="s">
        <v>298</v>
      </c>
      <c r="BK124" s="117">
        <f>BK125+BK157+BK163+BK202+BK211+BK217</f>
        <v>0</v>
      </c>
    </row>
    <row r="125" spans="2:63" s="107" customFormat="1" ht="22.9" customHeight="1">
      <c r="B125" s="108"/>
      <c r="D125" s="109" t="s">
        <v>74</v>
      </c>
      <c r="E125" s="118" t="s">
        <v>8</v>
      </c>
      <c r="F125" s="118" t="s">
        <v>299</v>
      </c>
      <c r="J125" s="119">
        <f>BK125</f>
        <v>0</v>
      </c>
      <c r="L125" s="108"/>
      <c r="M125" s="112"/>
      <c r="N125" s="113"/>
      <c r="O125" s="113"/>
      <c r="P125" s="114">
        <f>SUM(P126:P156)</f>
        <v>0</v>
      </c>
      <c r="Q125" s="113"/>
      <c r="R125" s="114">
        <f>SUM(R126:R156)</f>
        <v>64.008</v>
      </c>
      <c r="S125" s="113"/>
      <c r="T125" s="115">
        <f>SUM(T126:T156)</f>
        <v>0</v>
      </c>
      <c r="AR125" s="109" t="s">
        <v>8</v>
      </c>
      <c r="AT125" s="116" t="s">
        <v>74</v>
      </c>
      <c r="AU125" s="116" t="s">
        <v>8</v>
      </c>
      <c r="AY125" s="109" t="s">
        <v>298</v>
      </c>
      <c r="BK125" s="117">
        <f>SUM(BK126:BK156)</f>
        <v>0</v>
      </c>
    </row>
    <row r="126" spans="1:65" s="49" customFormat="1" ht="24.2" customHeight="1">
      <c r="A126" s="47"/>
      <c r="B126" s="46"/>
      <c r="C126" s="135" t="s">
        <v>8</v>
      </c>
      <c r="D126" s="135" t="s">
        <v>300</v>
      </c>
      <c r="E126" s="136" t="s">
        <v>3703</v>
      </c>
      <c r="F126" s="137" t="s">
        <v>3704</v>
      </c>
      <c r="G126" s="138" t="s">
        <v>392</v>
      </c>
      <c r="H126" s="139">
        <v>28</v>
      </c>
      <c r="I126" s="23"/>
      <c r="J126" s="140">
        <f>ROUND(I126*H126,0)</f>
        <v>0</v>
      </c>
      <c r="K126" s="137" t="s">
        <v>314</v>
      </c>
      <c r="L126" s="46"/>
      <c r="M126" s="141" t="s">
        <v>1</v>
      </c>
      <c r="N126" s="142" t="s">
        <v>40</v>
      </c>
      <c r="O126" s="129"/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304</v>
      </c>
      <c r="AT126" s="132" t="s">
        <v>300</v>
      </c>
      <c r="AU126" s="132" t="s">
        <v>83</v>
      </c>
      <c r="AY126" s="39" t="s">
        <v>298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39" t="s">
        <v>8</v>
      </c>
      <c r="BK126" s="133">
        <f>ROUND(I126*H126,0)</f>
        <v>0</v>
      </c>
      <c r="BL126" s="39" t="s">
        <v>304</v>
      </c>
      <c r="BM126" s="132" t="s">
        <v>3705</v>
      </c>
    </row>
    <row r="127" spans="2:51" s="150" customFormat="1" ht="12">
      <c r="B127" s="151"/>
      <c r="D127" s="152" t="s">
        <v>306</v>
      </c>
      <c r="E127" s="153" t="s">
        <v>1</v>
      </c>
      <c r="F127" s="154" t="s">
        <v>152</v>
      </c>
      <c r="H127" s="155">
        <v>28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306</v>
      </c>
      <c r="AU127" s="153" t="s">
        <v>83</v>
      </c>
      <c r="AV127" s="150" t="s">
        <v>83</v>
      </c>
      <c r="AW127" s="150" t="s">
        <v>31</v>
      </c>
      <c r="AX127" s="150" t="s">
        <v>8</v>
      </c>
      <c r="AY127" s="153" t="s">
        <v>298</v>
      </c>
    </row>
    <row r="128" spans="1:65" s="49" customFormat="1" ht="24.2" customHeight="1">
      <c r="A128" s="47"/>
      <c r="B128" s="46"/>
      <c r="C128" s="135" t="s">
        <v>83</v>
      </c>
      <c r="D128" s="135" t="s">
        <v>300</v>
      </c>
      <c r="E128" s="136" t="s">
        <v>3706</v>
      </c>
      <c r="F128" s="137" t="s">
        <v>3707</v>
      </c>
      <c r="G128" s="138" t="s">
        <v>392</v>
      </c>
      <c r="H128" s="139">
        <v>28</v>
      </c>
      <c r="I128" s="23"/>
      <c r="J128" s="140">
        <f>ROUND(I128*H128,0)</f>
        <v>0</v>
      </c>
      <c r="K128" s="137" t="s">
        <v>314</v>
      </c>
      <c r="L128" s="46"/>
      <c r="M128" s="141" t="s">
        <v>1</v>
      </c>
      <c r="N128" s="142" t="s">
        <v>40</v>
      </c>
      <c r="O128" s="129"/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304</v>
      </c>
      <c r="AT128" s="132" t="s">
        <v>300</v>
      </c>
      <c r="AU128" s="132" t="s">
        <v>83</v>
      </c>
      <c r="AY128" s="39" t="s">
        <v>298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39" t="s">
        <v>8</v>
      </c>
      <c r="BK128" s="133">
        <f>ROUND(I128*H128,0)</f>
        <v>0</v>
      </c>
      <c r="BL128" s="39" t="s">
        <v>304</v>
      </c>
      <c r="BM128" s="132" t="s">
        <v>3708</v>
      </c>
    </row>
    <row r="129" spans="2:51" s="150" customFormat="1" ht="22.5">
      <c r="B129" s="151"/>
      <c r="D129" s="152" t="s">
        <v>306</v>
      </c>
      <c r="E129" s="153" t="s">
        <v>1</v>
      </c>
      <c r="F129" s="154" t="s">
        <v>3709</v>
      </c>
      <c r="H129" s="155">
        <v>28</v>
      </c>
      <c r="L129" s="151"/>
      <c r="M129" s="156"/>
      <c r="N129" s="157"/>
      <c r="O129" s="157"/>
      <c r="P129" s="157"/>
      <c r="Q129" s="157"/>
      <c r="R129" s="157"/>
      <c r="S129" s="157"/>
      <c r="T129" s="158"/>
      <c r="AT129" s="153" t="s">
        <v>306</v>
      </c>
      <c r="AU129" s="153" t="s">
        <v>83</v>
      </c>
      <c r="AV129" s="150" t="s">
        <v>83</v>
      </c>
      <c r="AW129" s="150" t="s">
        <v>31</v>
      </c>
      <c r="AX129" s="150" t="s">
        <v>75</v>
      </c>
      <c r="AY129" s="153" t="s">
        <v>298</v>
      </c>
    </row>
    <row r="130" spans="2:51" s="159" customFormat="1" ht="12">
      <c r="B130" s="160"/>
      <c r="D130" s="152" t="s">
        <v>306</v>
      </c>
      <c r="E130" s="161" t="s">
        <v>152</v>
      </c>
      <c r="F130" s="162" t="s">
        <v>309</v>
      </c>
      <c r="H130" s="163">
        <v>28</v>
      </c>
      <c r="L130" s="160"/>
      <c r="M130" s="164"/>
      <c r="N130" s="165"/>
      <c r="O130" s="165"/>
      <c r="P130" s="165"/>
      <c r="Q130" s="165"/>
      <c r="R130" s="165"/>
      <c r="S130" s="165"/>
      <c r="T130" s="166"/>
      <c r="AT130" s="161" t="s">
        <v>306</v>
      </c>
      <c r="AU130" s="161" t="s">
        <v>83</v>
      </c>
      <c r="AV130" s="159" t="s">
        <v>310</v>
      </c>
      <c r="AW130" s="159" t="s">
        <v>31</v>
      </c>
      <c r="AX130" s="159" t="s">
        <v>8</v>
      </c>
      <c r="AY130" s="161" t="s">
        <v>298</v>
      </c>
    </row>
    <row r="131" spans="1:65" s="49" customFormat="1" ht="24.2" customHeight="1">
      <c r="A131" s="47"/>
      <c r="B131" s="46"/>
      <c r="C131" s="135" t="s">
        <v>310</v>
      </c>
      <c r="D131" s="135" t="s">
        <v>300</v>
      </c>
      <c r="E131" s="136" t="s">
        <v>3710</v>
      </c>
      <c r="F131" s="137" t="s">
        <v>3711</v>
      </c>
      <c r="G131" s="138" t="s">
        <v>303</v>
      </c>
      <c r="H131" s="139">
        <v>27.5</v>
      </c>
      <c r="I131" s="23"/>
      <c r="J131" s="140">
        <f>ROUND(I131*H131,0)</f>
        <v>0</v>
      </c>
      <c r="K131" s="137" t="s">
        <v>314</v>
      </c>
      <c r="L131" s="46"/>
      <c r="M131" s="141" t="s">
        <v>1</v>
      </c>
      <c r="N131" s="142" t="s">
        <v>40</v>
      </c>
      <c r="O131" s="129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304</v>
      </c>
      <c r="AT131" s="132" t="s">
        <v>300</v>
      </c>
      <c r="AU131" s="132" t="s">
        <v>83</v>
      </c>
      <c r="AY131" s="39" t="s">
        <v>298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39" t="s">
        <v>8</v>
      </c>
      <c r="BK131" s="133">
        <f>ROUND(I131*H131,0)</f>
        <v>0</v>
      </c>
      <c r="BL131" s="39" t="s">
        <v>304</v>
      </c>
      <c r="BM131" s="132" t="s">
        <v>3712</v>
      </c>
    </row>
    <row r="132" spans="2:51" s="150" customFormat="1" ht="12">
      <c r="B132" s="151"/>
      <c r="D132" s="152" t="s">
        <v>306</v>
      </c>
      <c r="E132" s="153" t="s">
        <v>1</v>
      </c>
      <c r="F132" s="154" t="s">
        <v>3713</v>
      </c>
      <c r="H132" s="155">
        <v>55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306</v>
      </c>
      <c r="AU132" s="153" t="s">
        <v>83</v>
      </c>
      <c r="AV132" s="150" t="s">
        <v>83</v>
      </c>
      <c r="AW132" s="150" t="s">
        <v>31</v>
      </c>
      <c r="AX132" s="150" t="s">
        <v>75</v>
      </c>
      <c r="AY132" s="153" t="s">
        <v>298</v>
      </c>
    </row>
    <row r="133" spans="2:51" s="159" customFormat="1" ht="12">
      <c r="B133" s="160"/>
      <c r="D133" s="152" t="s">
        <v>306</v>
      </c>
      <c r="E133" s="161" t="s">
        <v>172</v>
      </c>
      <c r="F133" s="162" t="s">
        <v>309</v>
      </c>
      <c r="H133" s="163">
        <v>55</v>
      </c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306</v>
      </c>
      <c r="AU133" s="161" t="s">
        <v>83</v>
      </c>
      <c r="AV133" s="159" t="s">
        <v>310</v>
      </c>
      <c r="AW133" s="159" t="s">
        <v>31</v>
      </c>
      <c r="AX133" s="159" t="s">
        <v>75</v>
      </c>
      <c r="AY133" s="161" t="s">
        <v>298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3714</v>
      </c>
      <c r="H134" s="155">
        <v>27.5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8</v>
      </c>
      <c r="AY134" s="153" t="s">
        <v>298</v>
      </c>
    </row>
    <row r="135" spans="1:65" s="49" customFormat="1" ht="24.2" customHeight="1">
      <c r="A135" s="47"/>
      <c r="B135" s="46"/>
      <c r="C135" s="135" t="s">
        <v>304</v>
      </c>
      <c r="D135" s="135" t="s">
        <v>300</v>
      </c>
      <c r="E135" s="136" t="s">
        <v>3715</v>
      </c>
      <c r="F135" s="137" t="s">
        <v>3716</v>
      </c>
      <c r="G135" s="138" t="s">
        <v>303</v>
      </c>
      <c r="H135" s="139">
        <v>27.5</v>
      </c>
      <c r="I135" s="23"/>
      <c r="J135" s="140">
        <f>ROUND(I135*H135,0)</f>
        <v>0</v>
      </c>
      <c r="K135" s="137" t="s">
        <v>314</v>
      </c>
      <c r="L135" s="46"/>
      <c r="M135" s="141" t="s">
        <v>1</v>
      </c>
      <c r="N135" s="142" t="s">
        <v>40</v>
      </c>
      <c r="O135" s="129"/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39" t="s">
        <v>8</v>
      </c>
      <c r="BK135" s="133">
        <f>ROUND(I135*H135,0)</f>
        <v>0</v>
      </c>
      <c r="BL135" s="39" t="s">
        <v>304</v>
      </c>
      <c r="BM135" s="132" t="s">
        <v>3717</v>
      </c>
    </row>
    <row r="136" spans="2:51" s="150" customFormat="1" ht="12">
      <c r="B136" s="151"/>
      <c r="D136" s="152" t="s">
        <v>306</v>
      </c>
      <c r="E136" s="153" t="s">
        <v>1</v>
      </c>
      <c r="F136" s="154" t="s">
        <v>3714</v>
      </c>
      <c r="H136" s="155">
        <v>27.5</v>
      </c>
      <c r="L136" s="151"/>
      <c r="M136" s="156"/>
      <c r="N136" s="157"/>
      <c r="O136" s="157"/>
      <c r="P136" s="157"/>
      <c r="Q136" s="157"/>
      <c r="R136" s="157"/>
      <c r="S136" s="157"/>
      <c r="T136" s="158"/>
      <c r="AT136" s="153" t="s">
        <v>306</v>
      </c>
      <c r="AU136" s="153" t="s">
        <v>83</v>
      </c>
      <c r="AV136" s="150" t="s">
        <v>83</v>
      </c>
      <c r="AW136" s="150" t="s">
        <v>31</v>
      </c>
      <c r="AX136" s="150" t="s">
        <v>8</v>
      </c>
      <c r="AY136" s="153" t="s">
        <v>298</v>
      </c>
    </row>
    <row r="137" spans="1:65" s="49" customFormat="1" ht="24.2" customHeight="1">
      <c r="A137" s="47"/>
      <c r="B137" s="46"/>
      <c r="C137" s="135" t="s">
        <v>327</v>
      </c>
      <c r="D137" s="135" t="s">
        <v>300</v>
      </c>
      <c r="E137" s="136" t="s">
        <v>324</v>
      </c>
      <c r="F137" s="137" t="s">
        <v>325</v>
      </c>
      <c r="G137" s="138" t="s">
        <v>303</v>
      </c>
      <c r="H137" s="139">
        <v>27.5</v>
      </c>
      <c r="I137" s="23"/>
      <c r="J137" s="140">
        <f>ROUND(I137*H137,0)</f>
        <v>0</v>
      </c>
      <c r="K137" s="137" t="s">
        <v>314</v>
      </c>
      <c r="L137" s="46"/>
      <c r="M137" s="141" t="s">
        <v>1</v>
      </c>
      <c r="N137" s="142" t="s">
        <v>40</v>
      </c>
      <c r="O137" s="129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304</v>
      </c>
      <c r="AT137" s="132" t="s">
        <v>300</v>
      </c>
      <c r="AU137" s="132" t="s">
        <v>83</v>
      </c>
      <c r="AY137" s="39" t="s">
        <v>298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39" t="s">
        <v>8</v>
      </c>
      <c r="BK137" s="133">
        <f>ROUND(I137*H137,0)</f>
        <v>0</v>
      </c>
      <c r="BL137" s="39" t="s">
        <v>304</v>
      </c>
      <c r="BM137" s="132" t="s">
        <v>3718</v>
      </c>
    </row>
    <row r="138" spans="2:51" s="150" customFormat="1" ht="12">
      <c r="B138" s="151"/>
      <c r="D138" s="152" t="s">
        <v>306</v>
      </c>
      <c r="E138" s="153" t="s">
        <v>1</v>
      </c>
      <c r="F138" s="154" t="s">
        <v>3714</v>
      </c>
      <c r="H138" s="155">
        <v>27.5</v>
      </c>
      <c r="L138" s="151"/>
      <c r="M138" s="156"/>
      <c r="N138" s="157"/>
      <c r="O138" s="157"/>
      <c r="P138" s="157"/>
      <c r="Q138" s="157"/>
      <c r="R138" s="157"/>
      <c r="S138" s="157"/>
      <c r="T138" s="158"/>
      <c r="AT138" s="153" t="s">
        <v>306</v>
      </c>
      <c r="AU138" s="153" t="s">
        <v>83</v>
      </c>
      <c r="AV138" s="150" t="s">
        <v>83</v>
      </c>
      <c r="AW138" s="150" t="s">
        <v>31</v>
      </c>
      <c r="AX138" s="150" t="s">
        <v>8</v>
      </c>
      <c r="AY138" s="153" t="s">
        <v>298</v>
      </c>
    </row>
    <row r="139" spans="1:65" s="49" customFormat="1" ht="37.9" customHeight="1">
      <c r="A139" s="47"/>
      <c r="B139" s="46"/>
      <c r="C139" s="135" t="s">
        <v>332</v>
      </c>
      <c r="D139" s="135" t="s">
        <v>300</v>
      </c>
      <c r="E139" s="136" t="s">
        <v>328</v>
      </c>
      <c r="F139" s="137" t="s">
        <v>329</v>
      </c>
      <c r="G139" s="138" t="s">
        <v>303</v>
      </c>
      <c r="H139" s="139">
        <v>550</v>
      </c>
      <c r="I139" s="23"/>
      <c r="J139" s="140">
        <f>ROUND(I139*H139,0)</f>
        <v>0</v>
      </c>
      <c r="K139" s="137" t="s">
        <v>314</v>
      </c>
      <c r="L139" s="46"/>
      <c r="M139" s="141" t="s">
        <v>1</v>
      </c>
      <c r="N139" s="142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304</v>
      </c>
      <c r="AT139" s="132" t="s">
        <v>300</v>
      </c>
      <c r="AU139" s="132" t="s">
        <v>83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304</v>
      </c>
      <c r="BM139" s="132" t="s">
        <v>3719</v>
      </c>
    </row>
    <row r="140" spans="2:51" s="150" customFormat="1" ht="12">
      <c r="B140" s="151"/>
      <c r="D140" s="152" t="s">
        <v>306</v>
      </c>
      <c r="E140" s="153" t="s">
        <v>1</v>
      </c>
      <c r="F140" s="154" t="s">
        <v>3714</v>
      </c>
      <c r="H140" s="155">
        <v>27.5</v>
      </c>
      <c r="L140" s="151"/>
      <c r="M140" s="156"/>
      <c r="N140" s="157"/>
      <c r="O140" s="157"/>
      <c r="P140" s="157"/>
      <c r="Q140" s="157"/>
      <c r="R140" s="157"/>
      <c r="S140" s="157"/>
      <c r="T140" s="158"/>
      <c r="AT140" s="153" t="s">
        <v>306</v>
      </c>
      <c r="AU140" s="153" t="s">
        <v>83</v>
      </c>
      <c r="AV140" s="150" t="s">
        <v>83</v>
      </c>
      <c r="AW140" s="150" t="s">
        <v>31</v>
      </c>
      <c r="AX140" s="150" t="s">
        <v>8</v>
      </c>
      <c r="AY140" s="153" t="s">
        <v>298</v>
      </c>
    </row>
    <row r="141" spans="2:51" s="150" customFormat="1" ht="12">
      <c r="B141" s="151"/>
      <c r="D141" s="152" t="s">
        <v>306</v>
      </c>
      <c r="F141" s="154" t="s">
        <v>3720</v>
      </c>
      <c r="H141" s="155">
        <v>550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306</v>
      </c>
      <c r="AU141" s="153" t="s">
        <v>83</v>
      </c>
      <c r="AV141" s="150" t="s">
        <v>83</v>
      </c>
      <c r="AW141" s="150" t="s">
        <v>3</v>
      </c>
      <c r="AX141" s="150" t="s">
        <v>8</v>
      </c>
      <c r="AY141" s="153" t="s">
        <v>298</v>
      </c>
    </row>
    <row r="142" spans="1:65" s="49" customFormat="1" ht="24.2" customHeight="1">
      <c r="A142" s="47"/>
      <c r="B142" s="46"/>
      <c r="C142" s="135" t="s">
        <v>336</v>
      </c>
      <c r="D142" s="135" t="s">
        <v>300</v>
      </c>
      <c r="E142" s="136" t="s">
        <v>333</v>
      </c>
      <c r="F142" s="137" t="s">
        <v>334</v>
      </c>
      <c r="G142" s="138" t="s">
        <v>303</v>
      </c>
      <c r="H142" s="139">
        <v>27.5</v>
      </c>
      <c r="I142" s="23"/>
      <c r="J142" s="140">
        <f>ROUND(I142*H142,0)</f>
        <v>0</v>
      </c>
      <c r="K142" s="137" t="s">
        <v>314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83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3721</v>
      </c>
    </row>
    <row r="143" spans="2:51" s="150" customFormat="1" ht="12">
      <c r="B143" s="151"/>
      <c r="D143" s="152" t="s">
        <v>306</v>
      </c>
      <c r="E143" s="153" t="s">
        <v>1</v>
      </c>
      <c r="F143" s="154" t="s">
        <v>3714</v>
      </c>
      <c r="H143" s="155">
        <v>27.5</v>
      </c>
      <c r="L143" s="151"/>
      <c r="M143" s="156"/>
      <c r="N143" s="157"/>
      <c r="O143" s="157"/>
      <c r="P143" s="157"/>
      <c r="Q143" s="157"/>
      <c r="R143" s="157"/>
      <c r="S143" s="157"/>
      <c r="T143" s="158"/>
      <c r="AT143" s="153" t="s">
        <v>306</v>
      </c>
      <c r="AU143" s="153" t="s">
        <v>83</v>
      </c>
      <c r="AV143" s="150" t="s">
        <v>83</v>
      </c>
      <c r="AW143" s="150" t="s">
        <v>31</v>
      </c>
      <c r="AX143" s="150" t="s">
        <v>8</v>
      </c>
      <c r="AY143" s="153" t="s">
        <v>298</v>
      </c>
    </row>
    <row r="144" spans="1:65" s="49" customFormat="1" ht="37.9" customHeight="1">
      <c r="A144" s="47"/>
      <c r="B144" s="46"/>
      <c r="C144" s="135" t="s">
        <v>340</v>
      </c>
      <c r="D144" s="135" t="s">
        <v>300</v>
      </c>
      <c r="E144" s="136" t="s">
        <v>337</v>
      </c>
      <c r="F144" s="137" t="s">
        <v>338</v>
      </c>
      <c r="G144" s="138" t="s">
        <v>303</v>
      </c>
      <c r="H144" s="139">
        <v>550</v>
      </c>
      <c r="I144" s="23"/>
      <c r="J144" s="140">
        <f>ROUND(I144*H144,0)</f>
        <v>0</v>
      </c>
      <c r="K144" s="137" t="s">
        <v>314</v>
      </c>
      <c r="L144" s="46"/>
      <c r="M144" s="141" t="s">
        <v>1</v>
      </c>
      <c r="N144" s="142" t="s">
        <v>40</v>
      </c>
      <c r="O144" s="129"/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304</v>
      </c>
      <c r="AT144" s="132" t="s">
        <v>300</v>
      </c>
      <c r="AU144" s="132" t="s">
        <v>83</v>
      </c>
      <c r="AY144" s="39" t="s">
        <v>298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39" t="s">
        <v>8</v>
      </c>
      <c r="BK144" s="133">
        <f>ROUND(I144*H144,0)</f>
        <v>0</v>
      </c>
      <c r="BL144" s="39" t="s">
        <v>304</v>
      </c>
      <c r="BM144" s="132" t="s">
        <v>3722</v>
      </c>
    </row>
    <row r="145" spans="2:51" s="150" customFormat="1" ht="12">
      <c r="B145" s="151"/>
      <c r="D145" s="152" t="s">
        <v>306</v>
      </c>
      <c r="E145" s="153" t="s">
        <v>1</v>
      </c>
      <c r="F145" s="154" t="s">
        <v>3714</v>
      </c>
      <c r="H145" s="155">
        <v>27.5</v>
      </c>
      <c r="L145" s="151"/>
      <c r="M145" s="156"/>
      <c r="N145" s="157"/>
      <c r="O145" s="157"/>
      <c r="P145" s="157"/>
      <c r="Q145" s="157"/>
      <c r="R145" s="157"/>
      <c r="S145" s="157"/>
      <c r="T145" s="158"/>
      <c r="AT145" s="153" t="s">
        <v>306</v>
      </c>
      <c r="AU145" s="153" t="s">
        <v>83</v>
      </c>
      <c r="AV145" s="150" t="s">
        <v>83</v>
      </c>
      <c r="AW145" s="150" t="s">
        <v>31</v>
      </c>
      <c r="AX145" s="150" t="s">
        <v>8</v>
      </c>
      <c r="AY145" s="153" t="s">
        <v>298</v>
      </c>
    </row>
    <row r="146" spans="2:51" s="150" customFormat="1" ht="12">
      <c r="B146" s="151"/>
      <c r="D146" s="152" t="s">
        <v>306</v>
      </c>
      <c r="F146" s="154" t="s">
        <v>3720</v>
      </c>
      <c r="H146" s="155">
        <v>550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</v>
      </c>
      <c r="AX146" s="150" t="s">
        <v>8</v>
      </c>
      <c r="AY146" s="153" t="s">
        <v>298</v>
      </c>
    </row>
    <row r="147" spans="1:65" s="49" customFormat="1" ht="14.45" customHeight="1">
      <c r="A147" s="47"/>
      <c r="B147" s="46"/>
      <c r="C147" s="135" t="s">
        <v>344</v>
      </c>
      <c r="D147" s="135" t="s">
        <v>300</v>
      </c>
      <c r="E147" s="136" t="s">
        <v>341</v>
      </c>
      <c r="F147" s="137" t="s">
        <v>342</v>
      </c>
      <c r="G147" s="138" t="s">
        <v>303</v>
      </c>
      <c r="H147" s="139">
        <v>55</v>
      </c>
      <c r="I147" s="23"/>
      <c r="J147" s="140">
        <f>ROUND(I147*H147,0)</f>
        <v>0</v>
      </c>
      <c r="K147" s="137" t="s">
        <v>314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3723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172</v>
      </c>
      <c r="H148" s="155">
        <v>55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8</v>
      </c>
      <c r="AY148" s="153" t="s">
        <v>298</v>
      </c>
    </row>
    <row r="149" spans="1:65" s="49" customFormat="1" ht="24.2" customHeight="1">
      <c r="A149" s="47"/>
      <c r="B149" s="46"/>
      <c r="C149" s="135" t="s">
        <v>350</v>
      </c>
      <c r="D149" s="135" t="s">
        <v>300</v>
      </c>
      <c r="E149" s="136" t="s">
        <v>345</v>
      </c>
      <c r="F149" s="137" t="s">
        <v>346</v>
      </c>
      <c r="G149" s="138" t="s">
        <v>347</v>
      </c>
      <c r="H149" s="139">
        <v>99</v>
      </c>
      <c r="I149" s="23"/>
      <c r="J149" s="140">
        <f>ROUND(I149*H149,0)</f>
        <v>0</v>
      </c>
      <c r="K149" s="137" t="s">
        <v>314</v>
      </c>
      <c r="L149" s="46"/>
      <c r="M149" s="141" t="s">
        <v>1</v>
      </c>
      <c r="N149" s="142" t="s">
        <v>40</v>
      </c>
      <c r="O149" s="129"/>
      <c r="P149" s="130">
        <f>O149*H149</f>
        <v>0</v>
      </c>
      <c r="Q149" s="130">
        <v>0</v>
      </c>
      <c r="R149" s="130">
        <f>Q149*H149</f>
        <v>0</v>
      </c>
      <c r="S149" s="130">
        <v>0</v>
      </c>
      <c r="T149" s="131">
        <f>S149*H149</f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304</v>
      </c>
      <c r="AT149" s="132" t="s">
        <v>300</v>
      </c>
      <c r="AU149" s="132" t="s">
        <v>83</v>
      </c>
      <c r="AY149" s="39" t="s">
        <v>298</v>
      </c>
      <c r="BE149" s="133">
        <f>IF(N149="základní",J149,0)</f>
        <v>0</v>
      </c>
      <c r="BF149" s="133">
        <f>IF(N149="snížená",J149,0)</f>
        <v>0</v>
      </c>
      <c r="BG149" s="133">
        <f>IF(N149="zákl. přenesená",J149,0)</f>
        <v>0</v>
      </c>
      <c r="BH149" s="133">
        <f>IF(N149="sníž. přenesená",J149,0)</f>
        <v>0</v>
      </c>
      <c r="BI149" s="133">
        <f>IF(N149="nulová",J149,0)</f>
        <v>0</v>
      </c>
      <c r="BJ149" s="39" t="s">
        <v>8</v>
      </c>
      <c r="BK149" s="133">
        <f>ROUND(I149*H149,0)</f>
        <v>0</v>
      </c>
      <c r="BL149" s="39" t="s">
        <v>304</v>
      </c>
      <c r="BM149" s="132" t="s">
        <v>3724</v>
      </c>
    </row>
    <row r="150" spans="2:51" s="150" customFormat="1" ht="12">
      <c r="B150" s="151"/>
      <c r="D150" s="152" t="s">
        <v>306</v>
      </c>
      <c r="E150" s="153" t="s">
        <v>1</v>
      </c>
      <c r="F150" s="154" t="s">
        <v>3725</v>
      </c>
      <c r="H150" s="155">
        <v>99</v>
      </c>
      <c r="L150" s="151"/>
      <c r="M150" s="156"/>
      <c r="N150" s="157"/>
      <c r="O150" s="157"/>
      <c r="P150" s="157"/>
      <c r="Q150" s="157"/>
      <c r="R150" s="157"/>
      <c r="S150" s="157"/>
      <c r="T150" s="158"/>
      <c r="AT150" s="153" t="s">
        <v>306</v>
      </c>
      <c r="AU150" s="153" t="s">
        <v>83</v>
      </c>
      <c r="AV150" s="150" t="s">
        <v>83</v>
      </c>
      <c r="AW150" s="150" t="s">
        <v>31</v>
      </c>
      <c r="AX150" s="150" t="s">
        <v>8</v>
      </c>
      <c r="AY150" s="153" t="s">
        <v>298</v>
      </c>
    </row>
    <row r="151" spans="1:65" s="49" customFormat="1" ht="24.2" customHeight="1">
      <c r="A151" s="47"/>
      <c r="B151" s="46"/>
      <c r="C151" s="135" t="s">
        <v>357</v>
      </c>
      <c r="D151" s="135" t="s">
        <v>300</v>
      </c>
      <c r="E151" s="136" t="s">
        <v>351</v>
      </c>
      <c r="F151" s="137" t="s">
        <v>352</v>
      </c>
      <c r="G151" s="138" t="s">
        <v>303</v>
      </c>
      <c r="H151" s="139">
        <v>35.56</v>
      </c>
      <c r="I151" s="23"/>
      <c r="J151" s="140">
        <f>ROUND(I151*H151,0)</f>
        <v>0</v>
      </c>
      <c r="K151" s="137" t="s">
        <v>314</v>
      </c>
      <c r="L151" s="46"/>
      <c r="M151" s="141" t="s">
        <v>1</v>
      </c>
      <c r="N151" s="142" t="s">
        <v>40</v>
      </c>
      <c r="O151" s="129"/>
      <c r="P151" s="130">
        <f>O151*H151</f>
        <v>0</v>
      </c>
      <c r="Q151" s="130">
        <v>0</v>
      </c>
      <c r="R151" s="130">
        <f>Q151*H151</f>
        <v>0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3726</v>
      </c>
    </row>
    <row r="152" spans="2:51" s="150" customFormat="1" ht="12">
      <c r="B152" s="151"/>
      <c r="D152" s="152" t="s">
        <v>306</v>
      </c>
      <c r="E152" s="153" t="s">
        <v>1</v>
      </c>
      <c r="F152" s="154" t="s">
        <v>172</v>
      </c>
      <c r="H152" s="155">
        <v>55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31</v>
      </c>
      <c r="AX152" s="150" t="s">
        <v>75</v>
      </c>
      <c r="AY152" s="153" t="s">
        <v>298</v>
      </c>
    </row>
    <row r="153" spans="2:51" s="150" customFormat="1" ht="12">
      <c r="B153" s="151"/>
      <c r="D153" s="152" t="s">
        <v>306</v>
      </c>
      <c r="E153" s="153" t="s">
        <v>1</v>
      </c>
      <c r="F153" s="154" t="s">
        <v>3727</v>
      </c>
      <c r="H153" s="155">
        <v>-19.44</v>
      </c>
      <c r="L153" s="151"/>
      <c r="M153" s="156"/>
      <c r="N153" s="157"/>
      <c r="O153" s="157"/>
      <c r="P153" s="157"/>
      <c r="Q153" s="157"/>
      <c r="R153" s="157"/>
      <c r="S153" s="157"/>
      <c r="T153" s="158"/>
      <c r="AT153" s="153" t="s">
        <v>306</v>
      </c>
      <c r="AU153" s="153" t="s">
        <v>83</v>
      </c>
      <c r="AV153" s="150" t="s">
        <v>83</v>
      </c>
      <c r="AW153" s="150" t="s">
        <v>31</v>
      </c>
      <c r="AX153" s="150" t="s">
        <v>75</v>
      </c>
      <c r="AY153" s="153" t="s">
        <v>298</v>
      </c>
    </row>
    <row r="154" spans="2:51" s="159" customFormat="1" ht="12">
      <c r="B154" s="160"/>
      <c r="D154" s="152" t="s">
        <v>306</v>
      </c>
      <c r="E154" s="161" t="s">
        <v>3220</v>
      </c>
      <c r="F154" s="162" t="s">
        <v>309</v>
      </c>
      <c r="H154" s="163">
        <v>35.56</v>
      </c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306</v>
      </c>
      <c r="AU154" s="161" t="s">
        <v>83</v>
      </c>
      <c r="AV154" s="159" t="s">
        <v>310</v>
      </c>
      <c r="AW154" s="159" t="s">
        <v>31</v>
      </c>
      <c r="AX154" s="159" t="s">
        <v>8</v>
      </c>
      <c r="AY154" s="161" t="s">
        <v>298</v>
      </c>
    </row>
    <row r="155" spans="1:65" s="49" customFormat="1" ht="14.45" customHeight="1">
      <c r="A155" s="47"/>
      <c r="B155" s="46"/>
      <c r="C155" s="120" t="s">
        <v>363</v>
      </c>
      <c r="D155" s="120" t="s">
        <v>358</v>
      </c>
      <c r="E155" s="121" t="s">
        <v>359</v>
      </c>
      <c r="F155" s="122" t="s">
        <v>360</v>
      </c>
      <c r="G155" s="123" t="s">
        <v>347</v>
      </c>
      <c r="H155" s="124">
        <v>64.008</v>
      </c>
      <c r="I155" s="24"/>
      <c r="J155" s="125">
        <f>ROUND(I155*H155,0)</f>
        <v>0</v>
      </c>
      <c r="K155" s="122" t="s">
        <v>314</v>
      </c>
      <c r="L155" s="126"/>
      <c r="M155" s="127" t="s">
        <v>1</v>
      </c>
      <c r="N155" s="128" t="s">
        <v>40</v>
      </c>
      <c r="O155" s="129"/>
      <c r="P155" s="130">
        <f>O155*H155</f>
        <v>0</v>
      </c>
      <c r="Q155" s="130">
        <v>1</v>
      </c>
      <c r="R155" s="130">
        <f>Q155*H155</f>
        <v>64.008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340</v>
      </c>
      <c r="AT155" s="132" t="s">
        <v>358</v>
      </c>
      <c r="AU155" s="132" t="s">
        <v>83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3728</v>
      </c>
    </row>
    <row r="156" spans="2:51" s="150" customFormat="1" ht="12">
      <c r="B156" s="151"/>
      <c r="D156" s="152" t="s">
        <v>306</v>
      </c>
      <c r="E156" s="153" t="s">
        <v>1</v>
      </c>
      <c r="F156" s="154" t="s">
        <v>3729</v>
      </c>
      <c r="H156" s="155">
        <v>64.008</v>
      </c>
      <c r="L156" s="151"/>
      <c r="M156" s="156"/>
      <c r="N156" s="157"/>
      <c r="O156" s="157"/>
      <c r="P156" s="157"/>
      <c r="Q156" s="157"/>
      <c r="R156" s="157"/>
      <c r="S156" s="157"/>
      <c r="T156" s="158"/>
      <c r="AT156" s="153" t="s">
        <v>306</v>
      </c>
      <c r="AU156" s="153" t="s">
        <v>83</v>
      </c>
      <c r="AV156" s="150" t="s">
        <v>83</v>
      </c>
      <c r="AW156" s="150" t="s">
        <v>31</v>
      </c>
      <c r="AX156" s="150" t="s">
        <v>8</v>
      </c>
      <c r="AY156" s="153" t="s">
        <v>298</v>
      </c>
    </row>
    <row r="157" spans="2:63" s="107" customFormat="1" ht="22.9" customHeight="1">
      <c r="B157" s="108"/>
      <c r="D157" s="109" t="s">
        <v>74</v>
      </c>
      <c r="E157" s="118" t="s">
        <v>83</v>
      </c>
      <c r="F157" s="118" t="s">
        <v>373</v>
      </c>
      <c r="J157" s="119">
        <f>BK157</f>
        <v>0</v>
      </c>
      <c r="L157" s="108"/>
      <c r="M157" s="112"/>
      <c r="N157" s="113"/>
      <c r="O157" s="113"/>
      <c r="P157" s="114">
        <f>SUM(P158:P162)</f>
        <v>0</v>
      </c>
      <c r="Q157" s="113"/>
      <c r="R157" s="114">
        <f>SUM(R158:R162)</f>
        <v>44.21216268576</v>
      </c>
      <c r="S157" s="113"/>
      <c r="T157" s="115">
        <f>SUM(T158:T162)</f>
        <v>0</v>
      </c>
      <c r="AR157" s="109" t="s">
        <v>8</v>
      </c>
      <c r="AT157" s="116" t="s">
        <v>74</v>
      </c>
      <c r="AU157" s="116" t="s">
        <v>8</v>
      </c>
      <c r="AY157" s="109" t="s">
        <v>298</v>
      </c>
      <c r="BK157" s="117">
        <f>SUM(BK158:BK162)</f>
        <v>0</v>
      </c>
    </row>
    <row r="158" spans="1:65" s="49" customFormat="1" ht="14.45" customHeight="1">
      <c r="A158" s="47"/>
      <c r="B158" s="46"/>
      <c r="C158" s="135" t="s">
        <v>367</v>
      </c>
      <c r="D158" s="135" t="s">
        <v>300</v>
      </c>
      <c r="E158" s="136" t="s">
        <v>460</v>
      </c>
      <c r="F158" s="137" t="s">
        <v>461</v>
      </c>
      <c r="G158" s="138" t="s">
        <v>303</v>
      </c>
      <c r="H158" s="139">
        <v>19.44</v>
      </c>
      <c r="I158" s="23"/>
      <c r="J158" s="140">
        <f>ROUND(I158*H158,0)</f>
        <v>0</v>
      </c>
      <c r="K158" s="137" t="s">
        <v>314</v>
      </c>
      <c r="L158" s="46"/>
      <c r="M158" s="141" t="s">
        <v>1</v>
      </c>
      <c r="N158" s="142" t="s">
        <v>40</v>
      </c>
      <c r="O158" s="129"/>
      <c r="P158" s="130">
        <f>O158*H158</f>
        <v>0</v>
      </c>
      <c r="Q158" s="130">
        <v>2.256342204</v>
      </c>
      <c r="R158" s="130">
        <f>Q158*H158</f>
        <v>43.86329244576</v>
      </c>
      <c r="S158" s="130">
        <v>0</v>
      </c>
      <c r="T158" s="131">
        <f>S158*H158</f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83</v>
      </c>
      <c r="AY158" s="39" t="s">
        <v>298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39" t="s">
        <v>8</v>
      </c>
      <c r="BK158" s="133">
        <f>ROUND(I158*H158,0)</f>
        <v>0</v>
      </c>
      <c r="BL158" s="39" t="s">
        <v>304</v>
      </c>
      <c r="BM158" s="132" t="s">
        <v>3730</v>
      </c>
    </row>
    <row r="159" spans="2:51" s="150" customFormat="1" ht="12">
      <c r="B159" s="151"/>
      <c r="D159" s="152" t="s">
        <v>306</v>
      </c>
      <c r="E159" s="153" t="s">
        <v>1</v>
      </c>
      <c r="F159" s="154" t="s">
        <v>3731</v>
      </c>
      <c r="H159" s="155">
        <v>19.44</v>
      </c>
      <c r="L159" s="151"/>
      <c r="M159" s="156"/>
      <c r="N159" s="157"/>
      <c r="O159" s="157"/>
      <c r="P159" s="157"/>
      <c r="Q159" s="157"/>
      <c r="R159" s="157"/>
      <c r="S159" s="157"/>
      <c r="T159" s="158"/>
      <c r="AT159" s="153" t="s">
        <v>306</v>
      </c>
      <c r="AU159" s="153" t="s">
        <v>83</v>
      </c>
      <c r="AV159" s="150" t="s">
        <v>83</v>
      </c>
      <c r="AW159" s="150" t="s">
        <v>31</v>
      </c>
      <c r="AX159" s="150" t="s">
        <v>8</v>
      </c>
      <c r="AY159" s="153" t="s">
        <v>298</v>
      </c>
    </row>
    <row r="160" spans="1:65" s="49" customFormat="1" ht="14.45" customHeight="1">
      <c r="A160" s="47"/>
      <c r="B160" s="46"/>
      <c r="C160" s="135" t="s">
        <v>371</v>
      </c>
      <c r="D160" s="135" t="s">
        <v>300</v>
      </c>
      <c r="E160" s="136" t="s">
        <v>466</v>
      </c>
      <c r="F160" s="137" t="s">
        <v>467</v>
      </c>
      <c r="G160" s="138" t="s">
        <v>381</v>
      </c>
      <c r="H160" s="139">
        <v>129.6</v>
      </c>
      <c r="I160" s="23"/>
      <c r="J160" s="140">
        <f>ROUND(I160*H160,0)</f>
        <v>0</v>
      </c>
      <c r="K160" s="137" t="s">
        <v>314</v>
      </c>
      <c r="L160" s="46"/>
      <c r="M160" s="141" t="s">
        <v>1</v>
      </c>
      <c r="N160" s="142" t="s">
        <v>40</v>
      </c>
      <c r="O160" s="129"/>
      <c r="P160" s="130">
        <f>O160*H160</f>
        <v>0</v>
      </c>
      <c r="Q160" s="130">
        <v>0.0026919</v>
      </c>
      <c r="R160" s="130">
        <f>Q160*H160</f>
        <v>0.34887024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83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3732</v>
      </c>
    </row>
    <row r="161" spans="2:51" s="150" customFormat="1" ht="12">
      <c r="B161" s="151"/>
      <c r="D161" s="152" t="s">
        <v>306</v>
      </c>
      <c r="E161" s="153" t="s">
        <v>1</v>
      </c>
      <c r="F161" s="154" t="s">
        <v>3733</v>
      </c>
      <c r="H161" s="155">
        <v>129.6</v>
      </c>
      <c r="L161" s="151"/>
      <c r="M161" s="156"/>
      <c r="N161" s="157"/>
      <c r="O161" s="157"/>
      <c r="P161" s="157"/>
      <c r="Q161" s="157"/>
      <c r="R161" s="157"/>
      <c r="S161" s="157"/>
      <c r="T161" s="158"/>
      <c r="AT161" s="153" t="s">
        <v>306</v>
      </c>
      <c r="AU161" s="153" t="s">
        <v>83</v>
      </c>
      <c r="AV161" s="150" t="s">
        <v>83</v>
      </c>
      <c r="AW161" s="150" t="s">
        <v>31</v>
      </c>
      <c r="AX161" s="150" t="s">
        <v>8</v>
      </c>
      <c r="AY161" s="153" t="s">
        <v>298</v>
      </c>
    </row>
    <row r="162" spans="1:65" s="49" customFormat="1" ht="14.45" customHeight="1">
      <c r="A162" s="47"/>
      <c r="B162" s="46"/>
      <c r="C162" s="135" t="s">
        <v>9</v>
      </c>
      <c r="D162" s="135" t="s">
        <v>300</v>
      </c>
      <c r="E162" s="136" t="s">
        <v>472</v>
      </c>
      <c r="F162" s="137" t="s">
        <v>473</v>
      </c>
      <c r="G162" s="138" t="s">
        <v>381</v>
      </c>
      <c r="H162" s="139">
        <v>129.6</v>
      </c>
      <c r="I162" s="23"/>
      <c r="J162" s="140">
        <f>ROUND(I162*H162,0)</f>
        <v>0</v>
      </c>
      <c r="K162" s="137" t="s">
        <v>314</v>
      </c>
      <c r="L162" s="46"/>
      <c r="M162" s="141" t="s">
        <v>1</v>
      </c>
      <c r="N162" s="142" t="s">
        <v>40</v>
      </c>
      <c r="O162" s="129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3734</v>
      </c>
    </row>
    <row r="163" spans="2:63" s="107" customFormat="1" ht="22.9" customHeight="1">
      <c r="B163" s="108"/>
      <c r="D163" s="109" t="s">
        <v>74</v>
      </c>
      <c r="E163" s="118" t="s">
        <v>310</v>
      </c>
      <c r="F163" s="118" t="s">
        <v>553</v>
      </c>
      <c r="J163" s="119">
        <f>BK163</f>
        <v>0</v>
      </c>
      <c r="L163" s="108"/>
      <c r="M163" s="112"/>
      <c r="N163" s="113"/>
      <c r="O163" s="113"/>
      <c r="P163" s="114">
        <f>SUM(P164:P201)</f>
        <v>0</v>
      </c>
      <c r="Q163" s="113"/>
      <c r="R163" s="114">
        <f>SUM(R164:R201)</f>
        <v>2.3735720000000002</v>
      </c>
      <c r="S163" s="113"/>
      <c r="T163" s="115">
        <f>SUM(T164:T201)</f>
        <v>0</v>
      </c>
      <c r="AR163" s="109" t="s">
        <v>8</v>
      </c>
      <c r="AT163" s="116" t="s">
        <v>74</v>
      </c>
      <c r="AU163" s="116" t="s">
        <v>8</v>
      </c>
      <c r="AY163" s="109" t="s">
        <v>298</v>
      </c>
      <c r="BK163" s="117">
        <f>SUM(BK164:BK201)</f>
        <v>0</v>
      </c>
    </row>
    <row r="164" spans="1:65" s="49" customFormat="1" ht="24.2" customHeight="1">
      <c r="A164" s="47"/>
      <c r="B164" s="46"/>
      <c r="C164" s="135" t="s">
        <v>378</v>
      </c>
      <c r="D164" s="135" t="s">
        <v>300</v>
      </c>
      <c r="E164" s="136" t="s">
        <v>3735</v>
      </c>
      <c r="F164" s="137" t="s">
        <v>3736</v>
      </c>
      <c r="G164" s="138" t="s">
        <v>438</v>
      </c>
      <c r="H164" s="139">
        <v>80</v>
      </c>
      <c r="I164" s="23"/>
      <c r="J164" s="140">
        <f>ROUND(I164*H164,0)</f>
        <v>0</v>
      </c>
      <c r="K164" s="137" t="s">
        <v>314</v>
      </c>
      <c r="L164" s="46"/>
      <c r="M164" s="141" t="s">
        <v>1</v>
      </c>
      <c r="N164" s="142" t="s">
        <v>40</v>
      </c>
      <c r="O164" s="129"/>
      <c r="P164" s="130">
        <f>O164*H164</f>
        <v>0</v>
      </c>
      <c r="Q164" s="130">
        <v>0.00468</v>
      </c>
      <c r="R164" s="130">
        <f>Q164*H164</f>
        <v>0.3744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83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3737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3738</v>
      </c>
      <c r="H165" s="155">
        <v>46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75</v>
      </c>
      <c r="AY165" s="153" t="s">
        <v>298</v>
      </c>
    </row>
    <row r="166" spans="2:51" s="150" customFormat="1" ht="12">
      <c r="B166" s="151"/>
      <c r="D166" s="152" t="s">
        <v>306</v>
      </c>
      <c r="E166" s="153" t="s">
        <v>1</v>
      </c>
      <c r="F166" s="154" t="s">
        <v>3739</v>
      </c>
      <c r="H166" s="155">
        <v>34</v>
      </c>
      <c r="L166" s="151"/>
      <c r="M166" s="156"/>
      <c r="N166" s="157"/>
      <c r="O166" s="157"/>
      <c r="P166" s="157"/>
      <c r="Q166" s="157"/>
      <c r="R166" s="157"/>
      <c r="S166" s="157"/>
      <c r="T166" s="158"/>
      <c r="AT166" s="153" t="s">
        <v>306</v>
      </c>
      <c r="AU166" s="153" t="s">
        <v>83</v>
      </c>
      <c r="AV166" s="150" t="s">
        <v>83</v>
      </c>
      <c r="AW166" s="150" t="s">
        <v>31</v>
      </c>
      <c r="AX166" s="150" t="s">
        <v>75</v>
      </c>
      <c r="AY166" s="153" t="s">
        <v>298</v>
      </c>
    </row>
    <row r="167" spans="2:51" s="159" customFormat="1" ht="12">
      <c r="B167" s="160"/>
      <c r="D167" s="152" t="s">
        <v>306</v>
      </c>
      <c r="E167" s="161" t="s">
        <v>1</v>
      </c>
      <c r="F167" s="162" t="s">
        <v>309</v>
      </c>
      <c r="H167" s="163">
        <v>80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306</v>
      </c>
      <c r="AU167" s="161" t="s">
        <v>83</v>
      </c>
      <c r="AV167" s="159" t="s">
        <v>310</v>
      </c>
      <c r="AW167" s="159" t="s">
        <v>31</v>
      </c>
      <c r="AX167" s="159" t="s">
        <v>8</v>
      </c>
      <c r="AY167" s="161" t="s">
        <v>298</v>
      </c>
    </row>
    <row r="168" spans="1:65" s="49" customFormat="1" ht="24.2" customHeight="1">
      <c r="A168" s="47"/>
      <c r="B168" s="46"/>
      <c r="C168" s="120" t="s">
        <v>384</v>
      </c>
      <c r="D168" s="120" t="s">
        <v>358</v>
      </c>
      <c r="E168" s="121" t="s">
        <v>3740</v>
      </c>
      <c r="F168" s="122" t="s">
        <v>3741</v>
      </c>
      <c r="G168" s="123" t="s">
        <v>438</v>
      </c>
      <c r="H168" s="124">
        <v>46</v>
      </c>
      <c r="I168" s="24"/>
      <c r="J168" s="125">
        <f>ROUND(I168*H168,0)</f>
        <v>0</v>
      </c>
      <c r="K168" s="122" t="s">
        <v>314</v>
      </c>
      <c r="L168" s="126"/>
      <c r="M168" s="127" t="s">
        <v>1</v>
      </c>
      <c r="N168" s="128" t="s">
        <v>40</v>
      </c>
      <c r="O168" s="129"/>
      <c r="P168" s="130">
        <f>O168*H168</f>
        <v>0</v>
      </c>
      <c r="Q168" s="130">
        <v>0.0034</v>
      </c>
      <c r="R168" s="130">
        <f>Q168*H168</f>
        <v>0.15639999999999998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340</v>
      </c>
      <c r="AT168" s="132" t="s">
        <v>358</v>
      </c>
      <c r="AU168" s="132" t="s">
        <v>83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304</v>
      </c>
      <c r="BM168" s="132" t="s">
        <v>3742</v>
      </c>
    </row>
    <row r="169" spans="2:51" s="150" customFormat="1" ht="12">
      <c r="B169" s="151"/>
      <c r="D169" s="152" t="s">
        <v>306</v>
      </c>
      <c r="E169" s="153" t="s">
        <v>1</v>
      </c>
      <c r="F169" s="154" t="s">
        <v>619</v>
      </c>
      <c r="H169" s="155">
        <v>46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306</v>
      </c>
      <c r="AU169" s="153" t="s">
        <v>83</v>
      </c>
      <c r="AV169" s="150" t="s">
        <v>83</v>
      </c>
      <c r="AW169" s="150" t="s">
        <v>31</v>
      </c>
      <c r="AX169" s="150" t="s">
        <v>75</v>
      </c>
      <c r="AY169" s="153" t="s">
        <v>298</v>
      </c>
    </row>
    <row r="170" spans="2:51" s="159" customFormat="1" ht="12">
      <c r="B170" s="160"/>
      <c r="D170" s="152" t="s">
        <v>306</v>
      </c>
      <c r="E170" s="161" t="s">
        <v>1</v>
      </c>
      <c r="F170" s="162" t="s">
        <v>309</v>
      </c>
      <c r="H170" s="163">
        <v>46</v>
      </c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306</v>
      </c>
      <c r="AU170" s="161" t="s">
        <v>83</v>
      </c>
      <c r="AV170" s="159" t="s">
        <v>310</v>
      </c>
      <c r="AW170" s="159" t="s">
        <v>31</v>
      </c>
      <c r="AX170" s="159" t="s">
        <v>8</v>
      </c>
      <c r="AY170" s="161" t="s">
        <v>298</v>
      </c>
    </row>
    <row r="171" spans="1:65" s="49" customFormat="1" ht="14.45" customHeight="1">
      <c r="A171" s="47"/>
      <c r="B171" s="46"/>
      <c r="C171" s="120" t="s">
        <v>389</v>
      </c>
      <c r="D171" s="120" t="s">
        <v>358</v>
      </c>
      <c r="E171" s="121" t="s">
        <v>3743</v>
      </c>
      <c r="F171" s="122" t="s">
        <v>3744</v>
      </c>
      <c r="G171" s="123" t="s">
        <v>438</v>
      </c>
      <c r="H171" s="124">
        <v>34</v>
      </c>
      <c r="I171" s="24"/>
      <c r="J171" s="125">
        <f>ROUND(I171*H171,0)</f>
        <v>0</v>
      </c>
      <c r="K171" s="122" t="s">
        <v>1</v>
      </c>
      <c r="L171" s="126"/>
      <c r="M171" s="127" t="s">
        <v>1</v>
      </c>
      <c r="N171" s="128" t="s">
        <v>40</v>
      </c>
      <c r="O171" s="129"/>
      <c r="P171" s="130">
        <f>O171*H171</f>
        <v>0</v>
      </c>
      <c r="Q171" s="130">
        <v>0.002</v>
      </c>
      <c r="R171" s="130">
        <f>Q171*H171</f>
        <v>0.068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340</v>
      </c>
      <c r="AT171" s="132" t="s">
        <v>358</v>
      </c>
      <c r="AU171" s="132" t="s">
        <v>83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3745</v>
      </c>
    </row>
    <row r="172" spans="2:51" s="150" customFormat="1" ht="12">
      <c r="B172" s="151"/>
      <c r="D172" s="152" t="s">
        <v>306</v>
      </c>
      <c r="E172" s="153" t="s">
        <v>1</v>
      </c>
      <c r="F172" s="154" t="s">
        <v>3746</v>
      </c>
      <c r="H172" s="155">
        <v>34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306</v>
      </c>
      <c r="AU172" s="153" t="s">
        <v>83</v>
      </c>
      <c r="AV172" s="150" t="s">
        <v>83</v>
      </c>
      <c r="AW172" s="150" t="s">
        <v>31</v>
      </c>
      <c r="AX172" s="150" t="s">
        <v>75</v>
      </c>
      <c r="AY172" s="153" t="s">
        <v>298</v>
      </c>
    </row>
    <row r="173" spans="2:51" s="159" customFormat="1" ht="12">
      <c r="B173" s="160"/>
      <c r="D173" s="152" t="s">
        <v>306</v>
      </c>
      <c r="E173" s="161" t="s">
        <v>1</v>
      </c>
      <c r="F173" s="162" t="s">
        <v>309</v>
      </c>
      <c r="H173" s="163">
        <v>34</v>
      </c>
      <c r="L173" s="160"/>
      <c r="M173" s="164"/>
      <c r="N173" s="165"/>
      <c r="O173" s="165"/>
      <c r="P173" s="165"/>
      <c r="Q173" s="165"/>
      <c r="R173" s="165"/>
      <c r="S173" s="165"/>
      <c r="T173" s="166"/>
      <c r="AT173" s="161" t="s">
        <v>306</v>
      </c>
      <c r="AU173" s="161" t="s">
        <v>83</v>
      </c>
      <c r="AV173" s="159" t="s">
        <v>310</v>
      </c>
      <c r="AW173" s="159" t="s">
        <v>31</v>
      </c>
      <c r="AX173" s="159" t="s">
        <v>8</v>
      </c>
      <c r="AY173" s="161" t="s">
        <v>298</v>
      </c>
    </row>
    <row r="174" spans="1:65" s="49" customFormat="1" ht="24.2" customHeight="1">
      <c r="A174" s="47"/>
      <c r="B174" s="46"/>
      <c r="C174" s="135" t="s">
        <v>395</v>
      </c>
      <c r="D174" s="135" t="s">
        <v>300</v>
      </c>
      <c r="E174" s="136" t="s">
        <v>3747</v>
      </c>
      <c r="F174" s="137" t="s">
        <v>3748</v>
      </c>
      <c r="G174" s="138" t="s">
        <v>438</v>
      </c>
      <c r="H174" s="139">
        <v>28</v>
      </c>
      <c r="I174" s="23"/>
      <c r="J174" s="140">
        <f>ROUND(I174*H174,0)</f>
        <v>0</v>
      </c>
      <c r="K174" s="137" t="s">
        <v>1</v>
      </c>
      <c r="L174" s="46"/>
      <c r="M174" s="141" t="s">
        <v>1</v>
      </c>
      <c r="N174" s="142" t="s">
        <v>40</v>
      </c>
      <c r="O174" s="129"/>
      <c r="P174" s="130">
        <f>O174*H174</f>
        <v>0</v>
      </c>
      <c r="Q174" s="130">
        <v>0.0449</v>
      </c>
      <c r="R174" s="130">
        <f>Q174*H174</f>
        <v>1.2572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304</v>
      </c>
      <c r="AT174" s="132" t="s">
        <v>300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3749</v>
      </c>
    </row>
    <row r="175" spans="2:51" s="150" customFormat="1" ht="12">
      <c r="B175" s="151"/>
      <c r="D175" s="152" t="s">
        <v>306</v>
      </c>
      <c r="E175" s="153" t="s">
        <v>1</v>
      </c>
      <c r="F175" s="154" t="s">
        <v>152</v>
      </c>
      <c r="H175" s="155">
        <v>28</v>
      </c>
      <c r="L175" s="151"/>
      <c r="M175" s="156"/>
      <c r="N175" s="157"/>
      <c r="O175" s="157"/>
      <c r="P175" s="157"/>
      <c r="Q175" s="157"/>
      <c r="R175" s="157"/>
      <c r="S175" s="157"/>
      <c r="T175" s="158"/>
      <c r="AT175" s="153" t="s">
        <v>306</v>
      </c>
      <c r="AU175" s="153" t="s">
        <v>83</v>
      </c>
      <c r="AV175" s="150" t="s">
        <v>83</v>
      </c>
      <c r="AW175" s="150" t="s">
        <v>31</v>
      </c>
      <c r="AX175" s="150" t="s">
        <v>8</v>
      </c>
      <c r="AY175" s="153" t="s">
        <v>298</v>
      </c>
    </row>
    <row r="176" spans="1:65" s="49" customFormat="1" ht="14.45" customHeight="1">
      <c r="A176" s="47"/>
      <c r="B176" s="46"/>
      <c r="C176" s="120" t="s">
        <v>401</v>
      </c>
      <c r="D176" s="120" t="s">
        <v>358</v>
      </c>
      <c r="E176" s="121" t="s">
        <v>3622</v>
      </c>
      <c r="F176" s="122" t="s">
        <v>3750</v>
      </c>
      <c r="G176" s="123" t="s">
        <v>392</v>
      </c>
      <c r="H176" s="124">
        <v>43.12</v>
      </c>
      <c r="I176" s="24"/>
      <c r="J176" s="125">
        <f>ROUND(I176*H176,0)</f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>O176*H176</f>
        <v>0</v>
      </c>
      <c r="Q176" s="130">
        <v>0.00945</v>
      </c>
      <c r="R176" s="130">
        <f>Q176*H176</f>
        <v>0.40748399999999996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3751</v>
      </c>
    </row>
    <row r="177" spans="2:51" s="150" customFormat="1" ht="12">
      <c r="B177" s="151"/>
      <c r="D177" s="152" t="s">
        <v>306</v>
      </c>
      <c r="E177" s="153" t="s">
        <v>1</v>
      </c>
      <c r="F177" s="154" t="s">
        <v>3752</v>
      </c>
      <c r="H177" s="155">
        <v>43.12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8</v>
      </c>
      <c r="AY177" s="153" t="s">
        <v>298</v>
      </c>
    </row>
    <row r="178" spans="1:65" s="49" customFormat="1" ht="14.45" customHeight="1">
      <c r="A178" s="47"/>
      <c r="B178" s="46"/>
      <c r="C178" s="120" t="s">
        <v>7</v>
      </c>
      <c r="D178" s="120" t="s">
        <v>358</v>
      </c>
      <c r="E178" s="121" t="s">
        <v>3753</v>
      </c>
      <c r="F178" s="122" t="s">
        <v>3754</v>
      </c>
      <c r="G178" s="123" t="s">
        <v>392</v>
      </c>
      <c r="H178" s="124">
        <v>72</v>
      </c>
      <c r="I178" s="24"/>
      <c r="J178" s="125">
        <f>ROUND(I178*H178,0)</f>
        <v>0</v>
      </c>
      <c r="K178" s="122" t="s">
        <v>1</v>
      </c>
      <c r="L178" s="126"/>
      <c r="M178" s="127" t="s">
        <v>1</v>
      </c>
      <c r="N178" s="128" t="s">
        <v>40</v>
      </c>
      <c r="O178" s="129"/>
      <c r="P178" s="130">
        <f>O178*H178</f>
        <v>0</v>
      </c>
      <c r="Q178" s="130">
        <v>8E-05</v>
      </c>
      <c r="R178" s="130">
        <f>Q178*H178</f>
        <v>0.00576</v>
      </c>
      <c r="S178" s="130">
        <v>0</v>
      </c>
      <c r="T178" s="131">
        <f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340</v>
      </c>
      <c r="AT178" s="132" t="s">
        <v>358</v>
      </c>
      <c r="AU178" s="132" t="s">
        <v>83</v>
      </c>
      <c r="AY178" s="39" t="s">
        <v>298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39" t="s">
        <v>8</v>
      </c>
      <c r="BK178" s="133">
        <f>ROUND(I178*H178,0)</f>
        <v>0</v>
      </c>
      <c r="BL178" s="39" t="s">
        <v>304</v>
      </c>
      <c r="BM178" s="132" t="s">
        <v>3755</v>
      </c>
    </row>
    <row r="179" spans="2:51" s="150" customFormat="1" ht="12">
      <c r="B179" s="151"/>
      <c r="D179" s="152" t="s">
        <v>306</v>
      </c>
      <c r="E179" s="153" t="s">
        <v>1</v>
      </c>
      <c r="F179" s="154" t="s">
        <v>3756</v>
      </c>
      <c r="H179" s="155">
        <v>72</v>
      </c>
      <c r="L179" s="151"/>
      <c r="M179" s="156"/>
      <c r="N179" s="157"/>
      <c r="O179" s="157"/>
      <c r="P179" s="157"/>
      <c r="Q179" s="157"/>
      <c r="R179" s="157"/>
      <c r="S179" s="157"/>
      <c r="T179" s="158"/>
      <c r="AT179" s="153" t="s">
        <v>306</v>
      </c>
      <c r="AU179" s="153" t="s">
        <v>83</v>
      </c>
      <c r="AV179" s="150" t="s">
        <v>83</v>
      </c>
      <c r="AW179" s="150" t="s">
        <v>31</v>
      </c>
      <c r="AX179" s="150" t="s">
        <v>75</v>
      </c>
      <c r="AY179" s="153" t="s">
        <v>298</v>
      </c>
    </row>
    <row r="180" spans="2:51" s="159" customFormat="1" ht="12">
      <c r="B180" s="160"/>
      <c r="D180" s="152" t="s">
        <v>306</v>
      </c>
      <c r="E180" s="161" t="s">
        <v>1</v>
      </c>
      <c r="F180" s="162" t="s">
        <v>309</v>
      </c>
      <c r="H180" s="163">
        <v>72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1" t="s">
        <v>306</v>
      </c>
      <c r="AU180" s="161" t="s">
        <v>83</v>
      </c>
      <c r="AV180" s="159" t="s">
        <v>310</v>
      </c>
      <c r="AW180" s="159" t="s">
        <v>31</v>
      </c>
      <c r="AX180" s="159" t="s">
        <v>8</v>
      </c>
      <c r="AY180" s="161" t="s">
        <v>298</v>
      </c>
    </row>
    <row r="181" spans="1:65" s="49" customFormat="1" ht="24.2" customHeight="1">
      <c r="A181" s="47"/>
      <c r="B181" s="46"/>
      <c r="C181" s="135" t="s">
        <v>414</v>
      </c>
      <c r="D181" s="135" t="s">
        <v>300</v>
      </c>
      <c r="E181" s="136" t="s">
        <v>3757</v>
      </c>
      <c r="F181" s="137" t="s">
        <v>3758</v>
      </c>
      <c r="G181" s="138" t="s">
        <v>438</v>
      </c>
      <c r="H181" s="139">
        <v>2</v>
      </c>
      <c r="I181" s="23"/>
      <c r="J181" s="140">
        <f>ROUND(I181*H181,0)</f>
        <v>0</v>
      </c>
      <c r="K181" s="137" t="s">
        <v>314</v>
      </c>
      <c r="L181" s="46"/>
      <c r="M181" s="141" t="s">
        <v>1</v>
      </c>
      <c r="N181" s="142" t="s">
        <v>40</v>
      </c>
      <c r="O181" s="129"/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304</v>
      </c>
      <c r="AT181" s="132" t="s">
        <v>300</v>
      </c>
      <c r="AU181" s="132" t="s">
        <v>83</v>
      </c>
      <c r="AY181" s="39" t="s">
        <v>298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39" t="s">
        <v>8</v>
      </c>
      <c r="BK181" s="133">
        <f>ROUND(I181*H181,0)</f>
        <v>0</v>
      </c>
      <c r="BL181" s="39" t="s">
        <v>304</v>
      </c>
      <c r="BM181" s="132" t="s">
        <v>3759</v>
      </c>
    </row>
    <row r="182" spans="2:51" s="150" customFormat="1" ht="12">
      <c r="B182" s="151"/>
      <c r="D182" s="152" t="s">
        <v>306</v>
      </c>
      <c r="E182" s="153" t="s">
        <v>1</v>
      </c>
      <c r="F182" s="154" t="s">
        <v>83</v>
      </c>
      <c r="H182" s="155">
        <v>2</v>
      </c>
      <c r="L182" s="151"/>
      <c r="M182" s="156"/>
      <c r="N182" s="157"/>
      <c r="O182" s="157"/>
      <c r="P182" s="157"/>
      <c r="Q182" s="157"/>
      <c r="R182" s="157"/>
      <c r="S182" s="157"/>
      <c r="T182" s="158"/>
      <c r="AT182" s="153" t="s">
        <v>306</v>
      </c>
      <c r="AU182" s="153" t="s">
        <v>83</v>
      </c>
      <c r="AV182" s="150" t="s">
        <v>83</v>
      </c>
      <c r="AW182" s="150" t="s">
        <v>31</v>
      </c>
      <c r="AX182" s="150" t="s">
        <v>8</v>
      </c>
      <c r="AY182" s="153" t="s">
        <v>298</v>
      </c>
    </row>
    <row r="183" spans="1:65" s="49" customFormat="1" ht="24.2" customHeight="1">
      <c r="A183" s="47"/>
      <c r="B183" s="46"/>
      <c r="C183" s="120" t="s">
        <v>421</v>
      </c>
      <c r="D183" s="120" t="s">
        <v>358</v>
      </c>
      <c r="E183" s="121" t="s">
        <v>3760</v>
      </c>
      <c r="F183" s="122" t="s">
        <v>3761</v>
      </c>
      <c r="G183" s="123" t="s">
        <v>438</v>
      </c>
      <c r="H183" s="124">
        <v>2</v>
      </c>
      <c r="I183" s="24"/>
      <c r="J183" s="125">
        <f>ROUND(I183*H183,0)</f>
        <v>0</v>
      </c>
      <c r="K183" s="122" t="s">
        <v>1</v>
      </c>
      <c r="L183" s="126"/>
      <c r="M183" s="127" t="s">
        <v>1</v>
      </c>
      <c r="N183" s="128" t="s">
        <v>40</v>
      </c>
      <c r="O183" s="129"/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83</v>
      </c>
      <c r="AY183" s="39" t="s">
        <v>298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39" t="s">
        <v>8</v>
      </c>
      <c r="BK183" s="133">
        <f>ROUND(I183*H183,0)</f>
        <v>0</v>
      </c>
      <c r="BL183" s="39" t="s">
        <v>304</v>
      </c>
      <c r="BM183" s="132" t="s">
        <v>3762</v>
      </c>
    </row>
    <row r="184" spans="1:65" s="49" customFormat="1" ht="24.2" customHeight="1">
      <c r="A184" s="47"/>
      <c r="B184" s="46"/>
      <c r="C184" s="135" t="s">
        <v>431</v>
      </c>
      <c r="D184" s="135" t="s">
        <v>300</v>
      </c>
      <c r="E184" s="136" t="s">
        <v>3763</v>
      </c>
      <c r="F184" s="137" t="s">
        <v>3764</v>
      </c>
      <c r="G184" s="138" t="s">
        <v>392</v>
      </c>
      <c r="H184" s="139">
        <v>108</v>
      </c>
      <c r="I184" s="23"/>
      <c r="J184" s="140">
        <f>ROUND(I184*H184,0)</f>
        <v>0</v>
      </c>
      <c r="K184" s="137" t="s">
        <v>314</v>
      </c>
      <c r="L184" s="46"/>
      <c r="M184" s="141" t="s">
        <v>1</v>
      </c>
      <c r="N184" s="142" t="s">
        <v>40</v>
      </c>
      <c r="O184" s="129"/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304</v>
      </c>
      <c r="AT184" s="132" t="s">
        <v>300</v>
      </c>
      <c r="AU184" s="132" t="s">
        <v>83</v>
      </c>
      <c r="AY184" s="39" t="s">
        <v>298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39" t="s">
        <v>8</v>
      </c>
      <c r="BK184" s="133">
        <f>ROUND(I184*H184,0)</f>
        <v>0</v>
      </c>
      <c r="BL184" s="39" t="s">
        <v>304</v>
      </c>
      <c r="BM184" s="132" t="s">
        <v>3765</v>
      </c>
    </row>
    <row r="185" spans="2:51" s="150" customFormat="1" ht="12">
      <c r="B185" s="151"/>
      <c r="D185" s="152" t="s">
        <v>306</v>
      </c>
      <c r="E185" s="153" t="s">
        <v>1</v>
      </c>
      <c r="F185" s="154" t="s">
        <v>3766</v>
      </c>
      <c r="H185" s="155">
        <v>108</v>
      </c>
      <c r="L185" s="151"/>
      <c r="M185" s="156"/>
      <c r="N185" s="157"/>
      <c r="O185" s="157"/>
      <c r="P185" s="157"/>
      <c r="Q185" s="157"/>
      <c r="R185" s="157"/>
      <c r="S185" s="157"/>
      <c r="T185" s="158"/>
      <c r="AT185" s="153" t="s">
        <v>306</v>
      </c>
      <c r="AU185" s="153" t="s">
        <v>83</v>
      </c>
      <c r="AV185" s="150" t="s">
        <v>83</v>
      </c>
      <c r="AW185" s="150" t="s">
        <v>31</v>
      </c>
      <c r="AX185" s="150" t="s">
        <v>75</v>
      </c>
      <c r="AY185" s="153" t="s">
        <v>298</v>
      </c>
    </row>
    <row r="186" spans="2:51" s="159" customFormat="1" ht="12">
      <c r="B186" s="160"/>
      <c r="D186" s="152" t="s">
        <v>306</v>
      </c>
      <c r="E186" s="161" t="s">
        <v>155</v>
      </c>
      <c r="F186" s="162" t="s">
        <v>309</v>
      </c>
      <c r="H186" s="163">
        <v>108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306</v>
      </c>
      <c r="AU186" s="161" t="s">
        <v>83</v>
      </c>
      <c r="AV186" s="159" t="s">
        <v>310</v>
      </c>
      <c r="AW186" s="159" t="s">
        <v>31</v>
      </c>
      <c r="AX186" s="159" t="s">
        <v>8</v>
      </c>
      <c r="AY186" s="161" t="s">
        <v>298</v>
      </c>
    </row>
    <row r="187" spans="1:65" s="49" customFormat="1" ht="24.2" customHeight="1">
      <c r="A187" s="47"/>
      <c r="B187" s="46"/>
      <c r="C187" s="120" t="s">
        <v>435</v>
      </c>
      <c r="D187" s="120" t="s">
        <v>358</v>
      </c>
      <c r="E187" s="121" t="s">
        <v>3767</v>
      </c>
      <c r="F187" s="122" t="s">
        <v>3768</v>
      </c>
      <c r="G187" s="123" t="s">
        <v>392</v>
      </c>
      <c r="H187" s="124">
        <v>113.4</v>
      </c>
      <c r="I187" s="24"/>
      <c r="J187" s="125">
        <f>ROUND(I187*H187,0)</f>
        <v>0</v>
      </c>
      <c r="K187" s="122" t="s">
        <v>1</v>
      </c>
      <c r="L187" s="126"/>
      <c r="M187" s="127" t="s">
        <v>1</v>
      </c>
      <c r="N187" s="128" t="s">
        <v>40</v>
      </c>
      <c r="O187" s="129"/>
      <c r="P187" s="130">
        <f>O187*H187</f>
        <v>0</v>
      </c>
      <c r="Q187" s="130">
        <v>0.0008</v>
      </c>
      <c r="R187" s="130">
        <f>Q187*H187</f>
        <v>0.09072000000000001</v>
      </c>
      <c r="S187" s="130">
        <v>0</v>
      </c>
      <c r="T187" s="131">
        <f>S187*H187</f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83</v>
      </c>
      <c r="AY187" s="39" t="s">
        <v>298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39" t="s">
        <v>8</v>
      </c>
      <c r="BK187" s="133">
        <f>ROUND(I187*H187,0)</f>
        <v>0</v>
      </c>
      <c r="BL187" s="39" t="s">
        <v>304</v>
      </c>
      <c r="BM187" s="132" t="s">
        <v>3769</v>
      </c>
    </row>
    <row r="188" spans="2:51" s="150" customFormat="1" ht="12">
      <c r="B188" s="151"/>
      <c r="D188" s="152" t="s">
        <v>306</v>
      </c>
      <c r="E188" s="153" t="s">
        <v>1</v>
      </c>
      <c r="F188" s="154" t="s">
        <v>712</v>
      </c>
      <c r="H188" s="155">
        <v>113.4</v>
      </c>
      <c r="L188" s="151"/>
      <c r="M188" s="156"/>
      <c r="N188" s="157"/>
      <c r="O188" s="157"/>
      <c r="P188" s="157"/>
      <c r="Q188" s="157"/>
      <c r="R188" s="157"/>
      <c r="S188" s="157"/>
      <c r="T188" s="158"/>
      <c r="AT188" s="153" t="s">
        <v>306</v>
      </c>
      <c r="AU188" s="153" t="s">
        <v>83</v>
      </c>
      <c r="AV188" s="150" t="s">
        <v>83</v>
      </c>
      <c r="AW188" s="150" t="s">
        <v>31</v>
      </c>
      <c r="AX188" s="150" t="s">
        <v>75</v>
      </c>
      <c r="AY188" s="153" t="s">
        <v>298</v>
      </c>
    </row>
    <row r="189" spans="2:51" s="159" customFormat="1" ht="12">
      <c r="B189" s="160"/>
      <c r="D189" s="152" t="s">
        <v>306</v>
      </c>
      <c r="E189" s="161" t="s">
        <v>1</v>
      </c>
      <c r="F189" s="162" t="s">
        <v>309</v>
      </c>
      <c r="H189" s="163">
        <v>113.4</v>
      </c>
      <c r="L189" s="160"/>
      <c r="M189" s="164"/>
      <c r="N189" s="165"/>
      <c r="O189" s="165"/>
      <c r="P189" s="165"/>
      <c r="Q189" s="165"/>
      <c r="R189" s="165"/>
      <c r="S189" s="165"/>
      <c r="T189" s="166"/>
      <c r="AT189" s="161" t="s">
        <v>306</v>
      </c>
      <c r="AU189" s="161" t="s">
        <v>83</v>
      </c>
      <c r="AV189" s="159" t="s">
        <v>310</v>
      </c>
      <c r="AW189" s="159" t="s">
        <v>31</v>
      </c>
      <c r="AX189" s="159" t="s">
        <v>8</v>
      </c>
      <c r="AY189" s="161" t="s">
        <v>298</v>
      </c>
    </row>
    <row r="190" spans="1:65" s="49" customFormat="1" ht="24.2" customHeight="1">
      <c r="A190" s="47"/>
      <c r="B190" s="46"/>
      <c r="C190" s="135" t="s">
        <v>442</v>
      </c>
      <c r="D190" s="135" t="s">
        <v>300</v>
      </c>
      <c r="E190" s="136" t="s">
        <v>3770</v>
      </c>
      <c r="F190" s="137" t="s">
        <v>3771</v>
      </c>
      <c r="G190" s="138" t="s">
        <v>392</v>
      </c>
      <c r="H190" s="139">
        <v>216</v>
      </c>
      <c r="I190" s="23"/>
      <c r="J190" s="140">
        <f>ROUND(I190*H190,0)</f>
        <v>0</v>
      </c>
      <c r="K190" s="137" t="s">
        <v>314</v>
      </c>
      <c r="L190" s="46"/>
      <c r="M190" s="141" t="s">
        <v>1</v>
      </c>
      <c r="N190" s="142" t="s">
        <v>40</v>
      </c>
      <c r="O190" s="129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304</v>
      </c>
      <c r="AT190" s="132" t="s">
        <v>300</v>
      </c>
      <c r="AU190" s="132" t="s">
        <v>83</v>
      </c>
      <c r="AY190" s="39" t="s">
        <v>298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39" t="s">
        <v>8</v>
      </c>
      <c r="BK190" s="133">
        <f>ROUND(I190*H190,0)</f>
        <v>0</v>
      </c>
      <c r="BL190" s="39" t="s">
        <v>304</v>
      </c>
      <c r="BM190" s="132" t="s">
        <v>3772</v>
      </c>
    </row>
    <row r="191" spans="2:51" s="150" customFormat="1" ht="12">
      <c r="B191" s="151"/>
      <c r="D191" s="152" t="s">
        <v>306</v>
      </c>
      <c r="E191" s="153" t="s">
        <v>1</v>
      </c>
      <c r="F191" s="154" t="s">
        <v>3773</v>
      </c>
      <c r="H191" s="155">
        <v>216</v>
      </c>
      <c r="L191" s="151"/>
      <c r="M191" s="156"/>
      <c r="N191" s="157"/>
      <c r="O191" s="157"/>
      <c r="P191" s="157"/>
      <c r="Q191" s="157"/>
      <c r="R191" s="157"/>
      <c r="S191" s="157"/>
      <c r="T191" s="158"/>
      <c r="AT191" s="153" t="s">
        <v>306</v>
      </c>
      <c r="AU191" s="153" t="s">
        <v>83</v>
      </c>
      <c r="AV191" s="150" t="s">
        <v>83</v>
      </c>
      <c r="AW191" s="150" t="s">
        <v>31</v>
      </c>
      <c r="AX191" s="150" t="s">
        <v>75</v>
      </c>
      <c r="AY191" s="153" t="s">
        <v>298</v>
      </c>
    </row>
    <row r="192" spans="2:51" s="159" customFormat="1" ht="12">
      <c r="B192" s="160"/>
      <c r="D192" s="152" t="s">
        <v>306</v>
      </c>
      <c r="E192" s="161" t="s">
        <v>1</v>
      </c>
      <c r="F192" s="162" t="s">
        <v>309</v>
      </c>
      <c r="H192" s="163">
        <v>216</v>
      </c>
      <c r="L192" s="160"/>
      <c r="M192" s="164"/>
      <c r="N192" s="165"/>
      <c r="O192" s="165"/>
      <c r="P192" s="165"/>
      <c r="Q192" s="165"/>
      <c r="R192" s="165"/>
      <c r="S192" s="165"/>
      <c r="T192" s="166"/>
      <c r="AT192" s="161" t="s">
        <v>306</v>
      </c>
      <c r="AU192" s="161" t="s">
        <v>83</v>
      </c>
      <c r="AV192" s="159" t="s">
        <v>310</v>
      </c>
      <c r="AW192" s="159" t="s">
        <v>31</v>
      </c>
      <c r="AX192" s="159" t="s">
        <v>8</v>
      </c>
      <c r="AY192" s="161" t="s">
        <v>298</v>
      </c>
    </row>
    <row r="193" spans="1:65" s="49" customFormat="1" ht="14.45" customHeight="1">
      <c r="A193" s="47"/>
      <c r="B193" s="46"/>
      <c r="C193" s="120" t="s">
        <v>448</v>
      </c>
      <c r="D193" s="120" t="s">
        <v>358</v>
      </c>
      <c r="E193" s="121" t="s">
        <v>3774</v>
      </c>
      <c r="F193" s="122" t="s">
        <v>3775</v>
      </c>
      <c r="G193" s="123" t="s">
        <v>392</v>
      </c>
      <c r="H193" s="124">
        <v>226.8</v>
      </c>
      <c r="I193" s="24"/>
      <c r="J193" s="125">
        <f>ROUND(I193*H193,0)</f>
        <v>0</v>
      </c>
      <c r="K193" s="122" t="s">
        <v>314</v>
      </c>
      <c r="L193" s="126"/>
      <c r="M193" s="127" t="s">
        <v>1</v>
      </c>
      <c r="N193" s="128" t="s">
        <v>40</v>
      </c>
      <c r="O193" s="129"/>
      <c r="P193" s="130">
        <f>O193*H193</f>
        <v>0</v>
      </c>
      <c r="Q193" s="130">
        <v>4E-05</v>
      </c>
      <c r="R193" s="130">
        <f>Q193*H193</f>
        <v>0.009072000000000002</v>
      </c>
      <c r="S193" s="130">
        <v>0</v>
      </c>
      <c r="T193" s="131">
        <f>S193*H193</f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340</v>
      </c>
      <c r="AT193" s="132" t="s">
        <v>358</v>
      </c>
      <c r="AU193" s="132" t="s">
        <v>83</v>
      </c>
      <c r="AY193" s="39" t="s">
        <v>298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39" t="s">
        <v>8</v>
      </c>
      <c r="BK193" s="133">
        <f>ROUND(I193*H193,0)</f>
        <v>0</v>
      </c>
      <c r="BL193" s="39" t="s">
        <v>304</v>
      </c>
      <c r="BM193" s="132" t="s">
        <v>3776</v>
      </c>
    </row>
    <row r="194" spans="2:51" s="150" customFormat="1" ht="12">
      <c r="B194" s="151"/>
      <c r="D194" s="152" t="s">
        <v>306</v>
      </c>
      <c r="E194" s="153" t="s">
        <v>1</v>
      </c>
      <c r="F194" s="154" t="s">
        <v>3777</v>
      </c>
      <c r="H194" s="155">
        <v>226.8</v>
      </c>
      <c r="L194" s="151"/>
      <c r="M194" s="156"/>
      <c r="N194" s="157"/>
      <c r="O194" s="157"/>
      <c r="P194" s="157"/>
      <c r="Q194" s="157"/>
      <c r="R194" s="157"/>
      <c r="S194" s="157"/>
      <c r="T194" s="158"/>
      <c r="AT194" s="153" t="s">
        <v>306</v>
      </c>
      <c r="AU194" s="153" t="s">
        <v>83</v>
      </c>
      <c r="AV194" s="150" t="s">
        <v>83</v>
      </c>
      <c r="AW194" s="150" t="s">
        <v>31</v>
      </c>
      <c r="AX194" s="150" t="s">
        <v>75</v>
      </c>
      <c r="AY194" s="153" t="s">
        <v>298</v>
      </c>
    </row>
    <row r="195" spans="2:51" s="159" customFormat="1" ht="12">
      <c r="B195" s="160"/>
      <c r="D195" s="152" t="s">
        <v>306</v>
      </c>
      <c r="E195" s="161" t="s">
        <v>1</v>
      </c>
      <c r="F195" s="162" t="s">
        <v>309</v>
      </c>
      <c r="H195" s="163">
        <v>226.8</v>
      </c>
      <c r="L195" s="160"/>
      <c r="M195" s="164"/>
      <c r="N195" s="165"/>
      <c r="O195" s="165"/>
      <c r="P195" s="165"/>
      <c r="Q195" s="165"/>
      <c r="R195" s="165"/>
      <c r="S195" s="165"/>
      <c r="T195" s="166"/>
      <c r="AT195" s="161" t="s">
        <v>306</v>
      </c>
      <c r="AU195" s="161" t="s">
        <v>83</v>
      </c>
      <c r="AV195" s="159" t="s">
        <v>310</v>
      </c>
      <c r="AW195" s="159" t="s">
        <v>31</v>
      </c>
      <c r="AX195" s="159" t="s">
        <v>8</v>
      </c>
      <c r="AY195" s="161" t="s">
        <v>298</v>
      </c>
    </row>
    <row r="196" spans="1:65" s="49" customFormat="1" ht="24.2" customHeight="1">
      <c r="A196" s="47"/>
      <c r="B196" s="46"/>
      <c r="C196" s="135" t="s">
        <v>454</v>
      </c>
      <c r="D196" s="135" t="s">
        <v>300</v>
      </c>
      <c r="E196" s="136" t="s">
        <v>3778</v>
      </c>
      <c r="F196" s="137" t="s">
        <v>3779</v>
      </c>
      <c r="G196" s="138" t="s">
        <v>392</v>
      </c>
      <c r="H196" s="139">
        <v>216</v>
      </c>
      <c r="I196" s="23"/>
      <c r="J196" s="140">
        <f>ROUND(I196*H196,0)</f>
        <v>0</v>
      </c>
      <c r="K196" s="137" t="s">
        <v>314</v>
      </c>
      <c r="L196" s="46"/>
      <c r="M196" s="141" t="s">
        <v>1</v>
      </c>
      <c r="N196" s="142" t="s">
        <v>40</v>
      </c>
      <c r="O196" s="129"/>
      <c r="P196" s="130">
        <f>O196*H196</f>
        <v>0</v>
      </c>
      <c r="Q196" s="130">
        <v>0</v>
      </c>
      <c r="R196" s="130">
        <f>Q196*H196</f>
        <v>0</v>
      </c>
      <c r="S196" s="130">
        <v>0</v>
      </c>
      <c r="T196" s="131">
        <f>S196*H196</f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304</v>
      </c>
      <c r="AT196" s="132" t="s">
        <v>300</v>
      </c>
      <c r="AU196" s="132" t="s">
        <v>83</v>
      </c>
      <c r="AY196" s="39" t="s">
        <v>298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39" t="s">
        <v>8</v>
      </c>
      <c r="BK196" s="133">
        <f>ROUND(I196*H196,0)</f>
        <v>0</v>
      </c>
      <c r="BL196" s="39" t="s">
        <v>304</v>
      </c>
      <c r="BM196" s="132" t="s">
        <v>3780</v>
      </c>
    </row>
    <row r="197" spans="2:51" s="150" customFormat="1" ht="12">
      <c r="B197" s="151"/>
      <c r="D197" s="152" t="s">
        <v>306</v>
      </c>
      <c r="E197" s="153" t="s">
        <v>1</v>
      </c>
      <c r="F197" s="154" t="s">
        <v>3773</v>
      </c>
      <c r="H197" s="155">
        <v>216</v>
      </c>
      <c r="L197" s="151"/>
      <c r="M197" s="156"/>
      <c r="N197" s="157"/>
      <c r="O197" s="157"/>
      <c r="P197" s="157"/>
      <c r="Q197" s="157"/>
      <c r="R197" s="157"/>
      <c r="S197" s="157"/>
      <c r="T197" s="158"/>
      <c r="AT197" s="153" t="s">
        <v>306</v>
      </c>
      <c r="AU197" s="153" t="s">
        <v>83</v>
      </c>
      <c r="AV197" s="150" t="s">
        <v>83</v>
      </c>
      <c r="AW197" s="150" t="s">
        <v>31</v>
      </c>
      <c r="AX197" s="150" t="s">
        <v>75</v>
      </c>
      <c r="AY197" s="153" t="s">
        <v>298</v>
      </c>
    </row>
    <row r="198" spans="2:51" s="159" customFormat="1" ht="12">
      <c r="B198" s="160"/>
      <c r="D198" s="152" t="s">
        <v>306</v>
      </c>
      <c r="E198" s="161" t="s">
        <v>1</v>
      </c>
      <c r="F198" s="162" t="s">
        <v>309</v>
      </c>
      <c r="H198" s="163">
        <v>216</v>
      </c>
      <c r="L198" s="160"/>
      <c r="M198" s="164"/>
      <c r="N198" s="165"/>
      <c r="O198" s="165"/>
      <c r="P198" s="165"/>
      <c r="Q198" s="165"/>
      <c r="R198" s="165"/>
      <c r="S198" s="165"/>
      <c r="T198" s="166"/>
      <c r="AT198" s="161" t="s">
        <v>306</v>
      </c>
      <c r="AU198" s="161" t="s">
        <v>83</v>
      </c>
      <c r="AV198" s="159" t="s">
        <v>310</v>
      </c>
      <c r="AW198" s="159" t="s">
        <v>31</v>
      </c>
      <c r="AX198" s="159" t="s">
        <v>8</v>
      </c>
      <c r="AY198" s="161" t="s">
        <v>298</v>
      </c>
    </row>
    <row r="199" spans="1:65" s="49" customFormat="1" ht="14.45" customHeight="1">
      <c r="A199" s="47"/>
      <c r="B199" s="46"/>
      <c r="C199" s="120" t="s">
        <v>459</v>
      </c>
      <c r="D199" s="120" t="s">
        <v>358</v>
      </c>
      <c r="E199" s="121" t="s">
        <v>3781</v>
      </c>
      <c r="F199" s="122" t="s">
        <v>3782</v>
      </c>
      <c r="G199" s="123" t="s">
        <v>392</v>
      </c>
      <c r="H199" s="124">
        <v>226.8</v>
      </c>
      <c r="I199" s="24"/>
      <c r="J199" s="125">
        <f>ROUND(I199*H199,0)</f>
        <v>0</v>
      </c>
      <c r="K199" s="122" t="s">
        <v>314</v>
      </c>
      <c r="L199" s="126"/>
      <c r="M199" s="127" t="s">
        <v>1</v>
      </c>
      <c r="N199" s="128" t="s">
        <v>40</v>
      </c>
      <c r="O199" s="129"/>
      <c r="P199" s="130">
        <f>O199*H199</f>
        <v>0</v>
      </c>
      <c r="Q199" s="130">
        <v>2E-05</v>
      </c>
      <c r="R199" s="130">
        <f>Q199*H199</f>
        <v>0.004536000000000001</v>
      </c>
      <c r="S199" s="130">
        <v>0</v>
      </c>
      <c r="T199" s="131">
        <f>S199*H199</f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340</v>
      </c>
      <c r="AT199" s="132" t="s">
        <v>358</v>
      </c>
      <c r="AU199" s="132" t="s">
        <v>83</v>
      </c>
      <c r="AY199" s="39" t="s">
        <v>298</v>
      </c>
      <c r="BE199" s="133">
        <f>IF(N199="základní",J199,0)</f>
        <v>0</v>
      </c>
      <c r="BF199" s="133">
        <f>IF(N199="snížená",J199,0)</f>
        <v>0</v>
      </c>
      <c r="BG199" s="133">
        <f>IF(N199="zákl. přenesená",J199,0)</f>
        <v>0</v>
      </c>
      <c r="BH199" s="133">
        <f>IF(N199="sníž. přenesená",J199,0)</f>
        <v>0</v>
      </c>
      <c r="BI199" s="133">
        <f>IF(N199="nulová",J199,0)</f>
        <v>0</v>
      </c>
      <c r="BJ199" s="39" t="s">
        <v>8</v>
      </c>
      <c r="BK199" s="133">
        <f>ROUND(I199*H199,0)</f>
        <v>0</v>
      </c>
      <c r="BL199" s="39" t="s">
        <v>304</v>
      </c>
      <c r="BM199" s="132" t="s">
        <v>3783</v>
      </c>
    </row>
    <row r="200" spans="2:51" s="150" customFormat="1" ht="12">
      <c r="B200" s="151"/>
      <c r="D200" s="152" t="s">
        <v>306</v>
      </c>
      <c r="E200" s="153" t="s">
        <v>1</v>
      </c>
      <c r="F200" s="154" t="s">
        <v>3777</v>
      </c>
      <c r="H200" s="155">
        <v>226.8</v>
      </c>
      <c r="L200" s="151"/>
      <c r="M200" s="156"/>
      <c r="N200" s="157"/>
      <c r="O200" s="157"/>
      <c r="P200" s="157"/>
      <c r="Q200" s="157"/>
      <c r="R200" s="157"/>
      <c r="S200" s="157"/>
      <c r="T200" s="158"/>
      <c r="AT200" s="153" t="s">
        <v>306</v>
      </c>
      <c r="AU200" s="153" t="s">
        <v>83</v>
      </c>
      <c r="AV200" s="150" t="s">
        <v>83</v>
      </c>
      <c r="AW200" s="150" t="s">
        <v>31</v>
      </c>
      <c r="AX200" s="150" t="s">
        <v>75</v>
      </c>
      <c r="AY200" s="153" t="s">
        <v>298</v>
      </c>
    </row>
    <row r="201" spans="2:51" s="159" customFormat="1" ht="12">
      <c r="B201" s="160"/>
      <c r="D201" s="152" t="s">
        <v>306</v>
      </c>
      <c r="E201" s="161" t="s">
        <v>1</v>
      </c>
      <c r="F201" s="162" t="s">
        <v>309</v>
      </c>
      <c r="H201" s="163">
        <v>226.8</v>
      </c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306</v>
      </c>
      <c r="AU201" s="161" t="s">
        <v>83</v>
      </c>
      <c r="AV201" s="159" t="s">
        <v>310</v>
      </c>
      <c r="AW201" s="159" t="s">
        <v>31</v>
      </c>
      <c r="AX201" s="159" t="s">
        <v>8</v>
      </c>
      <c r="AY201" s="161" t="s">
        <v>298</v>
      </c>
    </row>
    <row r="202" spans="2:63" s="107" customFormat="1" ht="22.9" customHeight="1">
      <c r="B202" s="108"/>
      <c r="D202" s="109" t="s">
        <v>74</v>
      </c>
      <c r="E202" s="118" t="s">
        <v>344</v>
      </c>
      <c r="F202" s="118" t="s">
        <v>969</v>
      </c>
      <c r="J202" s="119">
        <f>BK202</f>
        <v>0</v>
      </c>
      <c r="L202" s="108"/>
      <c r="M202" s="112"/>
      <c r="N202" s="113"/>
      <c r="O202" s="113"/>
      <c r="P202" s="114">
        <f>SUM(P203:P210)</f>
        <v>0</v>
      </c>
      <c r="Q202" s="113"/>
      <c r="R202" s="114">
        <f>SUM(R203:R210)</f>
        <v>13.982168</v>
      </c>
      <c r="S202" s="113"/>
      <c r="T202" s="115">
        <f>SUM(T203:T210)</f>
        <v>44</v>
      </c>
      <c r="AR202" s="109" t="s">
        <v>8</v>
      </c>
      <c r="AT202" s="116" t="s">
        <v>74</v>
      </c>
      <c r="AU202" s="116" t="s">
        <v>8</v>
      </c>
      <c r="AY202" s="109" t="s">
        <v>298</v>
      </c>
      <c r="BK202" s="117">
        <f>SUM(BK203:BK210)</f>
        <v>0</v>
      </c>
    </row>
    <row r="203" spans="1:65" s="49" customFormat="1" ht="24.2" customHeight="1">
      <c r="A203" s="47"/>
      <c r="B203" s="46"/>
      <c r="C203" s="135" t="s">
        <v>465</v>
      </c>
      <c r="D203" s="135" t="s">
        <v>300</v>
      </c>
      <c r="E203" s="136" t="s">
        <v>3784</v>
      </c>
      <c r="F203" s="137" t="s">
        <v>3785</v>
      </c>
      <c r="G203" s="138" t="s">
        <v>392</v>
      </c>
      <c r="H203" s="139">
        <v>108</v>
      </c>
      <c r="I203" s="23"/>
      <c r="J203" s="140">
        <f>ROUND(I203*H203,0)</f>
        <v>0</v>
      </c>
      <c r="K203" s="137" t="s">
        <v>314</v>
      </c>
      <c r="L203" s="46"/>
      <c r="M203" s="141" t="s">
        <v>1</v>
      </c>
      <c r="N203" s="142" t="s">
        <v>40</v>
      </c>
      <c r="O203" s="129"/>
      <c r="P203" s="130">
        <f>O203*H203</f>
        <v>0</v>
      </c>
      <c r="Q203" s="130">
        <v>0.100946</v>
      </c>
      <c r="R203" s="130">
        <f>Q203*H203</f>
        <v>10.902168</v>
      </c>
      <c r="S203" s="130">
        <v>0</v>
      </c>
      <c r="T203" s="131">
        <f>S203*H203</f>
        <v>0</v>
      </c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R203" s="132" t="s">
        <v>304</v>
      </c>
      <c r="AT203" s="132" t="s">
        <v>300</v>
      </c>
      <c r="AU203" s="132" t="s">
        <v>83</v>
      </c>
      <c r="AY203" s="39" t="s">
        <v>298</v>
      </c>
      <c r="BE203" s="133">
        <f>IF(N203="základní",J203,0)</f>
        <v>0</v>
      </c>
      <c r="BF203" s="133">
        <f>IF(N203="snížená",J203,0)</f>
        <v>0</v>
      </c>
      <c r="BG203" s="133">
        <f>IF(N203="zákl. přenesená",J203,0)</f>
        <v>0</v>
      </c>
      <c r="BH203" s="133">
        <f>IF(N203="sníž. přenesená",J203,0)</f>
        <v>0</v>
      </c>
      <c r="BI203" s="133">
        <f>IF(N203="nulová",J203,0)</f>
        <v>0</v>
      </c>
      <c r="BJ203" s="39" t="s">
        <v>8</v>
      </c>
      <c r="BK203" s="133">
        <f>ROUND(I203*H203,0)</f>
        <v>0</v>
      </c>
      <c r="BL203" s="39" t="s">
        <v>304</v>
      </c>
      <c r="BM203" s="132" t="s">
        <v>3786</v>
      </c>
    </row>
    <row r="204" spans="2:51" s="150" customFormat="1" ht="12">
      <c r="B204" s="151"/>
      <c r="D204" s="152" t="s">
        <v>306</v>
      </c>
      <c r="E204" s="153" t="s">
        <v>1</v>
      </c>
      <c r="F204" s="154" t="s">
        <v>3766</v>
      </c>
      <c r="H204" s="155">
        <v>108</v>
      </c>
      <c r="L204" s="151"/>
      <c r="M204" s="156"/>
      <c r="N204" s="157"/>
      <c r="O204" s="157"/>
      <c r="P204" s="157"/>
      <c r="Q204" s="157"/>
      <c r="R204" s="157"/>
      <c r="S204" s="157"/>
      <c r="T204" s="158"/>
      <c r="AT204" s="153" t="s">
        <v>306</v>
      </c>
      <c r="AU204" s="153" t="s">
        <v>83</v>
      </c>
      <c r="AV204" s="150" t="s">
        <v>83</v>
      </c>
      <c r="AW204" s="150" t="s">
        <v>31</v>
      </c>
      <c r="AX204" s="150" t="s">
        <v>8</v>
      </c>
      <c r="AY204" s="153" t="s">
        <v>298</v>
      </c>
    </row>
    <row r="205" spans="1:65" s="49" customFormat="1" ht="14.45" customHeight="1">
      <c r="A205" s="47"/>
      <c r="B205" s="46"/>
      <c r="C205" s="120" t="s">
        <v>471</v>
      </c>
      <c r="D205" s="120" t="s">
        <v>358</v>
      </c>
      <c r="E205" s="121" t="s">
        <v>3787</v>
      </c>
      <c r="F205" s="122" t="s">
        <v>3788</v>
      </c>
      <c r="G205" s="123" t="s">
        <v>392</v>
      </c>
      <c r="H205" s="124">
        <v>110</v>
      </c>
      <c r="I205" s="24"/>
      <c r="J205" s="125">
        <f>ROUND(I205*H205,0)</f>
        <v>0</v>
      </c>
      <c r="K205" s="122" t="s">
        <v>314</v>
      </c>
      <c r="L205" s="126"/>
      <c r="M205" s="127" t="s">
        <v>1</v>
      </c>
      <c r="N205" s="128" t="s">
        <v>40</v>
      </c>
      <c r="O205" s="129"/>
      <c r="P205" s="130">
        <f>O205*H205</f>
        <v>0</v>
      </c>
      <c r="Q205" s="130">
        <v>0.028</v>
      </c>
      <c r="R205" s="130">
        <f>Q205*H205</f>
        <v>3.08</v>
      </c>
      <c r="S205" s="130">
        <v>0</v>
      </c>
      <c r="T205" s="131">
        <f>S205*H205</f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340</v>
      </c>
      <c r="AT205" s="132" t="s">
        <v>358</v>
      </c>
      <c r="AU205" s="132" t="s">
        <v>83</v>
      </c>
      <c r="AY205" s="39" t="s">
        <v>298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39" t="s">
        <v>8</v>
      </c>
      <c r="BK205" s="133">
        <f>ROUND(I205*H205,0)</f>
        <v>0</v>
      </c>
      <c r="BL205" s="39" t="s">
        <v>304</v>
      </c>
      <c r="BM205" s="132" t="s">
        <v>3789</v>
      </c>
    </row>
    <row r="206" spans="2:51" s="150" customFormat="1" ht="12">
      <c r="B206" s="151"/>
      <c r="D206" s="152" t="s">
        <v>306</v>
      </c>
      <c r="E206" s="153" t="s">
        <v>1</v>
      </c>
      <c r="F206" s="154" t="s">
        <v>3790</v>
      </c>
      <c r="H206" s="155">
        <v>110</v>
      </c>
      <c r="L206" s="151"/>
      <c r="M206" s="156"/>
      <c r="N206" s="157"/>
      <c r="O206" s="157"/>
      <c r="P206" s="157"/>
      <c r="Q206" s="157"/>
      <c r="R206" s="157"/>
      <c r="S206" s="157"/>
      <c r="T206" s="158"/>
      <c r="AT206" s="153" t="s">
        <v>306</v>
      </c>
      <c r="AU206" s="153" t="s">
        <v>83</v>
      </c>
      <c r="AV206" s="150" t="s">
        <v>83</v>
      </c>
      <c r="AW206" s="150" t="s">
        <v>31</v>
      </c>
      <c r="AX206" s="150" t="s">
        <v>8</v>
      </c>
      <c r="AY206" s="153" t="s">
        <v>298</v>
      </c>
    </row>
    <row r="207" spans="1:65" s="49" customFormat="1" ht="14.45" customHeight="1">
      <c r="A207" s="47"/>
      <c r="B207" s="46"/>
      <c r="C207" s="135" t="s">
        <v>475</v>
      </c>
      <c r="D207" s="135" t="s">
        <v>300</v>
      </c>
      <c r="E207" s="136" t="s">
        <v>1019</v>
      </c>
      <c r="F207" s="137" t="s">
        <v>1020</v>
      </c>
      <c r="G207" s="138" t="s">
        <v>303</v>
      </c>
      <c r="H207" s="139">
        <v>10</v>
      </c>
      <c r="I207" s="23"/>
      <c r="J207" s="140">
        <f>ROUND(I207*H207,0)</f>
        <v>0</v>
      </c>
      <c r="K207" s="137" t="s">
        <v>314</v>
      </c>
      <c r="L207" s="46"/>
      <c r="M207" s="141" t="s">
        <v>1</v>
      </c>
      <c r="N207" s="142" t="s">
        <v>40</v>
      </c>
      <c r="O207" s="129"/>
      <c r="P207" s="130">
        <f>O207*H207</f>
        <v>0</v>
      </c>
      <c r="Q207" s="130">
        <v>0</v>
      </c>
      <c r="R207" s="130">
        <f>Q207*H207</f>
        <v>0</v>
      </c>
      <c r="S207" s="130">
        <v>2</v>
      </c>
      <c r="T207" s="131">
        <f>S207*H207</f>
        <v>20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304</v>
      </c>
      <c r="AT207" s="132" t="s">
        <v>300</v>
      </c>
      <c r="AU207" s="132" t="s">
        <v>83</v>
      </c>
      <c r="AY207" s="39" t="s">
        <v>298</v>
      </c>
      <c r="BE207" s="133">
        <f>IF(N207="základní",J207,0)</f>
        <v>0</v>
      </c>
      <c r="BF207" s="133">
        <f>IF(N207="snížená",J207,0)</f>
        <v>0</v>
      </c>
      <c r="BG207" s="133">
        <f>IF(N207="zákl. přenesená",J207,0)</f>
        <v>0</v>
      </c>
      <c r="BH207" s="133">
        <f>IF(N207="sníž. přenesená",J207,0)</f>
        <v>0</v>
      </c>
      <c r="BI207" s="133">
        <f>IF(N207="nulová",J207,0)</f>
        <v>0</v>
      </c>
      <c r="BJ207" s="39" t="s">
        <v>8</v>
      </c>
      <c r="BK207" s="133">
        <f>ROUND(I207*H207,0)</f>
        <v>0</v>
      </c>
      <c r="BL207" s="39" t="s">
        <v>304</v>
      </c>
      <c r="BM207" s="132" t="s">
        <v>3791</v>
      </c>
    </row>
    <row r="208" spans="2:51" s="150" customFormat="1" ht="12">
      <c r="B208" s="151"/>
      <c r="D208" s="152" t="s">
        <v>306</v>
      </c>
      <c r="E208" s="153" t="s">
        <v>1</v>
      </c>
      <c r="F208" s="154" t="s">
        <v>3792</v>
      </c>
      <c r="H208" s="155">
        <v>10</v>
      </c>
      <c r="L208" s="151"/>
      <c r="M208" s="156"/>
      <c r="N208" s="157"/>
      <c r="O208" s="157"/>
      <c r="P208" s="157"/>
      <c r="Q208" s="157"/>
      <c r="R208" s="157"/>
      <c r="S208" s="157"/>
      <c r="T208" s="158"/>
      <c r="AT208" s="153" t="s">
        <v>306</v>
      </c>
      <c r="AU208" s="153" t="s">
        <v>83</v>
      </c>
      <c r="AV208" s="150" t="s">
        <v>83</v>
      </c>
      <c r="AW208" s="150" t="s">
        <v>31</v>
      </c>
      <c r="AX208" s="150" t="s">
        <v>8</v>
      </c>
      <c r="AY208" s="153" t="s">
        <v>298</v>
      </c>
    </row>
    <row r="209" spans="1:65" s="49" customFormat="1" ht="14.45" customHeight="1">
      <c r="A209" s="47"/>
      <c r="B209" s="46"/>
      <c r="C209" s="135" t="s">
        <v>482</v>
      </c>
      <c r="D209" s="135" t="s">
        <v>300</v>
      </c>
      <c r="E209" s="136" t="s">
        <v>1024</v>
      </c>
      <c r="F209" s="137" t="s">
        <v>1025</v>
      </c>
      <c r="G209" s="138" t="s">
        <v>303</v>
      </c>
      <c r="H209" s="139">
        <v>10</v>
      </c>
      <c r="I209" s="23"/>
      <c r="J209" s="140">
        <f>ROUND(I209*H209,0)</f>
        <v>0</v>
      </c>
      <c r="K209" s="137" t="s">
        <v>314</v>
      </c>
      <c r="L209" s="46"/>
      <c r="M209" s="141" t="s">
        <v>1</v>
      </c>
      <c r="N209" s="142" t="s">
        <v>40</v>
      </c>
      <c r="O209" s="129"/>
      <c r="P209" s="130">
        <f>O209*H209</f>
        <v>0</v>
      </c>
      <c r="Q209" s="130">
        <v>0</v>
      </c>
      <c r="R209" s="130">
        <f>Q209*H209</f>
        <v>0</v>
      </c>
      <c r="S209" s="130">
        <v>2.4</v>
      </c>
      <c r="T209" s="131">
        <f>S209*H209</f>
        <v>24</v>
      </c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R209" s="132" t="s">
        <v>304</v>
      </c>
      <c r="AT209" s="132" t="s">
        <v>300</v>
      </c>
      <c r="AU209" s="132" t="s">
        <v>83</v>
      </c>
      <c r="AY209" s="39" t="s">
        <v>298</v>
      </c>
      <c r="BE209" s="133">
        <f>IF(N209="základní",J209,0)</f>
        <v>0</v>
      </c>
      <c r="BF209" s="133">
        <f>IF(N209="snížená",J209,0)</f>
        <v>0</v>
      </c>
      <c r="BG209" s="133">
        <f>IF(N209="zákl. přenesená",J209,0)</f>
        <v>0</v>
      </c>
      <c r="BH209" s="133">
        <f>IF(N209="sníž. přenesená",J209,0)</f>
        <v>0</v>
      </c>
      <c r="BI209" s="133">
        <f>IF(N209="nulová",J209,0)</f>
        <v>0</v>
      </c>
      <c r="BJ209" s="39" t="s">
        <v>8</v>
      </c>
      <c r="BK209" s="133">
        <f>ROUND(I209*H209,0)</f>
        <v>0</v>
      </c>
      <c r="BL209" s="39" t="s">
        <v>304</v>
      </c>
      <c r="BM209" s="132" t="s">
        <v>3793</v>
      </c>
    </row>
    <row r="210" spans="2:51" s="150" customFormat="1" ht="12">
      <c r="B210" s="151"/>
      <c r="D210" s="152" t="s">
        <v>306</v>
      </c>
      <c r="E210" s="153" t="s">
        <v>1</v>
      </c>
      <c r="F210" s="154" t="s">
        <v>3792</v>
      </c>
      <c r="H210" s="155">
        <v>10</v>
      </c>
      <c r="L210" s="151"/>
      <c r="M210" s="156"/>
      <c r="N210" s="157"/>
      <c r="O210" s="157"/>
      <c r="P210" s="157"/>
      <c r="Q210" s="157"/>
      <c r="R210" s="157"/>
      <c r="S210" s="157"/>
      <c r="T210" s="158"/>
      <c r="AT210" s="153" t="s">
        <v>306</v>
      </c>
      <c r="AU210" s="153" t="s">
        <v>83</v>
      </c>
      <c r="AV210" s="150" t="s">
        <v>83</v>
      </c>
      <c r="AW210" s="150" t="s">
        <v>31</v>
      </c>
      <c r="AX210" s="150" t="s">
        <v>8</v>
      </c>
      <c r="AY210" s="153" t="s">
        <v>298</v>
      </c>
    </row>
    <row r="211" spans="2:63" s="107" customFormat="1" ht="22.9" customHeight="1">
      <c r="B211" s="108"/>
      <c r="D211" s="109" t="s">
        <v>74</v>
      </c>
      <c r="E211" s="118" t="s">
        <v>1032</v>
      </c>
      <c r="F211" s="118" t="s">
        <v>1033</v>
      </c>
      <c r="J211" s="119">
        <f>BK211</f>
        <v>0</v>
      </c>
      <c r="L211" s="108"/>
      <c r="M211" s="112"/>
      <c r="N211" s="113"/>
      <c r="O211" s="113"/>
      <c r="P211" s="114">
        <f>SUM(P212:P216)</f>
        <v>0</v>
      </c>
      <c r="Q211" s="113"/>
      <c r="R211" s="114">
        <f>SUM(R212:R216)</f>
        <v>0</v>
      </c>
      <c r="S211" s="113"/>
      <c r="T211" s="115">
        <f>SUM(T212:T216)</f>
        <v>0</v>
      </c>
      <c r="AR211" s="109" t="s">
        <v>8</v>
      </c>
      <c r="AT211" s="116" t="s">
        <v>74</v>
      </c>
      <c r="AU211" s="116" t="s">
        <v>8</v>
      </c>
      <c r="AY211" s="109" t="s">
        <v>298</v>
      </c>
      <c r="BK211" s="117">
        <f>SUM(BK212:BK216)</f>
        <v>0</v>
      </c>
    </row>
    <row r="212" spans="1:65" s="49" customFormat="1" ht="14.45" customHeight="1">
      <c r="A212" s="47"/>
      <c r="B212" s="46"/>
      <c r="C212" s="135" t="s">
        <v>487</v>
      </c>
      <c r="D212" s="135" t="s">
        <v>300</v>
      </c>
      <c r="E212" s="136" t="s">
        <v>1035</v>
      </c>
      <c r="F212" s="137" t="s">
        <v>1036</v>
      </c>
      <c r="G212" s="138" t="s">
        <v>347</v>
      </c>
      <c r="H212" s="139">
        <v>44</v>
      </c>
      <c r="I212" s="23"/>
      <c r="J212" s="140">
        <f>ROUND(I212*H212,0)</f>
        <v>0</v>
      </c>
      <c r="K212" s="137" t="s">
        <v>314</v>
      </c>
      <c r="L212" s="46"/>
      <c r="M212" s="141" t="s">
        <v>1</v>
      </c>
      <c r="N212" s="142" t="s">
        <v>40</v>
      </c>
      <c r="O212" s="129"/>
      <c r="P212" s="130">
        <f>O212*H212</f>
        <v>0</v>
      </c>
      <c r="Q212" s="130">
        <v>0</v>
      </c>
      <c r="R212" s="130">
        <f>Q212*H212</f>
        <v>0</v>
      </c>
      <c r="S212" s="130">
        <v>0</v>
      </c>
      <c r="T212" s="131">
        <f>S212*H212</f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304</v>
      </c>
      <c r="AT212" s="132" t="s">
        <v>300</v>
      </c>
      <c r="AU212" s="132" t="s">
        <v>83</v>
      </c>
      <c r="AY212" s="39" t="s">
        <v>298</v>
      </c>
      <c r="BE212" s="133">
        <f>IF(N212="základní",J212,0)</f>
        <v>0</v>
      </c>
      <c r="BF212" s="133">
        <f>IF(N212="snížená",J212,0)</f>
        <v>0</v>
      </c>
      <c r="BG212" s="133">
        <f>IF(N212="zákl. přenesená",J212,0)</f>
        <v>0</v>
      </c>
      <c r="BH212" s="133">
        <f>IF(N212="sníž. přenesená",J212,0)</f>
        <v>0</v>
      </c>
      <c r="BI212" s="133">
        <f>IF(N212="nulová",J212,0)</f>
        <v>0</v>
      </c>
      <c r="BJ212" s="39" t="s">
        <v>8</v>
      </c>
      <c r="BK212" s="133">
        <f>ROUND(I212*H212,0)</f>
        <v>0</v>
      </c>
      <c r="BL212" s="39" t="s">
        <v>304</v>
      </c>
      <c r="BM212" s="132" t="s">
        <v>3794</v>
      </c>
    </row>
    <row r="213" spans="1:65" s="49" customFormat="1" ht="24.2" customHeight="1">
      <c r="A213" s="47"/>
      <c r="B213" s="46"/>
      <c r="C213" s="135" t="s">
        <v>496</v>
      </c>
      <c r="D213" s="135" t="s">
        <v>300</v>
      </c>
      <c r="E213" s="136" t="s">
        <v>1039</v>
      </c>
      <c r="F213" s="137" t="s">
        <v>1040</v>
      </c>
      <c r="G213" s="138" t="s">
        <v>347</v>
      </c>
      <c r="H213" s="139">
        <v>1276</v>
      </c>
      <c r="I213" s="23"/>
      <c r="J213" s="140">
        <f>ROUND(I213*H213,0)</f>
        <v>0</v>
      </c>
      <c r="K213" s="137" t="s">
        <v>314</v>
      </c>
      <c r="L213" s="46"/>
      <c r="M213" s="141" t="s">
        <v>1</v>
      </c>
      <c r="N213" s="142" t="s">
        <v>40</v>
      </c>
      <c r="O213" s="129"/>
      <c r="P213" s="130">
        <f>O213*H213</f>
        <v>0</v>
      </c>
      <c r="Q213" s="130">
        <v>0</v>
      </c>
      <c r="R213" s="130">
        <f>Q213*H213</f>
        <v>0</v>
      </c>
      <c r="S213" s="130">
        <v>0</v>
      </c>
      <c r="T213" s="131">
        <f>S213*H213</f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304</v>
      </c>
      <c r="AT213" s="132" t="s">
        <v>300</v>
      </c>
      <c r="AU213" s="132" t="s">
        <v>83</v>
      </c>
      <c r="AY213" s="39" t="s">
        <v>298</v>
      </c>
      <c r="BE213" s="133">
        <f>IF(N213="základní",J213,0)</f>
        <v>0</v>
      </c>
      <c r="BF213" s="133">
        <f>IF(N213="snížená",J213,0)</f>
        <v>0</v>
      </c>
      <c r="BG213" s="133">
        <f>IF(N213="zákl. přenesená",J213,0)</f>
        <v>0</v>
      </c>
      <c r="BH213" s="133">
        <f>IF(N213="sníž. přenesená",J213,0)</f>
        <v>0</v>
      </c>
      <c r="BI213" s="133">
        <f>IF(N213="nulová",J213,0)</f>
        <v>0</v>
      </c>
      <c r="BJ213" s="39" t="s">
        <v>8</v>
      </c>
      <c r="BK213" s="133">
        <f>ROUND(I213*H213,0)</f>
        <v>0</v>
      </c>
      <c r="BL213" s="39" t="s">
        <v>304</v>
      </c>
      <c r="BM213" s="132" t="s">
        <v>3795</v>
      </c>
    </row>
    <row r="214" spans="2:51" s="150" customFormat="1" ht="12">
      <c r="B214" s="151"/>
      <c r="D214" s="152" t="s">
        <v>306</v>
      </c>
      <c r="F214" s="154" t="s">
        <v>3796</v>
      </c>
      <c r="H214" s="155">
        <v>1276</v>
      </c>
      <c r="L214" s="151"/>
      <c r="M214" s="156"/>
      <c r="N214" s="157"/>
      <c r="O214" s="157"/>
      <c r="P214" s="157"/>
      <c r="Q214" s="157"/>
      <c r="R214" s="157"/>
      <c r="S214" s="157"/>
      <c r="T214" s="158"/>
      <c r="AT214" s="153" t="s">
        <v>306</v>
      </c>
      <c r="AU214" s="153" t="s">
        <v>83</v>
      </c>
      <c r="AV214" s="150" t="s">
        <v>83</v>
      </c>
      <c r="AW214" s="150" t="s">
        <v>3</v>
      </c>
      <c r="AX214" s="150" t="s">
        <v>8</v>
      </c>
      <c r="AY214" s="153" t="s">
        <v>298</v>
      </c>
    </row>
    <row r="215" spans="1:65" s="49" customFormat="1" ht="37.9" customHeight="1">
      <c r="A215" s="47"/>
      <c r="B215" s="46"/>
      <c r="C215" s="135" t="s">
        <v>509</v>
      </c>
      <c r="D215" s="135" t="s">
        <v>300</v>
      </c>
      <c r="E215" s="136" t="s">
        <v>1044</v>
      </c>
      <c r="F215" s="137" t="s">
        <v>1045</v>
      </c>
      <c r="G215" s="138" t="s">
        <v>347</v>
      </c>
      <c r="H215" s="139">
        <v>20</v>
      </c>
      <c r="I215" s="23"/>
      <c r="J215" s="140">
        <f>ROUND(I215*H215,0)</f>
        <v>0</v>
      </c>
      <c r="K215" s="137" t="s">
        <v>314</v>
      </c>
      <c r="L215" s="46"/>
      <c r="M215" s="141" t="s">
        <v>1</v>
      </c>
      <c r="N215" s="142" t="s">
        <v>40</v>
      </c>
      <c r="O215" s="129"/>
      <c r="P215" s="130">
        <f>O215*H215</f>
        <v>0</v>
      </c>
      <c r="Q215" s="130">
        <v>0</v>
      </c>
      <c r="R215" s="130">
        <f>Q215*H215</f>
        <v>0</v>
      </c>
      <c r="S215" s="130">
        <v>0</v>
      </c>
      <c r="T215" s="131">
        <f>S215*H215</f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83</v>
      </c>
      <c r="AY215" s="39" t="s">
        <v>298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39" t="s">
        <v>8</v>
      </c>
      <c r="BK215" s="133">
        <f>ROUND(I215*H215,0)</f>
        <v>0</v>
      </c>
      <c r="BL215" s="39" t="s">
        <v>304</v>
      </c>
      <c r="BM215" s="132" t="s">
        <v>3797</v>
      </c>
    </row>
    <row r="216" spans="1:65" s="49" customFormat="1" ht="37.9" customHeight="1">
      <c r="A216" s="47"/>
      <c r="B216" s="46"/>
      <c r="C216" s="135" t="s">
        <v>526</v>
      </c>
      <c r="D216" s="135" t="s">
        <v>300</v>
      </c>
      <c r="E216" s="136" t="s">
        <v>1047</v>
      </c>
      <c r="F216" s="137" t="s">
        <v>1048</v>
      </c>
      <c r="G216" s="138" t="s">
        <v>347</v>
      </c>
      <c r="H216" s="139">
        <v>24</v>
      </c>
      <c r="I216" s="23"/>
      <c r="J216" s="140">
        <f>ROUND(I216*H216,0)</f>
        <v>0</v>
      </c>
      <c r="K216" s="137" t="s">
        <v>314</v>
      </c>
      <c r="L216" s="46"/>
      <c r="M216" s="141" t="s">
        <v>1</v>
      </c>
      <c r="N216" s="142" t="s">
        <v>40</v>
      </c>
      <c r="O216" s="129"/>
      <c r="P216" s="130">
        <f>O216*H216</f>
        <v>0</v>
      </c>
      <c r="Q216" s="130">
        <v>0</v>
      </c>
      <c r="R216" s="130">
        <f>Q216*H216</f>
        <v>0</v>
      </c>
      <c r="S216" s="130">
        <v>0</v>
      </c>
      <c r="T216" s="131">
        <f>S216*H216</f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83</v>
      </c>
      <c r="AY216" s="39" t="s">
        <v>298</v>
      </c>
      <c r="BE216" s="133">
        <f>IF(N216="základní",J216,0)</f>
        <v>0</v>
      </c>
      <c r="BF216" s="133">
        <f>IF(N216="snížená",J216,0)</f>
        <v>0</v>
      </c>
      <c r="BG216" s="133">
        <f>IF(N216="zákl. přenesená",J216,0)</f>
        <v>0</v>
      </c>
      <c r="BH216" s="133">
        <f>IF(N216="sníž. přenesená",J216,0)</f>
        <v>0</v>
      </c>
      <c r="BI216" s="133">
        <f>IF(N216="nulová",J216,0)</f>
        <v>0</v>
      </c>
      <c r="BJ216" s="39" t="s">
        <v>8</v>
      </c>
      <c r="BK216" s="133">
        <f>ROUND(I216*H216,0)</f>
        <v>0</v>
      </c>
      <c r="BL216" s="39" t="s">
        <v>304</v>
      </c>
      <c r="BM216" s="132" t="s">
        <v>3798</v>
      </c>
    </row>
    <row r="217" spans="2:63" s="107" customFormat="1" ht="22.9" customHeight="1">
      <c r="B217" s="108"/>
      <c r="D217" s="109" t="s">
        <v>74</v>
      </c>
      <c r="E217" s="118" t="s">
        <v>1050</v>
      </c>
      <c r="F217" s="118" t="s">
        <v>1051</v>
      </c>
      <c r="J217" s="119">
        <f>BK217</f>
        <v>0</v>
      </c>
      <c r="L217" s="108"/>
      <c r="M217" s="112"/>
      <c r="N217" s="113"/>
      <c r="O217" s="113"/>
      <c r="P217" s="114">
        <f>P218</f>
        <v>0</v>
      </c>
      <c r="Q217" s="113"/>
      <c r="R217" s="114">
        <f>R218</f>
        <v>0</v>
      </c>
      <c r="S217" s="113"/>
      <c r="T217" s="115">
        <f>T218</f>
        <v>0</v>
      </c>
      <c r="AR217" s="109" t="s">
        <v>8</v>
      </c>
      <c r="AT217" s="116" t="s">
        <v>74</v>
      </c>
      <c r="AU217" s="116" t="s">
        <v>8</v>
      </c>
      <c r="AY217" s="109" t="s">
        <v>298</v>
      </c>
      <c r="BK217" s="117">
        <f>BK218</f>
        <v>0</v>
      </c>
    </row>
    <row r="218" spans="1:65" s="49" customFormat="1" ht="24.2" customHeight="1">
      <c r="A218" s="47"/>
      <c r="B218" s="46"/>
      <c r="C218" s="135" t="s">
        <v>530</v>
      </c>
      <c r="D218" s="135" t="s">
        <v>300</v>
      </c>
      <c r="E218" s="136" t="s">
        <v>3799</v>
      </c>
      <c r="F218" s="137" t="s">
        <v>3800</v>
      </c>
      <c r="G218" s="138" t="s">
        <v>347</v>
      </c>
      <c r="H218" s="139">
        <v>124.576</v>
      </c>
      <c r="I218" s="23"/>
      <c r="J218" s="140">
        <f>ROUND(I218*H218,0)</f>
        <v>0</v>
      </c>
      <c r="K218" s="137" t="s">
        <v>314</v>
      </c>
      <c r="L218" s="46"/>
      <c r="M218" s="178" t="s">
        <v>1</v>
      </c>
      <c r="N218" s="179" t="s">
        <v>40</v>
      </c>
      <c r="O218" s="145"/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304</v>
      </c>
      <c r="AT218" s="132" t="s">
        <v>300</v>
      </c>
      <c r="AU218" s="132" t="s">
        <v>83</v>
      </c>
      <c r="AY218" s="39" t="s">
        <v>298</v>
      </c>
      <c r="BE218" s="133">
        <f>IF(N218="základní",J218,0)</f>
        <v>0</v>
      </c>
      <c r="BF218" s="133">
        <f>IF(N218="snížená",J218,0)</f>
        <v>0</v>
      </c>
      <c r="BG218" s="133">
        <f>IF(N218="zákl. přenesená",J218,0)</f>
        <v>0</v>
      </c>
      <c r="BH218" s="133">
        <f>IF(N218="sníž. přenesená",J218,0)</f>
        <v>0</v>
      </c>
      <c r="BI218" s="133">
        <f>IF(N218="nulová",J218,0)</f>
        <v>0</v>
      </c>
      <c r="BJ218" s="39" t="s">
        <v>8</v>
      </c>
      <c r="BK218" s="133">
        <f>ROUND(I218*H218,0)</f>
        <v>0</v>
      </c>
      <c r="BL218" s="39" t="s">
        <v>304</v>
      </c>
      <c r="BM218" s="132" t="s">
        <v>3801</v>
      </c>
    </row>
    <row r="219" spans="1:31" s="49" customFormat="1" ht="6.95" customHeight="1">
      <c r="A219" s="47"/>
      <c r="B219" s="73"/>
      <c r="C219" s="74"/>
      <c r="D219" s="74"/>
      <c r="E219" s="74"/>
      <c r="F219" s="74"/>
      <c r="G219" s="74"/>
      <c r="H219" s="74"/>
      <c r="I219" s="74"/>
      <c r="J219" s="74"/>
      <c r="K219" s="74"/>
      <c r="L219" s="46"/>
      <c r="M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="38" customFormat="1" ht="12"/>
    <row r="221" s="38" customFormat="1" ht="12"/>
    <row r="222" s="38" customFormat="1" ht="12"/>
    <row r="223" s="38" customFormat="1" ht="12"/>
    <row r="224" s="38" customFormat="1" ht="12"/>
    <row r="225" s="38" customFormat="1" ht="12"/>
    <row r="226" s="38" customFormat="1" ht="12"/>
  </sheetData>
  <sheetProtection password="D62F" sheet="1" objects="1" scenarios="1"/>
  <autoFilter ref="C122:K21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58">
      <selection activeCell="H184" sqref="H184:I184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124</v>
      </c>
      <c r="AZ2" s="148" t="s">
        <v>152</v>
      </c>
      <c r="BA2" s="148" t="s">
        <v>3802</v>
      </c>
      <c r="BB2" s="148" t="s">
        <v>1</v>
      </c>
      <c r="BC2" s="148" t="s">
        <v>3803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172</v>
      </c>
      <c r="BA3" s="148" t="s">
        <v>3804</v>
      </c>
      <c r="BB3" s="148" t="s">
        <v>1</v>
      </c>
      <c r="BC3" s="148" t="s">
        <v>3805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547</v>
      </c>
      <c r="BA4" s="148" t="s">
        <v>3806</v>
      </c>
      <c r="BB4" s="148" t="s">
        <v>1</v>
      </c>
      <c r="BC4" s="148" t="s">
        <v>3807</v>
      </c>
      <c r="BD4" s="148" t="s">
        <v>83</v>
      </c>
    </row>
    <row r="5" spans="2:56" s="38" customFormat="1" ht="6.95" customHeight="1">
      <c r="B5" s="42"/>
      <c r="L5" s="42"/>
      <c r="AZ5" s="148" t="s">
        <v>3808</v>
      </c>
      <c r="BA5" s="148" t="s">
        <v>3809</v>
      </c>
      <c r="BB5" s="148" t="s">
        <v>1</v>
      </c>
      <c r="BC5" s="148" t="s">
        <v>3810</v>
      </c>
      <c r="BD5" s="148" t="s">
        <v>83</v>
      </c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3811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ROUND(J120,0)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ROUND((SUM(BE120:BE188)),0)</f>
        <v>0</v>
      </c>
      <c r="G33" s="47"/>
      <c r="H33" s="47"/>
      <c r="I33" s="59">
        <v>0.21</v>
      </c>
      <c r="J33" s="58">
        <f>ROUND(((SUM(BE120:BE188))*I33),0)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ROUND((SUM(BF120:BF188)),0)</f>
        <v>0</v>
      </c>
      <c r="G34" s="47"/>
      <c r="H34" s="47"/>
      <c r="I34" s="59">
        <v>0.15</v>
      </c>
      <c r="J34" s="58">
        <f>ROUND(((SUM(BF120:BF188))*I34),0)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ROUND((SUM(BG120:BG188)),0)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ROUND((SUM(BH120:BH188)),0)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ROUND((SUM(BI120:BI188)),0)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41ab - SO 41b - Terénní úpravy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J120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J121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J122</f>
        <v>0</v>
      </c>
      <c r="L98" s="86"/>
    </row>
    <row r="99" spans="2:12" s="238" customFormat="1" ht="19.9" customHeight="1">
      <c r="B99" s="86"/>
      <c r="D99" s="87" t="s">
        <v>3225</v>
      </c>
      <c r="E99" s="88"/>
      <c r="F99" s="88"/>
      <c r="G99" s="88"/>
      <c r="H99" s="88"/>
      <c r="I99" s="88"/>
      <c r="J99" s="89">
        <f>J176</f>
        <v>0</v>
      </c>
      <c r="L99" s="86"/>
    </row>
    <row r="100" spans="2:12" s="238" customFormat="1" ht="19.9" customHeight="1">
      <c r="B100" s="86"/>
      <c r="D100" s="87" t="s">
        <v>270</v>
      </c>
      <c r="E100" s="88"/>
      <c r="F100" s="88"/>
      <c r="G100" s="88"/>
      <c r="H100" s="88"/>
      <c r="I100" s="88"/>
      <c r="J100" s="89">
        <f>J187</f>
        <v>0</v>
      </c>
      <c r="L100" s="86"/>
    </row>
    <row r="101" spans="1:31" s="49" customFormat="1" ht="21.75" customHeight="1">
      <c r="A101" s="47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s="49" customFormat="1" ht="6.95" customHeight="1">
      <c r="A102" s="47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4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="38" customFormat="1" ht="12"/>
    <row r="104" s="38" customFormat="1" ht="12"/>
    <row r="105" s="38" customFormat="1" ht="12"/>
    <row r="106" spans="1:31" s="49" customFormat="1" ht="6.95" customHeight="1">
      <c r="A106" s="47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4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s="49" customFormat="1" ht="24.95" customHeight="1">
      <c r="A107" s="47"/>
      <c r="B107" s="46"/>
      <c r="C107" s="43" t="s">
        <v>283</v>
      </c>
      <c r="D107" s="47"/>
      <c r="E107" s="47"/>
      <c r="F107" s="47"/>
      <c r="G107" s="47"/>
      <c r="H107" s="47"/>
      <c r="I107" s="47"/>
      <c r="J107" s="47"/>
      <c r="K107" s="47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6.95" customHeight="1">
      <c r="A108" s="47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12" customHeight="1">
      <c r="A109" s="47"/>
      <c r="B109" s="46"/>
      <c r="C109" s="45" t="s">
        <v>16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16.5" customHeight="1">
      <c r="A110" s="47"/>
      <c r="B110" s="46"/>
      <c r="C110" s="47"/>
      <c r="D110" s="47"/>
      <c r="E110" s="292" t="str">
        <f>E7</f>
        <v>Expozice Jihozápadní Afrika, ZOO Dvůr Králové a.s. - Změna B, 2.etapa</v>
      </c>
      <c r="F110" s="293"/>
      <c r="G110" s="293"/>
      <c r="H110" s="293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171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49" t="str">
        <f>E9</f>
        <v>41ab - SO 41b - Terénní úpravy - změna B, 2. etapa</v>
      </c>
      <c r="F112" s="291"/>
      <c r="G112" s="291"/>
      <c r="H112" s="291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6.95" customHeight="1">
      <c r="A113" s="47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20</v>
      </c>
      <c r="D114" s="47"/>
      <c r="E114" s="47"/>
      <c r="F114" s="50" t="str">
        <f>F12</f>
        <v>Dvůr Králové nad Labem</v>
      </c>
      <c r="G114" s="47"/>
      <c r="H114" s="47"/>
      <c r="I114" s="45" t="s">
        <v>22</v>
      </c>
      <c r="J114" s="210">
        <f>IF(J12="","",J12)</f>
        <v>0</v>
      </c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40.15" customHeight="1">
      <c r="A116" s="47"/>
      <c r="B116" s="46"/>
      <c r="C116" s="45" t="s">
        <v>23</v>
      </c>
      <c r="D116" s="47"/>
      <c r="E116" s="47"/>
      <c r="F116" s="50" t="str">
        <f>E15</f>
        <v>ZOO Dvůr Králové a.s., Štefánikova 1029, D.K.n.L.</v>
      </c>
      <c r="G116" s="47"/>
      <c r="H116" s="47"/>
      <c r="I116" s="45" t="s">
        <v>29</v>
      </c>
      <c r="J116" s="77" t="str">
        <f>E21</f>
        <v>Projektis spol. s r.o., Legionářská 562, D.K.n.L.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5.2" customHeight="1">
      <c r="A117" s="47"/>
      <c r="B117" s="46"/>
      <c r="C117" s="45" t="s">
        <v>27</v>
      </c>
      <c r="D117" s="47"/>
      <c r="E117" s="47"/>
      <c r="F117" s="50" t="str">
        <f>IF(E18="","",E18)</f>
        <v>Vyplň údaj</v>
      </c>
      <c r="G117" s="47"/>
      <c r="H117" s="47"/>
      <c r="I117" s="45" t="s">
        <v>32</v>
      </c>
      <c r="J117" s="77" t="str">
        <f>E24</f>
        <v>ing. V. Švehla</v>
      </c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0.3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99" customFormat="1" ht="29.25" customHeight="1">
      <c r="A119" s="90"/>
      <c r="B119" s="91"/>
      <c r="C119" s="92" t="s">
        <v>284</v>
      </c>
      <c r="D119" s="93" t="s">
        <v>60</v>
      </c>
      <c r="E119" s="93" t="s">
        <v>56</v>
      </c>
      <c r="F119" s="93" t="s">
        <v>57</v>
      </c>
      <c r="G119" s="93" t="s">
        <v>285</v>
      </c>
      <c r="H119" s="93" t="s">
        <v>286</v>
      </c>
      <c r="I119" s="93" t="s">
        <v>287</v>
      </c>
      <c r="J119" s="93" t="s">
        <v>258</v>
      </c>
      <c r="K119" s="94" t="s">
        <v>288</v>
      </c>
      <c r="L119" s="95"/>
      <c r="M119" s="96" t="s">
        <v>1</v>
      </c>
      <c r="N119" s="97" t="s">
        <v>39</v>
      </c>
      <c r="O119" s="97" t="s">
        <v>289</v>
      </c>
      <c r="P119" s="97" t="s">
        <v>290</v>
      </c>
      <c r="Q119" s="97" t="s">
        <v>291</v>
      </c>
      <c r="R119" s="97" t="s">
        <v>292</v>
      </c>
      <c r="S119" s="97" t="s">
        <v>293</v>
      </c>
      <c r="T119" s="98" t="s">
        <v>294</v>
      </c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</row>
    <row r="120" spans="1:63" s="49" customFormat="1" ht="22.9" customHeight="1">
      <c r="A120" s="47"/>
      <c r="B120" s="46"/>
      <c r="C120" s="100" t="s">
        <v>295</v>
      </c>
      <c r="D120" s="47"/>
      <c r="E120" s="47"/>
      <c r="F120" s="47"/>
      <c r="G120" s="47"/>
      <c r="H120" s="47"/>
      <c r="I120" s="47"/>
      <c r="J120" s="101">
        <f>BK120</f>
        <v>0</v>
      </c>
      <c r="K120" s="47"/>
      <c r="L120" s="46"/>
      <c r="M120" s="102"/>
      <c r="N120" s="103"/>
      <c r="O120" s="55"/>
      <c r="P120" s="104">
        <f>P121</f>
        <v>0</v>
      </c>
      <c r="Q120" s="55"/>
      <c r="R120" s="104">
        <f>R121</f>
        <v>1185.701375</v>
      </c>
      <c r="S120" s="55"/>
      <c r="T120" s="105">
        <f>T121</f>
        <v>0</v>
      </c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T120" s="39" t="s">
        <v>74</v>
      </c>
      <c r="AU120" s="39" t="s">
        <v>260</v>
      </c>
      <c r="BK120" s="106">
        <f>BK121</f>
        <v>0</v>
      </c>
    </row>
    <row r="121" spans="2:63" s="107" customFormat="1" ht="25.9" customHeight="1">
      <c r="B121" s="108"/>
      <c r="D121" s="109" t="s">
        <v>74</v>
      </c>
      <c r="E121" s="110" t="s">
        <v>296</v>
      </c>
      <c r="F121" s="110" t="s">
        <v>297</v>
      </c>
      <c r="J121" s="111">
        <f>BK121</f>
        <v>0</v>
      </c>
      <c r="L121" s="108"/>
      <c r="M121" s="112"/>
      <c r="N121" s="113"/>
      <c r="O121" s="113"/>
      <c r="P121" s="114">
        <f>P122+P176+P187</f>
        <v>0</v>
      </c>
      <c r="Q121" s="113"/>
      <c r="R121" s="114">
        <f>R122+R176+R187</f>
        <v>1185.701375</v>
      </c>
      <c r="S121" s="113"/>
      <c r="T121" s="115">
        <f>T122+T176+T187</f>
        <v>0</v>
      </c>
      <c r="AR121" s="109" t="s">
        <v>8</v>
      </c>
      <c r="AT121" s="116" t="s">
        <v>74</v>
      </c>
      <c r="AU121" s="116" t="s">
        <v>75</v>
      </c>
      <c r="AY121" s="109" t="s">
        <v>298</v>
      </c>
      <c r="BK121" s="117">
        <f>BK122+BK176+BK187</f>
        <v>0</v>
      </c>
    </row>
    <row r="122" spans="2:63" s="107" customFormat="1" ht="22.9" customHeight="1">
      <c r="B122" s="108"/>
      <c r="D122" s="109" t="s">
        <v>74</v>
      </c>
      <c r="E122" s="118" t="s">
        <v>8</v>
      </c>
      <c r="F122" s="118" t="s">
        <v>299</v>
      </c>
      <c r="J122" s="119">
        <f>BK122</f>
        <v>0</v>
      </c>
      <c r="L122" s="108"/>
      <c r="M122" s="112"/>
      <c r="N122" s="113"/>
      <c r="O122" s="113"/>
      <c r="P122" s="114">
        <f>SUM(P123:P175)</f>
        <v>0</v>
      </c>
      <c r="Q122" s="113"/>
      <c r="R122" s="114">
        <f>SUM(R123:R175)</f>
        <v>491.421375</v>
      </c>
      <c r="S122" s="113"/>
      <c r="T122" s="115">
        <f>SUM(T123:T175)</f>
        <v>0</v>
      </c>
      <c r="AR122" s="109" t="s">
        <v>8</v>
      </c>
      <c r="AT122" s="116" t="s">
        <v>74</v>
      </c>
      <c r="AU122" s="116" t="s">
        <v>8</v>
      </c>
      <c r="AY122" s="109" t="s">
        <v>298</v>
      </c>
      <c r="BK122" s="117">
        <f>SUM(BK123:BK175)</f>
        <v>0</v>
      </c>
    </row>
    <row r="123" spans="1:65" s="49" customFormat="1" ht="24.2" customHeight="1">
      <c r="A123" s="47"/>
      <c r="B123" s="46"/>
      <c r="C123" s="135" t="s">
        <v>8</v>
      </c>
      <c r="D123" s="135" t="s">
        <v>300</v>
      </c>
      <c r="E123" s="136" t="s">
        <v>3238</v>
      </c>
      <c r="F123" s="137" t="s">
        <v>3239</v>
      </c>
      <c r="G123" s="138" t="s">
        <v>303</v>
      </c>
      <c r="H123" s="139">
        <v>116.75</v>
      </c>
      <c r="I123" s="23"/>
      <c r="J123" s="140">
        <f>ROUND(I123*H123,0)</f>
        <v>0</v>
      </c>
      <c r="K123" s="137" t="s">
        <v>314</v>
      </c>
      <c r="L123" s="46"/>
      <c r="M123" s="141" t="s">
        <v>1</v>
      </c>
      <c r="N123" s="142" t="s">
        <v>40</v>
      </c>
      <c r="O123" s="129"/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R123" s="132" t="s">
        <v>304</v>
      </c>
      <c r="AT123" s="132" t="s">
        <v>300</v>
      </c>
      <c r="AU123" s="132" t="s">
        <v>83</v>
      </c>
      <c r="AY123" s="39" t="s">
        <v>298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39" t="s">
        <v>8</v>
      </c>
      <c r="BK123" s="133">
        <f>ROUND(I123*H123,0)</f>
        <v>0</v>
      </c>
      <c r="BL123" s="39" t="s">
        <v>304</v>
      </c>
      <c r="BM123" s="132" t="s">
        <v>3812</v>
      </c>
    </row>
    <row r="124" spans="2:51" s="150" customFormat="1" ht="12">
      <c r="B124" s="151"/>
      <c r="D124" s="152" t="s">
        <v>306</v>
      </c>
      <c r="E124" s="153" t="s">
        <v>1</v>
      </c>
      <c r="F124" s="154" t="s">
        <v>3813</v>
      </c>
      <c r="H124" s="155">
        <v>221</v>
      </c>
      <c r="L124" s="151"/>
      <c r="M124" s="156"/>
      <c r="N124" s="157"/>
      <c r="O124" s="157"/>
      <c r="P124" s="157"/>
      <c r="Q124" s="157"/>
      <c r="R124" s="157"/>
      <c r="S124" s="157"/>
      <c r="T124" s="158"/>
      <c r="AT124" s="153" t="s">
        <v>306</v>
      </c>
      <c r="AU124" s="153" t="s">
        <v>83</v>
      </c>
      <c r="AV124" s="150" t="s">
        <v>83</v>
      </c>
      <c r="AW124" s="150" t="s">
        <v>31</v>
      </c>
      <c r="AX124" s="150" t="s">
        <v>75</v>
      </c>
      <c r="AY124" s="153" t="s">
        <v>298</v>
      </c>
    </row>
    <row r="125" spans="2:51" s="150" customFormat="1" ht="12">
      <c r="B125" s="151"/>
      <c r="D125" s="152" t="s">
        <v>306</v>
      </c>
      <c r="E125" s="153" t="s">
        <v>1</v>
      </c>
      <c r="F125" s="154" t="s">
        <v>3814</v>
      </c>
      <c r="H125" s="155">
        <v>7</v>
      </c>
      <c r="L125" s="151"/>
      <c r="M125" s="156"/>
      <c r="N125" s="157"/>
      <c r="O125" s="157"/>
      <c r="P125" s="157"/>
      <c r="Q125" s="157"/>
      <c r="R125" s="157"/>
      <c r="S125" s="157"/>
      <c r="T125" s="158"/>
      <c r="AT125" s="153" t="s">
        <v>306</v>
      </c>
      <c r="AU125" s="153" t="s">
        <v>83</v>
      </c>
      <c r="AV125" s="150" t="s">
        <v>83</v>
      </c>
      <c r="AW125" s="150" t="s">
        <v>31</v>
      </c>
      <c r="AX125" s="150" t="s">
        <v>75</v>
      </c>
      <c r="AY125" s="153" t="s">
        <v>298</v>
      </c>
    </row>
    <row r="126" spans="2:51" s="150" customFormat="1" ht="12">
      <c r="B126" s="151"/>
      <c r="D126" s="152" t="s">
        <v>306</v>
      </c>
      <c r="E126" s="153" t="s">
        <v>1</v>
      </c>
      <c r="F126" s="154" t="s">
        <v>3815</v>
      </c>
      <c r="H126" s="155">
        <v>5.5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306</v>
      </c>
      <c r="AU126" s="153" t="s">
        <v>83</v>
      </c>
      <c r="AV126" s="150" t="s">
        <v>83</v>
      </c>
      <c r="AW126" s="150" t="s">
        <v>31</v>
      </c>
      <c r="AX126" s="150" t="s">
        <v>75</v>
      </c>
      <c r="AY126" s="153" t="s">
        <v>298</v>
      </c>
    </row>
    <row r="127" spans="2:51" s="159" customFormat="1" ht="12">
      <c r="B127" s="160"/>
      <c r="D127" s="152" t="s">
        <v>306</v>
      </c>
      <c r="E127" s="161" t="s">
        <v>152</v>
      </c>
      <c r="F127" s="162" t="s">
        <v>309</v>
      </c>
      <c r="H127" s="163">
        <v>233.5</v>
      </c>
      <c r="L127" s="160"/>
      <c r="M127" s="164"/>
      <c r="N127" s="165"/>
      <c r="O127" s="165"/>
      <c r="P127" s="165"/>
      <c r="Q127" s="165"/>
      <c r="R127" s="165"/>
      <c r="S127" s="165"/>
      <c r="T127" s="166"/>
      <c r="AT127" s="161" t="s">
        <v>306</v>
      </c>
      <c r="AU127" s="161" t="s">
        <v>83</v>
      </c>
      <c r="AV127" s="159" t="s">
        <v>310</v>
      </c>
      <c r="AW127" s="159" t="s">
        <v>31</v>
      </c>
      <c r="AX127" s="159" t="s">
        <v>75</v>
      </c>
      <c r="AY127" s="161" t="s">
        <v>298</v>
      </c>
    </row>
    <row r="128" spans="2:51" s="150" customFormat="1" ht="12">
      <c r="B128" s="151"/>
      <c r="D128" s="152" t="s">
        <v>306</v>
      </c>
      <c r="E128" s="153" t="s">
        <v>1</v>
      </c>
      <c r="F128" s="154" t="s">
        <v>320</v>
      </c>
      <c r="H128" s="155">
        <v>116.75</v>
      </c>
      <c r="L128" s="151"/>
      <c r="M128" s="156"/>
      <c r="N128" s="157"/>
      <c r="O128" s="157"/>
      <c r="P128" s="157"/>
      <c r="Q128" s="157"/>
      <c r="R128" s="157"/>
      <c r="S128" s="157"/>
      <c r="T128" s="158"/>
      <c r="AT128" s="153" t="s">
        <v>306</v>
      </c>
      <c r="AU128" s="153" t="s">
        <v>83</v>
      </c>
      <c r="AV128" s="150" t="s">
        <v>83</v>
      </c>
      <c r="AW128" s="150" t="s">
        <v>31</v>
      </c>
      <c r="AX128" s="150" t="s">
        <v>8</v>
      </c>
      <c r="AY128" s="153" t="s">
        <v>298</v>
      </c>
    </row>
    <row r="129" spans="1:65" s="49" customFormat="1" ht="24.2" customHeight="1">
      <c r="A129" s="47"/>
      <c r="B129" s="46"/>
      <c r="C129" s="135" t="s">
        <v>83</v>
      </c>
      <c r="D129" s="135" t="s">
        <v>300</v>
      </c>
      <c r="E129" s="136" t="s">
        <v>3244</v>
      </c>
      <c r="F129" s="137" t="s">
        <v>3245</v>
      </c>
      <c r="G129" s="138" t="s">
        <v>303</v>
      </c>
      <c r="H129" s="139">
        <v>116.75</v>
      </c>
      <c r="I129" s="23"/>
      <c r="J129" s="140">
        <f>ROUND(I129*H129,0)</f>
        <v>0</v>
      </c>
      <c r="K129" s="137" t="s">
        <v>314</v>
      </c>
      <c r="L129" s="46"/>
      <c r="M129" s="141" t="s">
        <v>1</v>
      </c>
      <c r="N129" s="142" t="s">
        <v>40</v>
      </c>
      <c r="O129" s="129"/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304</v>
      </c>
      <c r="AT129" s="132" t="s">
        <v>300</v>
      </c>
      <c r="AU129" s="132" t="s">
        <v>83</v>
      </c>
      <c r="AY129" s="39" t="s">
        <v>298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39" t="s">
        <v>8</v>
      </c>
      <c r="BK129" s="133">
        <f>ROUND(I129*H129,0)</f>
        <v>0</v>
      </c>
      <c r="BL129" s="39" t="s">
        <v>304</v>
      </c>
      <c r="BM129" s="132" t="s">
        <v>3816</v>
      </c>
    </row>
    <row r="130" spans="2:51" s="150" customFormat="1" ht="12">
      <c r="B130" s="151"/>
      <c r="D130" s="152" t="s">
        <v>306</v>
      </c>
      <c r="E130" s="153" t="s">
        <v>1</v>
      </c>
      <c r="F130" s="154" t="s">
        <v>320</v>
      </c>
      <c r="H130" s="155">
        <v>116.75</v>
      </c>
      <c r="L130" s="151"/>
      <c r="M130" s="156"/>
      <c r="N130" s="157"/>
      <c r="O130" s="157"/>
      <c r="P130" s="157"/>
      <c r="Q130" s="157"/>
      <c r="R130" s="157"/>
      <c r="S130" s="157"/>
      <c r="T130" s="158"/>
      <c r="AT130" s="153" t="s">
        <v>306</v>
      </c>
      <c r="AU130" s="153" t="s">
        <v>83</v>
      </c>
      <c r="AV130" s="150" t="s">
        <v>83</v>
      </c>
      <c r="AW130" s="150" t="s">
        <v>31</v>
      </c>
      <c r="AX130" s="150" t="s">
        <v>8</v>
      </c>
      <c r="AY130" s="153" t="s">
        <v>298</v>
      </c>
    </row>
    <row r="131" spans="1:65" s="49" customFormat="1" ht="24.2" customHeight="1">
      <c r="A131" s="47"/>
      <c r="B131" s="46"/>
      <c r="C131" s="135" t="s">
        <v>310</v>
      </c>
      <c r="D131" s="135" t="s">
        <v>300</v>
      </c>
      <c r="E131" s="136" t="s">
        <v>324</v>
      </c>
      <c r="F131" s="137" t="s">
        <v>325</v>
      </c>
      <c r="G131" s="138" t="s">
        <v>303</v>
      </c>
      <c r="H131" s="139">
        <v>116.75</v>
      </c>
      <c r="I131" s="23"/>
      <c r="J131" s="140">
        <f>ROUND(I131*H131,0)</f>
        <v>0</v>
      </c>
      <c r="K131" s="137" t="s">
        <v>314</v>
      </c>
      <c r="L131" s="46"/>
      <c r="M131" s="141" t="s">
        <v>1</v>
      </c>
      <c r="N131" s="142" t="s">
        <v>40</v>
      </c>
      <c r="O131" s="129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304</v>
      </c>
      <c r="AT131" s="132" t="s">
        <v>300</v>
      </c>
      <c r="AU131" s="132" t="s">
        <v>83</v>
      </c>
      <c r="AY131" s="39" t="s">
        <v>298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39" t="s">
        <v>8</v>
      </c>
      <c r="BK131" s="133">
        <f>ROUND(I131*H131,0)</f>
        <v>0</v>
      </c>
      <c r="BL131" s="39" t="s">
        <v>304</v>
      </c>
      <c r="BM131" s="132" t="s">
        <v>3817</v>
      </c>
    </row>
    <row r="132" spans="2:51" s="150" customFormat="1" ht="12">
      <c r="B132" s="151"/>
      <c r="D132" s="152" t="s">
        <v>306</v>
      </c>
      <c r="E132" s="153" t="s">
        <v>1</v>
      </c>
      <c r="F132" s="154" t="s">
        <v>320</v>
      </c>
      <c r="H132" s="155">
        <v>116.75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306</v>
      </c>
      <c r="AU132" s="153" t="s">
        <v>83</v>
      </c>
      <c r="AV132" s="150" t="s">
        <v>83</v>
      </c>
      <c r="AW132" s="150" t="s">
        <v>31</v>
      </c>
      <c r="AX132" s="150" t="s">
        <v>8</v>
      </c>
      <c r="AY132" s="153" t="s">
        <v>298</v>
      </c>
    </row>
    <row r="133" spans="1:65" s="49" customFormat="1" ht="37.9" customHeight="1">
      <c r="A133" s="47"/>
      <c r="B133" s="46"/>
      <c r="C133" s="135" t="s">
        <v>304</v>
      </c>
      <c r="D133" s="135" t="s">
        <v>300</v>
      </c>
      <c r="E133" s="136" t="s">
        <v>328</v>
      </c>
      <c r="F133" s="137" t="s">
        <v>329</v>
      </c>
      <c r="G133" s="138" t="s">
        <v>303</v>
      </c>
      <c r="H133" s="139">
        <v>2335</v>
      </c>
      <c r="I133" s="23"/>
      <c r="J133" s="140">
        <f>ROUND(I133*H133,0)</f>
        <v>0</v>
      </c>
      <c r="K133" s="137" t="s">
        <v>314</v>
      </c>
      <c r="L133" s="46"/>
      <c r="M133" s="141" t="s">
        <v>1</v>
      </c>
      <c r="N133" s="142" t="s">
        <v>40</v>
      </c>
      <c r="O133" s="129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304</v>
      </c>
      <c r="AT133" s="132" t="s">
        <v>300</v>
      </c>
      <c r="AU133" s="132" t="s">
        <v>83</v>
      </c>
      <c r="AY133" s="39" t="s">
        <v>298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39" t="s">
        <v>8</v>
      </c>
      <c r="BK133" s="133">
        <f>ROUND(I133*H133,0)</f>
        <v>0</v>
      </c>
      <c r="BL133" s="39" t="s">
        <v>304</v>
      </c>
      <c r="BM133" s="132" t="s">
        <v>3818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320</v>
      </c>
      <c r="H134" s="155">
        <v>116.75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8</v>
      </c>
      <c r="AY134" s="153" t="s">
        <v>298</v>
      </c>
    </row>
    <row r="135" spans="2:51" s="150" customFormat="1" ht="12">
      <c r="B135" s="151"/>
      <c r="D135" s="152" t="s">
        <v>306</v>
      </c>
      <c r="F135" s="154" t="s">
        <v>3819</v>
      </c>
      <c r="H135" s="155">
        <v>2335</v>
      </c>
      <c r="L135" s="151"/>
      <c r="M135" s="156"/>
      <c r="N135" s="157"/>
      <c r="O135" s="157"/>
      <c r="P135" s="157"/>
      <c r="Q135" s="157"/>
      <c r="R135" s="157"/>
      <c r="S135" s="157"/>
      <c r="T135" s="158"/>
      <c r="AT135" s="153" t="s">
        <v>306</v>
      </c>
      <c r="AU135" s="153" t="s">
        <v>83</v>
      </c>
      <c r="AV135" s="150" t="s">
        <v>83</v>
      </c>
      <c r="AW135" s="150" t="s">
        <v>3</v>
      </c>
      <c r="AX135" s="150" t="s">
        <v>8</v>
      </c>
      <c r="AY135" s="153" t="s">
        <v>298</v>
      </c>
    </row>
    <row r="136" spans="1:65" s="49" customFormat="1" ht="24.2" customHeight="1">
      <c r="A136" s="47"/>
      <c r="B136" s="46"/>
      <c r="C136" s="135" t="s">
        <v>327</v>
      </c>
      <c r="D136" s="135" t="s">
        <v>300</v>
      </c>
      <c r="E136" s="136" t="s">
        <v>333</v>
      </c>
      <c r="F136" s="137" t="s">
        <v>334</v>
      </c>
      <c r="G136" s="138" t="s">
        <v>303</v>
      </c>
      <c r="H136" s="139">
        <v>116.75</v>
      </c>
      <c r="I136" s="23"/>
      <c r="J136" s="140">
        <f>ROUND(I136*H136,0)</f>
        <v>0</v>
      </c>
      <c r="K136" s="137" t="s">
        <v>314</v>
      </c>
      <c r="L136" s="46"/>
      <c r="M136" s="141" t="s">
        <v>1</v>
      </c>
      <c r="N136" s="142" t="s">
        <v>40</v>
      </c>
      <c r="O136" s="129"/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83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304</v>
      </c>
      <c r="BM136" s="132" t="s">
        <v>3820</v>
      </c>
    </row>
    <row r="137" spans="2:51" s="150" customFormat="1" ht="12">
      <c r="B137" s="151"/>
      <c r="D137" s="152" t="s">
        <v>306</v>
      </c>
      <c r="E137" s="153" t="s">
        <v>1</v>
      </c>
      <c r="F137" s="154" t="s">
        <v>320</v>
      </c>
      <c r="H137" s="155">
        <v>116.75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306</v>
      </c>
      <c r="AU137" s="153" t="s">
        <v>83</v>
      </c>
      <c r="AV137" s="150" t="s">
        <v>83</v>
      </c>
      <c r="AW137" s="150" t="s">
        <v>31</v>
      </c>
      <c r="AX137" s="150" t="s">
        <v>8</v>
      </c>
      <c r="AY137" s="153" t="s">
        <v>298</v>
      </c>
    </row>
    <row r="138" spans="1:65" s="49" customFormat="1" ht="37.9" customHeight="1">
      <c r="A138" s="47"/>
      <c r="B138" s="46"/>
      <c r="C138" s="135" t="s">
        <v>332</v>
      </c>
      <c r="D138" s="135" t="s">
        <v>300</v>
      </c>
      <c r="E138" s="136" t="s">
        <v>337</v>
      </c>
      <c r="F138" s="137" t="s">
        <v>338</v>
      </c>
      <c r="G138" s="138" t="s">
        <v>303</v>
      </c>
      <c r="H138" s="139">
        <v>2335</v>
      </c>
      <c r="I138" s="23"/>
      <c r="J138" s="140">
        <f>ROUND(I138*H138,0)</f>
        <v>0</v>
      </c>
      <c r="K138" s="137" t="s">
        <v>314</v>
      </c>
      <c r="L138" s="46"/>
      <c r="M138" s="141" t="s">
        <v>1</v>
      </c>
      <c r="N138" s="142" t="s">
        <v>40</v>
      </c>
      <c r="O138" s="129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83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3821</v>
      </c>
    </row>
    <row r="139" spans="2:51" s="150" customFormat="1" ht="12">
      <c r="B139" s="151"/>
      <c r="D139" s="152" t="s">
        <v>306</v>
      </c>
      <c r="E139" s="153" t="s">
        <v>1</v>
      </c>
      <c r="F139" s="154" t="s">
        <v>320</v>
      </c>
      <c r="H139" s="155">
        <v>116.75</v>
      </c>
      <c r="L139" s="151"/>
      <c r="M139" s="156"/>
      <c r="N139" s="157"/>
      <c r="O139" s="157"/>
      <c r="P139" s="157"/>
      <c r="Q139" s="157"/>
      <c r="R139" s="157"/>
      <c r="S139" s="157"/>
      <c r="T139" s="158"/>
      <c r="AT139" s="153" t="s">
        <v>306</v>
      </c>
      <c r="AU139" s="153" t="s">
        <v>83</v>
      </c>
      <c r="AV139" s="150" t="s">
        <v>83</v>
      </c>
      <c r="AW139" s="150" t="s">
        <v>31</v>
      </c>
      <c r="AX139" s="150" t="s">
        <v>8</v>
      </c>
      <c r="AY139" s="153" t="s">
        <v>298</v>
      </c>
    </row>
    <row r="140" spans="2:51" s="150" customFormat="1" ht="12">
      <c r="B140" s="151"/>
      <c r="D140" s="152" t="s">
        <v>306</v>
      </c>
      <c r="F140" s="154" t="s">
        <v>3819</v>
      </c>
      <c r="H140" s="155">
        <v>2335</v>
      </c>
      <c r="L140" s="151"/>
      <c r="M140" s="156"/>
      <c r="N140" s="157"/>
      <c r="O140" s="157"/>
      <c r="P140" s="157"/>
      <c r="Q140" s="157"/>
      <c r="R140" s="157"/>
      <c r="S140" s="157"/>
      <c r="T140" s="158"/>
      <c r="AT140" s="153" t="s">
        <v>306</v>
      </c>
      <c r="AU140" s="153" t="s">
        <v>83</v>
      </c>
      <c r="AV140" s="150" t="s">
        <v>83</v>
      </c>
      <c r="AW140" s="150" t="s">
        <v>3</v>
      </c>
      <c r="AX140" s="150" t="s">
        <v>8</v>
      </c>
      <c r="AY140" s="153" t="s">
        <v>298</v>
      </c>
    </row>
    <row r="141" spans="1:65" s="49" customFormat="1" ht="14.45" customHeight="1">
      <c r="A141" s="47"/>
      <c r="B141" s="46"/>
      <c r="C141" s="135" t="s">
        <v>336</v>
      </c>
      <c r="D141" s="135" t="s">
        <v>300</v>
      </c>
      <c r="E141" s="136" t="s">
        <v>341</v>
      </c>
      <c r="F141" s="137" t="s">
        <v>342</v>
      </c>
      <c r="G141" s="138" t="s">
        <v>303</v>
      </c>
      <c r="H141" s="139">
        <v>233.5</v>
      </c>
      <c r="I141" s="23"/>
      <c r="J141" s="140">
        <f>ROUND(I141*H141,0)</f>
        <v>0</v>
      </c>
      <c r="K141" s="137" t="s">
        <v>314</v>
      </c>
      <c r="L141" s="46"/>
      <c r="M141" s="141" t="s">
        <v>1</v>
      </c>
      <c r="N141" s="142" t="s">
        <v>40</v>
      </c>
      <c r="O141" s="129"/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304</v>
      </c>
      <c r="AT141" s="132" t="s">
        <v>300</v>
      </c>
      <c r="AU141" s="132" t="s">
        <v>83</v>
      </c>
      <c r="AY141" s="39" t="s">
        <v>298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39" t="s">
        <v>8</v>
      </c>
      <c r="BK141" s="133">
        <f>ROUND(I141*H141,0)</f>
        <v>0</v>
      </c>
      <c r="BL141" s="39" t="s">
        <v>304</v>
      </c>
      <c r="BM141" s="132" t="s">
        <v>3822</v>
      </c>
    </row>
    <row r="142" spans="2:51" s="150" customFormat="1" ht="12">
      <c r="B142" s="151"/>
      <c r="D142" s="152" t="s">
        <v>306</v>
      </c>
      <c r="E142" s="153" t="s">
        <v>1</v>
      </c>
      <c r="F142" s="154" t="s">
        <v>152</v>
      </c>
      <c r="H142" s="155">
        <v>233.5</v>
      </c>
      <c r="L142" s="151"/>
      <c r="M142" s="156"/>
      <c r="N142" s="157"/>
      <c r="O142" s="157"/>
      <c r="P142" s="157"/>
      <c r="Q142" s="157"/>
      <c r="R142" s="157"/>
      <c r="S142" s="157"/>
      <c r="T142" s="158"/>
      <c r="AT142" s="153" t="s">
        <v>306</v>
      </c>
      <c r="AU142" s="153" t="s">
        <v>83</v>
      </c>
      <c r="AV142" s="150" t="s">
        <v>83</v>
      </c>
      <c r="AW142" s="150" t="s">
        <v>31</v>
      </c>
      <c r="AX142" s="150" t="s">
        <v>8</v>
      </c>
      <c r="AY142" s="153" t="s">
        <v>298</v>
      </c>
    </row>
    <row r="143" spans="1:65" s="49" customFormat="1" ht="24.2" customHeight="1">
      <c r="A143" s="47"/>
      <c r="B143" s="46"/>
      <c r="C143" s="135" t="s">
        <v>340</v>
      </c>
      <c r="D143" s="135" t="s">
        <v>300</v>
      </c>
      <c r="E143" s="136" t="s">
        <v>345</v>
      </c>
      <c r="F143" s="137" t="s">
        <v>346</v>
      </c>
      <c r="G143" s="138" t="s">
        <v>347</v>
      </c>
      <c r="H143" s="139">
        <v>420.3</v>
      </c>
      <c r="I143" s="23"/>
      <c r="J143" s="140">
        <f>ROUND(I143*H143,0)</f>
        <v>0</v>
      </c>
      <c r="K143" s="137" t="s">
        <v>314</v>
      </c>
      <c r="L143" s="46"/>
      <c r="M143" s="141" t="s">
        <v>1</v>
      </c>
      <c r="N143" s="142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304</v>
      </c>
      <c r="AT143" s="132" t="s">
        <v>300</v>
      </c>
      <c r="AU143" s="132" t="s">
        <v>83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304</v>
      </c>
      <c r="BM143" s="132" t="s">
        <v>3823</v>
      </c>
    </row>
    <row r="144" spans="2:51" s="150" customFormat="1" ht="12">
      <c r="B144" s="151"/>
      <c r="D144" s="152" t="s">
        <v>306</v>
      </c>
      <c r="E144" s="153" t="s">
        <v>1</v>
      </c>
      <c r="F144" s="154" t="s">
        <v>349</v>
      </c>
      <c r="H144" s="155">
        <v>420.3</v>
      </c>
      <c r="L144" s="151"/>
      <c r="M144" s="156"/>
      <c r="N144" s="157"/>
      <c r="O144" s="157"/>
      <c r="P144" s="157"/>
      <c r="Q144" s="157"/>
      <c r="R144" s="157"/>
      <c r="S144" s="157"/>
      <c r="T144" s="158"/>
      <c r="AT144" s="153" t="s">
        <v>306</v>
      </c>
      <c r="AU144" s="153" t="s">
        <v>83</v>
      </c>
      <c r="AV144" s="150" t="s">
        <v>83</v>
      </c>
      <c r="AW144" s="150" t="s">
        <v>31</v>
      </c>
      <c r="AX144" s="150" t="s">
        <v>8</v>
      </c>
      <c r="AY144" s="153" t="s">
        <v>298</v>
      </c>
    </row>
    <row r="145" spans="1:65" s="49" customFormat="1" ht="24.2" customHeight="1">
      <c r="A145" s="47"/>
      <c r="B145" s="46"/>
      <c r="C145" s="135" t="s">
        <v>344</v>
      </c>
      <c r="D145" s="135" t="s">
        <v>300</v>
      </c>
      <c r="E145" s="136" t="s">
        <v>3824</v>
      </c>
      <c r="F145" s="137" t="s">
        <v>3825</v>
      </c>
      <c r="G145" s="138" t="s">
        <v>303</v>
      </c>
      <c r="H145" s="139">
        <v>130.5</v>
      </c>
      <c r="I145" s="23"/>
      <c r="J145" s="140">
        <f>ROUND(I145*H145,0)</f>
        <v>0</v>
      </c>
      <c r="K145" s="137" t="s">
        <v>314</v>
      </c>
      <c r="L145" s="46"/>
      <c r="M145" s="141" t="s">
        <v>1</v>
      </c>
      <c r="N145" s="142" t="s">
        <v>40</v>
      </c>
      <c r="O145" s="129"/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304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304</v>
      </c>
      <c r="BM145" s="132" t="s">
        <v>3826</v>
      </c>
    </row>
    <row r="146" spans="2:51" s="150" customFormat="1" ht="12">
      <c r="B146" s="151"/>
      <c r="D146" s="152" t="s">
        <v>306</v>
      </c>
      <c r="E146" s="153" t="s">
        <v>1</v>
      </c>
      <c r="F146" s="154" t="s">
        <v>3827</v>
      </c>
      <c r="H146" s="155">
        <v>14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31</v>
      </c>
      <c r="AX146" s="150" t="s">
        <v>75</v>
      </c>
      <c r="AY146" s="153" t="s">
        <v>298</v>
      </c>
    </row>
    <row r="147" spans="2:51" s="150" customFormat="1" ht="12">
      <c r="B147" s="151"/>
      <c r="D147" s="152" t="s">
        <v>306</v>
      </c>
      <c r="E147" s="153" t="s">
        <v>1</v>
      </c>
      <c r="F147" s="154" t="s">
        <v>3828</v>
      </c>
      <c r="H147" s="155">
        <v>1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306</v>
      </c>
      <c r="AU147" s="153" t="s">
        <v>83</v>
      </c>
      <c r="AV147" s="150" t="s">
        <v>83</v>
      </c>
      <c r="AW147" s="150" t="s">
        <v>31</v>
      </c>
      <c r="AX147" s="150" t="s">
        <v>75</v>
      </c>
      <c r="AY147" s="153" t="s">
        <v>298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3829</v>
      </c>
      <c r="H148" s="155">
        <v>7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75</v>
      </c>
      <c r="AY148" s="153" t="s">
        <v>298</v>
      </c>
    </row>
    <row r="149" spans="2:51" s="150" customFormat="1" ht="12">
      <c r="B149" s="151"/>
      <c r="D149" s="152" t="s">
        <v>306</v>
      </c>
      <c r="E149" s="153" t="s">
        <v>1</v>
      </c>
      <c r="F149" s="154" t="s">
        <v>3830</v>
      </c>
      <c r="H149" s="155">
        <v>108.5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306</v>
      </c>
      <c r="AU149" s="153" t="s">
        <v>83</v>
      </c>
      <c r="AV149" s="150" t="s">
        <v>83</v>
      </c>
      <c r="AW149" s="150" t="s">
        <v>31</v>
      </c>
      <c r="AX149" s="150" t="s">
        <v>75</v>
      </c>
      <c r="AY149" s="153" t="s">
        <v>298</v>
      </c>
    </row>
    <row r="150" spans="2:51" s="159" customFormat="1" ht="12">
      <c r="B150" s="160"/>
      <c r="D150" s="152" t="s">
        <v>306</v>
      </c>
      <c r="E150" s="161" t="s">
        <v>172</v>
      </c>
      <c r="F150" s="162" t="s">
        <v>309</v>
      </c>
      <c r="H150" s="163">
        <v>130.5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306</v>
      </c>
      <c r="AU150" s="161" t="s">
        <v>83</v>
      </c>
      <c r="AV150" s="159" t="s">
        <v>310</v>
      </c>
      <c r="AW150" s="159" t="s">
        <v>31</v>
      </c>
      <c r="AX150" s="159" t="s">
        <v>8</v>
      </c>
      <c r="AY150" s="161" t="s">
        <v>298</v>
      </c>
    </row>
    <row r="151" spans="1:65" s="49" customFormat="1" ht="14.45" customHeight="1">
      <c r="A151" s="47"/>
      <c r="B151" s="46"/>
      <c r="C151" s="120" t="s">
        <v>350</v>
      </c>
      <c r="D151" s="120" t="s">
        <v>358</v>
      </c>
      <c r="E151" s="121" t="s">
        <v>359</v>
      </c>
      <c r="F151" s="122" t="s">
        <v>360</v>
      </c>
      <c r="G151" s="123" t="s">
        <v>347</v>
      </c>
      <c r="H151" s="124">
        <v>234.9</v>
      </c>
      <c r="I151" s="24"/>
      <c r="J151" s="125">
        <f>ROUND(I151*H151,0)</f>
        <v>0</v>
      </c>
      <c r="K151" s="122" t="s">
        <v>314</v>
      </c>
      <c r="L151" s="126"/>
      <c r="M151" s="127" t="s">
        <v>1</v>
      </c>
      <c r="N151" s="128" t="s">
        <v>40</v>
      </c>
      <c r="O151" s="129"/>
      <c r="P151" s="130">
        <f>O151*H151</f>
        <v>0</v>
      </c>
      <c r="Q151" s="130">
        <v>1</v>
      </c>
      <c r="R151" s="130">
        <f>Q151*H151</f>
        <v>234.9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340</v>
      </c>
      <c r="AT151" s="132" t="s">
        <v>358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3831</v>
      </c>
    </row>
    <row r="152" spans="2:51" s="150" customFormat="1" ht="12">
      <c r="B152" s="151"/>
      <c r="D152" s="152" t="s">
        <v>306</v>
      </c>
      <c r="E152" s="153" t="s">
        <v>1</v>
      </c>
      <c r="F152" s="154" t="s">
        <v>3725</v>
      </c>
      <c r="H152" s="155">
        <v>234.9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31</v>
      </c>
      <c r="AX152" s="150" t="s">
        <v>8</v>
      </c>
      <c r="AY152" s="153" t="s">
        <v>298</v>
      </c>
    </row>
    <row r="153" spans="1:65" s="49" customFormat="1" ht="24.2" customHeight="1">
      <c r="A153" s="47"/>
      <c r="B153" s="46"/>
      <c r="C153" s="135" t="s">
        <v>357</v>
      </c>
      <c r="D153" s="135" t="s">
        <v>300</v>
      </c>
      <c r="E153" s="136" t="s">
        <v>3832</v>
      </c>
      <c r="F153" s="137" t="s">
        <v>3833</v>
      </c>
      <c r="G153" s="138" t="s">
        <v>381</v>
      </c>
      <c r="H153" s="139">
        <v>855</v>
      </c>
      <c r="I153" s="23"/>
      <c r="J153" s="140">
        <f>ROUND(I153*H153,0)</f>
        <v>0</v>
      </c>
      <c r="K153" s="137" t="s">
        <v>314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83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3834</v>
      </c>
    </row>
    <row r="154" spans="2:51" s="150" customFormat="1" ht="12">
      <c r="B154" s="151"/>
      <c r="D154" s="152" t="s">
        <v>306</v>
      </c>
      <c r="E154" s="153" t="s">
        <v>1</v>
      </c>
      <c r="F154" s="154" t="s">
        <v>3835</v>
      </c>
      <c r="H154" s="155">
        <v>310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306</v>
      </c>
      <c r="AU154" s="153" t="s">
        <v>83</v>
      </c>
      <c r="AV154" s="150" t="s">
        <v>83</v>
      </c>
      <c r="AW154" s="150" t="s">
        <v>31</v>
      </c>
      <c r="AX154" s="150" t="s">
        <v>75</v>
      </c>
      <c r="AY154" s="153" t="s">
        <v>298</v>
      </c>
    </row>
    <row r="155" spans="2:51" s="159" customFormat="1" ht="12">
      <c r="B155" s="160"/>
      <c r="D155" s="152" t="s">
        <v>306</v>
      </c>
      <c r="E155" s="161" t="s">
        <v>1</v>
      </c>
      <c r="F155" s="162" t="s">
        <v>3836</v>
      </c>
      <c r="H155" s="163">
        <v>310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306</v>
      </c>
      <c r="AU155" s="161" t="s">
        <v>83</v>
      </c>
      <c r="AV155" s="159" t="s">
        <v>310</v>
      </c>
      <c r="AW155" s="159" t="s">
        <v>31</v>
      </c>
      <c r="AX155" s="159" t="s">
        <v>75</v>
      </c>
      <c r="AY155" s="161" t="s">
        <v>298</v>
      </c>
    </row>
    <row r="156" spans="2:51" s="150" customFormat="1" ht="12">
      <c r="B156" s="151"/>
      <c r="D156" s="152" t="s">
        <v>306</v>
      </c>
      <c r="E156" s="153" t="s">
        <v>1</v>
      </c>
      <c r="F156" s="154" t="s">
        <v>3837</v>
      </c>
      <c r="H156" s="155">
        <v>545</v>
      </c>
      <c r="L156" s="151"/>
      <c r="M156" s="156"/>
      <c r="N156" s="157"/>
      <c r="O156" s="157"/>
      <c r="P156" s="157"/>
      <c r="Q156" s="157"/>
      <c r="R156" s="157"/>
      <c r="S156" s="157"/>
      <c r="T156" s="158"/>
      <c r="AT156" s="153" t="s">
        <v>306</v>
      </c>
      <c r="AU156" s="153" t="s">
        <v>83</v>
      </c>
      <c r="AV156" s="150" t="s">
        <v>83</v>
      </c>
      <c r="AW156" s="150" t="s">
        <v>31</v>
      </c>
      <c r="AX156" s="150" t="s">
        <v>75</v>
      </c>
      <c r="AY156" s="153" t="s">
        <v>298</v>
      </c>
    </row>
    <row r="157" spans="2:51" s="159" customFormat="1" ht="12">
      <c r="B157" s="160"/>
      <c r="D157" s="152" t="s">
        <v>306</v>
      </c>
      <c r="E157" s="161" t="s">
        <v>1</v>
      </c>
      <c r="F157" s="162" t="s">
        <v>3838</v>
      </c>
      <c r="H157" s="163">
        <v>545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306</v>
      </c>
      <c r="AU157" s="161" t="s">
        <v>83</v>
      </c>
      <c r="AV157" s="159" t="s">
        <v>310</v>
      </c>
      <c r="AW157" s="159" t="s">
        <v>31</v>
      </c>
      <c r="AX157" s="159" t="s">
        <v>75</v>
      </c>
      <c r="AY157" s="161" t="s">
        <v>298</v>
      </c>
    </row>
    <row r="158" spans="2:51" s="167" customFormat="1" ht="12">
      <c r="B158" s="168"/>
      <c r="D158" s="152" t="s">
        <v>306</v>
      </c>
      <c r="E158" s="169" t="s">
        <v>1</v>
      </c>
      <c r="F158" s="170" t="s">
        <v>430</v>
      </c>
      <c r="H158" s="171">
        <v>855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306</v>
      </c>
      <c r="AU158" s="169" t="s">
        <v>83</v>
      </c>
      <c r="AV158" s="167" t="s">
        <v>304</v>
      </c>
      <c r="AW158" s="167" t="s">
        <v>31</v>
      </c>
      <c r="AX158" s="167" t="s">
        <v>8</v>
      </c>
      <c r="AY158" s="169" t="s">
        <v>298</v>
      </c>
    </row>
    <row r="159" spans="1:65" s="49" customFormat="1" ht="14.45" customHeight="1">
      <c r="A159" s="47"/>
      <c r="B159" s="46"/>
      <c r="C159" s="120" t="s">
        <v>363</v>
      </c>
      <c r="D159" s="120" t="s">
        <v>358</v>
      </c>
      <c r="E159" s="121" t="s">
        <v>3839</v>
      </c>
      <c r="F159" s="122" t="s">
        <v>3840</v>
      </c>
      <c r="G159" s="123" t="s">
        <v>1326</v>
      </c>
      <c r="H159" s="124">
        <v>21.375</v>
      </c>
      <c r="I159" s="24"/>
      <c r="J159" s="125">
        <f>ROUND(I159*H159,0)</f>
        <v>0</v>
      </c>
      <c r="K159" s="122" t="s">
        <v>314</v>
      </c>
      <c r="L159" s="126"/>
      <c r="M159" s="127" t="s">
        <v>1</v>
      </c>
      <c r="N159" s="128" t="s">
        <v>40</v>
      </c>
      <c r="O159" s="129"/>
      <c r="P159" s="130">
        <f>O159*H159</f>
        <v>0</v>
      </c>
      <c r="Q159" s="130">
        <v>0.001</v>
      </c>
      <c r="R159" s="130">
        <f>Q159*H159</f>
        <v>0.021375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340</v>
      </c>
      <c r="AT159" s="132" t="s">
        <v>358</v>
      </c>
      <c r="AU159" s="132" t="s">
        <v>83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3841</v>
      </c>
    </row>
    <row r="160" spans="2:51" s="150" customFormat="1" ht="12">
      <c r="B160" s="151"/>
      <c r="D160" s="152" t="s">
        <v>306</v>
      </c>
      <c r="E160" s="153" t="s">
        <v>1</v>
      </c>
      <c r="F160" s="154" t="s">
        <v>3842</v>
      </c>
      <c r="H160" s="155">
        <v>7.75</v>
      </c>
      <c r="L160" s="151"/>
      <c r="M160" s="156"/>
      <c r="N160" s="157"/>
      <c r="O160" s="157"/>
      <c r="P160" s="157"/>
      <c r="Q160" s="157"/>
      <c r="R160" s="157"/>
      <c r="S160" s="157"/>
      <c r="T160" s="158"/>
      <c r="AT160" s="153" t="s">
        <v>306</v>
      </c>
      <c r="AU160" s="153" t="s">
        <v>83</v>
      </c>
      <c r="AV160" s="150" t="s">
        <v>83</v>
      </c>
      <c r="AW160" s="150" t="s">
        <v>31</v>
      </c>
      <c r="AX160" s="150" t="s">
        <v>75</v>
      </c>
      <c r="AY160" s="153" t="s">
        <v>298</v>
      </c>
    </row>
    <row r="161" spans="2:51" s="159" customFormat="1" ht="12">
      <c r="B161" s="160"/>
      <c r="D161" s="152" t="s">
        <v>306</v>
      </c>
      <c r="E161" s="161" t="s">
        <v>1</v>
      </c>
      <c r="F161" s="162" t="s">
        <v>3836</v>
      </c>
      <c r="H161" s="163">
        <v>7.75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306</v>
      </c>
      <c r="AU161" s="161" t="s">
        <v>83</v>
      </c>
      <c r="AV161" s="159" t="s">
        <v>310</v>
      </c>
      <c r="AW161" s="159" t="s">
        <v>31</v>
      </c>
      <c r="AX161" s="159" t="s">
        <v>75</v>
      </c>
      <c r="AY161" s="161" t="s">
        <v>298</v>
      </c>
    </row>
    <row r="162" spans="2:51" s="150" customFormat="1" ht="12">
      <c r="B162" s="151"/>
      <c r="D162" s="152" t="s">
        <v>306</v>
      </c>
      <c r="E162" s="153" t="s">
        <v>1</v>
      </c>
      <c r="F162" s="154" t="s">
        <v>3843</v>
      </c>
      <c r="H162" s="155">
        <v>13.625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306</v>
      </c>
      <c r="AU162" s="153" t="s">
        <v>83</v>
      </c>
      <c r="AV162" s="150" t="s">
        <v>83</v>
      </c>
      <c r="AW162" s="150" t="s">
        <v>31</v>
      </c>
      <c r="AX162" s="150" t="s">
        <v>75</v>
      </c>
      <c r="AY162" s="153" t="s">
        <v>298</v>
      </c>
    </row>
    <row r="163" spans="2:51" s="159" customFormat="1" ht="12">
      <c r="B163" s="160"/>
      <c r="D163" s="152" t="s">
        <v>306</v>
      </c>
      <c r="E163" s="161" t="s">
        <v>1</v>
      </c>
      <c r="F163" s="162" t="s">
        <v>3838</v>
      </c>
      <c r="H163" s="163">
        <v>13.625</v>
      </c>
      <c r="L163" s="160"/>
      <c r="M163" s="164"/>
      <c r="N163" s="165"/>
      <c r="O163" s="165"/>
      <c r="P163" s="165"/>
      <c r="Q163" s="165"/>
      <c r="R163" s="165"/>
      <c r="S163" s="165"/>
      <c r="T163" s="166"/>
      <c r="AT163" s="161" t="s">
        <v>306</v>
      </c>
      <c r="AU163" s="161" t="s">
        <v>83</v>
      </c>
      <c r="AV163" s="159" t="s">
        <v>310</v>
      </c>
      <c r="AW163" s="159" t="s">
        <v>31</v>
      </c>
      <c r="AX163" s="159" t="s">
        <v>75</v>
      </c>
      <c r="AY163" s="161" t="s">
        <v>298</v>
      </c>
    </row>
    <row r="164" spans="2:51" s="167" customFormat="1" ht="12">
      <c r="B164" s="168"/>
      <c r="D164" s="152" t="s">
        <v>306</v>
      </c>
      <c r="E164" s="169" t="s">
        <v>1</v>
      </c>
      <c r="F164" s="170" t="s">
        <v>430</v>
      </c>
      <c r="H164" s="171">
        <v>21.375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306</v>
      </c>
      <c r="AU164" s="169" t="s">
        <v>83</v>
      </c>
      <c r="AV164" s="167" t="s">
        <v>304</v>
      </c>
      <c r="AW164" s="167" t="s">
        <v>31</v>
      </c>
      <c r="AX164" s="167" t="s">
        <v>8</v>
      </c>
      <c r="AY164" s="169" t="s">
        <v>298</v>
      </c>
    </row>
    <row r="165" spans="1:65" s="49" customFormat="1" ht="24.2" customHeight="1">
      <c r="A165" s="47"/>
      <c r="B165" s="46"/>
      <c r="C165" s="135" t="s">
        <v>367</v>
      </c>
      <c r="D165" s="135" t="s">
        <v>300</v>
      </c>
      <c r="E165" s="136" t="s">
        <v>2609</v>
      </c>
      <c r="F165" s="137" t="s">
        <v>2610</v>
      </c>
      <c r="G165" s="138" t="s">
        <v>381</v>
      </c>
      <c r="H165" s="139">
        <v>855</v>
      </c>
      <c r="I165" s="23"/>
      <c r="J165" s="140">
        <f>ROUND(I165*H165,0)</f>
        <v>0</v>
      </c>
      <c r="K165" s="137" t="s">
        <v>314</v>
      </c>
      <c r="L165" s="46"/>
      <c r="M165" s="141" t="s">
        <v>1</v>
      </c>
      <c r="N165" s="142" t="s">
        <v>40</v>
      </c>
      <c r="O165" s="129"/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304</v>
      </c>
      <c r="AT165" s="132" t="s">
        <v>300</v>
      </c>
      <c r="AU165" s="132" t="s">
        <v>83</v>
      </c>
      <c r="AY165" s="39" t="s">
        <v>298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39" t="s">
        <v>8</v>
      </c>
      <c r="BK165" s="133">
        <f>ROUND(I165*H165,0)</f>
        <v>0</v>
      </c>
      <c r="BL165" s="39" t="s">
        <v>304</v>
      </c>
      <c r="BM165" s="132" t="s">
        <v>3844</v>
      </c>
    </row>
    <row r="166" spans="2:51" s="150" customFormat="1" ht="12">
      <c r="B166" s="151"/>
      <c r="D166" s="152" t="s">
        <v>306</v>
      </c>
      <c r="E166" s="153" t="s">
        <v>1</v>
      </c>
      <c r="F166" s="154" t="s">
        <v>547</v>
      </c>
      <c r="H166" s="155">
        <v>855</v>
      </c>
      <c r="L166" s="151"/>
      <c r="M166" s="156"/>
      <c r="N166" s="157"/>
      <c r="O166" s="157"/>
      <c r="P166" s="157"/>
      <c r="Q166" s="157"/>
      <c r="R166" s="157"/>
      <c r="S166" s="157"/>
      <c r="T166" s="158"/>
      <c r="AT166" s="153" t="s">
        <v>306</v>
      </c>
      <c r="AU166" s="153" t="s">
        <v>83</v>
      </c>
      <c r="AV166" s="150" t="s">
        <v>83</v>
      </c>
      <c r="AW166" s="150" t="s">
        <v>31</v>
      </c>
      <c r="AX166" s="150" t="s">
        <v>75</v>
      </c>
      <c r="AY166" s="153" t="s">
        <v>298</v>
      </c>
    </row>
    <row r="167" spans="2:51" s="159" customFormat="1" ht="12">
      <c r="B167" s="160"/>
      <c r="D167" s="152" t="s">
        <v>306</v>
      </c>
      <c r="E167" s="161" t="s">
        <v>1</v>
      </c>
      <c r="F167" s="162" t="s">
        <v>309</v>
      </c>
      <c r="H167" s="163">
        <v>855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306</v>
      </c>
      <c r="AU167" s="161" t="s">
        <v>83</v>
      </c>
      <c r="AV167" s="159" t="s">
        <v>310</v>
      </c>
      <c r="AW167" s="159" t="s">
        <v>31</v>
      </c>
      <c r="AX167" s="159" t="s">
        <v>8</v>
      </c>
      <c r="AY167" s="161" t="s">
        <v>298</v>
      </c>
    </row>
    <row r="168" spans="1:65" s="49" customFormat="1" ht="24.2" customHeight="1">
      <c r="A168" s="47"/>
      <c r="B168" s="46"/>
      <c r="C168" s="135" t="s">
        <v>371</v>
      </c>
      <c r="D168" s="135" t="s">
        <v>300</v>
      </c>
      <c r="E168" s="136" t="s">
        <v>3845</v>
      </c>
      <c r="F168" s="137" t="s">
        <v>3846</v>
      </c>
      <c r="G168" s="138" t="s">
        <v>381</v>
      </c>
      <c r="H168" s="139">
        <v>855</v>
      </c>
      <c r="I168" s="23"/>
      <c r="J168" s="140">
        <f>ROUND(I168*H168,0)</f>
        <v>0</v>
      </c>
      <c r="K168" s="137" t="s">
        <v>314</v>
      </c>
      <c r="L168" s="46"/>
      <c r="M168" s="141" t="s">
        <v>1</v>
      </c>
      <c r="N168" s="142" t="s">
        <v>40</v>
      </c>
      <c r="O168" s="129"/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83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304</v>
      </c>
      <c r="BM168" s="132" t="s">
        <v>3847</v>
      </c>
    </row>
    <row r="169" spans="2:51" s="150" customFormat="1" ht="12">
      <c r="B169" s="151"/>
      <c r="D169" s="152" t="s">
        <v>306</v>
      </c>
      <c r="E169" s="153" t="s">
        <v>1</v>
      </c>
      <c r="F169" s="154" t="s">
        <v>3835</v>
      </c>
      <c r="H169" s="155">
        <v>310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306</v>
      </c>
      <c r="AU169" s="153" t="s">
        <v>83</v>
      </c>
      <c r="AV169" s="150" t="s">
        <v>83</v>
      </c>
      <c r="AW169" s="150" t="s">
        <v>31</v>
      </c>
      <c r="AX169" s="150" t="s">
        <v>75</v>
      </c>
      <c r="AY169" s="153" t="s">
        <v>298</v>
      </c>
    </row>
    <row r="170" spans="2:51" s="159" customFormat="1" ht="12">
      <c r="B170" s="160"/>
      <c r="D170" s="152" t="s">
        <v>306</v>
      </c>
      <c r="E170" s="161" t="s">
        <v>1</v>
      </c>
      <c r="F170" s="162" t="s">
        <v>3836</v>
      </c>
      <c r="H170" s="163">
        <v>310</v>
      </c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306</v>
      </c>
      <c r="AU170" s="161" t="s">
        <v>83</v>
      </c>
      <c r="AV170" s="159" t="s">
        <v>310</v>
      </c>
      <c r="AW170" s="159" t="s">
        <v>31</v>
      </c>
      <c r="AX170" s="159" t="s">
        <v>75</v>
      </c>
      <c r="AY170" s="161" t="s">
        <v>298</v>
      </c>
    </row>
    <row r="171" spans="2:51" s="150" customFormat="1" ht="12">
      <c r="B171" s="151"/>
      <c r="D171" s="152" t="s">
        <v>306</v>
      </c>
      <c r="E171" s="153" t="s">
        <v>1</v>
      </c>
      <c r="F171" s="154" t="s">
        <v>3837</v>
      </c>
      <c r="H171" s="155">
        <v>545</v>
      </c>
      <c r="L171" s="151"/>
      <c r="M171" s="156"/>
      <c r="N171" s="157"/>
      <c r="O171" s="157"/>
      <c r="P171" s="157"/>
      <c r="Q171" s="157"/>
      <c r="R171" s="157"/>
      <c r="S171" s="157"/>
      <c r="T171" s="158"/>
      <c r="AT171" s="153" t="s">
        <v>306</v>
      </c>
      <c r="AU171" s="153" t="s">
        <v>83</v>
      </c>
      <c r="AV171" s="150" t="s">
        <v>83</v>
      </c>
      <c r="AW171" s="150" t="s">
        <v>31</v>
      </c>
      <c r="AX171" s="150" t="s">
        <v>75</v>
      </c>
      <c r="AY171" s="153" t="s">
        <v>298</v>
      </c>
    </row>
    <row r="172" spans="2:51" s="159" customFormat="1" ht="12">
      <c r="B172" s="160"/>
      <c r="D172" s="152" t="s">
        <v>306</v>
      </c>
      <c r="E172" s="161" t="s">
        <v>1</v>
      </c>
      <c r="F172" s="162" t="s">
        <v>3838</v>
      </c>
      <c r="H172" s="163">
        <v>545</v>
      </c>
      <c r="L172" s="160"/>
      <c r="M172" s="164"/>
      <c r="N172" s="165"/>
      <c r="O172" s="165"/>
      <c r="P172" s="165"/>
      <c r="Q172" s="165"/>
      <c r="R172" s="165"/>
      <c r="S172" s="165"/>
      <c r="T172" s="166"/>
      <c r="AT172" s="161" t="s">
        <v>306</v>
      </c>
      <c r="AU172" s="161" t="s">
        <v>83</v>
      </c>
      <c r="AV172" s="159" t="s">
        <v>310</v>
      </c>
      <c r="AW172" s="159" t="s">
        <v>31</v>
      </c>
      <c r="AX172" s="159" t="s">
        <v>75</v>
      </c>
      <c r="AY172" s="161" t="s">
        <v>298</v>
      </c>
    </row>
    <row r="173" spans="2:51" s="167" customFormat="1" ht="12">
      <c r="B173" s="168"/>
      <c r="D173" s="152" t="s">
        <v>306</v>
      </c>
      <c r="E173" s="169" t="s">
        <v>547</v>
      </c>
      <c r="F173" s="170" t="s">
        <v>430</v>
      </c>
      <c r="H173" s="171">
        <v>855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306</v>
      </c>
      <c r="AU173" s="169" t="s">
        <v>83</v>
      </c>
      <c r="AV173" s="167" t="s">
        <v>304</v>
      </c>
      <c r="AW173" s="167" t="s">
        <v>31</v>
      </c>
      <c r="AX173" s="167" t="s">
        <v>8</v>
      </c>
      <c r="AY173" s="169" t="s">
        <v>298</v>
      </c>
    </row>
    <row r="174" spans="1:65" s="49" customFormat="1" ht="14.45" customHeight="1">
      <c r="A174" s="47"/>
      <c r="B174" s="46"/>
      <c r="C174" s="120" t="s">
        <v>9</v>
      </c>
      <c r="D174" s="120" t="s">
        <v>358</v>
      </c>
      <c r="E174" s="121" t="s">
        <v>3848</v>
      </c>
      <c r="F174" s="122" t="s">
        <v>3849</v>
      </c>
      <c r="G174" s="123" t="s">
        <v>347</v>
      </c>
      <c r="H174" s="124">
        <v>256.5</v>
      </c>
      <c r="I174" s="24"/>
      <c r="J174" s="125">
        <f>ROUND(I174*H174,0)</f>
        <v>0</v>
      </c>
      <c r="K174" s="122" t="s">
        <v>314</v>
      </c>
      <c r="L174" s="126"/>
      <c r="M174" s="127" t="s">
        <v>1</v>
      </c>
      <c r="N174" s="128" t="s">
        <v>40</v>
      </c>
      <c r="O174" s="129"/>
      <c r="P174" s="130">
        <f>O174*H174</f>
        <v>0</v>
      </c>
      <c r="Q174" s="130">
        <v>1</v>
      </c>
      <c r="R174" s="130">
        <f>Q174*H174</f>
        <v>256.5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3850</v>
      </c>
    </row>
    <row r="175" spans="2:51" s="150" customFormat="1" ht="12">
      <c r="B175" s="151"/>
      <c r="D175" s="152" t="s">
        <v>306</v>
      </c>
      <c r="E175" s="153" t="s">
        <v>1</v>
      </c>
      <c r="F175" s="154" t="s">
        <v>3851</v>
      </c>
      <c r="H175" s="155">
        <v>256.5</v>
      </c>
      <c r="L175" s="151"/>
      <c r="M175" s="156"/>
      <c r="N175" s="157"/>
      <c r="O175" s="157"/>
      <c r="P175" s="157"/>
      <c r="Q175" s="157"/>
      <c r="R175" s="157"/>
      <c r="S175" s="157"/>
      <c r="T175" s="158"/>
      <c r="AT175" s="153" t="s">
        <v>306</v>
      </c>
      <c r="AU175" s="153" t="s">
        <v>83</v>
      </c>
      <c r="AV175" s="150" t="s">
        <v>83</v>
      </c>
      <c r="AW175" s="150" t="s">
        <v>31</v>
      </c>
      <c r="AX175" s="150" t="s">
        <v>8</v>
      </c>
      <c r="AY175" s="153" t="s">
        <v>298</v>
      </c>
    </row>
    <row r="176" spans="2:63" s="107" customFormat="1" ht="22.9" customHeight="1">
      <c r="B176" s="108"/>
      <c r="D176" s="109" t="s">
        <v>74</v>
      </c>
      <c r="E176" s="118" t="s">
        <v>327</v>
      </c>
      <c r="F176" s="118" t="s">
        <v>3257</v>
      </c>
      <c r="J176" s="119">
        <f>BK176</f>
        <v>0</v>
      </c>
      <c r="L176" s="108"/>
      <c r="M176" s="112"/>
      <c r="N176" s="113"/>
      <c r="O176" s="113"/>
      <c r="P176" s="114">
        <f>SUM(P177:P186)</f>
        <v>0</v>
      </c>
      <c r="Q176" s="113"/>
      <c r="R176" s="114">
        <f>SUM(R177:R186)</f>
        <v>694.2800000000001</v>
      </c>
      <c r="S176" s="113"/>
      <c r="T176" s="115">
        <f>SUM(T177:T186)</f>
        <v>0</v>
      </c>
      <c r="AR176" s="109" t="s">
        <v>8</v>
      </c>
      <c r="AT176" s="116" t="s">
        <v>74</v>
      </c>
      <c r="AU176" s="116" t="s">
        <v>8</v>
      </c>
      <c r="AY176" s="109" t="s">
        <v>298</v>
      </c>
      <c r="BK176" s="117">
        <f>SUM(BK177:BK186)</f>
        <v>0</v>
      </c>
    </row>
    <row r="177" spans="1:65" s="49" customFormat="1" ht="24.2" customHeight="1">
      <c r="A177" s="47"/>
      <c r="B177" s="46"/>
      <c r="C177" s="135" t="s">
        <v>378</v>
      </c>
      <c r="D177" s="135" t="s">
        <v>300</v>
      </c>
      <c r="E177" s="136" t="s">
        <v>3852</v>
      </c>
      <c r="F177" s="137" t="s">
        <v>3853</v>
      </c>
      <c r="G177" s="138" t="s">
        <v>381</v>
      </c>
      <c r="H177" s="139">
        <v>680</v>
      </c>
      <c r="I177" s="23"/>
      <c r="J177" s="140">
        <f>ROUND(I177*H177,0)</f>
        <v>0</v>
      </c>
      <c r="K177" s="137" t="s">
        <v>314</v>
      </c>
      <c r="L177" s="46"/>
      <c r="M177" s="141" t="s">
        <v>1</v>
      </c>
      <c r="N177" s="142" t="s">
        <v>40</v>
      </c>
      <c r="O177" s="129"/>
      <c r="P177" s="130">
        <f>O177*H177</f>
        <v>0</v>
      </c>
      <c r="Q177" s="130">
        <v>0.487</v>
      </c>
      <c r="R177" s="130">
        <f>Q177*H177</f>
        <v>331.15999999999997</v>
      </c>
      <c r="S177" s="130">
        <v>0</v>
      </c>
      <c r="T177" s="131">
        <f>S177*H177</f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304</v>
      </c>
      <c r="AT177" s="132" t="s">
        <v>300</v>
      </c>
      <c r="AU177" s="132" t="s">
        <v>83</v>
      </c>
      <c r="AY177" s="39" t="s">
        <v>298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39" t="s">
        <v>8</v>
      </c>
      <c r="BK177" s="133">
        <f>ROUND(I177*H177,0)</f>
        <v>0</v>
      </c>
      <c r="BL177" s="39" t="s">
        <v>304</v>
      </c>
      <c r="BM177" s="132" t="s">
        <v>3854</v>
      </c>
    </row>
    <row r="178" spans="2:51" s="150" customFormat="1" ht="12">
      <c r="B178" s="151"/>
      <c r="D178" s="152" t="s">
        <v>306</v>
      </c>
      <c r="E178" s="153" t="s">
        <v>1</v>
      </c>
      <c r="F178" s="154" t="s">
        <v>3855</v>
      </c>
      <c r="H178" s="155">
        <v>680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306</v>
      </c>
      <c r="AU178" s="153" t="s">
        <v>83</v>
      </c>
      <c r="AV178" s="150" t="s">
        <v>83</v>
      </c>
      <c r="AW178" s="150" t="s">
        <v>31</v>
      </c>
      <c r="AX178" s="150" t="s">
        <v>8</v>
      </c>
      <c r="AY178" s="153" t="s">
        <v>298</v>
      </c>
    </row>
    <row r="179" spans="1:65" s="49" customFormat="1" ht="24.2" customHeight="1">
      <c r="A179" s="47"/>
      <c r="B179" s="46"/>
      <c r="C179" s="135" t="s">
        <v>384</v>
      </c>
      <c r="D179" s="135" t="s">
        <v>300</v>
      </c>
      <c r="E179" s="136" t="s">
        <v>3856</v>
      </c>
      <c r="F179" s="137" t="s">
        <v>3857</v>
      </c>
      <c r="G179" s="138" t="s">
        <v>381</v>
      </c>
      <c r="H179" s="139">
        <v>340</v>
      </c>
      <c r="I179" s="23"/>
      <c r="J179" s="140">
        <f>ROUND(I179*H179,0)</f>
        <v>0</v>
      </c>
      <c r="K179" s="137" t="s">
        <v>314</v>
      </c>
      <c r="L179" s="46"/>
      <c r="M179" s="141" t="s">
        <v>1</v>
      </c>
      <c r="N179" s="142" t="s">
        <v>40</v>
      </c>
      <c r="O179" s="129"/>
      <c r="P179" s="130">
        <f>O179*H179</f>
        <v>0</v>
      </c>
      <c r="Q179" s="130">
        <v>0.408</v>
      </c>
      <c r="R179" s="130">
        <f>Q179*H179</f>
        <v>138.72</v>
      </c>
      <c r="S179" s="130">
        <v>0</v>
      </c>
      <c r="T179" s="131">
        <f>S179*H179</f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304</v>
      </c>
      <c r="AT179" s="132" t="s">
        <v>300</v>
      </c>
      <c r="AU179" s="132" t="s">
        <v>83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3858</v>
      </c>
    </row>
    <row r="180" spans="2:51" s="150" customFormat="1" ht="12">
      <c r="B180" s="151"/>
      <c r="D180" s="152" t="s">
        <v>306</v>
      </c>
      <c r="E180" s="153" t="s">
        <v>1</v>
      </c>
      <c r="F180" s="154" t="s">
        <v>3859</v>
      </c>
      <c r="H180" s="155">
        <v>340</v>
      </c>
      <c r="L180" s="151"/>
      <c r="M180" s="156"/>
      <c r="N180" s="157"/>
      <c r="O180" s="157"/>
      <c r="P180" s="157"/>
      <c r="Q180" s="157"/>
      <c r="R180" s="157"/>
      <c r="S180" s="157"/>
      <c r="T180" s="158"/>
      <c r="AT180" s="153" t="s">
        <v>306</v>
      </c>
      <c r="AU180" s="153" t="s">
        <v>83</v>
      </c>
      <c r="AV180" s="150" t="s">
        <v>83</v>
      </c>
      <c r="AW180" s="150" t="s">
        <v>31</v>
      </c>
      <c r="AX180" s="150" t="s">
        <v>75</v>
      </c>
      <c r="AY180" s="153" t="s">
        <v>298</v>
      </c>
    </row>
    <row r="181" spans="2:51" s="159" customFormat="1" ht="12">
      <c r="B181" s="160"/>
      <c r="D181" s="152" t="s">
        <v>306</v>
      </c>
      <c r="E181" s="161" t="s">
        <v>3808</v>
      </c>
      <c r="F181" s="162" t="s">
        <v>309</v>
      </c>
      <c r="H181" s="163">
        <v>340</v>
      </c>
      <c r="L181" s="160"/>
      <c r="M181" s="164"/>
      <c r="N181" s="165"/>
      <c r="O181" s="165"/>
      <c r="P181" s="165"/>
      <c r="Q181" s="165"/>
      <c r="R181" s="165"/>
      <c r="S181" s="165"/>
      <c r="T181" s="166"/>
      <c r="AT181" s="161" t="s">
        <v>306</v>
      </c>
      <c r="AU181" s="161" t="s">
        <v>83</v>
      </c>
      <c r="AV181" s="159" t="s">
        <v>310</v>
      </c>
      <c r="AW181" s="159" t="s">
        <v>31</v>
      </c>
      <c r="AX181" s="159" t="s">
        <v>8</v>
      </c>
      <c r="AY181" s="161" t="s">
        <v>298</v>
      </c>
    </row>
    <row r="182" spans="1:65" s="49" customFormat="1" ht="24.2" customHeight="1">
      <c r="A182" s="47"/>
      <c r="B182" s="46"/>
      <c r="C182" s="135" t="s">
        <v>389</v>
      </c>
      <c r="D182" s="135" t="s">
        <v>300</v>
      </c>
      <c r="E182" s="136" t="s">
        <v>3860</v>
      </c>
      <c r="F182" s="137" t="s">
        <v>3861</v>
      </c>
      <c r="G182" s="138" t="s">
        <v>381</v>
      </c>
      <c r="H182" s="139">
        <v>340</v>
      </c>
      <c r="I182" s="23"/>
      <c r="J182" s="140">
        <f>ROUND(I182*H182,0)</f>
        <v>0</v>
      </c>
      <c r="K182" s="137" t="s">
        <v>314</v>
      </c>
      <c r="L182" s="46"/>
      <c r="M182" s="141" t="s">
        <v>1</v>
      </c>
      <c r="N182" s="142" t="s">
        <v>40</v>
      </c>
      <c r="O182" s="129"/>
      <c r="P182" s="130">
        <f>O182*H182</f>
        <v>0</v>
      </c>
      <c r="Q182" s="130">
        <v>0.612</v>
      </c>
      <c r="R182" s="130">
        <f>Q182*H182</f>
        <v>208.07999999999998</v>
      </c>
      <c r="S182" s="130">
        <v>0</v>
      </c>
      <c r="T182" s="131">
        <f>S182*H182</f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304</v>
      </c>
      <c r="AT182" s="132" t="s">
        <v>300</v>
      </c>
      <c r="AU182" s="132" t="s">
        <v>83</v>
      </c>
      <c r="AY182" s="39" t="s">
        <v>298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39" t="s">
        <v>8</v>
      </c>
      <c r="BK182" s="133">
        <f>ROUND(I182*H182,0)</f>
        <v>0</v>
      </c>
      <c r="BL182" s="39" t="s">
        <v>304</v>
      </c>
      <c r="BM182" s="132" t="s">
        <v>3862</v>
      </c>
    </row>
    <row r="183" spans="2:51" s="150" customFormat="1" ht="12">
      <c r="B183" s="151"/>
      <c r="D183" s="152" t="s">
        <v>306</v>
      </c>
      <c r="E183" s="153" t="s">
        <v>1</v>
      </c>
      <c r="F183" s="154" t="s">
        <v>3808</v>
      </c>
      <c r="H183" s="155">
        <v>340</v>
      </c>
      <c r="L183" s="151"/>
      <c r="M183" s="156"/>
      <c r="N183" s="157"/>
      <c r="O183" s="157"/>
      <c r="P183" s="157"/>
      <c r="Q183" s="157"/>
      <c r="R183" s="157"/>
      <c r="S183" s="157"/>
      <c r="T183" s="158"/>
      <c r="AT183" s="153" t="s">
        <v>306</v>
      </c>
      <c r="AU183" s="153" t="s">
        <v>83</v>
      </c>
      <c r="AV183" s="150" t="s">
        <v>83</v>
      </c>
      <c r="AW183" s="150" t="s">
        <v>31</v>
      </c>
      <c r="AX183" s="150" t="s">
        <v>8</v>
      </c>
      <c r="AY183" s="153" t="s">
        <v>298</v>
      </c>
    </row>
    <row r="184" spans="1:65" s="49" customFormat="1" ht="24.2" customHeight="1">
      <c r="A184" s="47"/>
      <c r="B184" s="46"/>
      <c r="C184" s="135" t="s">
        <v>395</v>
      </c>
      <c r="D184" s="135" t="s">
        <v>300</v>
      </c>
      <c r="E184" s="136" t="s">
        <v>3863</v>
      </c>
      <c r="F184" s="137" t="s">
        <v>3864</v>
      </c>
      <c r="G184" s="138" t="s">
        <v>381</v>
      </c>
      <c r="H184" s="139">
        <v>20</v>
      </c>
      <c r="I184" s="23"/>
      <c r="J184" s="140">
        <f>ROUND(I184*H184,0)</f>
        <v>0</v>
      </c>
      <c r="K184" s="137" t="s">
        <v>314</v>
      </c>
      <c r="L184" s="46"/>
      <c r="M184" s="141" t="s">
        <v>1</v>
      </c>
      <c r="N184" s="142" t="s">
        <v>40</v>
      </c>
      <c r="O184" s="129"/>
      <c r="P184" s="130">
        <f>O184*H184</f>
        <v>0</v>
      </c>
      <c r="Q184" s="130">
        <v>0.816</v>
      </c>
      <c r="R184" s="130">
        <f>Q184*H184</f>
        <v>16.32</v>
      </c>
      <c r="S184" s="130">
        <v>0</v>
      </c>
      <c r="T184" s="131">
        <f>S184*H184</f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304</v>
      </c>
      <c r="AT184" s="132" t="s">
        <v>300</v>
      </c>
      <c r="AU184" s="132" t="s">
        <v>83</v>
      </c>
      <c r="AY184" s="39" t="s">
        <v>298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39" t="s">
        <v>8</v>
      </c>
      <c r="BK184" s="133">
        <f>ROUND(I184*H184,0)</f>
        <v>0</v>
      </c>
      <c r="BL184" s="39" t="s">
        <v>304</v>
      </c>
      <c r="BM184" s="132" t="s">
        <v>3865</v>
      </c>
    </row>
    <row r="185" spans="2:51" s="150" customFormat="1" ht="12">
      <c r="B185" s="151"/>
      <c r="D185" s="152" t="s">
        <v>306</v>
      </c>
      <c r="E185" s="153" t="s">
        <v>1</v>
      </c>
      <c r="F185" s="154" t="s">
        <v>3866</v>
      </c>
      <c r="H185" s="155">
        <v>20</v>
      </c>
      <c r="L185" s="151"/>
      <c r="M185" s="156"/>
      <c r="N185" s="157"/>
      <c r="O185" s="157"/>
      <c r="P185" s="157"/>
      <c r="Q185" s="157"/>
      <c r="R185" s="157"/>
      <c r="S185" s="157"/>
      <c r="T185" s="158"/>
      <c r="AT185" s="153" t="s">
        <v>306</v>
      </c>
      <c r="AU185" s="153" t="s">
        <v>83</v>
      </c>
      <c r="AV185" s="150" t="s">
        <v>83</v>
      </c>
      <c r="AW185" s="150" t="s">
        <v>31</v>
      </c>
      <c r="AX185" s="150" t="s">
        <v>75</v>
      </c>
      <c r="AY185" s="153" t="s">
        <v>298</v>
      </c>
    </row>
    <row r="186" spans="2:51" s="159" customFormat="1" ht="12">
      <c r="B186" s="160"/>
      <c r="D186" s="152" t="s">
        <v>306</v>
      </c>
      <c r="E186" s="161" t="s">
        <v>3867</v>
      </c>
      <c r="F186" s="162" t="s">
        <v>309</v>
      </c>
      <c r="H186" s="163">
        <v>20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306</v>
      </c>
      <c r="AU186" s="161" t="s">
        <v>83</v>
      </c>
      <c r="AV186" s="159" t="s">
        <v>310</v>
      </c>
      <c r="AW186" s="159" t="s">
        <v>31</v>
      </c>
      <c r="AX186" s="159" t="s">
        <v>8</v>
      </c>
      <c r="AY186" s="161" t="s">
        <v>298</v>
      </c>
    </row>
    <row r="187" spans="2:63" s="107" customFormat="1" ht="22.9" customHeight="1">
      <c r="B187" s="108"/>
      <c r="D187" s="109" t="s">
        <v>74</v>
      </c>
      <c r="E187" s="118" t="s">
        <v>1050</v>
      </c>
      <c r="F187" s="118" t="s">
        <v>1051</v>
      </c>
      <c r="J187" s="119">
        <f>BK187</f>
        <v>0</v>
      </c>
      <c r="L187" s="108"/>
      <c r="M187" s="112"/>
      <c r="N187" s="113"/>
      <c r="O187" s="113"/>
      <c r="P187" s="114">
        <f>P188</f>
        <v>0</v>
      </c>
      <c r="Q187" s="113"/>
      <c r="R187" s="114">
        <f>R188</f>
        <v>0</v>
      </c>
      <c r="S187" s="113"/>
      <c r="T187" s="115">
        <f>T188</f>
        <v>0</v>
      </c>
      <c r="AR187" s="109" t="s">
        <v>8</v>
      </c>
      <c r="AT187" s="116" t="s">
        <v>74</v>
      </c>
      <c r="AU187" s="116" t="s">
        <v>8</v>
      </c>
      <c r="AY187" s="109" t="s">
        <v>298</v>
      </c>
      <c r="BK187" s="117">
        <f>BK188</f>
        <v>0</v>
      </c>
    </row>
    <row r="188" spans="1:65" s="49" customFormat="1" ht="24.2" customHeight="1">
      <c r="A188" s="47"/>
      <c r="B188" s="46"/>
      <c r="C188" s="135" t="s">
        <v>401</v>
      </c>
      <c r="D188" s="135" t="s">
        <v>300</v>
      </c>
      <c r="E188" s="136" t="s">
        <v>3337</v>
      </c>
      <c r="F188" s="137" t="s">
        <v>3338</v>
      </c>
      <c r="G188" s="138" t="s">
        <v>347</v>
      </c>
      <c r="H188" s="139">
        <v>1185.701</v>
      </c>
      <c r="I188" s="23"/>
      <c r="J188" s="140">
        <f>ROUND(I188*H188,0)</f>
        <v>0</v>
      </c>
      <c r="K188" s="137" t="s">
        <v>314</v>
      </c>
      <c r="L188" s="46"/>
      <c r="M188" s="178" t="s">
        <v>1</v>
      </c>
      <c r="N188" s="179" t="s">
        <v>40</v>
      </c>
      <c r="O188" s="145"/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304</v>
      </c>
      <c r="AT188" s="132" t="s">
        <v>300</v>
      </c>
      <c r="AU188" s="132" t="s">
        <v>83</v>
      </c>
      <c r="AY188" s="39" t="s">
        <v>298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39" t="s">
        <v>8</v>
      </c>
      <c r="BK188" s="133">
        <f>ROUND(I188*H188,0)</f>
        <v>0</v>
      </c>
      <c r="BL188" s="39" t="s">
        <v>304</v>
      </c>
      <c r="BM188" s="132" t="s">
        <v>3868</v>
      </c>
    </row>
    <row r="189" spans="1:31" s="49" customFormat="1" ht="6.95" customHeight="1">
      <c r="A189" s="47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46"/>
      <c r="M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</row>
    <row r="190" s="38" customFormat="1" ht="12"/>
    <row r="191" s="38" customFormat="1" ht="12"/>
    <row r="192" s="38" customFormat="1" ht="12"/>
    <row r="193" s="38" customFormat="1" ht="12"/>
    <row r="194" s="38" customFormat="1" ht="12"/>
    <row r="195" s="38" customFormat="1" ht="12"/>
    <row r="196" s="38" customFormat="1" ht="12"/>
    <row r="197" s="38" customFormat="1" ht="12"/>
    <row r="198" s="38" customFormat="1" ht="12"/>
  </sheetData>
  <sheetProtection password="D62F" sheet="1" objects="1" scenarios="1"/>
  <autoFilter ref="C119:K18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76">
      <selection activeCell="H189" sqref="H189:I189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127</v>
      </c>
      <c r="AZ2" s="148" t="s">
        <v>159</v>
      </c>
      <c r="BA2" s="148" t="s">
        <v>3219</v>
      </c>
      <c r="BB2" s="148" t="s">
        <v>1</v>
      </c>
      <c r="BC2" s="148" t="s">
        <v>1140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547</v>
      </c>
      <c r="BA3" s="148" t="s">
        <v>3869</v>
      </c>
      <c r="BB3" s="148" t="s">
        <v>1</v>
      </c>
      <c r="BC3" s="148" t="s">
        <v>3222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3870</v>
      </c>
      <c r="BA4" s="148" t="s">
        <v>3871</v>
      </c>
      <c r="BB4" s="148" t="s">
        <v>1</v>
      </c>
      <c r="BC4" s="148" t="s">
        <v>3810</v>
      </c>
      <c r="BD4" s="148" t="s">
        <v>83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3872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ROUND(J122,0)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ROUND((SUM(BE122:BE192)),0)</f>
        <v>0</v>
      </c>
      <c r="G33" s="47"/>
      <c r="H33" s="47"/>
      <c r="I33" s="59">
        <v>0.21</v>
      </c>
      <c r="J33" s="58">
        <f>ROUND(((SUM(BE122:BE192))*I33),0)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ROUND((SUM(BF122:BF192)),0)</f>
        <v>0</v>
      </c>
      <c r="G34" s="47"/>
      <c r="H34" s="47"/>
      <c r="I34" s="59">
        <v>0.15</v>
      </c>
      <c r="J34" s="58">
        <f>ROUND(((SUM(BF122:BF192))*I34),0)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ROUND((SUM(BG122:BG192)),0)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ROUND((SUM(BH122:BH192)),0)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ROUND((SUM(BI122:BI192)),0)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45ab - SO 45b - Pěší komunikace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J122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J123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J124</f>
        <v>0</v>
      </c>
      <c r="L98" s="86"/>
    </row>
    <row r="99" spans="2:12" s="238" customFormat="1" ht="19.9" customHeight="1">
      <c r="B99" s="86"/>
      <c r="D99" s="87" t="s">
        <v>3225</v>
      </c>
      <c r="E99" s="88"/>
      <c r="F99" s="88"/>
      <c r="G99" s="88"/>
      <c r="H99" s="88"/>
      <c r="I99" s="88"/>
      <c r="J99" s="89">
        <f>J156</f>
        <v>0</v>
      </c>
      <c r="L99" s="86"/>
    </row>
    <row r="100" spans="2:12" s="238" customFormat="1" ht="19.9" customHeight="1">
      <c r="B100" s="86"/>
      <c r="D100" s="87" t="s">
        <v>268</v>
      </c>
      <c r="E100" s="88"/>
      <c r="F100" s="88"/>
      <c r="G100" s="88"/>
      <c r="H100" s="88"/>
      <c r="I100" s="88"/>
      <c r="J100" s="89">
        <f>J168</f>
        <v>0</v>
      </c>
      <c r="L100" s="86"/>
    </row>
    <row r="101" spans="2:12" s="238" customFormat="1" ht="19.9" customHeight="1">
      <c r="B101" s="86"/>
      <c r="D101" s="87" t="s">
        <v>269</v>
      </c>
      <c r="E101" s="88"/>
      <c r="F101" s="88"/>
      <c r="G101" s="88"/>
      <c r="H101" s="88"/>
      <c r="I101" s="88"/>
      <c r="J101" s="89">
        <f>J185</f>
        <v>0</v>
      </c>
      <c r="L101" s="86"/>
    </row>
    <row r="102" spans="2:12" s="238" customFormat="1" ht="19.9" customHeight="1">
      <c r="B102" s="86"/>
      <c r="D102" s="87" t="s">
        <v>270</v>
      </c>
      <c r="E102" s="88"/>
      <c r="F102" s="88"/>
      <c r="G102" s="88"/>
      <c r="H102" s="88"/>
      <c r="I102" s="88"/>
      <c r="J102" s="89">
        <f>J191</f>
        <v>0</v>
      </c>
      <c r="L102" s="86"/>
    </row>
    <row r="103" spans="1:31" s="49" customFormat="1" ht="21.75" customHeight="1">
      <c r="A103" s="47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s="49" customFormat="1" ht="6.95" customHeight="1">
      <c r="A104" s="4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="38" customFormat="1" ht="12"/>
    <row r="106" s="38" customFormat="1" ht="12"/>
    <row r="107" s="38" customFormat="1" ht="12"/>
    <row r="108" spans="1:31" s="49" customFormat="1" ht="6.95" customHeight="1">
      <c r="A108" s="47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24.95" customHeight="1">
      <c r="A109" s="47"/>
      <c r="B109" s="46"/>
      <c r="C109" s="43" t="s">
        <v>283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16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92" t="str">
        <f>E7</f>
        <v>Expozice Jihozápadní Afrika, ZOO Dvůr Králové a.s. - Změna B, 2.etapa</v>
      </c>
      <c r="F112" s="293"/>
      <c r="G112" s="293"/>
      <c r="H112" s="293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2" customHeight="1">
      <c r="A113" s="47"/>
      <c r="B113" s="46"/>
      <c r="C113" s="45" t="s">
        <v>171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6.5" customHeight="1">
      <c r="A114" s="47"/>
      <c r="B114" s="46"/>
      <c r="C114" s="47"/>
      <c r="D114" s="47"/>
      <c r="E114" s="249" t="str">
        <f>E9</f>
        <v>45ab - SO 45b - Pěší komunikace - změna B, 2. etapa</v>
      </c>
      <c r="F114" s="291"/>
      <c r="G114" s="291"/>
      <c r="H114" s="291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2" customHeight="1">
      <c r="A116" s="47"/>
      <c r="B116" s="46"/>
      <c r="C116" s="45" t="s">
        <v>20</v>
      </c>
      <c r="D116" s="47"/>
      <c r="E116" s="47"/>
      <c r="F116" s="50" t="str">
        <f>F12</f>
        <v>Dvůr Králové nad Labem</v>
      </c>
      <c r="G116" s="47"/>
      <c r="H116" s="47"/>
      <c r="I116" s="45" t="s">
        <v>22</v>
      </c>
      <c r="J116" s="210">
        <f>IF(J12="","",J12)</f>
        <v>0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40.15" customHeight="1">
      <c r="A118" s="47"/>
      <c r="B118" s="46"/>
      <c r="C118" s="45" t="s">
        <v>23</v>
      </c>
      <c r="D118" s="47"/>
      <c r="E118" s="47"/>
      <c r="F118" s="50" t="str">
        <f>E15</f>
        <v>ZOO Dvůr Králové a.s., Štefánikova 1029, D.K.n.L.</v>
      </c>
      <c r="G118" s="47"/>
      <c r="H118" s="47"/>
      <c r="I118" s="45" t="s">
        <v>29</v>
      </c>
      <c r="J118" s="77" t="str">
        <f>E21</f>
        <v>Projektis spol. s r.o., Legionářská 562, D.K.n.L.</v>
      </c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5.2" customHeight="1">
      <c r="A119" s="47"/>
      <c r="B119" s="46"/>
      <c r="C119" s="45" t="s">
        <v>27</v>
      </c>
      <c r="D119" s="47"/>
      <c r="E119" s="47"/>
      <c r="F119" s="50" t="str">
        <f>IF(E18="","",E18)</f>
        <v>Vyplň údaj</v>
      </c>
      <c r="G119" s="47"/>
      <c r="H119" s="47"/>
      <c r="I119" s="45" t="s">
        <v>32</v>
      </c>
      <c r="J119" s="77" t="str">
        <f>E24</f>
        <v>ing. V. Švehla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0.3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99" customFormat="1" ht="29.25" customHeight="1">
      <c r="A121" s="90"/>
      <c r="B121" s="91"/>
      <c r="C121" s="92" t="s">
        <v>284</v>
      </c>
      <c r="D121" s="93" t="s">
        <v>60</v>
      </c>
      <c r="E121" s="93" t="s">
        <v>56</v>
      </c>
      <c r="F121" s="93" t="s">
        <v>57</v>
      </c>
      <c r="G121" s="93" t="s">
        <v>285</v>
      </c>
      <c r="H121" s="93" t="s">
        <v>286</v>
      </c>
      <c r="I121" s="93" t="s">
        <v>287</v>
      </c>
      <c r="J121" s="93" t="s">
        <v>258</v>
      </c>
      <c r="K121" s="94" t="s">
        <v>288</v>
      </c>
      <c r="L121" s="95"/>
      <c r="M121" s="96" t="s">
        <v>1</v>
      </c>
      <c r="N121" s="97" t="s">
        <v>39</v>
      </c>
      <c r="O121" s="97" t="s">
        <v>289</v>
      </c>
      <c r="P121" s="97" t="s">
        <v>290</v>
      </c>
      <c r="Q121" s="97" t="s">
        <v>291</v>
      </c>
      <c r="R121" s="97" t="s">
        <v>292</v>
      </c>
      <c r="S121" s="97" t="s">
        <v>293</v>
      </c>
      <c r="T121" s="98" t="s">
        <v>294</v>
      </c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3" s="49" customFormat="1" ht="22.9" customHeight="1">
      <c r="A122" s="47"/>
      <c r="B122" s="46"/>
      <c r="C122" s="100" t="s">
        <v>295</v>
      </c>
      <c r="D122" s="47"/>
      <c r="E122" s="47"/>
      <c r="F122" s="47"/>
      <c r="G122" s="47"/>
      <c r="H122" s="47"/>
      <c r="I122" s="47"/>
      <c r="J122" s="101">
        <f>BK122</f>
        <v>0</v>
      </c>
      <c r="K122" s="47"/>
      <c r="L122" s="46"/>
      <c r="M122" s="102"/>
      <c r="N122" s="103"/>
      <c r="O122" s="55"/>
      <c r="P122" s="104">
        <f>P123</f>
        <v>0</v>
      </c>
      <c r="Q122" s="55"/>
      <c r="R122" s="104">
        <f>R123</f>
        <v>531.80672</v>
      </c>
      <c r="S122" s="55"/>
      <c r="T122" s="105">
        <f>T123</f>
        <v>440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T122" s="39" t="s">
        <v>74</v>
      </c>
      <c r="AU122" s="39" t="s">
        <v>260</v>
      </c>
      <c r="BK122" s="106">
        <f>BK123</f>
        <v>0</v>
      </c>
    </row>
    <row r="123" spans="2:63" s="107" customFormat="1" ht="25.9" customHeight="1">
      <c r="B123" s="108"/>
      <c r="D123" s="109" t="s">
        <v>74</v>
      </c>
      <c r="E123" s="110" t="s">
        <v>296</v>
      </c>
      <c r="F123" s="110" t="s">
        <v>297</v>
      </c>
      <c r="J123" s="111">
        <f>BK123</f>
        <v>0</v>
      </c>
      <c r="L123" s="108"/>
      <c r="M123" s="112"/>
      <c r="N123" s="113"/>
      <c r="O123" s="113"/>
      <c r="P123" s="114">
        <f>P124+P156+P168+P185+P191</f>
        <v>0</v>
      </c>
      <c r="Q123" s="113"/>
      <c r="R123" s="114">
        <f>R124+R156+R168+R185+R191</f>
        <v>531.80672</v>
      </c>
      <c r="S123" s="113"/>
      <c r="T123" s="115">
        <f>T124+T156+T168+T185+T191</f>
        <v>440</v>
      </c>
      <c r="AR123" s="109" t="s">
        <v>8</v>
      </c>
      <c r="AT123" s="116" t="s">
        <v>74</v>
      </c>
      <c r="AU123" s="116" t="s">
        <v>75</v>
      </c>
      <c r="AY123" s="109" t="s">
        <v>298</v>
      </c>
      <c r="BK123" s="117">
        <f>BK124+BK156+BK168+BK185+BK191</f>
        <v>0</v>
      </c>
    </row>
    <row r="124" spans="2:63" s="107" customFormat="1" ht="22.9" customHeight="1">
      <c r="B124" s="108"/>
      <c r="D124" s="109" t="s">
        <v>74</v>
      </c>
      <c r="E124" s="118" t="s">
        <v>8</v>
      </c>
      <c r="F124" s="118" t="s">
        <v>299</v>
      </c>
      <c r="J124" s="119">
        <f>BK124</f>
        <v>0</v>
      </c>
      <c r="L124" s="108"/>
      <c r="M124" s="112"/>
      <c r="N124" s="113"/>
      <c r="O124" s="113"/>
      <c r="P124" s="114">
        <f>SUM(P125:P155)</f>
        <v>0</v>
      </c>
      <c r="Q124" s="113"/>
      <c r="R124" s="114">
        <f>SUM(R125:R155)</f>
        <v>0</v>
      </c>
      <c r="S124" s="113"/>
      <c r="T124" s="115">
        <f>SUM(T125:T155)</f>
        <v>0</v>
      </c>
      <c r="AR124" s="109" t="s">
        <v>8</v>
      </c>
      <c r="AT124" s="116" t="s">
        <v>74</v>
      </c>
      <c r="AU124" s="116" t="s">
        <v>8</v>
      </c>
      <c r="AY124" s="109" t="s">
        <v>298</v>
      </c>
      <c r="BK124" s="117">
        <f>SUM(BK125:BK155)</f>
        <v>0</v>
      </c>
    </row>
    <row r="125" spans="1:65" s="49" customFormat="1" ht="24.2" customHeight="1">
      <c r="A125" s="47"/>
      <c r="B125" s="46"/>
      <c r="C125" s="135" t="s">
        <v>8</v>
      </c>
      <c r="D125" s="135" t="s">
        <v>300</v>
      </c>
      <c r="E125" s="136" t="s">
        <v>3238</v>
      </c>
      <c r="F125" s="137" t="s">
        <v>3239</v>
      </c>
      <c r="G125" s="138" t="s">
        <v>303</v>
      </c>
      <c r="H125" s="139">
        <v>65</v>
      </c>
      <c r="I125" s="23"/>
      <c r="J125" s="140">
        <f>ROUND(I125*H125,0)</f>
        <v>0</v>
      </c>
      <c r="K125" s="137" t="s">
        <v>314</v>
      </c>
      <c r="L125" s="46"/>
      <c r="M125" s="141" t="s">
        <v>1</v>
      </c>
      <c r="N125" s="142" t="s">
        <v>40</v>
      </c>
      <c r="O125" s="129"/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R125" s="132" t="s">
        <v>304</v>
      </c>
      <c r="AT125" s="132" t="s">
        <v>300</v>
      </c>
      <c r="AU125" s="132" t="s">
        <v>83</v>
      </c>
      <c r="AY125" s="39" t="s">
        <v>298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39" t="s">
        <v>8</v>
      </c>
      <c r="BK125" s="133">
        <f>ROUND(I125*H125,0)</f>
        <v>0</v>
      </c>
      <c r="BL125" s="39" t="s">
        <v>304</v>
      </c>
      <c r="BM125" s="132" t="s">
        <v>3240</v>
      </c>
    </row>
    <row r="126" spans="2:51" s="150" customFormat="1" ht="12">
      <c r="B126" s="151"/>
      <c r="D126" s="152" t="s">
        <v>306</v>
      </c>
      <c r="E126" s="153" t="s">
        <v>1</v>
      </c>
      <c r="F126" s="154" t="s">
        <v>3241</v>
      </c>
      <c r="H126" s="155">
        <v>130</v>
      </c>
      <c r="L126" s="151"/>
      <c r="M126" s="156"/>
      <c r="N126" s="157"/>
      <c r="O126" s="157"/>
      <c r="P126" s="157"/>
      <c r="Q126" s="157"/>
      <c r="R126" s="157"/>
      <c r="S126" s="157"/>
      <c r="T126" s="158"/>
      <c r="AT126" s="153" t="s">
        <v>306</v>
      </c>
      <c r="AU126" s="153" t="s">
        <v>83</v>
      </c>
      <c r="AV126" s="150" t="s">
        <v>83</v>
      </c>
      <c r="AW126" s="150" t="s">
        <v>31</v>
      </c>
      <c r="AX126" s="150" t="s">
        <v>75</v>
      </c>
      <c r="AY126" s="153" t="s">
        <v>298</v>
      </c>
    </row>
    <row r="127" spans="2:51" s="159" customFormat="1" ht="22.5">
      <c r="B127" s="160"/>
      <c r="D127" s="152" t="s">
        <v>306</v>
      </c>
      <c r="E127" s="161" t="s">
        <v>159</v>
      </c>
      <c r="F127" s="162" t="s">
        <v>3873</v>
      </c>
      <c r="H127" s="163">
        <v>130</v>
      </c>
      <c r="L127" s="160"/>
      <c r="M127" s="164"/>
      <c r="N127" s="165"/>
      <c r="O127" s="165"/>
      <c r="P127" s="165"/>
      <c r="Q127" s="165"/>
      <c r="R127" s="165"/>
      <c r="S127" s="165"/>
      <c r="T127" s="166"/>
      <c r="AT127" s="161" t="s">
        <v>306</v>
      </c>
      <c r="AU127" s="161" t="s">
        <v>83</v>
      </c>
      <c r="AV127" s="159" t="s">
        <v>310</v>
      </c>
      <c r="AW127" s="159" t="s">
        <v>31</v>
      </c>
      <c r="AX127" s="159" t="s">
        <v>75</v>
      </c>
      <c r="AY127" s="161" t="s">
        <v>298</v>
      </c>
    </row>
    <row r="128" spans="2:51" s="150" customFormat="1" ht="12">
      <c r="B128" s="151"/>
      <c r="D128" s="152" t="s">
        <v>306</v>
      </c>
      <c r="E128" s="153" t="s">
        <v>1</v>
      </c>
      <c r="F128" s="154" t="s">
        <v>3248</v>
      </c>
      <c r="H128" s="155">
        <v>65</v>
      </c>
      <c r="L128" s="151"/>
      <c r="M128" s="156"/>
      <c r="N128" s="157"/>
      <c r="O128" s="157"/>
      <c r="P128" s="157"/>
      <c r="Q128" s="157"/>
      <c r="R128" s="157"/>
      <c r="S128" s="157"/>
      <c r="T128" s="158"/>
      <c r="AT128" s="153" t="s">
        <v>306</v>
      </c>
      <c r="AU128" s="153" t="s">
        <v>83</v>
      </c>
      <c r="AV128" s="150" t="s">
        <v>83</v>
      </c>
      <c r="AW128" s="150" t="s">
        <v>31</v>
      </c>
      <c r="AX128" s="150" t="s">
        <v>75</v>
      </c>
      <c r="AY128" s="153" t="s">
        <v>298</v>
      </c>
    </row>
    <row r="129" spans="2:51" s="159" customFormat="1" ht="12">
      <c r="B129" s="160"/>
      <c r="D129" s="152" t="s">
        <v>306</v>
      </c>
      <c r="E129" s="161" t="s">
        <v>1</v>
      </c>
      <c r="F129" s="162" t="s">
        <v>309</v>
      </c>
      <c r="H129" s="163">
        <v>65</v>
      </c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306</v>
      </c>
      <c r="AU129" s="161" t="s">
        <v>83</v>
      </c>
      <c r="AV129" s="159" t="s">
        <v>310</v>
      </c>
      <c r="AW129" s="159" t="s">
        <v>31</v>
      </c>
      <c r="AX129" s="159" t="s">
        <v>8</v>
      </c>
      <c r="AY129" s="161" t="s">
        <v>298</v>
      </c>
    </row>
    <row r="130" spans="1:65" s="49" customFormat="1" ht="24.2" customHeight="1">
      <c r="A130" s="47"/>
      <c r="B130" s="46"/>
      <c r="C130" s="135" t="s">
        <v>83</v>
      </c>
      <c r="D130" s="135" t="s">
        <v>300</v>
      </c>
      <c r="E130" s="136" t="s">
        <v>3244</v>
      </c>
      <c r="F130" s="137" t="s">
        <v>3245</v>
      </c>
      <c r="G130" s="138" t="s">
        <v>303</v>
      </c>
      <c r="H130" s="139">
        <v>65</v>
      </c>
      <c r="I130" s="23"/>
      <c r="J130" s="140">
        <f>ROUND(I130*H130,0)</f>
        <v>0</v>
      </c>
      <c r="K130" s="137" t="s">
        <v>314</v>
      </c>
      <c r="L130" s="46"/>
      <c r="M130" s="141" t="s">
        <v>1</v>
      </c>
      <c r="N130" s="142" t="s">
        <v>40</v>
      </c>
      <c r="O130" s="129"/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304</v>
      </c>
      <c r="AT130" s="132" t="s">
        <v>300</v>
      </c>
      <c r="AU130" s="132" t="s">
        <v>83</v>
      </c>
      <c r="AY130" s="39" t="s">
        <v>298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39" t="s">
        <v>8</v>
      </c>
      <c r="BK130" s="133">
        <f>ROUND(I130*H130,0)</f>
        <v>0</v>
      </c>
      <c r="BL130" s="39" t="s">
        <v>304</v>
      </c>
      <c r="BM130" s="132" t="s">
        <v>3874</v>
      </c>
    </row>
    <row r="131" spans="2:51" s="150" customFormat="1" ht="12">
      <c r="B131" s="151"/>
      <c r="D131" s="152" t="s">
        <v>306</v>
      </c>
      <c r="E131" s="153" t="s">
        <v>1</v>
      </c>
      <c r="F131" s="154" t="s">
        <v>3248</v>
      </c>
      <c r="H131" s="155">
        <v>65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306</v>
      </c>
      <c r="AU131" s="153" t="s">
        <v>83</v>
      </c>
      <c r="AV131" s="150" t="s">
        <v>83</v>
      </c>
      <c r="AW131" s="150" t="s">
        <v>31</v>
      </c>
      <c r="AX131" s="150" t="s">
        <v>75</v>
      </c>
      <c r="AY131" s="153" t="s">
        <v>298</v>
      </c>
    </row>
    <row r="132" spans="2:51" s="159" customFormat="1" ht="12">
      <c r="B132" s="160"/>
      <c r="D132" s="152" t="s">
        <v>306</v>
      </c>
      <c r="E132" s="161" t="s">
        <v>1</v>
      </c>
      <c r="F132" s="162" t="s">
        <v>309</v>
      </c>
      <c r="H132" s="163">
        <v>65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306</v>
      </c>
      <c r="AU132" s="161" t="s">
        <v>83</v>
      </c>
      <c r="AV132" s="159" t="s">
        <v>310</v>
      </c>
      <c r="AW132" s="159" t="s">
        <v>31</v>
      </c>
      <c r="AX132" s="159" t="s">
        <v>8</v>
      </c>
      <c r="AY132" s="161" t="s">
        <v>298</v>
      </c>
    </row>
    <row r="133" spans="1:65" s="49" customFormat="1" ht="24.2" customHeight="1">
      <c r="A133" s="47"/>
      <c r="B133" s="46"/>
      <c r="C133" s="135" t="s">
        <v>310</v>
      </c>
      <c r="D133" s="135" t="s">
        <v>300</v>
      </c>
      <c r="E133" s="136" t="s">
        <v>324</v>
      </c>
      <c r="F133" s="137" t="s">
        <v>325</v>
      </c>
      <c r="G133" s="138" t="s">
        <v>303</v>
      </c>
      <c r="H133" s="139">
        <v>65</v>
      </c>
      <c r="I133" s="23"/>
      <c r="J133" s="140">
        <f>ROUND(I133*H133,0)</f>
        <v>0</v>
      </c>
      <c r="K133" s="137" t="s">
        <v>314</v>
      </c>
      <c r="L133" s="46"/>
      <c r="M133" s="141" t="s">
        <v>1</v>
      </c>
      <c r="N133" s="142" t="s">
        <v>40</v>
      </c>
      <c r="O133" s="129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304</v>
      </c>
      <c r="AT133" s="132" t="s">
        <v>300</v>
      </c>
      <c r="AU133" s="132" t="s">
        <v>83</v>
      </c>
      <c r="AY133" s="39" t="s">
        <v>298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39" t="s">
        <v>8</v>
      </c>
      <c r="BK133" s="133">
        <f>ROUND(I133*H133,0)</f>
        <v>0</v>
      </c>
      <c r="BL133" s="39" t="s">
        <v>304</v>
      </c>
      <c r="BM133" s="132" t="s">
        <v>3875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3248</v>
      </c>
      <c r="H134" s="155">
        <v>65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75</v>
      </c>
      <c r="AY134" s="153" t="s">
        <v>298</v>
      </c>
    </row>
    <row r="135" spans="2:51" s="159" customFormat="1" ht="12">
      <c r="B135" s="160"/>
      <c r="D135" s="152" t="s">
        <v>306</v>
      </c>
      <c r="E135" s="161" t="s">
        <v>1</v>
      </c>
      <c r="F135" s="162" t="s">
        <v>309</v>
      </c>
      <c r="H135" s="163">
        <v>65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306</v>
      </c>
      <c r="AU135" s="161" t="s">
        <v>83</v>
      </c>
      <c r="AV135" s="159" t="s">
        <v>310</v>
      </c>
      <c r="AW135" s="159" t="s">
        <v>31</v>
      </c>
      <c r="AX135" s="159" t="s">
        <v>8</v>
      </c>
      <c r="AY135" s="161" t="s">
        <v>298</v>
      </c>
    </row>
    <row r="136" spans="1:65" s="49" customFormat="1" ht="37.9" customHeight="1">
      <c r="A136" s="47"/>
      <c r="B136" s="46"/>
      <c r="C136" s="135" t="s">
        <v>304</v>
      </c>
      <c r="D136" s="135" t="s">
        <v>300</v>
      </c>
      <c r="E136" s="136" t="s">
        <v>328</v>
      </c>
      <c r="F136" s="137" t="s">
        <v>329</v>
      </c>
      <c r="G136" s="138" t="s">
        <v>303</v>
      </c>
      <c r="H136" s="139">
        <v>1300</v>
      </c>
      <c r="I136" s="23"/>
      <c r="J136" s="140">
        <f>ROUND(I136*H136,0)</f>
        <v>0</v>
      </c>
      <c r="K136" s="137" t="s">
        <v>314</v>
      </c>
      <c r="L136" s="46"/>
      <c r="M136" s="141" t="s">
        <v>1</v>
      </c>
      <c r="N136" s="142" t="s">
        <v>40</v>
      </c>
      <c r="O136" s="129"/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83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304</v>
      </c>
      <c r="BM136" s="132" t="s">
        <v>3876</v>
      </c>
    </row>
    <row r="137" spans="2:51" s="150" customFormat="1" ht="12">
      <c r="B137" s="151"/>
      <c r="D137" s="152" t="s">
        <v>306</v>
      </c>
      <c r="E137" s="153" t="s">
        <v>1</v>
      </c>
      <c r="F137" s="154" t="s">
        <v>3248</v>
      </c>
      <c r="H137" s="155">
        <v>65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306</v>
      </c>
      <c r="AU137" s="153" t="s">
        <v>83</v>
      </c>
      <c r="AV137" s="150" t="s">
        <v>83</v>
      </c>
      <c r="AW137" s="150" t="s">
        <v>31</v>
      </c>
      <c r="AX137" s="150" t="s">
        <v>75</v>
      </c>
      <c r="AY137" s="153" t="s">
        <v>298</v>
      </c>
    </row>
    <row r="138" spans="2:51" s="159" customFormat="1" ht="12">
      <c r="B138" s="160"/>
      <c r="D138" s="152" t="s">
        <v>306</v>
      </c>
      <c r="E138" s="161" t="s">
        <v>1</v>
      </c>
      <c r="F138" s="162" t="s">
        <v>309</v>
      </c>
      <c r="H138" s="163">
        <v>65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306</v>
      </c>
      <c r="AU138" s="161" t="s">
        <v>83</v>
      </c>
      <c r="AV138" s="159" t="s">
        <v>310</v>
      </c>
      <c r="AW138" s="159" t="s">
        <v>31</v>
      </c>
      <c r="AX138" s="159" t="s">
        <v>8</v>
      </c>
      <c r="AY138" s="161" t="s">
        <v>298</v>
      </c>
    </row>
    <row r="139" spans="2:51" s="150" customFormat="1" ht="12">
      <c r="B139" s="151"/>
      <c r="D139" s="152" t="s">
        <v>306</v>
      </c>
      <c r="F139" s="154" t="s">
        <v>3250</v>
      </c>
      <c r="H139" s="155">
        <v>1300</v>
      </c>
      <c r="L139" s="151"/>
      <c r="M139" s="156"/>
      <c r="N139" s="157"/>
      <c r="O139" s="157"/>
      <c r="P139" s="157"/>
      <c r="Q139" s="157"/>
      <c r="R139" s="157"/>
      <c r="S139" s="157"/>
      <c r="T139" s="158"/>
      <c r="AT139" s="153" t="s">
        <v>306</v>
      </c>
      <c r="AU139" s="153" t="s">
        <v>83</v>
      </c>
      <c r="AV139" s="150" t="s">
        <v>83</v>
      </c>
      <c r="AW139" s="150" t="s">
        <v>3</v>
      </c>
      <c r="AX139" s="150" t="s">
        <v>8</v>
      </c>
      <c r="AY139" s="153" t="s">
        <v>298</v>
      </c>
    </row>
    <row r="140" spans="1:65" s="49" customFormat="1" ht="24.2" customHeight="1">
      <c r="A140" s="47"/>
      <c r="B140" s="46"/>
      <c r="C140" s="135" t="s">
        <v>327</v>
      </c>
      <c r="D140" s="135" t="s">
        <v>300</v>
      </c>
      <c r="E140" s="136" t="s">
        <v>333</v>
      </c>
      <c r="F140" s="137" t="s">
        <v>334</v>
      </c>
      <c r="G140" s="138" t="s">
        <v>303</v>
      </c>
      <c r="H140" s="139">
        <v>65</v>
      </c>
      <c r="I140" s="23"/>
      <c r="J140" s="140">
        <f>ROUND(I140*H140,0)</f>
        <v>0</v>
      </c>
      <c r="K140" s="137" t="s">
        <v>314</v>
      </c>
      <c r="L140" s="46"/>
      <c r="M140" s="141" t="s">
        <v>1</v>
      </c>
      <c r="N140" s="142" t="s">
        <v>40</v>
      </c>
      <c r="O140" s="129"/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304</v>
      </c>
      <c r="AT140" s="132" t="s">
        <v>300</v>
      </c>
      <c r="AU140" s="132" t="s">
        <v>83</v>
      </c>
      <c r="AY140" s="39" t="s">
        <v>298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39" t="s">
        <v>8</v>
      </c>
      <c r="BK140" s="133">
        <f>ROUND(I140*H140,0)</f>
        <v>0</v>
      </c>
      <c r="BL140" s="39" t="s">
        <v>304</v>
      </c>
      <c r="BM140" s="132" t="s">
        <v>3877</v>
      </c>
    </row>
    <row r="141" spans="2:51" s="150" customFormat="1" ht="12">
      <c r="B141" s="151"/>
      <c r="D141" s="152" t="s">
        <v>306</v>
      </c>
      <c r="E141" s="153" t="s">
        <v>1</v>
      </c>
      <c r="F141" s="154" t="s">
        <v>3248</v>
      </c>
      <c r="H141" s="155">
        <v>65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306</v>
      </c>
      <c r="AU141" s="153" t="s">
        <v>83</v>
      </c>
      <c r="AV141" s="150" t="s">
        <v>83</v>
      </c>
      <c r="AW141" s="150" t="s">
        <v>31</v>
      </c>
      <c r="AX141" s="150" t="s">
        <v>75</v>
      </c>
      <c r="AY141" s="153" t="s">
        <v>298</v>
      </c>
    </row>
    <row r="142" spans="2:51" s="159" customFormat="1" ht="12">
      <c r="B142" s="160"/>
      <c r="D142" s="152" t="s">
        <v>306</v>
      </c>
      <c r="E142" s="161" t="s">
        <v>1</v>
      </c>
      <c r="F142" s="162" t="s">
        <v>309</v>
      </c>
      <c r="H142" s="163">
        <v>65</v>
      </c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306</v>
      </c>
      <c r="AU142" s="161" t="s">
        <v>83</v>
      </c>
      <c r="AV142" s="159" t="s">
        <v>310</v>
      </c>
      <c r="AW142" s="159" t="s">
        <v>31</v>
      </c>
      <c r="AX142" s="159" t="s">
        <v>8</v>
      </c>
      <c r="AY142" s="161" t="s">
        <v>298</v>
      </c>
    </row>
    <row r="143" spans="1:65" s="49" customFormat="1" ht="37.9" customHeight="1">
      <c r="A143" s="47"/>
      <c r="B143" s="46"/>
      <c r="C143" s="135" t="s">
        <v>332</v>
      </c>
      <c r="D143" s="135" t="s">
        <v>300</v>
      </c>
      <c r="E143" s="136" t="s">
        <v>337</v>
      </c>
      <c r="F143" s="137" t="s">
        <v>338</v>
      </c>
      <c r="G143" s="138" t="s">
        <v>303</v>
      </c>
      <c r="H143" s="139">
        <v>1300</v>
      </c>
      <c r="I143" s="23"/>
      <c r="J143" s="140">
        <f>ROUND(I143*H143,0)</f>
        <v>0</v>
      </c>
      <c r="K143" s="137" t="s">
        <v>314</v>
      </c>
      <c r="L143" s="46"/>
      <c r="M143" s="141" t="s">
        <v>1</v>
      </c>
      <c r="N143" s="142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304</v>
      </c>
      <c r="AT143" s="132" t="s">
        <v>300</v>
      </c>
      <c r="AU143" s="132" t="s">
        <v>83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304</v>
      </c>
      <c r="BM143" s="132" t="s">
        <v>3878</v>
      </c>
    </row>
    <row r="144" spans="2:51" s="150" customFormat="1" ht="12">
      <c r="B144" s="151"/>
      <c r="D144" s="152" t="s">
        <v>306</v>
      </c>
      <c r="E144" s="153" t="s">
        <v>1</v>
      </c>
      <c r="F144" s="154" t="s">
        <v>3248</v>
      </c>
      <c r="H144" s="155">
        <v>65</v>
      </c>
      <c r="L144" s="151"/>
      <c r="M144" s="156"/>
      <c r="N144" s="157"/>
      <c r="O144" s="157"/>
      <c r="P144" s="157"/>
      <c r="Q144" s="157"/>
      <c r="R144" s="157"/>
      <c r="S144" s="157"/>
      <c r="T144" s="158"/>
      <c r="AT144" s="153" t="s">
        <v>306</v>
      </c>
      <c r="AU144" s="153" t="s">
        <v>83</v>
      </c>
      <c r="AV144" s="150" t="s">
        <v>83</v>
      </c>
      <c r="AW144" s="150" t="s">
        <v>31</v>
      </c>
      <c r="AX144" s="150" t="s">
        <v>75</v>
      </c>
      <c r="AY144" s="153" t="s">
        <v>298</v>
      </c>
    </row>
    <row r="145" spans="2:51" s="159" customFormat="1" ht="12">
      <c r="B145" s="160"/>
      <c r="D145" s="152" t="s">
        <v>306</v>
      </c>
      <c r="E145" s="161" t="s">
        <v>1</v>
      </c>
      <c r="F145" s="162" t="s">
        <v>309</v>
      </c>
      <c r="H145" s="163">
        <v>65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306</v>
      </c>
      <c r="AU145" s="161" t="s">
        <v>83</v>
      </c>
      <c r="AV145" s="159" t="s">
        <v>310</v>
      </c>
      <c r="AW145" s="159" t="s">
        <v>31</v>
      </c>
      <c r="AX145" s="159" t="s">
        <v>8</v>
      </c>
      <c r="AY145" s="161" t="s">
        <v>298</v>
      </c>
    </row>
    <row r="146" spans="2:51" s="150" customFormat="1" ht="12">
      <c r="B146" s="151"/>
      <c r="D146" s="152" t="s">
        <v>306</v>
      </c>
      <c r="F146" s="154" t="s">
        <v>3250</v>
      </c>
      <c r="H146" s="155">
        <v>1300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</v>
      </c>
      <c r="AX146" s="150" t="s">
        <v>8</v>
      </c>
      <c r="AY146" s="153" t="s">
        <v>298</v>
      </c>
    </row>
    <row r="147" spans="1:65" s="49" customFormat="1" ht="14.45" customHeight="1">
      <c r="A147" s="47"/>
      <c r="B147" s="46"/>
      <c r="C147" s="135" t="s">
        <v>336</v>
      </c>
      <c r="D147" s="135" t="s">
        <v>300</v>
      </c>
      <c r="E147" s="136" t="s">
        <v>341</v>
      </c>
      <c r="F147" s="137" t="s">
        <v>342</v>
      </c>
      <c r="G147" s="138" t="s">
        <v>303</v>
      </c>
      <c r="H147" s="139">
        <v>130</v>
      </c>
      <c r="I147" s="23"/>
      <c r="J147" s="140">
        <f>ROUND(I147*H147,0)</f>
        <v>0</v>
      </c>
      <c r="K147" s="137" t="s">
        <v>314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3253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159</v>
      </c>
      <c r="H148" s="155">
        <v>130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75</v>
      </c>
      <c r="AY148" s="153" t="s">
        <v>298</v>
      </c>
    </row>
    <row r="149" spans="2:51" s="159" customFormat="1" ht="12">
      <c r="B149" s="160"/>
      <c r="D149" s="152" t="s">
        <v>306</v>
      </c>
      <c r="E149" s="161" t="s">
        <v>1</v>
      </c>
      <c r="F149" s="162" t="s">
        <v>309</v>
      </c>
      <c r="H149" s="163">
        <v>130</v>
      </c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306</v>
      </c>
      <c r="AU149" s="161" t="s">
        <v>83</v>
      </c>
      <c r="AV149" s="159" t="s">
        <v>310</v>
      </c>
      <c r="AW149" s="159" t="s">
        <v>31</v>
      </c>
      <c r="AX149" s="159" t="s">
        <v>8</v>
      </c>
      <c r="AY149" s="161" t="s">
        <v>298</v>
      </c>
    </row>
    <row r="150" spans="1:65" s="49" customFormat="1" ht="24.2" customHeight="1">
      <c r="A150" s="47"/>
      <c r="B150" s="46"/>
      <c r="C150" s="135" t="s">
        <v>340</v>
      </c>
      <c r="D150" s="135" t="s">
        <v>300</v>
      </c>
      <c r="E150" s="136" t="s">
        <v>345</v>
      </c>
      <c r="F150" s="137" t="s">
        <v>346</v>
      </c>
      <c r="G150" s="138" t="s">
        <v>347</v>
      </c>
      <c r="H150" s="139">
        <v>234</v>
      </c>
      <c r="I150" s="23"/>
      <c r="J150" s="140">
        <f>ROUND(I150*H150,0)</f>
        <v>0</v>
      </c>
      <c r="K150" s="137" t="s">
        <v>314</v>
      </c>
      <c r="L150" s="46"/>
      <c r="M150" s="141" t="s">
        <v>1</v>
      </c>
      <c r="N150" s="142" t="s">
        <v>40</v>
      </c>
      <c r="O150" s="129"/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83</v>
      </c>
      <c r="AY150" s="39" t="s">
        <v>298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39" t="s">
        <v>8</v>
      </c>
      <c r="BK150" s="133">
        <f>ROUND(I150*H150,0)</f>
        <v>0</v>
      </c>
      <c r="BL150" s="39" t="s">
        <v>304</v>
      </c>
      <c r="BM150" s="132" t="s">
        <v>3254</v>
      </c>
    </row>
    <row r="151" spans="2:51" s="150" customFormat="1" ht="12">
      <c r="B151" s="151"/>
      <c r="D151" s="152" t="s">
        <v>306</v>
      </c>
      <c r="E151" s="153" t="s">
        <v>1</v>
      </c>
      <c r="F151" s="154" t="s">
        <v>3255</v>
      </c>
      <c r="H151" s="155">
        <v>234</v>
      </c>
      <c r="L151" s="151"/>
      <c r="M151" s="156"/>
      <c r="N151" s="157"/>
      <c r="O151" s="157"/>
      <c r="P151" s="157"/>
      <c r="Q151" s="157"/>
      <c r="R151" s="157"/>
      <c r="S151" s="157"/>
      <c r="T151" s="158"/>
      <c r="AT151" s="153" t="s">
        <v>306</v>
      </c>
      <c r="AU151" s="153" t="s">
        <v>83</v>
      </c>
      <c r="AV151" s="150" t="s">
        <v>83</v>
      </c>
      <c r="AW151" s="150" t="s">
        <v>31</v>
      </c>
      <c r="AX151" s="150" t="s">
        <v>75</v>
      </c>
      <c r="AY151" s="153" t="s">
        <v>298</v>
      </c>
    </row>
    <row r="152" spans="2:51" s="159" customFormat="1" ht="12">
      <c r="B152" s="160"/>
      <c r="D152" s="152" t="s">
        <v>306</v>
      </c>
      <c r="E152" s="161" t="s">
        <v>1</v>
      </c>
      <c r="F152" s="162" t="s">
        <v>309</v>
      </c>
      <c r="H152" s="163">
        <v>234</v>
      </c>
      <c r="L152" s="160"/>
      <c r="M152" s="164"/>
      <c r="N152" s="165"/>
      <c r="O152" s="165"/>
      <c r="P152" s="165"/>
      <c r="Q152" s="165"/>
      <c r="R152" s="165"/>
      <c r="S152" s="165"/>
      <c r="T152" s="166"/>
      <c r="AT152" s="161" t="s">
        <v>306</v>
      </c>
      <c r="AU152" s="161" t="s">
        <v>83</v>
      </c>
      <c r="AV152" s="159" t="s">
        <v>310</v>
      </c>
      <c r="AW152" s="159" t="s">
        <v>31</v>
      </c>
      <c r="AX152" s="159" t="s">
        <v>8</v>
      </c>
      <c r="AY152" s="161" t="s">
        <v>298</v>
      </c>
    </row>
    <row r="153" spans="1:65" s="49" customFormat="1" ht="24.2" customHeight="1">
      <c r="A153" s="47"/>
      <c r="B153" s="46"/>
      <c r="C153" s="135" t="s">
        <v>344</v>
      </c>
      <c r="D153" s="135" t="s">
        <v>300</v>
      </c>
      <c r="E153" s="136" t="s">
        <v>2609</v>
      </c>
      <c r="F153" s="137" t="s">
        <v>2610</v>
      </c>
      <c r="G153" s="138" t="s">
        <v>381</v>
      </c>
      <c r="H153" s="139">
        <v>340</v>
      </c>
      <c r="I153" s="23"/>
      <c r="J153" s="140">
        <f>ROUND(I153*H153,0)</f>
        <v>0</v>
      </c>
      <c r="K153" s="137" t="s">
        <v>314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83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3283</v>
      </c>
    </row>
    <row r="154" spans="2:51" s="150" customFormat="1" ht="12">
      <c r="B154" s="151"/>
      <c r="D154" s="152" t="s">
        <v>306</v>
      </c>
      <c r="E154" s="153" t="s">
        <v>1</v>
      </c>
      <c r="F154" s="154" t="s">
        <v>3859</v>
      </c>
      <c r="H154" s="155">
        <v>340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306</v>
      </c>
      <c r="AU154" s="153" t="s">
        <v>83</v>
      </c>
      <c r="AV154" s="150" t="s">
        <v>83</v>
      </c>
      <c r="AW154" s="150" t="s">
        <v>31</v>
      </c>
      <c r="AX154" s="150" t="s">
        <v>75</v>
      </c>
      <c r="AY154" s="153" t="s">
        <v>298</v>
      </c>
    </row>
    <row r="155" spans="2:51" s="159" customFormat="1" ht="12">
      <c r="B155" s="160"/>
      <c r="D155" s="152" t="s">
        <v>306</v>
      </c>
      <c r="E155" s="161" t="s">
        <v>3870</v>
      </c>
      <c r="F155" s="162" t="s">
        <v>3879</v>
      </c>
      <c r="H155" s="163">
        <v>340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306</v>
      </c>
      <c r="AU155" s="161" t="s">
        <v>83</v>
      </c>
      <c r="AV155" s="159" t="s">
        <v>310</v>
      </c>
      <c r="AW155" s="159" t="s">
        <v>31</v>
      </c>
      <c r="AX155" s="159" t="s">
        <v>8</v>
      </c>
      <c r="AY155" s="161" t="s">
        <v>298</v>
      </c>
    </row>
    <row r="156" spans="2:63" s="107" customFormat="1" ht="22.9" customHeight="1">
      <c r="B156" s="108"/>
      <c r="D156" s="109" t="s">
        <v>74</v>
      </c>
      <c r="E156" s="118" t="s">
        <v>327</v>
      </c>
      <c r="F156" s="118" t="s">
        <v>3257</v>
      </c>
      <c r="J156" s="119">
        <f>BK156</f>
        <v>0</v>
      </c>
      <c r="L156" s="108"/>
      <c r="M156" s="112"/>
      <c r="N156" s="113"/>
      <c r="O156" s="113"/>
      <c r="P156" s="114">
        <f>SUM(P157:P167)</f>
        <v>0</v>
      </c>
      <c r="Q156" s="113"/>
      <c r="R156" s="114">
        <f>SUM(R157:R167)</f>
        <v>431.7882</v>
      </c>
      <c r="S156" s="113"/>
      <c r="T156" s="115">
        <f>SUM(T157:T167)</f>
        <v>0</v>
      </c>
      <c r="AR156" s="109" t="s">
        <v>8</v>
      </c>
      <c r="AT156" s="116" t="s">
        <v>74</v>
      </c>
      <c r="AU156" s="116" t="s">
        <v>8</v>
      </c>
      <c r="AY156" s="109" t="s">
        <v>298</v>
      </c>
      <c r="BK156" s="117">
        <f>SUM(BK157:BK167)</f>
        <v>0</v>
      </c>
    </row>
    <row r="157" spans="1:65" s="49" customFormat="1" ht="24.2" customHeight="1">
      <c r="A157" s="47"/>
      <c r="B157" s="46"/>
      <c r="C157" s="135" t="s">
        <v>350</v>
      </c>
      <c r="D157" s="135" t="s">
        <v>300</v>
      </c>
      <c r="E157" s="136" t="s">
        <v>3880</v>
      </c>
      <c r="F157" s="137" t="s">
        <v>3881</v>
      </c>
      <c r="G157" s="138" t="s">
        <v>381</v>
      </c>
      <c r="H157" s="139">
        <v>230</v>
      </c>
      <c r="I157" s="23"/>
      <c r="J157" s="140">
        <f>ROUND(I157*H157,0)</f>
        <v>0</v>
      </c>
      <c r="K157" s="137" t="s">
        <v>314</v>
      </c>
      <c r="L157" s="46"/>
      <c r="M157" s="141" t="s">
        <v>1</v>
      </c>
      <c r="N157" s="142" t="s">
        <v>40</v>
      </c>
      <c r="O157" s="129"/>
      <c r="P157" s="130">
        <f>O157*H157</f>
        <v>0</v>
      </c>
      <c r="Q157" s="130">
        <v>0.1592</v>
      </c>
      <c r="R157" s="130">
        <f>Q157*H157</f>
        <v>36.616</v>
      </c>
      <c r="S157" s="130">
        <v>0</v>
      </c>
      <c r="T157" s="131">
        <f>S157*H157</f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83</v>
      </c>
      <c r="AY157" s="39" t="s">
        <v>298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39" t="s">
        <v>8</v>
      </c>
      <c r="BK157" s="133">
        <f>ROUND(I157*H157,0)</f>
        <v>0</v>
      </c>
      <c r="BL157" s="39" t="s">
        <v>304</v>
      </c>
      <c r="BM157" s="132" t="s">
        <v>3882</v>
      </c>
    </row>
    <row r="158" spans="2:51" s="150" customFormat="1" ht="12">
      <c r="B158" s="151"/>
      <c r="D158" s="152" t="s">
        <v>306</v>
      </c>
      <c r="E158" s="153" t="s">
        <v>1</v>
      </c>
      <c r="F158" s="154" t="s">
        <v>3883</v>
      </c>
      <c r="H158" s="155">
        <v>230</v>
      </c>
      <c r="L158" s="151"/>
      <c r="M158" s="156"/>
      <c r="N158" s="157"/>
      <c r="O158" s="157"/>
      <c r="P158" s="157"/>
      <c r="Q158" s="157"/>
      <c r="R158" s="157"/>
      <c r="S158" s="157"/>
      <c r="T158" s="158"/>
      <c r="AT158" s="153" t="s">
        <v>306</v>
      </c>
      <c r="AU158" s="153" t="s">
        <v>83</v>
      </c>
      <c r="AV158" s="150" t="s">
        <v>83</v>
      </c>
      <c r="AW158" s="150" t="s">
        <v>31</v>
      </c>
      <c r="AX158" s="150" t="s">
        <v>75</v>
      </c>
      <c r="AY158" s="153" t="s">
        <v>298</v>
      </c>
    </row>
    <row r="159" spans="2:51" s="159" customFormat="1" ht="12">
      <c r="B159" s="160"/>
      <c r="D159" s="152" t="s">
        <v>306</v>
      </c>
      <c r="E159" s="161" t="s">
        <v>547</v>
      </c>
      <c r="F159" s="162" t="s">
        <v>3884</v>
      </c>
      <c r="H159" s="163">
        <v>230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306</v>
      </c>
      <c r="AU159" s="161" t="s">
        <v>83</v>
      </c>
      <c r="AV159" s="159" t="s">
        <v>310</v>
      </c>
      <c r="AW159" s="159" t="s">
        <v>31</v>
      </c>
      <c r="AX159" s="159" t="s">
        <v>8</v>
      </c>
      <c r="AY159" s="161" t="s">
        <v>298</v>
      </c>
    </row>
    <row r="160" spans="1:65" s="49" customFormat="1" ht="24.2" customHeight="1">
      <c r="A160" s="47"/>
      <c r="B160" s="46"/>
      <c r="C160" s="135" t="s">
        <v>357</v>
      </c>
      <c r="D160" s="135" t="s">
        <v>300</v>
      </c>
      <c r="E160" s="136" t="s">
        <v>3885</v>
      </c>
      <c r="F160" s="137" t="s">
        <v>3886</v>
      </c>
      <c r="G160" s="138" t="s">
        <v>381</v>
      </c>
      <c r="H160" s="139">
        <v>230</v>
      </c>
      <c r="I160" s="23"/>
      <c r="J160" s="140">
        <f>ROUND(I160*H160,0)</f>
        <v>0</v>
      </c>
      <c r="K160" s="137" t="s">
        <v>314</v>
      </c>
      <c r="L160" s="46"/>
      <c r="M160" s="141" t="s">
        <v>1</v>
      </c>
      <c r="N160" s="142" t="s">
        <v>40</v>
      </c>
      <c r="O160" s="129"/>
      <c r="P160" s="130">
        <f>O160*H160</f>
        <v>0</v>
      </c>
      <c r="Q160" s="130">
        <v>0.198</v>
      </c>
      <c r="R160" s="130">
        <f>Q160*H160</f>
        <v>45.54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83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3887</v>
      </c>
    </row>
    <row r="161" spans="2:51" s="150" customFormat="1" ht="12">
      <c r="B161" s="151"/>
      <c r="D161" s="152" t="s">
        <v>306</v>
      </c>
      <c r="E161" s="153" t="s">
        <v>1</v>
      </c>
      <c r="F161" s="154" t="s">
        <v>547</v>
      </c>
      <c r="H161" s="155">
        <v>230</v>
      </c>
      <c r="L161" s="151"/>
      <c r="M161" s="156"/>
      <c r="N161" s="157"/>
      <c r="O161" s="157"/>
      <c r="P161" s="157"/>
      <c r="Q161" s="157"/>
      <c r="R161" s="157"/>
      <c r="S161" s="157"/>
      <c r="T161" s="158"/>
      <c r="AT161" s="153" t="s">
        <v>306</v>
      </c>
      <c r="AU161" s="153" t="s">
        <v>83</v>
      </c>
      <c r="AV161" s="150" t="s">
        <v>83</v>
      </c>
      <c r="AW161" s="150" t="s">
        <v>31</v>
      </c>
      <c r="AX161" s="150" t="s">
        <v>8</v>
      </c>
      <c r="AY161" s="153" t="s">
        <v>298</v>
      </c>
    </row>
    <row r="162" spans="1:65" s="49" customFormat="1" ht="24.2" customHeight="1">
      <c r="A162" s="47"/>
      <c r="B162" s="46"/>
      <c r="C162" s="135" t="s">
        <v>363</v>
      </c>
      <c r="D162" s="135" t="s">
        <v>300</v>
      </c>
      <c r="E162" s="136" t="s">
        <v>3888</v>
      </c>
      <c r="F162" s="137" t="s">
        <v>3889</v>
      </c>
      <c r="G162" s="138" t="s">
        <v>381</v>
      </c>
      <c r="H162" s="139">
        <v>230</v>
      </c>
      <c r="I162" s="23"/>
      <c r="J162" s="140">
        <f>ROUND(I162*H162,0)</f>
        <v>0</v>
      </c>
      <c r="K162" s="137" t="s">
        <v>314</v>
      </c>
      <c r="L162" s="46"/>
      <c r="M162" s="141" t="s">
        <v>1</v>
      </c>
      <c r="N162" s="142" t="s">
        <v>40</v>
      </c>
      <c r="O162" s="129"/>
      <c r="P162" s="130">
        <f>O162*H162</f>
        <v>0</v>
      </c>
      <c r="Q162" s="130">
        <v>0.34839</v>
      </c>
      <c r="R162" s="130">
        <f>Q162*H162</f>
        <v>80.1297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3890</v>
      </c>
    </row>
    <row r="163" spans="2:51" s="150" customFormat="1" ht="12">
      <c r="B163" s="151"/>
      <c r="D163" s="152" t="s">
        <v>306</v>
      </c>
      <c r="E163" s="153" t="s">
        <v>1</v>
      </c>
      <c r="F163" s="154" t="s">
        <v>547</v>
      </c>
      <c r="H163" s="155">
        <v>230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31</v>
      </c>
      <c r="AX163" s="150" t="s">
        <v>8</v>
      </c>
      <c r="AY163" s="153" t="s">
        <v>298</v>
      </c>
    </row>
    <row r="164" spans="1:65" s="49" customFormat="1" ht="14.45" customHeight="1">
      <c r="A164" s="47"/>
      <c r="B164" s="46"/>
      <c r="C164" s="135" t="s">
        <v>367</v>
      </c>
      <c r="D164" s="135" t="s">
        <v>300</v>
      </c>
      <c r="E164" s="136" t="s">
        <v>3264</v>
      </c>
      <c r="F164" s="137" t="s">
        <v>3265</v>
      </c>
      <c r="G164" s="138" t="s">
        <v>381</v>
      </c>
      <c r="H164" s="139">
        <v>340</v>
      </c>
      <c r="I164" s="23"/>
      <c r="J164" s="140">
        <f>ROUND(I164*H164,0)</f>
        <v>0</v>
      </c>
      <c r="K164" s="137" t="s">
        <v>314</v>
      </c>
      <c r="L164" s="46"/>
      <c r="M164" s="141" t="s">
        <v>1</v>
      </c>
      <c r="N164" s="142" t="s">
        <v>40</v>
      </c>
      <c r="O164" s="129"/>
      <c r="P164" s="130">
        <f>O164*H164</f>
        <v>0</v>
      </c>
      <c r="Q164" s="130">
        <v>0.69</v>
      </c>
      <c r="R164" s="130">
        <f>Q164*H164</f>
        <v>234.6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83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3891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3870</v>
      </c>
      <c r="H165" s="155">
        <v>340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8</v>
      </c>
      <c r="AY165" s="153" t="s">
        <v>298</v>
      </c>
    </row>
    <row r="166" spans="1:65" s="49" customFormat="1" ht="24.2" customHeight="1">
      <c r="A166" s="47"/>
      <c r="B166" s="46"/>
      <c r="C166" s="135" t="s">
        <v>371</v>
      </c>
      <c r="D166" s="135" t="s">
        <v>300</v>
      </c>
      <c r="E166" s="136" t="s">
        <v>3892</v>
      </c>
      <c r="F166" s="137" t="s">
        <v>3893</v>
      </c>
      <c r="G166" s="138" t="s">
        <v>381</v>
      </c>
      <c r="H166" s="139">
        <v>230</v>
      </c>
      <c r="I166" s="23"/>
      <c r="J166" s="140">
        <f>ROUND(I166*H166,0)</f>
        <v>0</v>
      </c>
      <c r="K166" s="137" t="s">
        <v>1</v>
      </c>
      <c r="L166" s="46"/>
      <c r="M166" s="141" t="s">
        <v>1</v>
      </c>
      <c r="N166" s="142" t="s">
        <v>40</v>
      </c>
      <c r="O166" s="129"/>
      <c r="P166" s="130">
        <f>O166*H166</f>
        <v>0</v>
      </c>
      <c r="Q166" s="130">
        <v>0.15175</v>
      </c>
      <c r="R166" s="130">
        <f>Q166*H166</f>
        <v>34.902499999999996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83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3894</v>
      </c>
    </row>
    <row r="167" spans="2:51" s="150" customFormat="1" ht="12">
      <c r="B167" s="151"/>
      <c r="D167" s="152" t="s">
        <v>306</v>
      </c>
      <c r="E167" s="153" t="s">
        <v>1</v>
      </c>
      <c r="F167" s="154" t="s">
        <v>547</v>
      </c>
      <c r="H167" s="155">
        <v>230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306</v>
      </c>
      <c r="AU167" s="153" t="s">
        <v>83</v>
      </c>
      <c r="AV167" s="150" t="s">
        <v>83</v>
      </c>
      <c r="AW167" s="150" t="s">
        <v>31</v>
      </c>
      <c r="AX167" s="150" t="s">
        <v>8</v>
      </c>
      <c r="AY167" s="153" t="s">
        <v>298</v>
      </c>
    </row>
    <row r="168" spans="2:63" s="107" customFormat="1" ht="22.9" customHeight="1">
      <c r="B168" s="108"/>
      <c r="D168" s="109" t="s">
        <v>74</v>
      </c>
      <c r="E168" s="118" t="s">
        <v>344</v>
      </c>
      <c r="F168" s="118" t="s">
        <v>969</v>
      </c>
      <c r="J168" s="119">
        <f>BK168</f>
        <v>0</v>
      </c>
      <c r="L168" s="108"/>
      <c r="M168" s="112"/>
      <c r="N168" s="113"/>
      <c r="O168" s="113"/>
      <c r="P168" s="114">
        <f>SUM(P169:P184)</f>
        <v>0</v>
      </c>
      <c r="Q168" s="113"/>
      <c r="R168" s="114">
        <f>SUM(R169:R184)</f>
        <v>100.01852</v>
      </c>
      <c r="S168" s="113"/>
      <c r="T168" s="115">
        <f>SUM(T169:T184)</f>
        <v>440</v>
      </c>
      <c r="AR168" s="109" t="s">
        <v>8</v>
      </c>
      <c r="AT168" s="116" t="s">
        <v>74</v>
      </c>
      <c r="AU168" s="116" t="s">
        <v>8</v>
      </c>
      <c r="AY168" s="109" t="s">
        <v>298</v>
      </c>
      <c r="BK168" s="117">
        <f>SUM(BK169:BK184)</f>
        <v>0</v>
      </c>
    </row>
    <row r="169" spans="1:65" s="49" customFormat="1" ht="24.2" customHeight="1">
      <c r="A169" s="47"/>
      <c r="B169" s="46"/>
      <c r="C169" s="135" t="s">
        <v>9</v>
      </c>
      <c r="D169" s="135" t="s">
        <v>300</v>
      </c>
      <c r="E169" s="136" t="s">
        <v>3784</v>
      </c>
      <c r="F169" s="137" t="s">
        <v>3785</v>
      </c>
      <c r="G169" s="138" t="s">
        <v>392</v>
      </c>
      <c r="H169" s="139">
        <v>380</v>
      </c>
      <c r="I169" s="23"/>
      <c r="J169" s="140">
        <f>ROUND(I169*H169,0)</f>
        <v>0</v>
      </c>
      <c r="K169" s="137" t="s">
        <v>314</v>
      </c>
      <c r="L169" s="46"/>
      <c r="M169" s="141" t="s">
        <v>1</v>
      </c>
      <c r="N169" s="142" t="s">
        <v>40</v>
      </c>
      <c r="O169" s="129"/>
      <c r="P169" s="130">
        <f>O169*H169</f>
        <v>0</v>
      </c>
      <c r="Q169" s="130">
        <v>0.100946</v>
      </c>
      <c r="R169" s="130">
        <f>Q169*H169</f>
        <v>38.35948</v>
      </c>
      <c r="S169" s="130">
        <v>0</v>
      </c>
      <c r="T169" s="131">
        <f>S169*H169</f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83</v>
      </c>
      <c r="AY169" s="39" t="s">
        <v>298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39" t="s">
        <v>8</v>
      </c>
      <c r="BK169" s="133">
        <f>ROUND(I169*H169,0)</f>
        <v>0</v>
      </c>
      <c r="BL169" s="39" t="s">
        <v>304</v>
      </c>
      <c r="BM169" s="132" t="s">
        <v>3895</v>
      </c>
    </row>
    <row r="170" spans="2:51" s="150" customFormat="1" ht="12">
      <c r="B170" s="151"/>
      <c r="D170" s="152" t="s">
        <v>306</v>
      </c>
      <c r="E170" s="153" t="s">
        <v>1</v>
      </c>
      <c r="F170" s="154" t="s">
        <v>3896</v>
      </c>
      <c r="H170" s="155">
        <v>380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306</v>
      </c>
      <c r="AU170" s="153" t="s">
        <v>83</v>
      </c>
      <c r="AV170" s="150" t="s">
        <v>83</v>
      </c>
      <c r="AW170" s="150" t="s">
        <v>31</v>
      </c>
      <c r="AX170" s="150" t="s">
        <v>8</v>
      </c>
      <c r="AY170" s="153" t="s">
        <v>298</v>
      </c>
    </row>
    <row r="171" spans="1:65" s="49" customFormat="1" ht="14.45" customHeight="1">
      <c r="A171" s="47"/>
      <c r="B171" s="46"/>
      <c r="C171" s="120" t="s">
        <v>378</v>
      </c>
      <c r="D171" s="120" t="s">
        <v>358</v>
      </c>
      <c r="E171" s="121" t="s">
        <v>3897</v>
      </c>
      <c r="F171" s="122" t="s">
        <v>3898</v>
      </c>
      <c r="G171" s="123" t="s">
        <v>392</v>
      </c>
      <c r="H171" s="124">
        <v>383.8</v>
      </c>
      <c r="I171" s="24"/>
      <c r="J171" s="125">
        <f>ROUND(I171*H171,0)</f>
        <v>0</v>
      </c>
      <c r="K171" s="122" t="s">
        <v>314</v>
      </c>
      <c r="L171" s="126"/>
      <c r="M171" s="127" t="s">
        <v>1</v>
      </c>
      <c r="N171" s="128" t="s">
        <v>40</v>
      </c>
      <c r="O171" s="129"/>
      <c r="P171" s="130">
        <f>O171*H171</f>
        <v>0</v>
      </c>
      <c r="Q171" s="130">
        <v>0.048</v>
      </c>
      <c r="R171" s="130">
        <f>Q171*H171</f>
        <v>18.4224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340</v>
      </c>
      <c r="AT171" s="132" t="s">
        <v>358</v>
      </c>
      <c r="AU171" s="132" t="s">
        <v>83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3899</v>
      </c>
    </row>
    <row r="172" spans="2:51" s="150" customFormat="1" ht="12">
      <c r="B172" s="151"/>
      <c r="D172" s="152" t="s">
        <v>306</v>
      </c>
      <c r="E172" s="153" t="s">
        <v>1</v>
      </c>
      <c r="F172" s="154" t="s">
        <v>3900</v>
      </c>
      <c r="H172" s="155">
        <v>383.8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306</v>
      </c>
      <c r="AU172" s="153" t="s">
        <v>83</v>
      </c>
      <c r="AV172" s="150" t="s">
        <v>83</v>
      </c>
      <c r="AW172" s="150" t="s">
        <v>31</v>
      </c>
      <c r="AX172" s="150" t="s">
        <v>8</v>
      </c>
      <c r="AY172" s="153" t="s">
        <v>298</v>
      </c>
    </row>
    <row r="173" spans="1:65" s="49" customFormat="1" ht="24.2" customHeight="1">
      <c r="A173" s="47"/>
      <c r="B173" s="46"/>
      <c r="C173" s="135" t="s">
        <v>384</v>
      </c>
      <c r="D173" s="135" t="s">
        <v>300</v>
      </c>
      <c r="E173" s="136" t="s">
        <v>3313</v>
      </c>
      <c r="F173" s="137" t="s">
        <v>3314</v>
      </c>
      <c r="G173" s="138" t="s">
        <v>303</v>
      </c>
      <c r="H173" s="139">
        <v>19</v>
      </c>
      <c r="I173" s="23"/>
      <c r="J173" s="140">
        <f>ROUND(I173*H173,0)</f>
        <v>0</v>
      </c>
      <c r="K173" s="137" t="s">
        <v>314</v>
      </c>
      <c r="L173" s="46"/>
      <c r="M173" s="141" t="s">
        <v>1</v>
      </c>
      <c r="N173" s="142" t="s">
        <v>40</v>
      </c>
      <c r="O173" s="129"/>
      <c r="P173" s="130">
        <f>O173*H173</f>
        <v>0</v>
      </c>
      <c r="Q173" s="130">
        <v>2.25634</v>
      </c>
      <c r="R173" s="130">
        <f>Q173*H173</f>
        <v>42.870459999999994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3901</v>
      </c>
    </row>
    <row r="174" spans="2:51" s="150" customFormat="1" ht="12">
      <c r="B174" s="151"/>
      <c r="D174" s="152" t="s">
        <v>306</v>
      </c>
      <c r="E174" s="153" t="s">
        <v>1</v>
      </c>
      <c r="F174" s="154" t="s">
        <v>3902</v>
      </c>
      <c r="H174" s="155">
        <v>19</v>
      </c>
      <c r="L174" s="151"/>
      <c r="M174" s="156"/>
      <c r="N174" s="157"/>
      <c r="O174" s="157"/>
      <c r="P174" s="157"/>
      <c r="Q174" s="157"/>
      <c r="R174" s="157"/>
      <c r="S174" s="157"/>
      <c r="T174" s="158"/>
      <c r="AT174" s="153" t="s">
        <v>306</v>
      </c>
      <c r="AU174" s="153" t="s">
        <v>83</v>
      </c>
      <c r="AV174" s="150" t="s">
        <v>83</v>
      </c>
      <c r="AW174" s="150" t="s">
        <v>31</v>
      </c>
      <c r="AX174" s="150" t="s">
        <v>8</v>
      </c>
      <c r="AY174" s="153" t="s">
        <v>298</v>
      </c>
    </row>
    <row r="175" spans="1:65" s="49" customFormat="1" ht="24.2" customHeight="1">
      <c r="A175" s="47"/>
      <c r="B175" s="46"/>
      <c r="C175" s="135" t="s">
        <v>389</v>
      </c>
      <c r="D175" s="135" t="s">
        <v>300</v>
      </c>
      <c r="E175" s="136" t="s">
        <v>3318</v>
      </c>
      <c r="F175" s="137" t="s">
        <v>3319</v>
      </c>
      <c r="G175" s="138" t="s">
        <v>381</v>
      </c>
      <c r="H175" s="139">
        <v>340</v>
      </c>
      <c r="I175" s="23"/>
      <c r="J175" s="140">
        <f>ROUND(I175*H175,0)</f>
        <v>0</v>
      </c>
      <c r="K175" s="137" t="s">
        <v>314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0.0006095</v>
      </c>
      <c r="R175" s="130">
        <f>Q175*H175</f>
        <v>0.20723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304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3903</v>
      </c>
    </row>
    <row r="176" spans="2:51" s="150" customFormat="1" ht="12">
      <c r="B176" s="151"/>
      <c r="D176" s="152" t="s">
        <v>306</v>
      </c>
      <c r="E176" s="153" t="s">
        <v>1</v>
      </c>
      <c r="F176" s="154" t="s">
        <v>3870</v>
      </c>
      <c r="H176" s="155">
        <v>340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306</v>
      </c>
      <c r="AU176" s="153" t="s">
        <v>83</v>
      </c>
      <c r="AV176" s="150" t="s">
        <v>83</v>
      </c>
      <c r="AW176" s="150" t="s">
        <v>31</v>
      </c>
      <c r="AX176" s="150" t="s">
        <v>8</v>
      </c>
      <c r="AY176" s="153" t="s">
        <v>298</v>
      </c>
    </row>
    <row r="177" spans="1:65" s="49" customFormat="1" ht="24.2" customHeight="1">
      <c r="A177" s="47"/>
      <c r="B177" s="46"/>
      <c r="C177" s="135" t="s">
        <v>395</v>
      </c>
      <c r="D177" s="135" t="s">
        <v>300</v>
      </c>
      <c r="E177" s="136" t="s">
        <v>3321</v>
      </c>
      <c r="F177" s="137" t="s">
        <v>3322</v>
      </c>
      <c r="G177" s="138" t="s">
        <v>381</v>
      </c>
      <c r="H177" s="139">
        <v>340</v>
      </c>
      <c r="I177" s="23"/>
      <c r="J177" s="140">
        <f>ROUND(I177*H177,0)</f>
        <v>0</v>
      </c>
      <c r="K177" s="137" t="s">
        <v>314</v>
      </c>
      <c r="L177" s="46"/>
      <c r="M177" s="141" t="s">
        <v>1</v>
      </c>
      <c r="N177" s="142" t="s">
        <v>40</v>
      </c>
      <c r="O177" s="129"/>
      <c r="P177" s="130">
        <f>O177*H177</f>
        <v>0</v>
      </c>
      <c r="Q177" s="130">
        <v>0.0004675</v>
      </c>
      <c r="R177" s="130">
        <f>Q177*H177</f>
        <v>0.15894999999999998</v>
      </c>
      <c r="S177" s="130">
        <v>0</v>
      </c>
      <c r="T177" s="131">
        <f>S177*H177</f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304</v>
      </c>
      <c r="AT177" s="132" t="s">
        <v>300</v>
      </c>
      <c r="AU177" s="132" t="s">
        <v>83</v>
      </c>
      <c r="AY177" s="39" t="s">
        <v>298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39" t="s">
        <v>8</v>
      </c>
      <c r="BK177" s="133">
        <f>ROUND(I177*H177,0)</f>
        <v>0</v>
      </c>
      <c r="BL177" s="39" t="s">
        <v>304</v>
      </c>
      <c r="BM177" s="132" t="s">
        <v>3904</v>
      </c>
    </row>
    <row r="178" spans="2:51" s="150" customFormat="1" ht="12">
      <c r="B178" s="151"/>
      <c r="D178" s="152" t="s">
        <v>306</v>
      </c>
      <c r="E178" s="153" t="s">
        <v>1</v>
      </c>
      <c r="F178" s="154" t="s">
        <v>3870</v>
      </c>
      <c r="H178" s="155">
        <v>340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306</v>
      </c>
      <c r="AU178" s="153" t="s">
        <v>83</v>
      </c>
      <c r="AV178" s="150" t="s">
        <v>83</v>
      </c>
      <c r="AW178" s="150" t="s">
        <v>31</v>
      </c>
      <c r="AX178" s="150" t="s">
        <v>8</v>
      </c>
      <c r="AY178" s="153" t="s">
        <v>298</v>
      </c>
    </row>
    <row r="179" spans="1:65" s="49" customFormat="1" ht="14.45" customHeight="1">
      <c r="A179" s="47"/>
      <c r="B179" s="46"/>
      <c r="C179" s="135" t="s">
        <v>401</v>
      </c>
      <c r="D179" s="135" t="s">
        <v>300</v>
      </c>
      <c r="E179" s="136" t="s">
        <v>1019</v>
      </c>
      <c r="F179" s="137" t="s">
        <v>1020</v>
      </c>
      <c r="G179" s="138" t="s">
        <v>303</v>
      </c>
      <c r="H179" s="139">
        <v>100</v>
      </c>
      <c r="I179" s="23"/>
      <c r="J179" s="140">
        <f>ROUND(I179*H179,0)</f>
        <v>0</v>
      </c>
      <c r="K179" s="137" t="s">
        <v>314</v>
      </c>
      <c r="L179" s="46"/>
      <c r="M179" s="141" t="s">
        <v>1</v>
      </c>
      <c r="N179" s="142" t="s">
        <v>40</v>
      </c>
      <c r="O179" s="129"/>
      <c r="P179" s="130">
        <f>O179*H179</f>
        <v>0</v>
      </c>
      <c r="Q179" s="130">
        <v>0</v>
      </c>
      <c r="R179" s="130">
        <f>Q179*H179</f>
        <v>0</v>
      </c>
      <c r="S179" s="130">
        <v>2</v>
      </c>
      <c r="T179" s="131">
        <f>S179*H179</f>
        <v>200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304</v>
      </c>
      <c r="AT179" s="132" t="s">
        <v>300</v>
      </c>
      <c r="AU179" s="132" t="s">
        <v>83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3905</v>
      </c>
    </row>
    <row r="180" spans="2:51" s="150" customFormat="1" ht="12">
      <c r="B180" s="151"/>
      <c r="D180" s="152" t="s">
        <v>306</v>
      </c>
      <c r="E180" s="153" t="s">
        <v>1</v>
      </c>
      <c r="F180" s="154" t="s">
        <v>3906</v>
      </c>
      <c r="H180" s="155">
        <v>100</v>
      </c>
      <c r="L180" s="151"/>
      <c r="M180" s="156"/>
      <c r="N180" s="157"/>
      <c r="O180" s="157"/>
      <c r="P180" s="157"/>
      <c r="Q180" s="157"/>
      <c r="R180" s="157"/>
      <c r="S180" s="157"/>
      <c r="T180" s="158"/>
      <c r="AT180" s="153" t="s">
        <v>306</v>
      </c>
      <c r="AU180" s="153" t="s">
        <v>83</v>
      </c>
      <c r="AV180" s="150" t="s">
        <v>83</v>
      </c>
      <c r="AW180" s="150" t="s">
        <v>31</v>
      </c>
      <c r="AX180" s="150" t="s">
        <v>75</v>
      </c>
      <c r="AY180" s="153" t="s">
        <v>298</v>
      </c>
    </row>
    <row r="181" spans="2:51" s="159" customFormat="1" ht="12">
      <c r="B181" s="160"/>
      <c r="D181" s="152" t="s">
        <v>306</v>
      </c>
      <c r="E181" s="161" t="s">
        <v>1</v>
      </c>
      <c r="F181" s="162" t="s">
        <v>309</v>
      </c>
      <c r="H181" s="163">
        <v>100</v>
      </c>
      <c r="L181" s="160"/>
      <c r="M181" s="164"/>
      <c r="N181" s="165"/>
      <c r="O181" s="165"/>
      <c r="P181" s="165"/>
      <c r="Q181" s="165"/>
      <c r="R181" s="165"/>
      <c r="S181" s="165"/>
      <c r="T181" s="166"/>
      <c r="AT181" s="161" t="s">
        <v>306</v>
      </c>
      <c r="AU181" s="161" t="s">
        <v>83</v>
      </c>
      <c r="AV181" s="159" t="s">
        <v>310</v>
      </c>
      <c r="AW181" s="159" t="s">
        <v>31</v>
      </c>
      <c r="AX181" s="159" t="s">
        <v>8</v>
      </c>
      <c r="AY181" s="161" t="s">
        <v>298</v>
      </c>
    </row>
    <row r="182" spans="1:65" s="49" customFormat="1" ht="14.45" customHeight="1">
      <c r="A182" s="47"/>
      <c r="B182" s="46"/>
      <c r="C182" s="135" t="s">
        <v>7</v>
      </c>
      <c r="D182" s="135" t="s">
        <v>300</v>
      </c>
      <c r="E182" s="136" t="s">
        <v>1024</v>
      </c>
      <c r="F182" s="137" t="s">
        <v>1025</v>
      </c>
      <c r="G182" s="138" t="s">
        <v>303</v>
      </c>
      <c r="H182" s="139">
        <v>100</v>
      </c>
      <c r="I182" s="23"/>
      <c r="J182" s="140">
        <f>ROUND(I182*H182,0)</f>
        <v>0</v>
      </c>
      <c r="K182" s="137" t="s">
        <v>314</v>
      </c>
      <c r="L182" s="46"/>
      <c r="M182" s="141" t="s">
        <v>1</v>
      </c>
      <c r="N182" s="142" t="s">
        <v>40</v>
      </c>
      <c r="O182" s="129"/>
      <c r="P182" s="130">
        <f>O182*H182</f>
        <v>0</v>
      </c>
      <c r="Q182" s="130">
        <v>0</v>
      </c>
      <c r="R182" s="130">
        <f>Q182*H182</f>
        <v>0</v>
      </c>
      <c r="S182" s="130">
        <v>2.4</v>
      </c>
      <c r="T182" s="131">
        <f>S182*H182</f>
        <v>240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304</v>
      </c>
      <c r="AT182" s="132" t="s">
        <v>300</v>
      </c>
      <c r="AU182" s="132" t="s">
        <v>83</v>
      </c>
      <c r="AY182" s="39" t="s">
        <v>298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39" t="s">
        <v>8</v>
      </c>
      <c r="BK182" s="133">
        <f>ROUND(I182*H182,0)</f>
        <v>0</v>
      </c>
      <c r="BL182" s="39" t="s">
        <v>304</v>
      </c>
      <c r="BM182" s="132" t="s">
        <v>3907</v>
      </c>
    </row>
    <row r="183" spans="2:51" s="150" customFormat="1" ht="12">
      <c r="B183" s="151"/>
      <c r="D183" s="152" t="s">
        <v>306</v>
      </c>
      <c r="E183" s="153" t="s">
        <v>1</v>
      </c>
      <c r="F183" s="154" t="s">
        <v>3906</v>
      </c>
      <c r="H183" s="155">
        <v>100</v>
      </c>
      <c r="L183" s="151"/>
      <c r="M183" s="156"/>
      <c r="N183" s="157"/>
      <c r="O183" s="157"/>
      <c r="P183" s="157"/>
      <c r="Q183" s="157"/>
      <c r="R183" s="157"/>
      <c r="S183" s="157"/>
      <c r="T183" s="158"/>
      <c r="AT183" s="153" t="s">
        <v>306</v>
      </c>
      <c r="AU183" s="153" t="s">
        <v>83</v>
      </c>
      <c r="AV183" s="150" t="s">
        <v>83</v>
      </c>
      <c r="AW183" s="150" t="s">
        <v>31</v>
      </c>
      <c r="AX183" s="150" t="s">
        <v>75</v>
      </c>
      <c r="AY183" s="153" t="s">
        <v>298</v>
      </c>
    </row>
    <row r="184" spans="2:51" s="159" customFormat="1" ht="12">
      <c r="B184" s="160"/>
      <c r="D184" s="152" t="s">
        <v>306</v>
      </c>
      <c r="E184" s="161" t="s">
        <v>1</v>
      </c>
      <c r="F184" s="162" t="s">
        <v>309</v>
      </c>
      <c r="H184" s="163">
        <v>100</v>
      </c>
      <c r="L184" s="160"/>
      <c r="M184" s="164"/>
      <c r="N184" s="165"/>
      <c r="O184" s="165"/>
      <c r="P184" s="165"/>
      <c r="Q184" s="165"/>
      <c r="R184" s="165"/>
      <c r="S184" s="165"/>
      <c r="T184" s="166"/>
      <c r="AT184" s="161" t="s">
        <v>306</v>
      </c>
      <c r="AU184" s="161" t="s">
        <v>83</v>
      </c>
      <c r="AV184" s="159" t="s">
        <v>310</v>
      </c>
      <c r="AW184" s="159" t="s">
        <v>31</v>
      </c>
      <c r="AX184" s="159" t="s">
        <v>8</v>
      </c>
      <c r="AY184" s="161" t="s">
        <v>298</v>
      </c>
    </row>
    <row r="185" spans="2:63" s="107" customFormat="1" ht="22.9" customHeight="1">
      <c r="B185" s="108"/>
      <c r="D185" s="109" t="s">
        <v>74</v>
      </c>
      <c r="E185" s="118" t="s">
        <v>1032</v>
      </c>
      <c r="F185" s="118" t="s">
        <v>1033</v>
      </c>
      <c r="J185" s="119">
        <f>BK185</f>
        <v>0</v>
      </c>
      <c r="L185" s="108"/>
      <c r="M185" s="112"/>
      <c r="N185" s="113"/>
      <c r="O185" s="113"/>
      <c r="P185" s="114">
        <f>SUM(P186:P190)</f>
        <v>0</v>
      </c>
      <c r="Q185" s="113"/>
      <c r="R185" s="114">
        <f>SUM(R186:R190)</f>
        <v>0</v>
      </c>
      <c r="S185" s="113"/>
      <c r="T185" s="115">
        <f>SUM(T186:T190)</f>
        <v>0</v>
      </c>
      <c r="AR185" s="109" t="s">
        <v>8</v>
      </c>
      <c r="AT185" s="116" t="s">
        <v>74</v>
      </c>
      <c r="AU185" s="116" t="s">
        <v>8</v>
      </c>
      <c r="AY185" s="109" t="s">
        <v>298</v>
      </c>
      <c r="BK185" s="117">
        <f>SUM(BK186:BK190)</f>
        <v>0</v>
      </c>
    </row>
    <row r="186" spans="1:65" s="49" customFormat="1" ht="14.45" customHeight="1">
      <c r="A186" s="47"/>
      <c r="B186" s="46"/>
      <c r="C186" s="135" t="s">
        <v>414</v>
      </c>
      <c r="D186" s="135" t="s">
        <v>300</v>
      </c>
      <c r="E186" s="136" t="s">
        <v>1035</v>
      </c>
      <c r="F186" s="137" t="s">
        <v>1036</v>
      </c>
      <c r="G186" s="138" t="s">
        <v>347</v>
      </c>
      <c r="H186" s="139">
        <v>440</v>
      </c>
      <c r="I186" s="23"/>
      <c r="J186" s="140">
        <f>ROUND(I186*H186,0)</f>
        <v>0</v>
      </c>
      <c r="K186" s="137" t="s">
        <v>314</v>
      </c>
      <c r="L186" s="46"/>
      <c r="M186" s="141" t="s">
        <v>1</v>
      </c>
      <c r="N186" s="142" t="s">
        <v>40</v>
      </c>
      <c r="O186" s="129"/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304</v>
      </c>
      <c r="AT186" s="132" t="s">
        <v>300</v>
      </c>
      <c r="AU186" s="132" t="s">
        <v>83</v>
      </c>
      <c r="AY186" s="39" t="s">
        <v>298</v>
      </c>
      <c r="BE186" s="133">
        <f>IF(N186="základní",J186,0)</f>
        <v>0</v>
      </c>
      <c r="BF186" s="133">
        <f>IF(N186="snížená",J186,0)</f>
        <v>0</v>
      </c>
      <c r="BG186" s="133">
        <f>IF(N186="zákl. přenesená",J186,0)</f>
        <v>0</v>
      </c>
      <c r="BH186" s="133">
        <f>IF(N186="sníž. přenesená",J186,0)</f>
        <v>0</v>
      </c>
      <c r="BI186" s="133">
        <f>IF(N186="nulová",J186,0)</f>
        <v>0</v>
      </c>
      <c r="BJ186" s="39" t="s">
        <v>8</v>
      </c>
      <c r="BK186" s="133">
        <f>ROUND(I186*H186,0)</f>
        <v>0</v>
      </c>
      <c r="BL186" s="39" t="s">
        <v>304</v>
      </c>
      <c r="BM186" s="132" t="s">
        <v>3908</v>
      </c>
    </row>
    <row r="187" spans="1:65" s="49" customFormat="1" ht="24.2" customHeight="1">
      <c r="A187" s="47"/>
      <c r="B187" s="46"/>
      <c r="C187" s="135" t="s">
        <v>421</v>
      </c>
      <c r="D187" s="135" t="s">
        <v>300</v>
      </c>
      <c r="E187" s="136" t="s">
        <v>1039</v>
      </c>
      <c r="F187" s="137" t="s">
        <v>1040</v>
      </c>
      <c r="G187" s="138" t="s">
        <v>347</v>
      </c>
      <c r="H187" s="139">
        <v>12760</v>
      </c>
      <c r="I187" s="23"/>
      <c r="J187" s="140">
        <f>ROUND(I187*H187,0)</f>
        <v>0</v>
      </c>
      <c r="K187" s="137" t="s">
        <v>314</v>
      </c>
      <c r="L187" s="46"/>
      <c r="M187" s="141" t="s">
        <v>1</v>
      </c>
      <c r="N187" s="142" t="s">
        <v>40</v>
      </c>
      <c r="O187" s="129"/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304</v>
      </c>
      <c r="AT187" s="132" t="s">
        <v>300</v>
      </c>
      <c r="AU187" s="132" t="s">
        <v>83</v>
      </c>
      <c r="AY187" s="39" t="s">
        <v>298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39" t="s">
        <v>8</v>
      </c>
      <c r="BK187" s="133">
        <f>ROUND(I187*H187,0)</f>
        <v>0</v>
      </c>
      <c r="BL187" s="39" t="s">
        <v>304</v>
      </c>
      <c r="BM187" s="132" t="s">
        <v>3909</v>
      </c>
    </row>
    <row r="188" spans="2:51" s="150" customFormat="1" ht="12">
      <c r="B188" s="151"/>
      <c r="D188" s="152" t="s">
        <v>306</v>
      </c>
      <c r="F188" s="154" t="s">
        <v>3910</v>
      </c>
      <c r="H188" s="155">
        <v>12760</v>
      </c>
      <c r="L188" s="151"/>
      <c r="M188" s="156"/>
      <c r="N188" s="157"/>
      <c r="O188" s="157"/>
      <c r="P188" s="157"/>
      <c r="Q188" s="157"/>
      <c r="R188" s="157"/>
      <c r="S188" s="157"/>
      <c r="T188" s="158"/>
      <c r="AT188" s="153" t="s">
        <v>306</v>
      </c>
      <c r="AU188" s="153" t="s">
        <v>83</v>
      </c>
      <c r="AV188" s="150" t="s">
        <v>83</v>
      </c>
      <c r="AW188" s="150" t="s">
        <v>3</v>
      </c>
      <c r="AX188" s="150" t="s">
        <v>8</v>
      </c>
      <c r="AY188" s="153" t="s">
        <v>298</v>
      </c>
    </row>
    <row r="189" spans="1:65" s="49" customFormat="1" ht="37.9" customHeight="1">
      <c r="A189" s="47"/>
      <c r="B189" s="46"/>
      <c r="C189" s="135" t="s">
        <v>431</v>
      </c>
      <c r="D189" s="135" t="s">
        <v>300</v>
      </c>
      <c r="E189" s="136" t="s">
        <v>1044</v>
      </c>
      <c r="F189" s="137" t="s">
        <v>1045</v>
      </c>
      <c r="G189" s="138" t="s">
        <v>347</v>
      </c>
      <c r="H189" s="139">
        <v>200</v>
      </c>
      <c r="I189" s="23"/>
      <c r="J189" s="140">
        <f>ROUND(I189*H189,0)</f>
        <v>0</v>
      </c>
      <c r="K189" s="137" t="s">
        <v>314</v>
      </c>
      <c r="L189" s="46"/>
      <c r="M189" s="141" t="s">
        <v>1</v>
      </c>
      <c r="N189" s="142" t="s">
        <v>40</v>
      </c>
      <c r="O189" s="129"/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304</v>
      </c>
      <c r="AT189" s="132" t="s">
        <v>300</v>
      </c>
      <c r="AU189" s="132" t="s">
        <v>83</v>
      </c>
      <c r="AY189" s="39" t="s">
        <v>298</v>
      </c>
      <c r="BE189" s="133">
        <f>IF(N189="základní",J189,0)</f>
        <v>0</v>
      </c>
      <c r="BF189" s="133">
        <f>IF(N189="snížená",J189,0)</f>
        <v>0</v>
      </c>
      <c r="BG189" s="133">
        <f>IF(N189="zákl. přenesená",J189,0)</f>
        <v>0</v>
      </c>
      <c r="BH189" s="133">
        <f>IF(N189="sníž. přenesená",J189,0)</f>
        <v>0</v>
      </c>
      <c r="BI189" s="133">
        <f>IF(N189="nulová",J189,0)</f>
        <v>0</v>
      </c>
      <c r="BJ189" s="39" t="s">
        <v>8</v>
      </c>
      <c r="BK189" s="133">
        <f>ROUND(I189*H189,0)</f>
        <v>0</v>
      </c>
      <c r="BL189" s="39" t="s">
        <v>304</v>
      </c>
      <c r="BM189" s="132" t="s">
        <v>3911</v>
      </c>
    </row>
    <row r="190" spans="1:65" s="49" customFormat="1" ht="37.9" customHeight="1">
      <c r="A190" s="47"/>
      <c r="B190" s="46"/>
      <c r="C190" s="135" t="s">
        <v>435</v>
      </c>
      <c r="D190" s="135" t="s">
        <v>300</v>
      </c>
      <c r="E190" s="136" t="s">
        <v>1047</v>
      </c>
      <c r="F190" s="137" t="s">
        <v>1048</v>
      </c>
      <c r="G190" s="138" t="s">
        <v>347</v>
      </c>
      <c r="H190" s="139">
        <v>240</v>
      </c>
      <c r="I190" s="23"/>
      <c r="J190" s="140">
        <f>ROUND(I190*H190,0)</f>
        <v>0</v>
      </c>
      <c r="K190" s="137" t="s">
        <v>314</v>
      </c>
      <c r="L190" s="46"/>
      <c r="M190" s="141" t="s">
        <v>1</v>
      </c>
      <c r="N190" s="142" t="s">
        <v>40</v>
      </c>
      <c r="O190" s="129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304</v>
      </c>
      <c r="AT190" s="132" t="s">
        <v>300</v>
      </c>
      <c r="AU190" s="132" t="s">
        <v>83</v>
      </c>
      <c r="AY190" s="39" t="s">
        <v>298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39" t="s">
        <v>8</v>
      </c>
      <c r="BK190" s="133">
        <f>ROUND(I190*H190,0)</f>
        <v>0</v>
      </c>
      <c r="BL190" s="39" t="s">
        <v>304</v>
      </c>
      <c r="BM190" s="132" t="s">
        <v>3912</v>
      </c>
    </row>
    <row r="191" spans="2:63" s="107" customFormat="1" ht="22.9" customHeight="1">
      <c r="B191" s="108"/>
      <c r="D191" s="109" t="s">
        <v>74</v>
      </c>
      <c r="E191" s="118" t="s">
        <v>1050</v>
      </c>
      <c r="F191" s="118" t="s">
        <v>1051</v>
      </c>
      <c r="J191" s="119">
        <f>BK191</f>
        <v>0</v>
      </c>
      <c r="L191" s="108"/>
      <c r="M191" s="112"/>
      <c r="N191" s="113"/>
      <c r="O191" s="113"/>
      <c r="P191" s="114">
        <f>P192</f>
        <v>0</v>
      </c>
      <c r="Q191" s="113"/>
      <c r="R191" s="114">
        <f>R192</f>
        <v>0</v>
      </c>
      <c r="S191" s="113"/>
      <c r="T191" s="115">
        <f>T192</f>
        <v>0</v>
      </c>
      <c r="AR191" s="109" t="s">
        <v>8</v>
      </c>
      <c r="AT191" s="116" t="s">
        <v>74</v>
      </c>
      <c r="AU191" s="116" t="s">
        <v>8</v>
      </c>
      <c r="AY191" s="109" t="s">
        <v>298</v>
      </c>
      <c r="BK191" s="117">
        <f>BK192</f>
        <v>0</v>
      </c>
    </row>
    <row r="192" spans="1:65" s="49" customFormat="1" ht="24.2" customHeight="1">
      <c r="A192" s="47"/>
      <c r="B192" s="46"/>
      <c r="C192" s="135" t="s">
        <v>442</v>
      </c>
      <c r="D192" s="135" t="s">
        <v>300</v>
      </c>
      <c r="E192" s="136" t="s">
        <v>3337</v>
      </c>
      <c r="F192" s="137" t="s">
        <v>3338</v>
      </c>
      <c r="G192" s="138" t="s">
        <v>347</v>
      </c>
      <c r="H192" s="139">
        <v>531.807</v>
      </c>
      <c r="I192" s="23"/>
      <c r="J192" s="140">
        <f>ROUND(I192*H192,0)</f>
        <v>0</v>
      </c>
      <c r="K192" s="137" t="s">
        <v>314</v>
      </c>
      <c r="L192" s="46"/>
      <c r="M192" s="178" t="s">
        <v>1</v>
      </c>
      <c r="N192" s="179" t="s">
        <v>40</v>
      </c>
      <c r="O192" s="145"/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304</v>
      </c>
      <c r="AT192" s="132" t="s">
        <v>300</v>
      </c>
      <c r="AU192" s="132" t="s">
        <v>83</v>
      </c>
      <c r="AY192" s="39" t="s">
        <v>298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39" t="s">
        <v>8</v>
      </c>
      <c r="BK192" s="133">
        <f>ROUND(I192*H192,0)</f>
        <v>0</v>
      </c>
      <c r="BL192" s="39" t="s">
        <v>304</v>
      </c>
      <c r="BM192" s="132" t="s">
        <v>3339</v>
      </c>
    </row>
    <row r="193" spans="1:31" s="49" customFormat="1" ht="6.95" customHeight="1">
      <c r="A193" s="47"/>
      <c r="B193" s="73"/>
      <c r="C193" s="74"/>
      <c r="D193" s="74"/>
      <c r="E193" s="74"/>
      <c r="F193" s="74"/>
      <c r="G193" s="74"/>
      <c r="H193" s="74"/>
      <c r="I193" s="74"/>
      <c r="J193" s="74"/>
      <c r="K193" s="74"/>
      <c r="L193" s="46"/>
      <c r="M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="38" customFormat="1" ht="12"/>
    <row r="195" s="38" customFormat="1" ht="12"/>
  </sheetData>
  <sheetProtection password="D62F" sheet="1" objects="1" scenarios="1"/>
  <autoFilter ref="C121:K19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34">
      <selection activeCell="L179" sqref="L179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130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3913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ROUND(J119,0)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ROUND((SUM(BE119:BE147)),0)</f>
        <v>0</v>
      </c>
      <c r="G33" s="47"/>
      <c r="H33" s="47"/>
      <c r="I33" s="59">
        <v>0.21</v>
      </c>
      <c r="J33" s="58">
        <f>ROUND(((SUM(BE119:BE147))*I33),0)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ROUND((SUM(BF119:BF147)),0)</f>
        <v>0</v>
      </c>
      <c r="G34" s="47"/>
      <c r="H34" s="47"/>
      <c r="I34" s="59">
        <v>0.15</v>
      </c>
      <c r="J34" s="58">
        <f>ROUND(((SUM(BF119:BF147))*I34),0)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ROUND((SUM(BG119:BG147)),0)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ROUND((SUM(BH119:BH147)),0)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ROUND((SUM(BI119:BI147)),0)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46ab - SO 46b - sadové úpravy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J119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J120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J121</f>
        <v>0</v>
      </c>
      <c r="L98" s="86"/>
    </row>
    <row r="99" spans="2:12" s="238" customFormat="1" ht="19.9" customHeight="1">
      <c r="B99" s="86"/>
      <c r="D99" s="87" t="s">
        <v>270</v>
      </c>
      <c r="E99" s="88"/>
      <c r="F99" s="88"/>
      <c r="G99" s="88"/>
      <c r="H99" s="88"/>
      <c r="I99" s="88"/>
      <c r="J99" s="89">
        <f>J146</f>
        <v>0</v>
      </c>
      <c r="L99" s="86"/>
    </row>
    <row r="100" spans="1:31" s="49" customFormat="1" ht="21.75" customHeight="1">
      <c r="A100" s="47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8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s="49" customFormat="1" ht="6.95" customHeight="1">
      <c r="A101" s="47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4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="38" customFormat="1" ht="12"/>
    <row r="103" s="38" customFormat="1" ht="12"/>
    <row r="104" s="38" customFormat="1" ht="12"/>
    <row r="105" spans="1:31" s="49" customFormat="1" ht="6.95" customHeight="1">
      <c r="A105" s="47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4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s="49" customFormat="1" ht="24.95" customHeight="1">
      <c r="A106" s="47"/>
      <c r="B106" s="46"/>
      <c r="C106" s="43" t="s">
        <v>283</v>
      </c>
      <c r="D106" s="47"/>
      <c r="E106" s="47"/>
      <c r="F106" s="47"/>
      <c r="G106" s="47"/>
      <c r="H106" s="47"/>
      <c r="I106" s="47"/>
      <c r="J106" s="47"/>
      <c r="K106" s="47"/>
      <c r="L106" s="4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s="49" customFormat="1" ht="6.95" customHeight="1">
      <c r="A107" s="47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12" customHeight="1">
      <c r="A108" s="47"/>
      <c r="B108" s="46"/>
      <c r="C108" s="45" t="s">
        <v>16</v>
      </c>
      <c r="D108" s="47"/>
      <c r="E108" s="47"/>
      <c r="F108" s="47"/>
      <c r="G108" s="47"/>
      <c r="H108" s="47"/>
      <c r="I108" s="47"/>
      <c r="J108" s="47"/>
      <c r="K108" s="47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16.5" customHeight="1">
      <c r="A109" s="47"/>
      <c r="B109" s="46"/>
      <c r="C109" s="47"/>
      <c r="D109" s="47"/>
      <c r="E109" s="292" t="str">
        <f>E7</f>
        <v>Expozice Jihozápadní Afrika, ZOO Dvůr Králové a.s. - Změna B, 2.etapa</v>
      </c>
      <c r="F109" s="293"/>
      <c r="G109" s="293"/>
      <c r="H109" s="293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12" customHeight="1">
      <c r="A110" s="47"/>
      <c r="B110" s="46"/>
      <c r="C110" s="45" t="s">
        <v>171</v>
      </c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6.5" customHeight="1">
      <c r="A111" s="47"/>
      <c r="B111" s="46"/>
      <c r="C111" s="47"/>
      <c r="D111" s="47"/>
      <c r="E111" s="249" t="str">
        <f>E9</f>
        <v>46ab - SO 46b - sadové úpravy - změna B, 2. etapa</v>
      </c>
      <c r="F111" s="291"/>
      <c r="G111" s="291"/>
      <c r="H111" s="291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6.95" customHeight="1">
      <c r="A112" s="47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2" customHeight="1">
      <c r="A113" s="47"/>
      <c r="B113" s="46"/>
      <c r="C113" s="45" t="s">
        <v>20</v>
      </c>
      <c r="D113" s="47"/>
      <c r="E113" s="47"/>
      <c r="F113" s="50" t="str">
        <f>F12</f>
        <v>Dvůr Králové nad Labem</v>
      </c>
      <c r="G113" s="47"/>
      <c r="H113" s="47"/>
      <c r="I113" s="45" t="s">
        <v>22</v>
      </c>
      <c r="J113" s="210">
        <f>IF(J12="","",J12)</f>
        <v>0</v>
      </c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6.95" customHeight="1">
      <c r="A114" s="47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40.15" customHeight="1">
      <c r="A115" s="47"/>
      <c r="B115" s="46"/>
      <c r="C115" s="45" t="s">
        <v>23</v>
      </c>
      <c r="D115" s="47"/>
      <c r="E115" s="47"/>
      <c r="F115" s="50" t="str">
        <f>E15</f>
        <v>ZOO Dvůr Králové a.s., Štefánikova 1029, D.K.n.L.</v>
      </c>
      <c r="G115" s="47"/>
      <c r="H115" s="47"/>
      <c r="I115" s="45" t="s">
        <v>29</v>
      </c>
      <c r="J115" s="77" t="str">
        <f>E21</f>
        <v>Projektis spol. s r.o., Legionářská 562, D.K.n.L.</v>
      </c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5.2" customHeight="1">
      <c r="A116" s="47"/>
      <c r="B116" s="46"/>
      <c r="C116" s="45" t="s">
        <v>27</v>
      </c>
      <c r="D116" s="47"/>
      <c r="E116" s="47"/>
      <c r="F116" s="50" t="str">
        <f>IF(E18="","",E18)</f>
        <v>Vyplň údaj</v>
      </c>
      <c r="G116" s="47"/>
      <c r="H116" s="47"/>
      <c r="I116" s="45" t="s">
        <v>32</v>
      </c>
      <c r="J116" s="77" t="str">
        <f>E24</f>
        <v>ing. V. Švehla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0.3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99" customFormat="1" ht="29.25" customHeight="1">
      <c r="A118" s="90"/>
      <c r="B118" s="91"/>
      <c r="C118" s="92" t="s">
        <v>284</v>
      </c>
      <c r="D118" s="93" t="s">
        <v>60</v>
      </c>
      <c r="E118" s="93" t="s">
        <v>56</v>
      </c>
      <c r="F118" s="93" t="s">
        <v>57</v>
      </c>
      <c r="G118" s="93" t="s">
        <v>285</v>
      </c>
      <c r="H118" s="93" t="s">
        <v>286</v>
      </c>
      <c r="I118" s="93" t="s">
        <v>287</v>
      </c>
      <c r="J118" s="93" t="s">
        <v>258</v>
      </c>
      <c r="K118" s="94" t="s">
        <v>288</v>
      </c>
      <c r="L118" s="95"/>
      <c r="M118" s="96" t="s">
        <v>1</v>
      </c>
      <c r="N118" s="97" t="s">
        <v>39</v>
      </c>
      <c r="O118" s="97" t="s">
        <v>289</v>
      </c>
      <c r="P118" s="97" t="s">
        <v>290</v>
      </c>
      <c r="Q118" s="97" t="s">
        <v>291</v>
      </c>
      <c r="R118" s="97" t="s">
        <v>292</v>
      </c>
      <c r="S118" s="97" t="s">
        <v>293</v>
      </c>
      <c r="T118" s="98" t="s">
        <v>294</v>
      </c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</row>
    <row r="119" spans="1:63" s="49" customFormat="1" ht="22.9" customHeight="1">
      <c r="A119" s="47"/>
      <c r="B119" s="46"/>
      <c r="C119" s="100" t="s">
        <v>295</v>
      </c>
      <c r="D119" s="47"/>
      <c r="E119" s="47"/>
      <c r="F119" s="47"/>
      <c r="G119" s="47"/>
      <c r="H119" s="47"/>
      <c r="I119" s="47"/>
      <c r="J119" s="101">
        <f>BK119</f>
        <v>0</v>
      </c>
      <c r="K119" s="47"/>
      <c r="L119" s="46"/>
      <c r="M119" s="102"/>
      <c r="N119" s="103"/>
      <c r="O119" s="55"/>
      <c r="P119" s="104">
        <f>P120</f>
        <v>0</v>
      </c>
      <c r="Q119" s="55"/>
      <c r="R119" s="104">
        <f>R120</f>
        <v>29.84134</v>
      </c>
      <c r="S119" s="55"/>
      <c r="T119" s="105">
        <f>T120</f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T119" s="39" t="s">
        <v>74</v>
      </c>
      <c r="AU119" s="39" t="s">
        <v>260</v>
      </c>
      <c r="BK119" s="106">
        <f>BK120</f>
        <v>0</v>
      </c>
    </row>
    <row r="120" spans="2:63" s="107" customFormat="1" ht="25.9" customHeight="1">
      <c r="B120" s="108"/>
      <c r="D120" s="109" t="s">
        <v>74</v>
      </c>
      <c r="E120" s="110" t="s">
        <v>296</v>
      </c>
      <c r="F120" s="110" t="s">
        <v>297</v>
      </c>
      <c r="J120" s="111">
        <f>BK120</f>
        <v>0</v>
      </c>
      <c r="L120" s="108"/>
      <c r="M120" s="112"/>
      <c r="N120" s="113"/>
      <c r="O120" s="113"/>
      <c r="P120" s="114">
        <f>P121+P146</f>
        <v>0</v>
      </c>
      <c r="Q120" s="113"/>
      <c r="R120" s="114">
        <f>R121+R146</f>
        <v>29.84134</v>
      </c>
      <c r="S120" s="113"/>
      <c r="T120" s="115">
        <f>T121+T146</f>
        <v>0</v>
      </c>
      <c r="AR120" s="109" t="s">
        <v>8</v>
      </c>
      <c r="AT120" s="116" t="s">
        <v>74</v>
      </c>
      <c r="AU120" s="116" t="s">
        <v>75</v>
      </c>
      <c r="AY120" s="109" t="s">
        <v>298</v>
      </c>
      <c r="BK120" s="117">
        <f>BK121+BK146</f>
        <v>0</v>
      </c>
    </row>
    <row r="121" spans="2:63" s="107" customFormat="1" ht="22.9" customHeight="1">
      <c r="B121" s="108"/>
      <c r="D121" s="109" t="s">
        <v>74</v>
      </c>
      <c r="E121" s="118" t="s">
        <v>8</v>
      </c>
      <c r="F121" s="118" t="s">
        <v>299</v>
      </c>
      <c r="J121" s="119">
        <f>BK121</f>
        <v>0</v>
      </c>
      <c r="L121" s="108"/>
      <c r="M121" s="112"/>
      <c r="N121" s="113"/>
      <c r="O121" s="113"/>
      <c r="P121" s="114">
        <f>SUM(P122:P145)</f>
        <v>0</v>
      </c>
      <c r="Q121" s="113"/>
      <c r="R121" s="114">
        <f>SUM(R122:R145)</f>
        <v>29.84134</v>
      </c>
      <c r="S121" s="113"/>
      <c r="T121" s="115">
        <f>SUM(T122:T145)</f>
        <v>0</v>
      </c>
      <c r="AR121" s="109" t="s">
        <v>8</v>
      </c>
      <c r="AT121" s="116" t="s">
        <v>74</v>
      </c>
      <c r="AU121" s="116" t="s">
        <v>8</v>
      </c>
      <c r="AY121" s="109" t="s">
        <v>298</v>
      </c>
      <c r="BK121" s="117">
        <f>SUM(BK122:BK145)</f>
        <v>0</v>
      </c>
    </row>
    <row r="122" spans="1:65" s="49" customFormat="1" ht="24.2" customHeight="1">
      <c r="A122" s="47"/>
      <c r="B122" s="46"/>
      <c r="C122" s="135" t="s">
        <v>8</v>
      </c>
      <c r="D122" s="135" t="s">
        <v>300</v>
      </c>
      <c r="E122" s="136" t="s">
        <v>3914</v>
      </c>
      <c r="F122" s="137" t="s">
        <v>3915</v>
      </c>
      <c r="G122" s="138" t="s">
        <v>438</v>
      </c>
      <c r="H122" s="139">
        <v>780</v>
      </c>
      <c r="I122" s="23"/>
      <c r="J122" s="140">
        <f>ROUND(I122*H122,0)</f>
        <v>0</v>
      </c>
      <c r="K122" s="137" t="s">
        <v>314</v>
      </c>
      <c r="L122" s="46"/>
      <c r="M122" s="141" t="s">
        <v>1</v>
      </c>
      <c r="N122" s="142" t="s">
        <v>40</v>
      </c>
      <c r="O122" s="129"/>
      <c r="P122" s="130">
        <f>O122*H122</f>
        <v>0</v>
      </c>
      <c r="Q122" s="130">
        <v>0</v>
      </c>
      <c r="R122" s="130">
        <f>Q122*H122</f>
        <v>0</v>
      </c>
      <c r="S122" s="130">
        <v>0</v>
      </c>
      <c r="T122" s="131">
        <f>S122*H122</f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R122" s="132" t="s">
        <v>304</v>
      </c>
      <c r="AT122" s="132" t="s">
        <v>300</v>
      </c>
      <c r="AU122" s="132" t="s">
        <v>83</v>
      </c>
      <c r="AY122" s="39" t="s">
        <v>298</v>
      </c>
      <c r="BE122" s="133">
        <f>IF(N122="základní",J122,0)</f>
        <v>0</v>
      </c>
      <c r="BF122" s="133">
        <f>IF(N122="snížená",J122,0)</f>
        <v>0</v>
      </c>
      <c r="BG122" s="133">
        <f>IF(N122="zákl. přenesená",J122,0)</f>
        <v>0</v>
      </c>
      <c r="BH122" s="133">
        <f>IF(N122="sníž. přenesená",J122,0)</f>
        <v>0</v>
      </c>
      <c r="BI122" s="133">
        <f>IF(N122="nulová",J122,0)</f>
        <v>0</v>
      </c>
      <c r="BJ122" s="39" t="s">
        <v>8</v>
      </c>
      <c r="BK122" s="133">
        <f>ROUND(I122*H122,0)</f>
        <v>0</v>
      </c>
      <c r="BL122" s="39" t="s">
        <v>304</v>
      </c>
      <c r="BM122" s="132" t="s">
        <v>3916</v>
      </c>
    </row>
    <row r="123" spans="2:51" s="150" customFormat="1" ht="12">
      <c r="B123" s="151"/>
      <c r="D123" s="152" t="s">
        <v>306</v>
      </c>
      <c r="E123" s="153" t="s">
        <v>1</v>
      </c>
      <c r="F123" s="154" t="s">
        <v>3917</v>
      </c>
      <c r="H123" s="155">
        <v>780</v>
      </c>
      <c r="L123" s="151"/>
      <c r="M123" s="156"/>
      <c r="N123" s="157"/>
      <c r="O123" s="157"/>
      <c r="P123" s="157"/>
      <c r="Q123" s="157"/>
      <c r="R123" s="157"/>
      <c r="S123" s="157"/>
      <c r="T123" s="158"/>
      <c r="AT123" s="153" t="s">
        <v>306</v>
      </c>
      <c r="AU123" s="153" t="s">
        <v>83</v>
      </c>
      <c r="AV123" s="150" t="s">
        <v>83</v>
      </c>
      <c r="AW123" s="150" t="s">
        <v>31</v>
      </c>
      <c r="AX123" s="150" t="s">
        <v>8</v>
      </c>
      <c r="AY123" s="153" t="s">
        <v>298</v>
      </c>
    </row>
    <row r="124" spans="1:65" s="49" customFormat="1" ht="14.45" customHeight="1">
      <c r="A124" s="47"/>
      <c r="B124" s="46"/>
      <c r="C124" s="120" t="s">
        <v>83</v>
      </c>
      <c r="D124" s="120" t="s">
        <v>358</v>
      </c>
      <c r="E124" s="121" t="s">
        <v>3918</v>
      </c>
      <c r="F124" s="122" t="s">
        <v>3919</v>
      </c>
      <c r="G124" s="123" t="s">
        <v>303</v>
      </c>
      <c r="H124" s="124">
        <v>39</v>
      </c>
      <c r="I124" s="24"/>
      <c r="J124" s="125">
        <f>ROUND(I124*H124,0)</f>
        <v>0</v>
      </c>
      <c r="K124" s="122" t="s">
        <v>314</v>
      </c>
      <c r="L124" s="126"/>
      <c r="M124" s="127" t="s">
        <v>1</v>
      </c>
      <c r="N124" s="128" t="s">
        <v>40</v>
      </c>
      <c r="O124" s="129"/>
      <c r="P124" s="130">
        <f>O124*H124</f>
        <v>0</v>
      </c>
      <c r="Q124" s="130">
        <v>0.21</v>
      </c>
      <c r="R124" s="130">
        <f>Q124*H124</f>
        <v>8.19</v>
      </c>
      <c r="S124" s="130">
        <v>0</v>
      </c>
      <c r="T124" s="131">
        <f>S124*H124</f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R124" s="132" t="s">
        <v>340</v>
      </c>
      <c r="AT124" s="132" t="s">
        <v>358</v>
      </c>
      <c r="AU124" s="132" t="s">
        <v>83</v>
      </c>
      <c r="AY124" s="39" t="s">
        <v>298</v>
      </c>
      <c r="BE124" s="133">
        <f>IF(N124="základní",J124,0)</f>
        <v>0</v>
      </c>
      <c r="BF124" s="133">
        <f>IF(N124="snížená",J124,0)</f>
        <v>0</v>
      </c>
      <c r="BG124" s="133">
        <f>IF(N124="zákl. přenesená",J124,0)</f>
        <v>0</v>
      </c>
      <c r="BH124" s="133">
        <f>IF(N124="sníž. přenesená",J124,0)</f>
        <v>0</v>
      </c>
      <c r="BI124" s="133">
        <f>IF(N124="nulová",J124,0)</f>
        <v>0</v>
      </c>
      <c r="BJ124" s="39" t="s">
        <v>8</v>
      </c>
      <c r="BK124" s="133">
        <f>ROUND(I124*H124,0)</f>
        <v>0</v>
      </c>
      <c r="BL124" s="39" t="s">
        <v>304</v>
      </c>
      <c r="BM124" s="132" t="s">
        <v>3920</v>
      </c>
    </row>
    <row r="125" spans="2:51" s="150" customFormat="1" ht="12">
      <c r="B125" s="151"/>
      <c r="D125" s="152" t="s">
        <v>306</v>
      </c>
      <c r="E125" s="153" t="s">
        <v>1</v>
      </c>
      <c r="F125" s="154" t="s">
        <v>3921</v>
      </c>
      <c r="H125" s="155">
        <v>39</v>
      </c>
      <c r="L125" s="151"/>
      <c r="M125" s="156"/>
      <c r="N125" s="157"/>
      <c r="O125" s="157"/>
      <c r="P125" s="157"/>
      <c r="Q125" s="157"/>
      <c r="R125" s="157"/>
      <c r="S125" s="157"/>
      <c r="T125" s="158"/>
      <c r="AT125" s="153" t="s">
        <v>306</v>
      </c>
      <c r="AU125" s="153" t="s">
        <v>83</v>
      </c>
      <c r="AV125" s="150" t="s">
        <v>83</v>
      </c>
      <c r="AW125" s="150" t="s">
        <v>31</v>
      </c>
      <c r="AX125" s="150" t="s">
        <v>8</v>
      </c>
      <c r="AY125" s="153" t="s">
        <v>298</v>
      </c>
    </row>
    <row r="126" spans="1:65" s="49" customFormat="1" ht="24.2" customHeight="1">
      <c r="A126" s="47"/>
      <c r="B126" s="46"/>
      <c r="C126" s="135" t="s">
        <v>310</v>
      </c>
      <c r="D126" s="135" t="s">
        <v>300</v>
      </c>
      <c r="E126" s="136" t="s">
        <v>3922</v>
      </c>
      <c r="F126" s="137" t="s">
        <v>3923</v>
      </c>
      <c r="G126" s="138" t="s">
        <v>438</v>
      </c>
      <c r="H126" s="139">
        <v>5</v>
      </c>
      <c r="I126" s="23"/>
      <c r="J126" s="140">
        <f>ROUND(I126*H126,0)</f>
        <v>0</v>
      </c>
      <c r="K126" s="137" t="s">
        <v>314</v>
      </c>
      <c r="L126" s="46"/>
      <c r="M126" s="141" t="s">
        <v>1</v>
      </c>
      <c r="N126" s="142" t="s">
        <v>40</v>
      </c>
      <c r="O126" s="129"/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304</v>
      </c>
      <c r="AT126" s="132" t="s">
        <v>300</v>
      </c>
      <c r="AU126" s="132" t="s">
        <v>83</v>
      </c>
      <c r="AY126" s="39" t="s">
        <v>298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39" t="s">
        <v>8</v>
      </c>
      <c r="BK126" s="133">
        <f>ROUND(I126*H126,0)</f>
        <v>0</v>
      </c>
      <c r="BL126" s="39" t="s">
        <v>304</v>
      </c>
      <c r="BM126" s="132" t="s">
        <v>3924</v>
      </c>
    </row>
    <row r="127" spans="2:51" s="150" customFormat="1" ht="12">
      <c r="B127" s="151"/>
      <c r="D127" s="152" t="s">
        <v>306</v>
      </c>
      <c r="E127" s="153" t="s">
        <v>1</v>
      </c>
      <c r="F127" s="154" t="s">
        <v>3925</v>
      </c>
      <c r="H127" s="155">
        <v>5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306</v>
      </c>
      <c r="AU127" s="153" t="s">
        <v>83</v>
      </c>
      <c r="AV127" s="150" t="s">
        <v>83</v>
      </c>
      <c r="AW127" s="150" t="s">
        <v>31</v>
      </c>
      <c r="AX127" s="150" t="s">
        <v>8</v>
      </c>
      <c r="AY127" s="153" t="s">
        <v>298</v>
      </c>
    </row>
    <row r="128" spans="1:65" s="49" customFormat="1" ht="14.45" customHeight="1">
      <c r="A128" s="47"/>
      <c r="B128" s="46"/>
      <c r="C128" s="120" t="s">
        <v>304</v>
      </c>
      <c r="D128" s="120" t="s">
        <v>358</v>
      </c>
      <c r="E128" s="121" t="s">
        <v>3918</v>
      </c>
      <c r="F128" s="122" t="s">
        <v>3919</v>
      </c>
      <c r="G128" s="123" t="s">
        <v>303</v>
      </c>
      <c r="H128" s="124">
        <v>0.625</v>
      </c>
      <c r="I128" s="24"/>
      <c r="J128" s="125">
        <f>ROUND(I128*H128,0)</f>
        <v>0</v>
      </c>
      <c r="K128" s="122" t="s">
        <v>314</v>
      </c>
      <c r="L128" s="126"/>
      <c r="M128" s="127" t="s">
        <v>1</v>
      </c>
      <c r="N128" s="128" t="s">
        <v>40</v>
      </c>
      <c r="O128" s="129"/>
      <c r="P128" s="130">
        <f>O128*H128</f>
        <v>0</v>
      </c>
      <c r="Q128" s="130">
        <v>0.21</v>
      </c>
      <c r="R128" s="130">
        <f>Q128*H128</f>
        <v>0.13125</v>
      </c>
      <c r="S128" s="130">
        <v>0</v>
      </c>
      <c r="T128" s="131">
        <f>S128*H128</f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340</v>
      </c>
      <c r="AT128" s="132" t="s">
        <v>358</v>
      </c>
      <c r="AU128" s="132" t="s">
        <v>83</v>
      </c>
      <c r="AY128" s="39" t="s">
        <v>298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39" t="s">
        <v>8</v>
      </c>
      <c r="BK128" s="133">
        <f>ROUND(I128*H128,0)</f>
        <v>0</v>
      </c>
      <c r="BL128" s="39" t="s">
        <v>304</v>
      </c>
      <c r="BM128" s="132" t="s">
        <v>3926</v>
      </c>
    </row>
    <row r="129" spans="2:51" s="150" customFormat="1" ht="12">
      <c r="B129" s="151"/>
      <c r="D129" s="152" t="s">
        <v>306</v>
      </c>
      <c r="E129" s="153" t="s">
        <v>1</v>
      </c>
      <c r="F129" s="154" t="s">
        <v>3927</v>
      </c>
      <c r="H129" s="155">
        <v>0.625</v>
      </c>
      <c r="L129" s="151"/>
      <c r="M129" s="156"/>
      <c r="N129" s="157"/>
      <c r="O129" s="157"/>
      <c r="P129" s="157"/>
      <c r="Q129" s="157"/>
      <c r="R129" s="157"/>
      <c r="S129" s="157"/>
      <c r="T129" s="158"/>
      <c r="AT129" s="153" t="s">
        <v>306</v>
      </c>
      <c r="AU129" s="153" t="s">
        <v>83</v>
      </c>
      <c r="AV129" s="150" t="s">
        <v>83</v>
      </c>
      <c r="AW129" s="150" t="s">
        <v>31</v>
      </c>
      <c r="AX129" s="150" t="s">
        <v>8</v>
      </c>
      <c r="AY129" s="153" t="s">
        <v>298</v>
      </c>
    </row>
    <row r="130" spans="1:65" s="49" customFormat="1" ht="24.2" customHeight="1">
      <c r="A130" s="47"/>
      <c r="B130" s="46"/>
      <c r="C130" s="135" t="s">
        <v>327</v>
      </c>
      <c r="D130" s="135" t="s">
        <v>300</v>
      </c>
      <c r="E130" s="136" t="s">
        <v>3928</v>
      </c>
      <c r="F130" s="137" t="s">
        <v>3929</v>
      </c>
      <c r="G130" s="138" t="s">
        <v>438</v>
      </c>
      <c r="H130" s="139">
        <v>780</v>
      </c>
      <c r="I130" s="23"/>
      <c r="J130" s="140">
        <f>ROUND(I130*H130,0)</f>
        <v>0</v>
      </c>
      <c r="K130" s="137" t="s">
        <v>314</v>
      </c>
      <c r="L130" s="46"/>
      <c r="M130" s="141" t="s">
        <v>1</v>
      </c>
      <c r="N130" s="142" t="s">
        <v>40</v>
      </c>
      <c r="O130" s="129"/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304</v>
      </c>
      <c r="AT130" s="132" t="s">
        <v>300</v>
      </c>
      <c r="AU130" s="132" t="s">
        <v>83</v>
      </c>
      <c r="AY130" s="39" t="s">
        <v>298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39" t="s">
        <v>8</v>
      </c>
      <c r="BK130" s="133">
        <f>ROUND(I130*H130,0)</f>
        <v>0</v>
      </c>
      <c r="BL130" s="39" t="s">
        <v>304</v>
      </c>
      <c r="BM130" s="132" t="s">
        <v>3930</v>
      </c>
    </row>
    <row r="131" spans="2:51" s="150" customFormat="1" ht="12">
      <c r="B131" s="151"/>
      <c r="D131" s="152" t="s">
        <v>306</v>
      </c>
      <c r="E131" s="153" t="s">
        <v>1</v>
      </c>
      <c r="F131" s="154" t="s">
        <v>3917</v>
      </c>
      <c r="H131" s="155">
        <v>780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306</v>
      </c>
      <c r="AU131" s="153" t="s">
        <v>83</v>
      </c>
      <c r="AV131" s="150" t="s">
        <v>83</v>
      </c>
      <c r="AW131" s="150" t="s">
        <v>31</v>
      </c>
      <c r="AX131" s="150" t="s">
        <v>8</v>
      </c>
      <c r="AY131" s="153" t="s">
        <v>298</v>
      </c>
    </row>
    <row r="132" spans="1:65" s="49" customFormat="1" ht="14.45" customHeight="1">
      <c r="A132" s="47"/>
      <c r="B132" s="46"/>
      <c r="C132" s="120" t="s">
        <v>332</v>
      </c>
      <c r="D132" s="120" t="s">
        <v>358</v>
      </c>
      <c r="E132" s="121" t="s">
        <v>3931</v>
      </c>
      <c r="F132" s="122" t="s">
        <v>3932</v>
      </c>
      <c r="G132" s="123" t="s">
        <v>438</v>
      </c>
      <c r="H132" s="124">
        <v>780</v>
      </c>
      <c r="I132" s="24"/>
      <c r="J132" s="125">
        <f>ROUND(I132*H132,0)</f>
        <v>0</v>
      </c>
      <c r="K132" s="122" t="s">
        <v>1</v>
      </c>
      <c r="L132" s="126"/>
      <c r="M132" s="127" t="s">
        <v>1</v>
      </c>
      <c r="N132" s="128" t="s">
        <v>40</v>
      </c>
      <c r="O132" s="129"/>
      <c r="P132" s="130">
        <f>O132*H132</f>
        <v>0</v>
      </c>
      <c r="Q132" s="130">
        <v>0.027</v>
      </c>
      <c r="R132" s="130">
        <f>Q132*H132</f>
        <v>21.06</v>
      </c>
      <c r="S132" s="130">
        <v>0</v>
      </c>
      <c r="T132" s="131">
        <f>S132*H132</f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340</v>
      </c>
      <c r="AT132" s="132" t="s">
        <v>358</v>
      </c>
      <c r="AU132" s="132" t="s">
        <v>83</v>
      </c>
      <c r="AY132" s="39" t="s">
        <v>298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39" t="s">
        <v>8</v>
      </c>
      <c r="BK132" s="133">
        <f>ROUND(I132*H132,0)</f>
        <v>0</v>
      </c>
      <c r="BL132" s="39" t="s">
        <v>304</v>
      </c>
      <c r="BM132" s="132" t="s">
        <v>3933</v>
      </c>
    </row>
    <row r="133" spans="2:51" s="150" customFormat="1" ht="12">
      <c r="B133" s="151"/>
      <c r="D133" s="152" t="s">
        <v>306</v>
      </c>
      <c r="E133" s="153" t="s">
        <v>1</v>
      </c>
      <c r="F133" s="154" t="s">
        <v>3917</v>
      </c>
      <c r="H133" s="155">
        <v>780</v>
      </c>
      <c r="L133" s="151"/>
      <c r="M133" s="156"/>
      <c r="N133" s="157"/>
      <c r="O133" s="157"/>
      <c r="P133" s="157"/>
      <c r="Q133" s="157"/>
      <c r="R133" s="157"/>
      <c r="S133" s="157"/>
      <c r="T133" s="158"/>
      <c r="AT133" s="153" t="s">
        <v>306</v>
      </c>
      <c r="AU133" s="153" t="s">
        <v>83</v>
      </c>
      <c r="AV133" s="150" t="s">
        <v>83</v>
      </c>
      <c r="AW133" s="150" t="s">
        <v>31</v>
      </c>
      <c r="AX133" s="150" t="s">
        <v>8</v>
      </c>
      <c r="AY133" s="153" t="s">
        <v>298</v>
      </c>
    </row>
    <row r="134" spans="1:65" s="49" customFormat="1" ht="24.2" customHeight="1">
      <c r="A134" s="47"/>
      <c r="B134" s="46"/>
      <c r="C134" s="135" t="s">
        <v>336</v>
      </c>
      <c r="D134" s="135" t="s">
        <v>300</v>
      </c>
      <c r="E134" s="136" t="s">
        <v>3934</v>
      </c>
      <c r="F134" s="137" t="s">
        <v>3935</v>
      </c>
      <c r="G134" s="138" t="s">
        <v>438</v>
      </c>
      <c r="H134" s="139">
        <v>5</v>
      </c>
      <c r="I134" s="23"/>
      <c r="J134" s="140">
        <f>ROUND(I134*H134,0)</f>
        <v>0</v>
      </c>
      <c r="K134" s="137" t="s">
        <v>314</v>
      </c>
      <c r="L134" s="46"/>
      <c r="M134" s="141" t="s">
        <v>1</v>
      </c>
      <c r="N134" s="142" t="s">
        <v>40</v>
      </c>
      <c r="O134" s="129"/>
      <c r="P134" s="130">
        <f>O134*H134</f>
        <v>0</v>
      </c>
      <c r="Q134" s="130">
        <v>0</v>
      </c>
      <c r="R134" s="130">
        <f>Q134*H134</f>
        <v>0</v>
      </c>
      <c r="S134" s="130">
        <v>0</v>
      </c>
      <c r="T134" s="131">
        <f>S134*H134</f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304</v>
      </c>
      <c r="AT134" s="132" t="s">
        <v>300</v>
      </c>
      <c r="AU134" s="132" t="s">
        <v>83</v>
      </c>
      <c r="AY134" s="39" t="s">
        <v>298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39" t="s">
        <v>8</v>
      </c>
      <c r="BK134" s="133">
        <f>ROUND(I134*H134,0)</f>
        <v>0</v>
      </c>
      <c r="BL134" s="39" t="s">
        <v>304</v>
      </c>
      <c r="BM134" s="132" t="s">
        <v>3936</v>
      </c>
    </row>
    <row r="135" spans="2:51" s="150" customFormat="1" ht="12">
      <c r="B135" s="151"/>
      <c r="D135" s="152" t="s">
        <v>306</v>
      </c>
      <c r="E135" s="153" t="s">
        <v>1</v>
      </c>
      <c r="F135" s="154" t="s">
        <v>3925</v>
      </c>
      <c r="H135" s="155">
        <v>5</v>
      </c>
      <c r="L135" s="151"/>
      <c r="M135" s="156"/>
      <c r="N135" s="157"/>
      <c r="O135" s="157"/>
      <c r="P135" s="157"/>
      <c r="Q135" s="157"/>
      <c r="R135" s="157"/>
      <c r="S135" s="157"/>
      <c r="T135" s="158"/>
      <c r="AT135" s="153" t="s">
        <v>306</v>
      </c>
      <c r="AU135" s="153" t="s">
        <v>83</v>
      </c>
      <c r="AV135" s="150" t="s">
        <v>83</v>
      </c>
      <c r="AW135" s="150" t="s">
        <v>31</v>
      </c>
      <c r="AX135" s="150" t="s">
        <v>8</v>
      </c>
      <c r="AY135" s="153" t="s">
        <v>298</v>
      </c>
    </row>
    <row r="136" spans="1:65" s="49" customFormat="1" ht="14.45" customHeight="1">
      <c r="A136" s="47"/>
      <c r="B136" s="46"/>
      <c r="C136" s="120" t="s">
        <v>340</v>
      </c>
      <c r="D136" s="120" t="s">
        <v>358</v>
      </c>
      <c r="E136" s="121" t="s">
        <v>3937</v>
      </c>
      <c r="F136" s="122" t="s">
        <v>3938</v>
      </c>
      <c r="G136" s="123" t="s">
        <v>438</v>
      </c>
      <c r="H136" s="124">
        <v>5</v>
      </c>
      <c r="I136" s="24"/>
      <c r="J136" s="125">
        <f>ROUND(I136*H136,0)</f>
        <v>0</v>
      </c>
      <c r="K136" s="122" t="s">
        <v>1</v>
      </c>
      <c r="L136" s="126"/>
      <c r="M136" s="127" t="s">
        <v>1</v>
      </c>
      <c r="N136" s="128" t="s">
        <v>40</v>
      </c>
      <c r="O136" s="129"/>
      <c r="P136" s="130">
        <f>O136*H136</f>
        <v>0</v>
      </c>
      <c r="Q136" s="130">
        <v>0.07</v>
      </c>
      <c r="R136" s="130">
        <f>Q136*H136</f>
        <v>0.35000000000000003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340</v>
      </c>
      <c r="AT136" s="132" t="s">
        <v>358</v>
      </c>
      <c r="AU136" s="132" t="s">
        <v>83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304</v>
      </c>
      <c r="BM136" s="132" t="s">
        <v>3939</v>
      </c>
    </row>
    <row r="137" spans="2:51" s="150" customFormat="1" ht="12">
      <c r="B137" s="151"/>
      <c r="D137" s="152" t="s">
        <v>306</v>
      </c>
      <c r="E137" s="153" t="s">
        <v>1</v>
      </c>
      <c r="F137" s="154" t="s">
        <v>3925</v>
      </c>
      <c r="H137" s="155">
        <v>5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306</v>
      </c>
      <c r="AU137" s="153" t="s">
        <v>83</v>
      </c>
      <c r="AV137" s="150" t="s">
        <v>83</v>
      </c>
      <c r="AW137" s="150" t="s">
        <v>31</v>
      </c>
      <c r="AX137" s="150" t="s">
        <v>8</v>
      </c>
      <c r="AY137" s="153" t="s">
        <v>298</v>
      </c>
    </row>
    <row r="138" spans="1:65" s="49" customFormat="1" ht="24.2" customHeight="1">
      <c r="A138" s="47"/>
      <c r="B138" s="46"/>
      <c r="C138" s="135" t="s">
        <v>344</v>
      </c>
      <c r="D138" s="135" t="s">
        <v>300</v>
      </c>
      <c r="E138" s="136" t="s">
        <v>3940</v>
      </c>
      <c r="F138" s="137" t="s">
        <v>3941</v>
      </c>
      <c r="G138" s="138" t="s">
        <v>438</v>
      </c>
      <c r="H138" s="139">
        <v>5</v>
      </c>
      <c r="I138" s="23"/>
      <c r="J138" s="140">
        <f>ROUND(I138*H138,0)</f>
        <v>0</v>
      </c>
      <c r="K138" s="137" t="s">
        <v>314</v>
      </c>
      <c r="L138" s="46"/>
      <c r="M138" s="141" t="s">
        <v>1</v>
      </c>
      <c r="N138" s="142" t="s">
        <v>40</v>
      </c>
      <c r="O138" s="129"/>
      <c r="P138" s="130">
        <f>O138*H138</f>
        <v>0</v>
      </c>
      <c r="Q138" s="130">
        <v>5.8E-05</v>
      </c>
      <c r="R138" s="130">
        <f>Q138*H138</f>
        <v>0.00029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83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3942</v>
      </c>
    </row>
    <row r="139" spans="2:51" s="150" customFormat="1" ht="12">
      <c r="B139" s="151"/>
      <c r="D139" s="152" t="s">
        <v>306</v>
      </c>
      <c r="E139" s="153" t="s">
        <v>1</v>
      </c>
      <c r="F139" s="154" t="s">
        <v>3925</v>
      </c>
      <c r="H139" s="155">
        <v>5</v>
      </c>
      <c r="L139" s="151"/>
      <c r="M139" s="156"/>
      <c r="N139" s="157"/>
      <c r="O139" s="157"/>
      <c r="P139" s="157"/>
      <c r="Q139" s="157"/>
      <c r="R139" s="157"/>
      <c r="S139" s="157"/>
      <c r="T139" s="158"/>
      <c r="AT139" s="153" t="s">
        <v>306</v>
      </c>
      <c r="AU139" s="153" t="s">
        <v>83</v>
      </c>
      <c r="AV139" s="150" t="s">
        <v>83</v>
      </c>
      <c r="AW139" s="150" t="s">
        <v>31</v>
      </c>
      <c r="AX139" s="150" t="s">
        <v>8</v>
      </c>
      <c r="AY139" s="153" t="s">
        <v>298</v>
      </c>
    </row>
    <row r="140" spans="1:65" s="49" customFormat="1" ht="14.45" customHeight="1">
      <c r="A140" s="47"/>
      <c r="B140" s="46"/>
      <c r="C140" s="120" t="s">
        <v>350</v>
      </c>
      <c r="D140" s="120" t="s">
        <v>358</v>
      </c>
      <c r="E140" s="121" t="s">
        <v>3943</v>
      </c>
      <c r="F140" s="122" t="s">
        <v>3944</v>
      </c>
      <c r="G140" s="123" t="s">
        <v>438</v>
      </c>
      <c r="H140" s="124">
        <v>15</v>
      </c>
      <c r="I140" s="24"/>
      <c r="J140" s="125">
        <f>ROUND(I140*H140,0)</f>
        <v>0</v>
      </c>
      <c r="K140" s="122" t="s">
        <v>314</v>
      </c>
      <c r="L140" s="126"/>
      <c r="M140" s="127" t="s">
        <v>1</v>
      </c>
      <c r="N140" s="128" t="s">
        <v>40</v>
      </c>
      <c r="O140" s="129"/>
      <c r="P140" s="130">
        <f>O140*H140</f>
        <v>0</v>
      </c>
      <c r="Q140" s="130">
        <v>0.00709</v>
      </c>
      <c r="R140" s="130">
        <f>Q140*H140</f>
        <v>0.10635</v>
      </c>
      <c r="S140" s="130">
        <v>0</v>
      </c>
      <c r="T140" s="131">
        <f>S140*H140</f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340</v>
      </c>
      <c r="AT140" s="132" t="s">
        <v>358</v>
      </c>
      <c r="AU140" s="132" t="s">
        <v>83</v>
      </c>
      <c r="AY140" s="39" t="s">
        <v>298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39" t="s">
        <v>8</v>
      </c>
      <c r="BK140" s="133">
        <f>ROUND(I140*H140,0)</f>
        <v>0</v>
      </c>
      <c r="BL140" s="39" t="s">
        <v>304</v>
      </c>
      <c r="BM140" s="132" t="s">
        <v>3945</v>
      </c>
    </row>
    <row r="141" spans="2:51" s="150" customFormat="1" ht="12">
      <c r="B141" s="151"/>
      <c r="D141" s="152" t="s">
        <v>306</v>
      </c>
      <c r="E141" s="153" t="s">
        <v>1</v>
      </c>
      <c r="F141" s="154" t="s">
        <v>3946</v>
      </c>
      <c r="H141" s="155">
        <v>15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306</v>
      </c>
      <c r="AU141" s="153" t="s">
        <v>83</v>
      </c>
      <c r="AV141" s="150" t="s">
        <v>83</v>
      </c>
      <c r="AW141" s="150" t="s">
        <v>31</v>
      </c>
      <c r="AX141" s="150" t="s">
        <v>8</v>
      </c>
      <c r="AY141" s="153" t="s">
        <v>298</v>
      </c>
    </row>
    <row r="142" spans="1:65" s="49" customFormat="1" ht="14.45" customHeight="1">
      <c r="A142" s="47"/>
      <c r="B142" s="46"/>
      <c r="C142" s="135" t="s">
        <v>357</v>
      </c>
      <c r="D142" s="135" t="s">
        <v>300</v>
      </c>
      <c r="E142" s="136" t="s">
        <v>3947</v>
      </c>
      <c r="F142" s="137" t="s">
        <v>3948</v>
      </c>
      <c r="G142" s="138" t="s">
        <v>381</v>
      </c>
      <c r="H142" s="139">
        <v>5</v>
      </c>
      <c r="I142" s="23"/>
      <c r="J142" s="140">
        <f>ROUND(I142*H142,0)</f>
        <v>0</v>
      </c>
      <c r="K142" s="137" t="s">
        <v>314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0.00069</v>
      </c>
      <c r="R142" s="130">
        <f>Q142*H142</f>
        <v>0.00345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83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3949</v>
      </c>
    </row>
    <row r="143" spans="2:51" s="150" customFormat="1" ht="12">
      <c r="B143" s="151"/>
      <c r="D143" s="152" t="s">
        <v>306</v>
      </c>
      <c r="E143" s="153" t="s">
        <v>1</v>
      </c>
      <c r="F143" s="154" t="s">
        <v>3925</v>
      </c>
      <c r="H143" s="155">
        <v>5</v>
      </c>
      <c r="L143" s="151"/>
      <c r="M143" s="156"/>
      <c r="N143" s="157"/>
      <c r="O143" s="157"/>
      <c r="P143" s="157"/>
      <c r="Q143" s="157"/>
      <c r="R143" s="157"/>
      <c r="S143" s="157"/>
      <c r="T143" s="158"/>
      <c r="AT143" s="153" t="s">
        <v>306</v>
      </c>
      <c r="AU143" s="153" t="s">
        <v>83</v>
      </c>
      <c r="AV143" s="150" t="s">
        <v>83</v>
      </c>
      <c r="AW143" s="150" t="s">
        <v>31</v>
      </c>
      <c r="AX143" s="150" t="s">
        <v>8</v>
      </c>
      <c r="AY143" s="153" t="s">
        <v>298</v>
      </c>
    </row>
    <row r="144" spans="1:65" s="49" customFormat="1" ht="24.2" customHeight="1">
      <c r="A144" s="47"/>
      <c r="B144" s="46"/>
      <c r="C144" s="135" t="s">
        <v>363</v>
      </c>
      <c r="D144" s="135" t="s">
        <v>300</v>
      </c>
      <c r="E144" s="136" t="s">
        <v>3950</v>
      </c>
      <c r="F144" s="137" t="s">
        <v>3951</v>
      </c>
      <c r="G144" s="138" t="s">
        <v>438</v>
      </c>
      <c r="H144" s="139">
        <v>5</v>
      </c>
      <c r="I144" s="23"/>
      <c r="J144" s="140">
        <f>ROUND(I144*H144,0)</f>
        <v>0</v>
      </c>
      <c r="K144" s="137" t="s">
        <v>314</v>
      </c>
      <c r="L144" s="46"/>
      <c r="M144" s="141" t="s">
        <v>1</v>
      </c>
      <c r="N144" s="142" t="s">
        <v>40</v>
      </c>
      <c r="O144" s="129"/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304</v>
      </c>
      <c r="AT144" s="132" t="s">
        <v>300</v>
      </c>
      <c r="AU144" s="132" t="s">
        <v>83</v>
      </c>
      <c r="AY144" s="39" t="s">
        <v>298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39" t="s">
        <v>8</v>
      </c>
      <c r="BK144" s="133">
        <f>ROUND(I144*H144,0)</f>
        <v>0</v>
      </c>
      <c r="BL144" s="39" t="s">
        <v>304</v>
      </c>
      <c r="BM144" s="132" t="s">
        <v>3952</v>
      </c>
    </row>
    <row r="145" spans="2:51" s="150" customFormat="1" ht="12">
      <c r="B145" s="151"/>
      <c r="D145" s="152" t="s">
        <v>306</v>
      </c>
      <c r="E145" s="153" t="s">
        <v>1</v>
      </c>
      <c r="F145" s="154" t="s">
        <v>3925</v>
      </c>
      <c r="H145" s="155">
        <v>5</v>
      </c>
      <c r="L145" s="151"/>
      <c r="M145" s="156"/>
      <c r="N145" s="157"/>
      <c r="O145" s="157"/>
      <c r="P145" s="157"/>
      <c r="Q145" s="157"/>
      <c r="R145" s="157"/>
      <c r="S145" s="157"/>
      <c r="T145" s="158"/>
      <c r="AT145" s="153" t="s">
        <v>306</v>
      </c>
      <c r="AU145" s="153" t="s">
        <v>83</v>
      </c>
      <c r="AV145" s="150" t="s">
        <v>83</v>
      </c>
      <c r="AW145" s="150" t="s">
        <v>31</v>
      </c>
      <c r="AX145" s="150" t="s">
        <v>8</v>
      </c>
      <c r="AY145" s="153" t="s">
        <v>298</v>
      </c>
    </row>
    <row r="146" spans="2:63" s="107" customFormat="1" ht="22.9" customHeight="1">
      <c r="B146" s="108"/>
      <c r="D146" s="109" t="s">
        <v>74</v>
      </c>
      <c r="E146" s="118" t="s">
        <v>1050</v>
      </c>
      <c r="F146" s="118" t="s">
        <v>1051</v>
      </c>
      <c r="J146" s="119">
        <f>BK146</f>
        <v>0</v>
      </c>
      <c r="L146" s="108"/>
      <c r="M146" s="112"/>
      <c r="N146" s="113"/>
      <c r="O146" s="113"/>
      <c r="P146" s="114">
        <f>P147</f>
        <v>0</v>
      </c>
      <c r="Q146" s="113"/>
      <c r="R146" s="114">
        <f>R147</f>
        <v>0</v>
      </c>
      <c r="S146" s="113"/>
      <c r="T146" s="115">
        <f>T147</f>
        <v>0</v>
      </c>
      <c r="AR146" s="109" t="s">
        <v>8</v>
      </c>
      <c r="AT146" s="116" t="s">
        <v>74</v>
      </c>
      <c r="AU146" s="116" t="s">
        <v>8</v>
      </c>
      <c r="AY146" s="109" t="s">
        <v>298</v>
      </c>
      <c r="BK146" s="117">
        <f>BK147</f>
        <v>0</v>
      </c>
    </row>
    <row r="147" spans="1:65" s="49" customFormat="1" ht="24.2" customHeight="1">
      <c r="A147" s="47"/>
      <c r="B147" s="46"/>
      <c r="C147" s="135" t="s">
        <v>367</v>
      </c>
      <c r="D147" s="135" t="s">
        <v>300</v>
      </c>
      <c r="E147" s="136" t="s">
        <v>3953</v>
      </c>
      <c r="F147" s="137" t="s">
        <v>3954</v>
      </c>
      <c r="G147" s="138" t="s">
        <v>347</v>
      </c>
      <c r="H147" s="139">
        <v>29.841</v>
      </c>
      <c r="I147" s="23"/>
      <c r="J147" s="140">
        <f>ROUND(I147*H147,0)</f>
        <v>0</v>
      </c>
      <c r="K147" s="137" t="s">
        <v>314</v>
      </c>
      <c r="L147" s="46"/>
      <c r="M147" s="178" t="s">
        <v>1</v>
      </c>
      <c r="N147" s="179" t="s">
        <v>40</v>
      </c>
      <c r="O147" s="145"/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3955</v>
      </c>
    </row>
    <row r="148" spans="1:31" s="49" customFormat="1" ht="6.95" customHeight="1">
      <c r="A148" s="47"/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46"/>
      <c r="M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</row>
    <row r="149" s="38" customFormat="1" ht="12"/>
    <row r="150" s="38" customFormat="1" ht="12"/>
    <row r="151" s="38" customFormat="1" ht="12"/>
    <row r="152" s="38" customFormat="1" ht="12"/>
    <row r="153" s="38" customFormat="1" ht="12"/>
  </sheetData>
  <sheetProtection password="D62F" sheet="1" objects="1" scenarios="1"/>
  <autoFilter ref="C118:K14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67">
      <selection activeCell="I168" sqref="I16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133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3956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1592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tr">
        <f>IF('Rekapitulace stavby'!AN10="","",'Rekapitulace stavby'!AN10)</f>
        <v/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tr">
        <f>IF('Rekapitulace stavby'!E11="","",'Rekapitulace stavby'!E11)</f>
        <v>ZOO Dvůr Králové a.s., Štefánikova 1029, D.K.n.L.</v>
      </c>
      <c r="F15" s="47"/>
      <c r="G15" s="47"/>
      <c r="H15" s="47"/>
      <c r="I15" s="45" t="s">
        <v>26</v>
      </c>
      <c r="J15" s="50" t="str">
        <f>IF('Rekapitulace stavby'!AN11="","",'Rekapitulace stavby'!AN11)</f>
        <v/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tr">
        <f>IF('Rekapitulace stavby'!AN16="","",'Rekapitulace stavby'!AN16)</f>
        <v/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tr">
        <f>IF('Rekapitulace stavby'!E17="","",'Rekapitulace stavby'!E17)</f>
        <v>Projektis spol. s r.o., Legionářská 562, D.K.n.L.</v>
      </c>
      <c r="F21" s="47"/>
      <c r="G21" s="47"/>
      <c r="H21" s="47"/>
      <c r="I21" s="45" t="s">
        <v>26</v>
      </c>
      <c r="J21" s="50" t="str">
        <f>IF('Rekapitulace stavby'!AN17="","",'Rekapitulace stavby'!AN17)</f>
        <v/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tr">
        <f>IF('Rekapitulace stavby'!AN19="","",'Rekapitulace stavby'!AN19)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tr">
        <f>IF('Rekapitulace stavby'!E20="","",'Rekapitulace stavby'!E20)</f>
        <v>ing. V. Švehla</v>
      </c>
      <c r="F24" s="47"/>
      <c r="G24" s="47"/>
      <c r="H24" s="47"/>
      <c r="I24" s="45" t="s">
        <v>26</v>
      </c>
      <c r="J24" s="50" t="str">
        <f>IF('Rekapitulace stavby'!AN20="","",'Rekapitulace stavby'!AN20)</f>
        <v/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ROUND(J134,0)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ROUND((SUM(BE134:BE192)),0)</f>
        <v>0</v>
      </c>
      <c r="G33" s="47"/>
      <c r="H33" s="47"/>
      <c r="I33" s="59">
        <v>0.21</v>
      </c>
      <c r="J33" s="58">
        <f>ROUND(((SUM(BE134:BE192))*I33),0)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ROUND((SUM(BF134:BF192)),0)</f>
        <v>0</v>
      </c>
      <c r="G34" s="47"/>
      <c r="H34" s="47"/>
      <c r="I34" s="59">
        <v>0.15</v>
      </c>
      <c r="J34" s="58">
        <f>ROUND(((SUM(BF134:BF192))*I34),0)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ROUND((SUM(BG134:BG192)),0)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ROUND((SUM(BH134:BH192)),0)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ROUND((SUM(BI134:BI192)),0)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51b - SO 51b - Rozvody NN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 xml:space="preserve"> 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J134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1915</v>
      </c>
      <c r="E97" s="84"/>
      <c r="F97" s="84"/>
      <c r="G97" s="84"/>
      <c r="H97" s="84"/>
      <c r="I97" s="84"/>
      <c r="J97" s="85">
        <f>J135</f>
        <v>0</v>
      </c>
      <c r="L97" s="82"/>
    </row>
    <row r="98" spans="2:12" s="238" customFormat="1" ht="19.9" customHeight="1">
      <c r="B98" s="86"/>
      <c r="D98" s="87" t="s">
        <v>1919</v>
      </c>
      <c r="E98" s="88"/>
      <c r="F98" s="88"/>
      <c r="G98" s="88"/>
      <c r="H98" s="88"/>
      <c r="I98" s="88"/>
      <c r="J98" s="89">
        <f>J136</f>
        <v>0</v>
      </c>
      <c r="L98" s="86"/>
    </row>
    <row r="99" spans="2:12" s="238" customFormat="1" ht="14.85" customHeight="1">
      <c r="B99" s="86"/>
      <c r="D99" s="87" t="s">
        <v>1920</v>
      </c>
      <c r="E99" s="88"/>
      <c r="F99" s="88"/>
      <c r="G99" s="88"/>
      <c r="H99" s="88"/>
      <c r="I99" s="88"/>
      <c r="J99" s="89">
        <f>J137</f>
        <v>0</v>
      </c>
      <c r="L99" s="86"/>
    </row>
    <row r="100" spans="2:12" s="238" customFormat="1" ht="14.85" customHeight="1">
      <c r="B100" s="86"/>
      <c r="D100" s="87" t="s">
        <v>1921</v>
      </c>
      <c r="E100" s="88"/>
      <c r="F100" s="88"/>
      <c r="G100" s="88"/>
      <c r="H100" s="88"/>
      <c r="I100" s="88"/>
      <c r="J100" s="89">
        <f>J141</f>
        <v>0</v>
      </c>
      <c r="L100" s="86"/>
    </row>
    <row r="101" spans="2:12" s="238" customFormat="1" ht="14.85" customHeight="1">
      <c r="B101" s="86"/>
      <c r="D101" s="87" t="s">
        <v>3957</v>
      </c>
      <c r="E101" s="88"/>
      <c r="F101" s="88"/>
      <c r="G101" s="88"/>
      <c r="H101" s="88"/>
      <c r="I101" s="88"/>
      <c r="J101" s="89">
        <f>J143</f>
        <v>0</v>
      </c>
      <c r="L101" s="86"/>
    </row>
    <row r="102" spans="2:12" s="238" customFormat="1" ht="14.85" customHeight="1">
      <c r="B102" s="86"/>
      <c r="D102" s="87" t="s">
        <v>3958</v>
      </c>
      <c r="E102" s="88"/>
      <c r="F102" s="88"/>
      <c r="G102" s="88"/>
      <c r="H102" s="88"/>
      <c r="I102" s="88"/>
      <c r="J102" s="89">
        <f>J150</f>
        <v>0</v>
      </c>
      <c r="L102" s="86"/>
    </row>
    <row r="103" spans="2:12" s="238" customFormat="1" ht="19.9" customHeight="1">
      <c r="B103" s="86"/>
      <c r="D103" s="87" t="s">
        <v>1925</v>
      </c>
      <c r="E103" s="88"/>
      <c r="F103" s="88"/>
      <c r="G103" s="88"/>
      <c r="H103" s="88"/>
      <c r="I103" s="88"/>
      <c r="J103" s="89">
        <f>J156</f>
        <v>0</v>
      </c>
      <c r="L103" s="86"/>
    </row>
    <row r="104" spans="2:12" s="238" customFormat="1" ht="19.9" customHeight="1">
      <c r="B104" s="86"/>
      <c r="D104" s="87" t="s">
        <v>1926</v>
      </c>
      <c r="E104" s="88"/>
      <c r="F104" s="88"/>
      <c r="G104" s="88"/>
      <c r="H104" s="88"/>
      <c r="I104" s="88"/>
      <c r="J104" s="89">
        <f>J158</f>
        <v>0</v>
      </c>
      <c r="L104" s="86"/>
    </row>
    <row r="105" spans="2:12" s="238" customFormat="1" ht="19.9" customHeight="1">
      <c r="B105" s="86"/>
      <c r="D105" s="87" t="s">
        <v>1927</v>
      </c>
      <c r="E105" s="88"/>
      <c r="F105" s="88"/>
      <c r="G105" s="88"/>
      <c r="H105" s="88"/>
      <c r="I105" s="88"/>
      <c r="J105" s="89">
        <f>J160</f>
        <v>0</v>
      </c>
      <c r="L105" s="86"/>
    </row>
    <row r="106" spans="2:12" s="238" customFormat="1" ht="14.85" customHeight="1">
      <c r="B106" s="86"/>
      <c r="D106" s="87" t="s">
        <v>1920</v>
      </c>
      <c r="E106" s="88"/>
      <c r="F106" s="88"/>
      <c r="G106" s="88"/>
      <c r="H106" s="88"/>
      <c r="I106" s="88"/>
      <c r="J106" s="89">
        <f>J161</f>
        <v>0</v>
      </c>
      <c r="L106" s="86"/>
    </row>
    <row r="107" spans="2:12" s="238" customFormat="1" ht="14.85" customHeight="1">
      <c r="B107" s="86"/>
      <c r="D107" s="87" t="s">
        <v>1921</v>
      </c>
      <c r="E107" s="88"/>
      <c r="F107" s="88"/>
      <c r="G107" s="88"/>
      <c r="H107" s="88"/>
      <c r="I107" s="88"/>
      <c r="J107" s="89">
        <f>J165</f>
        <v>0</v>
      </c>
      <c r="L107" s="86"/>
    </row>
    <row r="108" spans="2:12" s="238" customFormat="1" ht="14.85" customHeight="1">
      <c r="B108" s="86"/>
      <c r="D108" s="87" t="s">
        <v>3957</v>
      </c>
      <c r="E108" s="88"/>
      <c r="F108" s="88"/>
      <c r="G108" s="88"/>
      <c r="H108" s="88"/>
      <c r="I108" s="88"/>
      <c r="J108" s="89">
        <f>J169</f>
        <v>0</v>
      </c>
      <c r="L108" s="86"/>
    </row>
    <row r="109" spans="2:12" s="238" customFormat="1" ht="14.85" customHeight="1">
      <c r="B109" s="86"/>
      <c r="D109" s="87" t="s">
        <v>3958</v>
      </c>
      <c r="E109" s="88"/>
      <c r="F109" s="88"/>
      <c r="G109" s="88"/>
      <c r="H109" s="88"/>
      <c r="I109" s="88"/>
      <c r="J109" s="89">
        <f>J172</f>
        <v>0</v>
      </c>
      <c r="L109" s="86"/>
    </row>
    <row r="110" spans="2:12" s="238" customFormat="1" ht="19.9" customHeight="1">
      <c r="B110" s="86"/>
      <c r="D110" s="87" t="s">
        <v>1928</v>
      </c>
      <c r="E110" s="88"/>
      <c r="F110" s="88"/>
      <c r="G110" s="88"/>
      <c r="H110" s="88"/>
      <c r="I110" s="88"/>
      <c r="J110" s="89">
        <f>J177</f>
        <v>0</v>
      </c>
      <c r="L110" s="86"/>
    </row>
    <row r="111" spans="2:12" s="238" customFormat="1" ht="14.85" customHeight="1">
      <c r="B111" s="86"/>
      <c r="D111" s="87" t="s">
        <v>3959</v>
      </c>
      <c r="E111" s="88"/>
      <c r="F111" s="88"/>
      <c r="G111" s="88"/>
      <c r="H111" s="88"/>
      <c r="I111" s="88"/>
      <c r="J111" s="89">
        <f>J178</f>
        <v>0</v>
      </c>
      <c r="L111" s="86"/>
    </row>
    <row r="112" spans="2:12" s="238" customFormat="1" ht="14.85" customHeight="1">
      <c r="B112" s="86"/>
      <c r="D112" s="87" t="s">
        <v>3959</v>
      </c>
      <c r="E112" s="88"/>
      <c r="F112" s="88"/>
      <c r="G112" s="88"/>
      <c r="H112" s="88"/>
      <c r="I112" s="88"/>
      <c r="J112" s="89">
        <f>J181</f>
        <v>0</v>
      </c>
      <c r="L112" s="86"/>
    </row>
    <row r="113" spans="2:12" s="238" customFormat="1" ht="19.9" customHeight="1">
      <c r="B113" s="86"/>
      <c r="D113" s="87" t="s">
        <v>1929</v>
      </c>
      <c r="E113" s="88"/>
      <c r="F113" s="88"/>
      <c r="G113" s="88"/>
      <c r="H113" s="88"/>
      <c r="I113" s="88"/>
      <c r="J113" s="89">
        <f>J189</f>
        <v>0</v>
      </c>
      <c r="L113" s="86"/>
    </row>
    <row r="114" spans="2:12" s="238" customFormat="1" ht="19.9" customHeight="1">
      <c r="B114" s="86"/>
      <c r="D114" s="87" t="s">
        <v>1930</v>
      </c>
      <c r="E114" s="88"/>
      <c r="F114" s="88"/>
      <c r="G114" s="88"/>
      <c r="H114" s="88"/>
      <c r="I114" s="88"/>
      <c r="J114" s="89">
        <f>J191</f>
        <v>0</v>
      </c>
      <c r="L114" s="86"/>
    </row>
    <row r="115" spans="1:31" s="49" customFormat="1" ht="21.7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6.95" customHeight="1">
      <c r="A116" s="47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="38" customFormat="1" ht="12"/>
    <row r="118" s="38" customFormat="1" ht="12"/>
    <row r="119" s="38" customFormat="1" ht="12"/>
    <row r="120" spans="1:31" s="49" customFormat="1" ht="6.95" customHeight="1">
      <c r="A120" s="47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24.95" customHeight="1">
      <c r="A121" s="47"/>
      <c r="B121" s="46"/>
      <c r="C121" s="43" t="s">
        <v>283</v>
      </c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6.95" customHeight="1">
      <c r="A122" s="47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2" customHeight="1">
      <c r="A123" s="47"/>
      <c r="B123" s="46"/>
      <c r="C123" s="45" t="s">
        <v>16</v>
      </c>
      <c r="D123" s="47"/>
      <c r="E123" s="47"/>
      <c r="F123" s="47"/>
      <c r="G123" s="47"/>
      <c r="H123" s="47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6.5" customHeight="1">
      <c r="A124" s="47"/>
      <c r="B124" s="46"/>
      <c r="C124" s="47"/>
      <c r="D124" s="47"/>
      <c r="E124" s="292" t="str">
        <f>E7</f>
        <v>Expozice Jihozápadní Afrika, ZOO Dvůr Králové a.s. - Změna B, 2.etapa</v>
      </c>
      <c r="F124" s="293"/>
      <c r="G124" s="293"/>
      <c r="H124" s="293"/>
      <c r="I124" s="47"/>
      <c r="J124" s="47"/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12" customHeight="1">
      <c r="A125" s="47"/>
      <c r="B125" s="46"/>
      <c r="C125" s="45" t="s">
        <v>171</v>
      </c>
      <c r="D125" s="47"/>
      <c r="E125" s="47"/>
      <c r="F125" s="47"/>
      <c r="G125" s="47"/>
      <c r="H125" s="47"/>
      <c r="I125" s="47"/>
      <c r="J125" s="47"/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16.5" customHeight="1">
      <c r="A126" s="47"/>
      <c r="B126" s="46"/>
      <c r="C126" s="47"/>
      <c r="D126" s="47"/>
      <c r="E126" s="249" t="str">
        <f>E9</f>
        <v>51b - SO 51b - Rozvody NN - změna B, 2. etapa</v>
      </c>
      <c r="F126" s="291"/>
      <c r="G126" s="291"/>
      <c r="H126" s="291"/>
      <c r="I126" s="47"/>
      <c r="J126" s="47"/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6.95" customHeight="1">
      <c r="A127" s="47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12" customHeight="1">
      <c r="A128" s="47"/>
      <c r="B128" s="46"/>
      <c r="C128" s="45" t="s">
        <v>20</v>
      </c>
      <c r="D128" s="47"/>
      <c r="E128" s="47"/>
      <c r="F128" s="50" t="str">
        <f>F12</f>
        <v xml:space="preserve"> </v>
      </c>
      <c r="G128" s="47"/>
      <c r="H128" s="47"/>
      <c r="I128" s="45" t="s">
        <v>22</v>
      </c>
      <c r="J128" s="210">
        <f>IF(J12="","",J12)</f>
        <v>0</v>
      </c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6.95" customHeight="1">
      <c r="A129" s="47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49" customFormat="1" ht="40.15" customHeight="1">
      <c r="A130" s="47"/>
      <c r="B130" s="46"/>
      <c r="C130" s="45" t="s">
        <v>23</v>
      </c>
      <c r="D130" s="47"/>
      <c r="E130" s="47"/>
      <c r="F130" s="50" t="str">
        <f>E15</f>
        <v>ZOO Dvůr Králové a.s., Štefánikova 1029, D.K.n.L.</v>
      </c>
      <c r="G130" s="47"/>
      <c r="H130" s="47"/>
      <c r="I130" s="45" t="s">
        <v>29</v>
      </c>
      <c r="J130" s="77" t="str">
        <f>E21</f>
        <v>Projektis spol. s r.o., Legionářská 562, D.K.n.L.</v>
      </c>
      <c r="K130" s="47"/>
      <c r="L130" s="4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s="49" customFormat="1" ht="15.2" customHeight="1">
      <c r="A131" s="47"/>
      <c r="B131" s="46"/>
      <c r="C131" s="45" t="s">
        <v>27</v>
      </c>
      <c r="D131" s="47"/>
      <c r="E131" s="47"/>
      <c r="F131" s="50" t="str">
        <f>IF(E18="","",E18)</f>
        <v>Vyplň údaj</v>
      </c>
      <c r="G131" s="47"/>
      <c r="H131" s="47"/>
      <c r="I131" s="45" t="s">
        <v>32</v>
      </c>
      <c r="J131" s="77" t="str">
        <f>E24</f>
        <v>ing. V. Švehla</v>
      </c>
      <c r="K131" s="47"/>
      <c r="L131" s="48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1:31" s="49" customFormat="1" ht="10.35" customHeight="1">
      <c r="A132" s="47"/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8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1:31" s="99" customFormat="1" ht="29.25" customHeight="1">
      <c r="A133" s="90"/>
      <c r="B133" s="91"/>
      <c r="C133" s="92" t="s">
        <v>284</v>
      </c>
      <c r="D133" s="93" t="s">
        <v>60</v>
      </c>
      <c r="E133" s="93" t="s">
        <v>56</v>
      </c>
      <c r="F133" s="93" t="s">
        <v>57</v>
      </c>
      <c r="G133" s="93" t="s">
        <v>285</v>
      </c>
      <c r="H133" s="93" t="s">
        <v>286</v>
      </c>
      <c r="I133" s="93" t="s">
        <v>287</v>
      </c>
      <c r="J133" s="93" t="s">
        <v>258</v>
      </c>
      <c r="K133" s="94" t="s">
        <v>288</v>
      </c>
      <c r="L133" s="95"/>
      <c r="M133" s="96" t="s">
        <v>1</v>
      </c>
      <c r="N133" s="97" t="s">
        <v>39</v>
      </c>
      <c r="O133" s="97" t="s">
        <v>289</v>
      </c>
      <c r="P133" s="97" t="s">
        <v>290</v>
      </c>
      <c r="Q133" s="97" t="s">
        <v>291</v>
      </c>
      <c r="R133" s="97" t="s">
        <v>292</v>
      </c>
      <c r="S133" s="97" t="s">
        <v>293</v>
      </c>
      <c r="T133" s="98" t="s">
        <v>294</v>
      </c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</row>
    <row r="134" spans="1:63" s="49" customFormat="1" ht="22.9" customHeight="1">
      <c r="A134" s="47"/>
      <c r="B134" s="46"/>
      <c r="C134" s="100" t="s">
        <v>295</v>
      </c>
      <c r="D134" s="47"/>
      <c r="E134" s="47"/>
      <c r="F134" s="47"/>
      <c r="G134" s="47"/>
      <c r="H134" s="47"/>
      <c r="I134" s="47"/>
      <c r="J134" s="101">
        <f>BK134</f>
        <v>0</v>
      </c>
      <c r="K134" s="47"/>
      <c r="L134" s="46"/>
      <c r="M134" s="102"/>
      <c r="N134" s="103"/>
      <c r="O134" s="55"/>
      <c r="P134" s="104">
        <f>P135</f>
        <v>0</v>
      </c>
      <c r="Q134" s="55"/>
      <c r="R134" s="104">
        <f>R135</f>
        <v>0</v>
      </c>
      <c r="S134" s="55"/>
      <c r="T134" s="105">
        <f>T135</f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T134" s="39" t="s">
        <v>74</v>
      </c>
      <c r="AU134" s="39" t="s">
        <v>260</v>
      </c>
      <c r="BK134" s="106">
        <f>BK135</f>
        <v>0</v>
      </c>
    </row>
    <row r="135" spans="2:63" s="107" customFormat="1" ht="25.9" customHeight="1">
      <c r="B135" s="108"/>
      <c r="D135" s="109" t="s">
        <v>74</v>
      </c>
      <c r="E135" s="110" t="s">
        <v>358</v>
      </c>
      <c r="F135" s="110" t="s">
        <v>1932</v>
      </c>
      <c r="J135" s="111">
        <f>BK135</f>
        <v>0</v>
      </c>
      <c r="L135" s="108"/>
      <c r="M135" s="112"/>
      <c r="N135" s="113"/>
      <c r="O135" s="113"/>
      <c r="P135" s="114">
        <f>P136+P156+P158+P160+P177+P189+P191</f>
        <v>0</v>
      </c>
      <c r="Q135" s="113"/>
      <c r="R135" s="114">
        <f>R136+R156+R158+R160+R177+R189+R191</f>
        <v>0</v>
      </c>
      <c r="S135" s="113"/>
      <c r="T135" s="115">
        <f>T136+T156+T158+T160+T177+T189+T191</f>
        <v>0</v>
      </c>
      <c r="AR135" s="109" t="s">
        <v>310</v>
      </c>
      <c r="AT135" s="116" t="s">
        <v>74</v>
      </c>
      <c r="AU135" s="116" t="s">
        <v>75</v>
      </c>
      <c r="AY135" s="109" t="s">
        <v>298</v>
      </c>
      <c r="BK135" s="117">
        <f>BK136+BK156+BK158+BK160+BK177+BK189+BK191</f>
        <v>0</v>
      </c>
    </row>
    <row r="136" spans="2:63" s="107" customFormat="1" ht="22.9" customHeight="1">
      <c r="B136" s="108"/>
      <c r="D136" s="109" t="s">
        <v>74</v>
      </c>
      <c r="E136" s="118" t="s">
        <v>2052</v>
      </c>
      <c r="F136" s="118" t="s">
        <v>2053</v>
      </c>
      <c r="J136" s="119">
        <f>BK136</f>
        <v>0</v>
      </c>
      <c r="L136" s="108"/>
      <c r="M136" s="112"/>
      <c r="N136" s="113"/>
      <c r="O136" s="113"/>
      <c r="P136" s="114">
        <f>P137+P141+P143+P150</f>
        <v>0</v>
      </c>
      <c r="Q136" s="113"/>
      <c r="R136" s="114">
        <f>R137+R141+R143+R150</f>
        <v>0</v>
      </c>
      <c r="S136" s="113"/>
      <c r="T136" s="115">
        <f>T137+T141+T143+T150</f>
        <v>0</v>
      </c>
      <c r="AR136" s="109" t="s">
        <v>310</v>
      </c>
      <c r="AT136" s="116" t="s">
        <v>74</v>
      </c>
      <c r="AU136" s="116" t="s">
        <v>8</v>
      </c>
      <c r="AY136" s="109" t="s">
        <v>298</v>
      </c>
      <c r="BK136" s="117">
        <f>BK137+BK141+BK143+BK150</f>
        <v>0</v>
      </c>
    </row>
    <row r="137" spans="2:63" s="107" customFormat="1" ht="20.85" customHeight="1">
      <c r="B137" s="108"/>
      <c r="D137" s="109" t="s">
        <v>74</v>
      </c>
      <c r="E137" s="118" t="s">
        <v>2054</v>
      </c>
      <c r="F137" s="118" t="s">
        <v>2055</v>
      </c>
      <c r="J137" s="119">
        <f>BK137</f>
        <v>0</v>
      </c>
      <c r="L137" s="108"/>
      <c r="M137" s="112"/>
      <c r="N137" s="113"/>
      <c r="O137" s="113"/>
      <c r="P137" s="114">
        <f>SUM(P138:P140)</f>
        <v>0</v>
      </c>
      <c r="Q137" s="113"/>
      <c r="R137" s="114">
        <f>SUM(R138:R140)</f>
        <v>0</v>
      </c>
      <c r="S137" s="113"/>
      <c r="T137" s="115">
        <f>SUM(T138:T140)</f>
        <v>0</v>
      </c>
      <c r="AR137" s="109" t="s">
        <v>8</v>
      </c>
      <c r="AT137" s="116" t="s">
        <v>74</v>
      </c>
      <c r="AU137" s="116" t="s">
        <v>83</v>
      </c>
      <c r="AY137" s="109" t="s">
        <v>298</v>
      </c>
      <c r="BK137" s="117">
        <f>SUM(BK138:BK140)</f>
        <v>0</v>
      </c>
    </row>
    <row r="138" spans="1:65" s="49" customFormat="1" ht="14.45" customHeight="1">
      <c r="A138" s="47"/>
      <c r="B138" s="46"/>
      <c r="C138" s="120" t="s">
        <v>8</v>
      </c>
      <c r="D138" s="120" t="s">
        <v>358</v>
      </c>
      <c r="E138" s="121" t="s">
        <v>2071</v>
      </c>
      <c r="F138" s="122" t="s">
        <v>3960</v>
      </c>
      <c r="G138" s="123" t="s">
        <v>392</v>
      </c>
      <c r="H138" s="124">
        <v>6</v>
      </c>
      <c r="I138" s="24"/>
      <c r="J138" s="125">
        <f>ROUND(I138*H138,0)</f>
        <v>0</v>
      </c>
      <c r="K138" s="122" t="s">
        <v>1</v>
      </c>
      <c r="L138" s="126"/>
      <c r="M138" s="127" t="s">
        <v>1</v>
      </c>
      <c r="N138" s="128" t="s">
        <v>40</v>
      </c>
      <c r="O138" s="129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340</v>
      </c>
      <c r="AT138" s="132" t="s">
        <v>358</v>
      </c>
      <c r="AU138" s="132" t="s">
        <v>310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3961</v>
      </c>
    </row>
    <row r="139" spans="1:65" s="49" customFormat="1" ht="14.45" customHeight="1">
      <c r="A139" s="47"/>
      <c r="B139" s="46"/>
      <c r="C139" s="120" t="s">
        <v>83</v>
      </c>
      <c r="D139" s="120" t="s">
        <v>358</v>
      </c>
      <c r="E139" s="121" t="s">
        <v>3962</v>
      </c>
      <c r="F139" s="122" t="s">
        <v>2266</v>
      </c>
      <c r="G139" s="123" t="s">
        <v>392</v>
      </c>
      <c r="H139" s="124">
        <v>35</v>
      </c>
      <c r="I139" s="24"/>
      <c r="J139" s="125">
        <f>ROUND(I139*H139,0)</f>
        <v>0</v>
      </c>
      <c r="K139" s="122" t="s">
        <v>1</v>
      </c>
      <c r="L139" s="126"/>
      <c r="M139" s="127" t="s">
        <v>1</v>
      </c>
      <c r="N139" s="128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340</v>
      </c>
      <c r="AT139" s="132" t="s">
        <v>358</v>
      </c>
      <c r="AU139" s="132" t="s">
        <v>310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304</v>
      </c>
      <c r="BM139" s="132" t="s">
        <v>3963</v>
      </c>
    </row>
    <row r="140" spans="1:65" s="49" customFormat="1" ht="14.45" customHeight="1">
      <c r="A140" s="47"/>
      <c r="B140" s="46"/>
      <c r="C140" s="120" t="s">
        <v>310</v>
      </c>
      <c r="D140" s="120" t="s">
        <v>358</v>
      </c>
      <c r="E140" s="121" t="s">
        <v>3964</v>
      </c>
      <c r="F140" s="122" t="s">
        <v>3965</v>
      </c>
      <c r="G140" s="123" t="s">
        <v>392</v>
      </c>
      <c r="H140" s="124">
        <v>35</v>
      </c>
      <c r="I140" s="24"/>
      <c r="J140" s="125">
        <f>ROUND(I140*H140,0)</f>
        <v>0</v>
      </c>
      <c r="K140" s="122" t="s">
        <v>1</v>
      </c>
      <c r="L140" s="126"/>
      <c r="M140" s="127" t="s">
        <v>1</v>
      </c>
      <c r="N140" s="128" t="s">
        <v>40</v>
      </c>
      <c r="O140" s="129"/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340</v>
      </c>
      <c r="AT140" s="132" t="s">
        <v>358</v>
      </c>
      <c r="AU140" s="132" t="s">
        <v>310</v>
      </c>
      <c r="AY140" s="39" t="s">
        <v>298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39" t="s">
        <v>8</v>
      </c>
      <c r="BK140" s="133">
        <f>ROUND(I140*H140,0)</f>
        <v>0</v>
      </c>
      <c r="BL140" s="39" t="s">
        <v>304</v>
      </c>
      <c r="BM140" s="132" t="s">
        <v>3966</v>
      </c>
    </row>
    <row r="141" spans="2:63" s="107" customFormat="1" ht="20.85" customHeight="1">
      <c r="B141" s="108"/>
      <c r="D141" s="109" t="s">
        <v>74</v>
      </c>
      <c r="E141" s="118" t="s">
        <v>2120</v>
      </c>
      <c r="F141" s="118" t="s">
        <v>2121</v>
      </c>
      <c r="J141" s="119">
        <f>BK141</f>
        <v>0</v>
      </c>
      <c r="L141" s="108"/>
      <c r="M141" s="112"/>
      <c r="N141" s="113"/>
      <c r="O141" s="113"/>
      <c r="P141" s="114">
        <f>P142</f>
        <v>0</v>
      </c>
      <c r="Q141" s="113"/>
      <c r="R141" s="114">
        <f>R142</f>
        <v>0</v>
      </c>
      <c r="S141" s="113"/>
      <c r="T141" s="115">
        <f>T142</f>
        <v>0</v>
      </c>
      <c r="AR141" s="109" t="s">
        <v>8</v>
      </c>
      <c r="AT141" s="116" t="s">
        <v>74</v>
      </c>
      <c r="AU141" s="116" t="s">
        <v>83</v>
      </c>
      <c r="AY141" s="109" t="s">
        <v>298</v>
      </c>
      <c r="BK141" s="117">
        <f>BK142</f>
        <v>0</v>
      </c>
    </row>
    <row r="142" spans="1:65" s="49" customFormat="1" ht="14.45" customHeight="1">
      <c r="A142" s="47"/>
      <c r="B142" s="46"/>
      <c r="C142" s="120" t="s">
        <v>304</v>
      </c>
      <c r="D142" s="120" t="s">
        <v>358</v>
      </c>
      <c r="E142" s="121" t="s">
        <v>3967</v>
      </c>
      <c r="F142" s="122" t="s">
        <v>3968</v>
      </c>
      <c r="G142" s="123" t="s">
        <v>392</v>
      </c>
      <c r="H142" s="124">
        <v>39</v>
      </c>
      <c r="I142" s="24"/>
      <c r="J142" s="125">
        <f>ROUND(I142*H142,0)</f>
        <v>0</v>
      </c>
      <c r="K142" s="122" t="s">
        <v>1</v>
      </c>
      <c r="L142" s="126"/>
      <c r="M142" s="127" t="s">
        <v>1</v>
      </c>
      <c r="N142" s="128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340</v>
      </c>
      <c r="AT142" s="132" t="s">
        <v>358</v>
      </c>
      <c r="AU142" s="132" t="s">
        <v>310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3969</v>
      </c>
    </row>
    <row r="143" spans="2:63" s="107" customFormat="1" ht="20.85" customHeight="1">
      <c r="B143" s="108"/>
      <c r="D143" s="109" t="s">
        <v>74</v>
      </c>
      <c r="E143" s="118" t="s">
        <v>2154</v>
      </c>
      <c r="F143" s="118" t="s">
        <v>3970</v>
      </c>
      <c r="J143" s="119">
        <f>BK143</f>
        <v>0</v>
      </c>
      <c r="L143" s="108"/>
      <c r="M143" s="112"/>
      <c r="N143" s="113"/>
      <c r="O143" s="113"/>
      <c r="P143" s="114">
        <f>SUM(P144:P149)</f>
        <v>0</v>
      </c>
      <c r="Q143" s="113"/>
      <c r="R143" s="114">
        <f>SUM(R144:R149)</f>
        <v>0</v>
      </c>
      <c r="S143" s="113"/>
      <c r="T143" s="115">
        <f>SUM(T144:T149)</f>
        <v>0</v>
      </c>
      <c r="AR143" s="109" t="s">
        <v>8</v>
      </c>
      <c r="AT143" s="116" t="s">
        <v>74</v>
      </c>
      <c r="AU143" s="116" t="s">
        <v>83</v>
      </c>
      <c r="AY143" s="109" t="s">
        <v>298</v>
      </c>
      <c r="BK143" s="117">
        <f>SUM(BK144:BK149)</f>
        <v>0</v>
      </c>
    </row>
    <row r="144" spans="1:65" s="49" customFormat="1" ht="14.45" customHeight="1">
      <c r="A144" s="47"/>
      <c r="B144" s="46"/>
      <c r="C144" s="120" t="s">
        <v>327</v>
      </c>
      <c r="D144" s="120" t="s">
        <v>358</v>
      </c>
      <c r="E144" s="121" t="s">
        <v>3971</v>
      </c>
      <c r="F144" s="122" t="s">
        <v>3972</v>
      </c>
      <c r="G144" s="123" t="s">
        <v>1710</v>
      </c>
      <c r="H144" s="124">
        <v>1</v>
      </c>
      <c r="I144" s="24"/>
      <c r="J144" s="125">
        <f aca="true" t="shared" si="0" ref="J144:J149">ROUND(I144*H144,0)</f>
        <v>0</v>
      </c>
      <c r="K144" s="122" t="s">
        <v>1</v>
      </c>
      <c r="L144" s="126"/>
      <c r="M144" s="127" t="s">
        <v>1</v>
      </c>
      <c r="N144" s="128" t="s">
        <v>40</v>
      </c>
      <c r="O144" s="129"/>
      <c r="P144" s="130">
        <f aca="true" t="shared" si="1" ref="P144:P149">O144*H144</f>
        <v>0</v>
      </c>
      <c r="Q144" s="130">
        <v>0</v>
      </c>
      <c r="R144" s="130">
        <f aca="true" t="shared" si="2" ref="R144:R149">Q144*H144</f>
        <v>0</v>
      </c>
      <c r="S144" s="130">
        <v>0</v>
      </c>
      <c r="T144" s="131">
        <f aca="true" t="shared" si="3" ref="T144:T149"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340</v>
      </c>
      <c r="AT144" s="132" t="s">
        <v>358</v>
      </c>
      <c r="AU144" s="132" t="s">
        <v>310</v>
      </c>
      <c r="AY144" s="39" t="s">
        <v>298</v>
      </c>
      <c r="BE144" s="133">
        <f aca="true" t="shared" si="4" ref="BE144:BE149">IF(N144="základní",J144,0)</f>
        <v>0</v>
      </c>
      <c r="BF144" s="133">
        <f aca="true" t="shared" si="5" ref="BF144:BF149">IF(N144="snížená",J144,0)</f>
        <v>0</v>
      </c>
      <c r="BG144" s="133">
        <f aca="true" t="shared" si="6" ref="BG144:BG149">IF(N144="zákl. přenesená",J144,0)</f>
        <v>0</v>
      </c>
      <c r="BH144" s="133">
        <f aca="true" t="shared" si="7" ref="BH144:BH149">IF(N144="sníž. přenesená",J144,0)</f>
        <v>0</v>
      </c>
      <c r="BI144" s="133">
        <f aca="true" t="shared" si="8" ref="BI144:BI149">IF(N144="nulová",J144,0)</f>
        <v>0</v>
      </c>
      <c r="BJ144" s="39" t="s">
        <v>8</v>
      </c>
      <c r="BK144" s="133">
        <f aca="true" t="shared" si="9" ref="BK144:BK149">ROUND(I144*H144,0)</f>
        <v>0</v>
      </c>
      <c r="BL144" s="39" t="s">
        <v>304</v>
      </c>
      <c r="BM144" s="132" t="s">
        <v>3973</v>
      </c>
    </row>
    <row r="145" spans="1:65" s="49" customFormat="1" ht="14.45" customHeight="1">
      <c r="A145" s="47"/>
      <c r="B145" s="46"/>
      <c r="C145" s="120" t="s">
        <v>332</v>
      </c>
      <c r="D145" s="120" t="s">
        <v>358</v>
      </c>
      <c r="E145" s="121" t="s">
        <v>3974</v>
      </c>
      <c r="F145" s="122" t="s">
        <v>3975</v>
      </c>
      <c r="G145" s="123" t="s">
        <v>1710</v>
      </c>
      <c r="H145" s="124">
        <v>3</v>
      </c>
      <c r="I145" s="24"/>
      <c r="J145" s="125">
        <f t="shared" si="0"/>
        <v>0</v>
      </c>
      <c r="K145" s="122" t="s">
        <v>1</v>
      </c>
      <c r="L145" s="126"/>
      <c r="M145" s="127" t="s">
        <v>1</v>
      </c>
      <c r="N145" s="128" t="s">
        <v>40</v>
      </c>
      <c r="O145" s="129"/>
      <c r="P145" s="130">
        <f t="shared" si="1"/>
        <v>0</v>
      </c>
      <c r="Q145" s="130">
        <v>0</v>
      </c>
      <c r="R145" s="130">
        <f t="shared" si="2"/>
        <v>0</v>
      </c>
      <c r="S145" s="130">
        <v>0</v>
      </c>
      <c r="T145" s="131">
        <f t="shared" si="3"/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340</v>
      </c>
      <c r="AT145" s="132" t="s">
        <v>358</v>
      </c>
      <c r="AU145" s="132" t="s">
        <v>310</v>
      </c>
      <c r="AY145" s="39" t="s">
        <v>298</v>
      </c>
      <c r="BE145" s="133">
        <f t="shared" si="4"/>
        <v>0</v>
      </c>
      <c r="BF145" s="133">
        <f t="shared" si="5"/>
        <v>0</v>
      </c>
      <c r="BG145" s="133">
        <f t="shared" si="6"/>
        <v>0</v>
      </c>
      <c r="BH145" s="133">
        <f t="shared" si="7"/>
        <v>0</v>
      </c>
      <c r="BI145" s="133">
        <f t="shared" si="8"/>
        <v>0</v>
      </c>
      <c r="BJ145" s="39" t="s">
        <v>8</v>
      </c>
      <c r="BK145" s="133">
        <f t="shared" si="9"/>
        <v>0</v>
      </c>
      <c r="BL145" s="39" t="s">
        <v>304</v>
      </c>
      <c r="BM145" s="132" t="s">
        <v>3976</v>
      </c>
    </row>
    <row r="146" spans="1:65" s="49" customFormat="1" ht="14.45" customHeight="1">
      <c r="A146" s="47"/>
      <c r="B146" s="46"/>
      <c r="C146" s="120" t="s">
        <v>336</v>
      </c>
      <c r="D146" s="120" t="s">
        <v>358</v>
      </c>
      <c r="E146" s="121" t="s">
        <v>3977</v>
      </c>
      <c r="F146" s="122" t="s">
        <v>3978</v>
      </c>
      <c r="G146" s="123" t="s">
        <v>1710</v>
      </c>
      <c r="H146" s="124">
        <v>3</v>
      </c>
      <c r="I146" s="24"/>
      <c r="J146" s="125">
        <f t="shared" si="0"/>
        <v>0</v>
      </c>
      <c r="K146" s="122" t="s">
        <v>1</v>
      </c>
      <c r="L146" s="126"/>
      <c r="M146" s="127" t="s">
        <v>1</v>
      </c>
      <c r="N146" s="128" t="s">
        <v>40</v>
      </c>
      <c r="O146" s="129"/>
      <c r="P146" s="130">
        <f t="shared" si="1"/>
        <v>0</v>
      </c>
      <c r="Q146" s="130">
        <v>0</v>
      </c>
      <c r="R146" s="130">
        <f t="shared" si="2"/>
        <v>0</v>
      </c>
      <c r="S146" s="130">
        <v>0</v>
      </c>
      <c r="T146" s="131">
        <f t="shared" si="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340</v>
      </c>
      <c r="AT146" s="132" t="s">
        <v>358</v>
      </c>
      <c r="AU146" s="132" t="s">
        <v>310</v>
      </c>
      <c r="AY146" s="39" t="s">
        <v>298</v>
      </c>
      <c r="BE146" s="133">
        <f t="shared" si="4"/>
        <v>0</v>
      </c>
      <c r="BF146" s="133">
        <f t="shared" si="5"/>
        <v>0</v>
      </c>
      <c r="BG146" s="133">
        <f t="shared" si="6"/>
        <v>0</v>
      </c>
      <c r="BH146" s="133">
        <f t="shared" si="7"/>
        <v>0</v>
      </c>
      <c r="BI146" s="133">
        <f t="shared" si="8"/>
        <v>0</v>
      </c>
      <c r="BJ146" s="39" t="s">
        <v>8</v>
      </c>
      <c r="BK146" s="133">
        <f t="shared" si="9"/>
        <v>0</v>
      </c>
      <c r="BL146" s="39" t="s">
        <v>304</v>
      </c>
      <c r="BM146" s="132" t="s">
        <v>3979</v>
      </c>
    </row>
    <row r="147" spans="1:65" s="49" customFormat="1" ht="14.45" customHeight="1">
      <c r="A147" s="47"/>
      <c r="B147" s="46"/>
      <c r="C147" s="120" t="s">
        <v>340</v>
      </c>
      <c r="D147" s="120" t="s">
        <v>358</v>
      </c>
      <c r="E147" s="121" t="s">
        <v>3980</v>
      </c>
      <c r="F147" s="122" t="s">
        <v>3981</v>
      </c>
      <c r="G147" s="123" t="s">
        <v>1710</v>
      </c>
      <c r="H147" s="124">
        <v>3</v>
      </c>
      <c r="I147" s="24"/>
      <c r="J147" s="125">
        <f t="shared" si="0"/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340</v>
      </c>
      <c r="AT147" s="132" t="s">
        <v>358</v>
      </c>
      <c r="AU147" s="132" t="s">
        <v>310</v>
      </c>
      <c r="AY147" s="39" t="s">
        <v>298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39" t="s">
        <v>8</v>
      </c>
      <c r="BK147" s="133">
        <f t="shared" si="9"/>
        <v>0</v>
      </c>
      <c r="BL147" s="39" t="s">
        <v>304</v>
      </c>
      <c r="BM147" s="132" t="s">
        <v>3982</v>
      </c>
    </row>
    <row r="148" spans="1:65" s="49" customFormat="1" ht="14.45" customHeight="1">
      <c r="A148" s="47"/>
      <c r="B148" s="46"/>
      <c r="C148" s="120" t="s">
        <v>344</v>
      </c>
      <c r="D148" s="120" t="s">
        <v>358</v>
      </c>
      <c r="E148" s="121" t="s">
        <v>3983</v>
      </c>
      <c r="F148" s="122" t="s">
        <v>3984</v>
      </c>
      <c r="G148" s="123" t="s">
        <v>1710</v>
      </c>
      <c r="H148" s="124">
        <v>3</v>
      </c>
      <c r="I148" s="24"/>
      <c r="J148" s="125">
        <f t="shared" si="0"/>
        <v>0</v>
      </c>
      <c r="K148" s="122" t="s">
        <v>1</v>
      </c>
      <c r="L148" s="126"/>
      <c r="M148" s="127" t="s">
        <v>1</v>
      </c>
      <c r="N148" s="128" t="s">
        <v>40</v>
      </c>
      <c r="O148" s="129"/>
      <c r="P148" s="130">
        <f t="shared" si="1"/>
        <v>0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340</v>
      </c>
      <c r="AT148" s="132" t="s">
        <v>358</v>
      </c>
      <c r="AU148" s="132" t="s">
        <v>310</v>
      </c>
      <c r="AY148" s="39" t="s">
        <v>298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39" t="s">
        <v>8</v>
      </c>
      <c r="BK148" s="133">
        <f t="shared" si="9"/>
        <v>0</v>
      </c>
      <c r="BL148" s="39" t="s">
        <v>304</v>
      </c>
      <c r="BM148" s="132" t="s">
        <v>3985</v>
      </c>
    </row>
    <row r="149" spans="1:65" s="49" customFormat="1" ht="14.45" customHeight="1">
      <c r="A149" s="47"/>
      <c r="B149" s="46"/>
      <c r="C149" s="120" t="s">
        <v>350</v>
      </c>
      <c r="D149" s="120" t="s">
        <v>358</v>
      </c>
      <c r="E149" s="121" t="s">
        <v>3986</v>
      </c>
      <c r="F149" s="122" t="s">
        <v>3987</v>
      </c>
      <c r="G149" s="123" t="s">
        <v>1710</v>
      </c>
      <c r="H149" s="124">
        <v>9</v>
      </c>
      <c r="I149" s="24"/>
      <c r="J149" s="125">
        <f t="shared" si="0"/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 t="shared" si="1"/>
        <v>0</v>
      </c>
      <c r="Q149" s="130">
        <v>0</v>
      </c>
      <c r="R149" s="130">
        <f t="shared" si="2"/>
        <v>0</v>
      </c>
      <c r="S149" s="130">
        <v>0</v>
      </c>
      <c r="T149" s="131">
        <f t="shared" si="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340</v>
      </c>
      <c r="AT149" s="132" t="s">
        <v>358</v>
      </c>
      <c r="AU149" s="132" t="s">
        <v>310</v>
      </c>
      <c r="AY149" s="39" t="s">
        <v>298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39" t="s">
        <v>8</v>
      </c>
      <c r="BK149" s="133">
        <f t="shared" si="9"/>
        <v>0</v>
      </c>
      <c r="BL149" s="39" t="s">
        <v>304</v>
      </c>
      <c r="BM149" s="132" t="s">
        <v>3988</v>
      </c>
    </row>
    <row r="150" spans="2:63" s="107" customFormat="1" ht="20.85" customHeight="1">
      <c r="B150" s="108"/>
      <c r="D150" s="109" t="s">
        <v>74</v>
      </c>
      <c r="E150" s="118" t="s">
        <v>2168</v>
      </c>
      <c r="F150" s="118" t="s">
        <v>3989</v>
      </c>
      <c r="J150" s="119">
        <f>BK150</f>
        <v>0</v>
      </c>
      <c r="L150" s="108"/>
      <c r="M150" s="112"/>
      <c r="N150" s="113"/>
      <c r="O150" s="113"/>
      <c r="P150" s="114">
        <f>SUM(P151:P155)</f>
        <v>0</v>
      </c>
      <c r="Q150" s="113"/>
      <c r="R150" s="114">
        <f>SUM(R151:R155)</f>
        <v>0</v>
      </c>
      <c r="S150" s="113"/>
      <c r="T150" s="115">
        <f>SUM(T151:T155)</f>
        <v>0</v>
      </c>
      <c r="AR150" s="109" t="s">
        <v>8</v>
      </c>
      <c r="AT150" s="116" t="s">
        <v>74</v>
      </c>
      <c r="AU150" s="116" t="s">
        <v>83</v>
      </c>
      <c r="AY150" s="109" t="s">
        <v>298</v>
      </c>
      <c r="BK150" s="117">
        <f>SUM(BK151:BK155)</f>
        <v>0</v>
      </c>
    </row>
    <row r="151" spans="1:65" s="49" customFormat="1" ht="14.45" customHeight="1">
      <c r="A151" s="47"/>
      <c r="B151" s="46"/>
      <c r="C151" s="120" t="s">
        <v>357</v>
      </c>
      <c r="D151" s="120" t="s">
        <v>358</v>
      </c>
      <c r="E151" s="121" t="s">
        <v>2196</v>
      </c>
      <c r="F151" s="122" t="s">
        <v>3990</v>
      </c>
      <c r="G151" s="123" t="s">
        <v>392</v>
      </c>
      <c r="H151" s="124">
        <v>10</v>
      </c>
      <c r="I151" s="24"/>
      <c r="J151" s="125">
        <f>ROUND(I151*H151,0)</f>
        <v>0</v>
      </c>
      <c r="K151" s="122" t="s">
        <v>1</v>
      </c>
      <c r="L151" s="126"/>
      <c r="M151" s="127" t="s">
        <v>1</v>
      </c>
      <c r="N151" s="128" t="s">
        <v>40</v>
      </c>
      <c r="O151" s="129"/>
      <c r="P151" s="130">
        <f>O151*H151</f>
        <v>0</v>
      </c>
      <c r="Q151" s="130">
        <v>0</v>
      </c>
      <c r="R151" s="130">
        <f>Q151*H151</f>
        <v>0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340</v>
      </c>
      <c r="AT151" s="132" t="s">
        <v>358</v>
      </c>
      <c r="AU151" s="132" t="s">
        <v>310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3991</v>
      </c>
    </row>
    <row r="152" spans="1:65" s="49" customFormat="1" ht="14.45" customHeight="1">
      <c r="A152" s="47"/>
      <c r="B152" s="46"/>
      <c r="C152" s="120" t="s">
        <v>363</v>
      </c>
      <c r="D152" s="120" t="s">
        <v>358</v>
      </c>
      <c r="E152" s="121" t="s">
        <v>2202</v>
      </c>
      <c r="F152" s="122" t="s">
        <v>3992</v>
      </c>
      <c r="G152" s="123" t="s">
        <v>392</v>
      </c>
      <c r="H152" s="124">
        <v>12</v>
      </c>
      <c r="I152" s="24"/>
      <c r="J152" s="125">
        <f>ROUND(I152*H152,0)</f>
        <v>0</v>
      </c>
      <c r="K152" s="122" t="s">
        <v>1</v>
      </c>
      <c r="L152" s="126"/>
      <c r="M152" s="127" t="s">
        <v>1</v>
      </c>
      <c r="N152" s="128" t="s">
        <v>40</v>
      </c>
      <c r="O152" s="129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340</v>
      </c>
      <c r="AT152" s="132" t="s">
        <v>358</v>
      </c>
      <c r="AU152" s="132" t="s">
        <v>310</v>
      </c>
      <c r="AY152" s="39" t="s">
        <v>298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39" t="s">
        <v>8</v>
      </c>
      <c r="BK152" s="133">
        <f>ROUND(I152*H152,0)</f>
        <v>0</v>
      </c>
      <c r="BL152" s="39" t="s">
        <v>304</v>
      </c>
      <c r="BM152" s="132" t="s">
        <v>3993</v>
      </c>
    </row>
    <row r="153" spans="1:65" s="49" customFormat="1" ht="14.45" customHeight="1">
      <c r="A153" s="47"/>
      <c r="B153" s="46"/>
      <c r="C153" s="120" t="s">
        <v>367</v>
      </c>
      <c r="D153" s="120" t="s">
        <v>358</v>
      </c>
      <c r="E153" s="121" t="s">
        <v>3994</v>
      </c>
      <c r="F153" s="122" t="s">
        <v>3995</v>
      </c>
      <c r="G153" s="123" t="s">
        <v>1710</v>
      </c>
      <c r="H153" s="124">
        <v>4</v>
      </c>
      <c r="I153" s="24"/>
      <c r="J153" s="125">
        <f>ROUND(I153*H153,0)</f>
        <v>0</v>
      </c>
      <c r="K153" s="122" t="s">
        <v>1</v>
      </c>
      <c r="L153" s="126"/>
      <c r="M153" s="127" t="s">
        <v>1</v>
      </c>
      <c r="N153" s="128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340</v>
      </c>
      <c r="AT153" s="132" t="s">
        <v>358</v>
      </c>
      <c r="AU153" s="132" t="s">
        <v>310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3996</v>
      </c>
    </row>
    <row r="154" spans="1:65" s="49" customFormat="1" ht="14.45" customHeight="1">
      <c r="A154" s="47"/>
      <c r="B154" s="46"/>
      <c r="C154" s="120" t="s">
        <v>371</v>
      </c>
      <c r="D154" s="120" t="s">
        <v>358</v>
      </c>
      <c r="E154" s="121" t="s">
        <v>3997</v>
      </c>
      <c r="F154" s="122" t="s">
        <v>3998</v>
      </c>
      <c r="G154" s="123" t="s">
        <v>1710</v>
      </c>
      <c r="H154" s="124">
        <v>1</v>
      </c>
      <c r="I154" s="24"/>
      <c r="J154" s="125">
        <f>ROUND(I154*H154,0)</f>
        <v>0</v>
      </c>
      <c r="K154" s="122" t="s">
        <v>1</v>
      </c>
      <c r="L154" s="126"/>
      <c r="M154" s="127" t="s">
        <v>1</v>
      </c>
      <c r="N154" s="128" t="s">
        <v>40</v>
      </c>
      <c r="O154" s="129"/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340</v>
      </c>
      <c r="AT154" s="132" t="s">
        <v>358</v>
      </c>
      <c r="AU154" s="132" t="s">
        <v>310</v>
      </c>
      <c r="AY154" s="39" t="s">
        <v>298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39" t="s">
        <v>8</v>
      </c>
      <c r="BK154" s="133">
        <f>ROUND(I154*H154,0)</f>
        <v>0</v>
      </c>
      <c r="BL154" s="39" t="s">
        <v>304</v>
      </c>
      <c r="BM154" s="132" t="s">
        <v>3999</v>
      </c>
    </row>
    <row r="155" spans="1:65" s="49" customFormat="1" ht="14.45" customHeight="1">
      <c r="A155" s="47"/>
      <c r="B155" s="46"/>
      <c r="C155" s="120" t="s">
        <v>9</v>
      </c>
      <c r="D155" s="120" t="s">
        <v>358</v>
      </c>
      <c r="E155" s="121" t="s">
        <v>2404</v>
      </c>
      <c r="F155" s="122" t="s">
        <v>2405</v>
      </c>
      <c r="G155" s="123" t="s">
        <v>1326</v>
      </c>
      <c r="H155" s="124">
        <v>2</v>
      </c>
      <c r="I155" s="24"/>
      <c r="J155" s="125">
        <f>ROUND(I155*H155,0)</f>
        <v>0</v>
      </c>
      <c r="K155" s="122" t="s">
        <v>1</v>
      </c>
      <c r="L155" s="126"/>
      <c r="M155" s="127" t="s">
        <v>1</v>
      </c>
      <c r="N155" s="128" t="s">
        <v>40</v>
      </c>
      <c r="O155" s="129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340</v>
      </c>
      <c r="AT155" s="132" t="s">
        <v>358</v>
      </c>
      <c r="AU155" s="132" t="s">
        <v>310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4000</v>
      </c>
    </row>
    <row r="156" spans="2:63" s="107" customFormat="1" ht="22.9" customHeight="1">
      <c r="B156" s="108"/>
      <c r="D156" s="109" t="s">
        <v>74</v>
      </c>
      <c r="E156" s="118" t="s">
        <v>2244</v>
      </c>
      <c r="F156" s="118" t="s">
        <v>2245</v>
      </c>
      <c r="J156" s="119">
        <f>BK156</f>
        <v>0</v>
      </c>
      <c r="L156" s="108"/>
      <c r="M156" s="112"/>
      <c r="N156" s="113"/>
      <c r="O156" s="113"/>
      <c r="P156" s="114">
        <f>P157</f>
        <v>0</v>
      </c>
      <c r="Q156" s="113"/>
      <c r="R156" s="114">
        <f>R157</f>
        <v>0</v>
      </c>
      <c r="S156" s="113"/>
      <c r="T156" s="115">
        <f>T157</f>
        <v>0</v>
      </c>
      <c r="AR156" s="109" t="s">
        <v>310</v>
      </c>
      <c r="AT156" s="116" t="s">
        <v>74</v>
      </c>
      <c r="AU156" s="116" t="s">
        <v>8</v>
      </c>
      <c r="AY156" s="109" t="s">
        <v>298</v>
      </c>
      <c r="BK156" s="117">
        <f>BK157</f>
        <v>0</v>
      </c>
    </row>
    <row r="157" spans="1:65" s="49" customFormat="1" ht="14.45" customHeight="1">
      <c r="A157" s="47"/>
      <c r="B157" s="46"/>
      <c r="C157" s="120" t="s">
        <v>378</v>
      </c>
      <c r="D157" s="120" t="s">
        <v>358</v>
      </c>
      <c r="E157" s="121" t="s">
        <v>2246</v>
      </c>
      <c r="F157" s="122" t="s">
        <v>4001</v>
      </c>
      <c r="G157" s="123" t="s">
        <v>2036</v>
      </c>
      <c r="H157" s="25"/>
      <c r="I157" s="134">
        <f>SUM(J138:J140,J142,J151:J152)/100</f>
        <v>0</v>
      </c>
      <c r="J157" s="125">
        <f>ROUND(I157*H157,0)</f>
        <v>0</v>
      </c>
      <c r="K157" s="122" t="s">
        <v>1</v>
      </c>
      <c r="L157" s="126"/>
      <c r="M157" s="127" t="s">
        <v>1</v>
      </c>
      <c r="N157" s="128" t="s">
        <v>40</v>
      </c>
      <c r="O157" s="129"/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2045</v>
      </c>
      <c r="AT157" s="132" t="s">
        <v>358</v>
      </c>
      <c r="AU157" s="132" t="s">
        <v>83</v>
      </c>
      <c r="AY157" s="39" t="s">
        <v>298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39" t="s">
        <v>8</v>
      </c>
      <c r="BK157" s="133">
        <f>ROUND(I157*H157,0)</f>
        <v>0</v>
      </c>
      <c r="BL157" s="39" t="s">
        <v>762</v>
      </c>
      <c r="BM157" s="132" t="s">
        <v>4002</v>
      </c>
    </row>
    <row r="158" spans="2:63" s="107" customFormat="1" ht="22.9" customHeight="1">
      <c r="B158" s="108"/>
      <c r="D158" s="109" t="s">
        <v>74</v>
      </c>
      <c r="E158" s="118" t="s">
        <v>2249</v>
      </c>
      <c r="F158" s="118" t="s">
        <v>2250</v>
      </c>
      <c r="J158" s="119">
        <f>BK158</f>
        <v>0</v>
      </c>
      <c r="L158" s="108"/>
      <c r="M158" s="112"/>
      <c r="N158" s="113"/>
      <c r="O158" s="113"/>
      <c r="P158" s="114">
        <f>P159</f>
        <v>0</v>
      </c>
      <c r="Q158" s="113"/>
      <c r="R158" s="114">
        <f>R159</f>
        <v>0</v>
      </c>
      <c r="S158" s="113"/>
      <c r="T158" s="115">
        <f>T159</f>
        <v>0</v>
      </c>
      <c r="AR158" s="109" t="s">
        <v>310</v>
      </c>
      <c r="AT158" s="116" t="s">
        <v>74</v>
      </c>
      <c r="AU158" s="116" t="s">
        <v>8</v>
      </c>
      <c r="AY158" s="109" t="s">
        <v>298</v>
      </c>
      <c r="BK158" s="117">
        <f>BK159</f>
        <v>0</v>
      </c>
    </row>
    <row r="159" spans="1:65" s="49" customFormat="1" ht="14.45" customHeight="1">
      <c r="A159" s="47"/>
      <c r="B159" s="46"/>
      <c r="C159" s="120" t="s">
        <v>384</v>
      </c>
      <c r="D159" s="120" t="s">
        <v>358</v>
      </c>
      <c r="E159" s="121" t="s">
        <v>2251</v>
      </c>
      <c r="F159" s="122" t="s">
        <v>4003</v>
      </c>
      <c r="G159" s="123" t="s">
        <v>2036</v>
      </c>
      <c r="H159" s="25"/>
      <c r="I159" s="134">
        <f>J136/100</f>
        <v>0</v>
      </c>
      <c r="J159" s="125">
        <f>ROUND(I159*H159,0)</f>
        <v>0</v>
      </c>
      <c r="K159" s="122" t="s">
        <v>1</v>
      </c>
      <c r="L159" s="126"/>
      <c r="M159" s="127" t="s">
        <v>1</v>
      </c>
      <c r="N159" s="128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2045</v>
      </c>
      <c r="AT159" s="132" t="s">
        <v>358</v>
      </c>
      <c r="AU159" s="132" t="s">
        <v>83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762</v>
      </c>
      <c r="BM159" s="132" t="s">
        <v>4004</v>
      </c>
    </row>
    <row r="160" spans="2:63" s="107" customFormat="1" ht="22.9" customHeight="1">
      <c r="B160" s="108"/>
      <c r="D160" s="109" t="s">
        <v>74</v>
      </c>
      <c r="E160" s="118" t="s">
        <v>2253</v>
      </c>
      <c r="F160" s="118" t="s">
        <v>2254</v>
      </c>
      <c r="J160" s="119">
        <f>BK160</f>
        <v>0</v>
      </c>
      <c r="L160" s="108"/>
      <c r="M160" s="112"/>
      <c r="N160" s="113"/>
      <c r="O160" s="113"/>
      <c r="P160" s="114">
        <f>P161+P165+P169+P172</f>
        <v>0</v>
      </c>
      <c r="Q160" s="113"/>
      <c r="R160" s="114">
        <f>R161+R165+R169+R172</f>
        <v>0</v>
      </c>
      <c r="S160" s="113"/>
      <c r="T160" s="115">
        <f>T161+T165+T169+T172</f>
        <v>0</v>
      </c>
      <c r="AR160" s="109" t="s">
        <v>310</v>
      </c>
      <c r="AT160" s="116" t="s">
        <v>74</v>
      </c>
      <c r="AU160" s="116" t="s">
        <v>8</v>
      </c>
      <c r="AY160" s="109" t="s">
        <v>298</v>
      </c>
      <c r="BK160" s="117">
        <f>BK161+BK165+BK169+BK172</f>
        <v>0</v>
      </c>
    </row>
    <row r="161" spans="2:63" s="107" customFormat="1" ht="20.85" customHeight="1">
      <c r="B161" s="108"/>
      <c r="D161" s="109" t="s">
        <v>74</v>
      </c>
      <c r="E161" s="118" t="s">
        <v>2054</v>
      </c>
      <c r="F161" s="118" t="s">
        <v>2055</v>
      </c>
      <c r="J161" s="119">
        <f>BK161</f>
        <v>0</v>
      </c>
      <c r="L161" s="108"/>
      <c r="M161" s="112"/>
      <c r="N161" s="113"/>
      <c r="O161" s="113"/>
      <c r="P161" s="114">
        <f>SUM(P162:P164)</f>
        <v>0</v>
      </c>
      <c r="Q161" s="113"/>
      <c r="R161" s="114">
        <f>SUM(R162:R164)</f>
        <v>0</v>
      </c>
      <c r="S161" s="113"/>
      <c r="T161" s="115">
        <f>SUM(T162:T164)</f>
        <v>0</v>
      </c>
      <c r="AR161" s="109" t="s">
        <v>8</v>
      </c>
      <c r="AT161" s="116" t="s">
        <v>74</v>
      </c>
      <c r="AU161" s="116" t="s">
        <v>83</v>
      </c>
      <c r="AY161" s="109" t="s">
        <v>298</v>
      </c>
      <c r="BK161" s="117">
        <f>SUM(BK162:BK164)</f>
        <v>0</v>
      </c>
    </row>
    <row r="162" spans="1:65" s="49" customFormat="1" ht="14.45" customHeight="1">
      <c r="A162" s="47"/>
      <c r="B162" s="46"/>
      <c r="C162" s="120" t="s">
        <v>389</v>
      </c>
      <c r="D162" s="120" t="s">
        <v>358</v>
      </c>
      <c r="E162" s="121" t="s">
        <v>2263</v>
      </c>
      <c r="F162" s="122" t="s">
        <v>4005</v>
      </c>
      <c r="G162" s="123" t="s">
        <v>392</v>
      </c>
      <c r="H162" s="124">
        <v>6</v>
      </c>
      <c r="I162" s="24"/>
      <c r="J162" s="125">
        <f>ROUND(I162*H162,0)</f>
        <v>0</v>
      </c>
      <c r="K162" s="122" t="s">
        <v>1</v>
      </c>
      <c r="L162" s="126"/>
      <c r="M162" s="127" t="s">
        <v>1</v>
      </c>
      <c r="N162" s="128" t="s">
        <v>40</v>
      </c>
      <c r="O162" s="129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340</v>
      </c>
      <c r="AT162" s="132" t="s">
        <v>358</v>
      </c>
      <c r="AU162" s="132" t="s">
        <v>310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4006</v>
      </c>
    </row>
    <row r="163" spans="1:65" s="49" customFormat="1" ht="14.45" customHeight="1">
      <c r="A163" s="47"/>
      <c r="B163" s="46"/>
      <c r="C163" s="120" t="s">
        <v>395</v>
      </c>
      <c r="D163" s="120" t="s">
        <v>358</v>
      </c>
      <c r="E163" s="121" t="s">
        <v>4007</v>
      </c>
      <c r="F163" s="122" t="s">
        <v>4008</v>
      </c>
      <c r="G163" s="123" t="s">
        <v>392</v>
      </c>
      <c r="H163" s="124">
        <v>35</v>
      </c>
      <c r="I163" s="24"/>
      <c r="J163" s="125">
        <f>ROUND(I163*H163,0)</f>
        <v>0</v>
      </c>
      <c r="K163" s="122" t="s">
        <v>1</v>
      </c>
      <c r="L163" s="126"/>
      <c r="M163" s="127" t="s">
        <v>1</v>
      </c>
      <c r="N163" s="128" t="s">
        <v>40</v>
      </c>
      <c r="O163" s="129"/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340</v>
      </c>
      <c r="AT163" s="132" t="s">
        <v>358</v>
      </c>
      <c r="AU163" s="132" t="s">
        <v>310</v>
      </c>
      <c r="AY163" s="39" t="s">
        <v>298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39" t="s">
        <v>8</v>
      </c>
      <c r="BK163" s="133">
        <f>ROUND(I163*H163,0)</f>
        <v>0</v>
      </c>
      <c r="BL163" s="39" t="s">
        <v>304</v>
      </c>
      <c r="BM163" s="132" t="s">
        <v>4009</v>
      </c>
    </row>
    <row r="164" spans="1:65" s="49" customFormat="1" ht="14.45" customHeight="1">
      <c r="A164" s="47"/>
      <c r="B164" s="46"/>
      <c r="C164" s="120" t="s">
        <v>401</v>
      </c>
      <c r="D164" s="120" t="s">
        <v>358</v>
      </c>
      <c r="E164" s="121" t="s">
        <v>4010</v>
      </c>
      <c r="F164" s="122" t="s">
        <v>3965</v>
      </c>
      <c r="G164" s="123" t="s">
        <v>392</v>
      </c>
      <c r="H164" s="124">
        <v>35</v>
      </c>
      <c r="I164" s="24"/>
      <c r="J164" s="125">
        <f>ROUND(I164*H164,0)</f>
        <v>0</v>
      </c>
      <c r="K164" s="122" t="s">
        <v>1</v>
      </c>
      <c r="L164" s="126"/>
      <c r="M164" s="127" t="s">
        <v>1</v>
      </c>
      <c r="N164" s="128" t="s">
        <v>40</v>
      </c>
      <c r="O164" s="129"/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340</v>
      </c>
      <c r="AT164" s="132" t="s">
        <v>358</v>
      </c>
      <c r="AU164" s="132" t="s">
        <v>310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4011</v>
      </c>
    </row>
    <row r="165" spans="2:63" s="107" customFormat="1" ht="20.85" customHeight="1">
      <c r="B165" s="108"/>
      <c r="D165" s="109" t="s">
        <v>74</v>
      </c>
      <c r="E165" s="118" t="s">
        <v>2120</v>
      </c>
      <c r="F165" s="118" t="s">
        <v>2121</v>
      </c>
      <c r="J165" s="119">
        <f>BK165</f>
        <v>0</v>
      </c>
      <c r="L165" s="108"/>
      <c r="M165" s="112"/>
      <c r="N165" s="113"/>
      <c r="O165" s="113"/>
      <c r="P165" s="114">
        <f>SUM(P166:P168)</f>
        <v>0</v>
      </c>
      <c r="Q165" s="113"/>
      <c r="R165" s="114">
        <f>SUM(R166:R168)</f>
        <v>0</v>
      </c>
      <c r="S165" s="113"/>
      <c r="T165" s="115">
        <f>SUM(T166:T168)</f>
        <v>0</v>
      </c>
      <c r="AR165" s="109" t="s">
        <v>8</v>
      </c>
      <c r="AT165" s="116" t="s">
        <v>74</v>
      </c>
      <c r="AU165" s="116" t="s">
        <v>83</v>
      </c>
      <c r="AY165" s="109" t="s">
        <v>298</v>
      </c>
      <c r="BK165" s="117">
        <f>SUM(BK166:BK168)</f>
        <v>0</v>
      </c>
    </row>
    <row r="166" spans="1:65" s="49" customFormat="1" ht="14.45" customHeight="1">
      <c r="A166" s="47"/>
      <c r="B166" s="46"/>
      <c r="C166" s="120" t="s">
        <v>7</v>
      </c>
      <c r="D166" s="120" t="s">
        <v>358</v>
      </c>
      <c r="E166" s="121" t="s">
        <v>4012</v>
      </c>
      <c r="F166" s="122" t="s">
        <v>4013</v>
      </c>
      <c r="G166" s="123" t="s">
        <v>392</v>
      </c>
      <c r="H166" s="124">
        <v>39</v>
      </c>
      <c r="I166" s="24"/>
      <c r="J166" s="125">
        <f>ROUND(I166*H166,0)</f>
        <v>0</v>
      </c>
      <c r="K166" s="122" t="s">
        <v>1</v>
      </c>
      <c r="L166" s="126"/>
      <c r="M166" s="127" t="s">
        <v>1</v>
      </c>
      <c r="N166" s="128" t="s">
        <v>40</v>
      </c>
      <c r="O166" s="129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340</v>
      </c>
      <c r="AT166" s="132" t="s">
        <v>358</v>
      </c>
      <c r="AU166" s="132" t="s">
        <v>310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4014</v>
      </c>
    </row>
    <row r="167" spans="1:65" s="49" customFormat="1" ht="14.45" customHeight="1">
      <c r="A167" s="47"/>
      <c r="B167" s="46"/>
      <c r="C167" s="120" t="s">
        <v>414</v>
      </c>
      <c r="D167" s="120" t="s">
        <v>358</v>
      </c>
      <c r="E167" s="121" t="s">
        <v>2340</v>
      </c>
      <c r="F167" s="122" t="s">
        <v>4015</v>
      </c>
      <c r="G167" s="123" t="s">
        <v>1710</v>
      </c>
      <c r="H167" s="124">
        <v>6</v>
      </c>
      <c r="I167" s="24"/>
      <c r="J167" s="125">
        <f>ROUND(I167*H167,0)</f>
        <v>0</v>
      </c>
      <c r="K167" s="122" t="s">
        <v>1</v>
      </c>
      <c r="L167" s="126"/>
      <c r="M167" s="127" t="s">
        <v>1</v>
      </c>
      <c r="N167" s="128" t="s">
        <v>40</v>
      </c>
      <c r="O167" s="129"/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340</v>
      </c>
      <c r="AT167" s="132" t="s">
        <v>358</v>
      </c>
      <c r="AU167" s="132" t="s">
        <v>310</v>
      </c>
      <c r="AY167" s="39" t="s">
        <v>298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39" t="s">
        <v>8</v>
      </c>
      <c r="BK167" s="133">
        <f>ROUND(I167*H167,0)</f>
        <v>0</v>
      </c>
      <c r="BL167" s="39" t="s">
        <v>304</v>
      </c>
      <c r="BM167" s="132" t="s">
        <v>4016</v>
      </c>
    </row>
    <row r="168" spans="1:65" s="49" customFormat="1" ht="14.45" customHeight="1">
      <c r="A168" s="47"/>
      <c r="B168" s="46"/>
      <c r="C168" s="120" t="s">
        <v>421</v>
      </c>
      <c r="D168" s="120" t="s">
        <v>358</v>
      </c>
      <c r="E168" s="121" t="s">
        <v>2343</v>
      </c>
      <c r="F168" s="122" t="s">
        <v>2344</v>
      </c>
      <c r="G168" s="123" t="s">
        <v>1710</v>
      </c>
      <c r="H168" s="124">
        <v>2</v>
      </c>
      <c r="I168" s="24"/>
      <c r="J168" s="125">
        <f>ROUND(I168*H168,0)</f>
        <v>0</v>
      </c>
      <c r="K168" s="122" t="s">
        <v>1</v>
      </c>
      <c r="L168" s="126"/>
      <c r="M168" s="127" t="s">
        <v>1</v>
      </c>
      <c r="N168" s="128" t="s">
        <v>40</v>
      </c>
      <c r="O168" s="129"/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340</v>
      </c>
      <c r="AT168" s="132" t="s">
        <v>358</v>
      </c>
      <c r="AU168" s="132" t="s">
        <v>310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304</v>
      </c>
      <c r="BM168" s="132" t="s">
        <v>4017</v>
      </c>
    </row>
    <row r="169" spans="2:63" s="107" customFormat="1" ht="20.85" customHeight="1">
      <c r="B169" s="108"/>
      <c r="D169" s="109" t="s">
        <v>74</v>
      </c>
      <c r="E169" s="118" t="s">
        <v>2154</v>
      </c>
      <c r="F169" s="118" t="s">
        <v>3970</v>
      </c>
      <c r="J169" s="119">
        <f>BK169</f>
        <v>0</v>
      </c>
      <c r="L169" s="108"/>
      <c r="M169" s="112"/>
      <c r="N169" s="113"/>
      <c r="O169" s="113"/>
      <c r="P169" s="114">
        <f>SUM(P170:P171)</f>
        <v>0</v>
      </c>
      <c r="Q169" s="113"/>
      <c r="R169" s="114">
        <f>SUM(R170:R171)</f>
        <v>0</v>
      </c>
      <c r="S169" s="113"/>
      <c r="T169" s="115">
        <f>SUM(T170:T171)</f>
        <v>0</v>
      </c>
      <c r="AR169" s="109" t="s">
        <v>8</v>
      </c>
      <c r="AT169" s="116" t="s">
        <v>74</v>
      </c>
      <c r="AU169" s="116" t="s">
        <v>83</v>
      </c>
      <c r="AY169" s="109" t="s">
        <v>298</v>
      </c>
      <c r="BK169" s="117">
        <f>SUM(BK170:BK171)</f>
        <v>0</v>
      </c>
    </row>
    <row r="170" spans="1:65" s="49" customFormat="1" ht="14.45" customHeight="1">
      <c r="A170" s="47"/>
      <c r="B170" s="46"/>
      <c r="C170" s="120" t="s">
        <v>431</v>
      </c>
      <c r="D170" s="120" t="s">
        <v>358</v>
      </c>
      <c r="E170" s="121" t="s">
        <v>4018</v>
      </c>
      <c r="F170" s="122" t="s">
        <v>4019</v>
      </c>
      <c r="G170" s="123" t="s">
        <v>1710</v>
      </c>
      <c r="H170" s="124">
        <v>1</v>
      </c>
      <c r="I170" s="24"/>
      <c r="J170" s="125">
        <f>ROUND(I170*H170,0)</f>
        <v>0</v>
      </c>
      <c r="K170" s="122" t="s">
        <v>1</v>
      </c>
      <c r="L170" s="126"/>
      <c r="M170" s="127" t="s">
        <v>1</v>
      </c>
      <c r="N170" s="128" t="s">
        <v>40</v>
      </c>
      <c r="O170" s="129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340</v>
      </c>
      <c r="AT170" s="132" t="s">
        <v>358</v>
      </c>
      <c r="AU170" s="132" t="s">
        <v>310</v>
      </c>
      <c r="AY170" s="39" t="s">
        <v>298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39" t="s">
        <v>8</v>
      </c>
      <c r="BK170" s="133">
        <f>ROUND(I170*H170,0)</f>
        <v>0</v>
      </c>
      <c r="BL170" s="39" t="s">
        <v>304</v>
      </c>
      <c r="BM170" s="132" t="s">
        <v>4020</v>
      </c>
    </row>
    <row r="171" spans="1:65" s="49" customFormat="1" ht="14.45" customHeight="1">
      <c r="A171" s="47"/>
      <c r="B171" s="46"/>
      <c r="C171" s="120" t="s">
        <v>435</v>
      </c>
      <c r="D171" s="120" t="s">
        <v>358</v>
      </c>
      <c r="E171" s="121" t="s">
        <v>4021</v>
      </c>
      <c r="F171" s="122" t="s">
        <v>4022</v>
      </c>
      <c r="G171" s="123" t="s">
        <v>1710</v>
      </c>
      <c r="H171" s="124">
        <v>21</v>
      </c>
      <c r="I171" s="24"/>
      <c r="J171" s="125">
        <f>ROUND(I171*H171,0)</f>
        <v>0</v>
      </c>
      <c r="K171" s="122" t="s">
        <v>1</v>
      </c>
      <c r="L171" s="126"/>
      <c r="M171" s="127" t="s">
        <v>1</v>
      </c>
      <c r="N171" s="128" t="s">
        <v>40</v>
      </c>
      <c r="O171" s="129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340</v>
      </c>
      <c r="AT171" s="132" t="s">
        <v>358</v>
      </c>
      <c r="AU171" s="132" t="s">
        <v>310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4023</v>
      </c>
    </row>
    <row r="172" spans="2:63" s="107" customFormat="1" ht="20.85" customHeight="1">
      <c r="B172" s="108"/>
      <c r="D172" s="109" t="s">
        <v>74</v>
      </c>
      <c r="E172" s="118" t="s">
        <v>2168</v>
      </c>
      <c r="F172" s="118" t="s">
        <v>3989</v>
      </c>
      <c r="J172" s="119">
        <f>BK172</f>
        <v>0</v>
      </c>
      <c r="L172" s="108"/>
      <c r="M172" s="112"/>
      <c r="N172" s="113"/>
      <c r="O172" s="113"/>
      <c r="P172" s="114">
        <f>SUM(P173:P176)</f>
        <v>0</v>
      </c>
      <c r="Q172" s="113"/>
      <c r="R172" s="114">
        <f>SUM(R173:R176)</f>
        <v>0</v>
      </c>
      <c r="S172" s="113"/>
      <c r="T172" s="115">
        <f>SUM(T173:T176)</f>
        <v>0</v>
      </c>
      <c r="AR172" s="109" t="s">
        <v>8</v>
      </c>
      <c r="AT172" s="116" t="s">
        <v>74</v>
      </c>
      <c r="AU172" s="116" t="s">
        <v>83</v>
      </c>
      <c r="AY172" s="109" t="s">
        <v>298</v>
      </c>
      <c r="BK172" s="117">
        <f>SUM(BK173:BK176)</f>
        <v>0</v>
      </c>
    </row>
    <row r="173" spans="1:65" s="49" customFormat="1" ht="14.45" customHeight="1">
      <c r="A173" s="47"/>
      <c r="B173" s="46"/>
      <c r="C173" s="120" t="s">
        <v>442</v>
      </c>
      <c r="D173" s="120" t="s">
        <v>358</v>
      </c>
      <c r="E173" s="121" t="s">
        <v>2373</v>
      </c>
      <c r="F173" s="122" t="s">
        <v>3990</v>
      </c>
      <c r="G173" s="123" t="s">
        <v>392</v>
      </c>
      <c r="H173" s="124">
        <v>10</v>
      </c>
      <c r="I173" s="24"/>
      <c r="J173" s="125">
        <f>ROUND(I173*H173,0)</f>
        <v>0</v>
      </c>
      <c r="K173" s="122" t="s">
        <v>1</v>
      </c>
      <c r="L173" s="126"/>
      <c r="M173" s="127" t="s">
        <v>1</v>
      </c>
      <c r="N173" s="128" t="s">
        <v>40</v>
      </c>
      <c r="O173" s="129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340</v>
      </c>
      <c r="AT173" s="132" t="s">
        <v>358</v>
      </c>
      <c r="AU173" s="132" t="s">
        <v>310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4024</v>
      </c>
    </row>
    <row r="174" spans="1:65" s="49" customFormat="1" ht="14.45" customHeight="1">
      <c r="A174" s="47"/>
      <c r="B174" s="46"/>
      <c r="C174" s="120" t="s">
        <v>448</v>
      </c>
      <c r="D174" s="120" t="s">
        <v>358</v>
      </c>
      <c r="E174" s="121" t="s">
        <v>2376</v>
      </c>
      <c r="F174" s="122" t="s">
        <v>3992</v>
      </c>
      <c r="G174" s="123" t="s">
        <v>392</v>
      </c>
      <c r="H174" s="124">
        <v>12</v>
      </c>
      <c r="I174" s="24"/>
      <c r="J174" s="125">
        <f>ROUND(I174*H174,0)</f>
        <v>0</v>
      </c>
      <c r="K174" s="122" t="s">
        <v>1</v>
      </c>
      <c r="L174" s="126"/>
      <c r="M174" s="127" t="s">
        <v>1</v>
      </c>
      <c r="N174" s="128" t="s">
        <v>40</v>
      </c>
      <c r="O174" s="129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310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4025</v>
      </c>
    </row>
    <row r="175" spans="1:65" s="49" customFormat="1" ht="14.45" customHeight="1">
      <c r="A175" s="47"/>
      <c r="B175" s="46"/>
      <c r="C175" s="120" t="s">
        <v>454</v>
      </c>
      <c r="D175" s="120" t="s">
        <v>358</v>
      </c>
      <c r="E175" s="121" t="s">
        <v>2380</v>
      </c>
      <c r="F175" s="122" t="s">
        <v>2393</v>
      </c>
      <c r="G175" s="123" t="s">
        <v>1710</v>
      </c>
      <c r="H175" s="124">
        <v>5</v>
      </c>
      <c r="I175" s="24"/>
      <c r="J175" s="125">
        <f>ROUND(I175*H175,0)</f>
        <v>0</v>
      </c>
      <c r="K175" s="122" t="s">
        <v>1</v>
      </c>
      <c r="L175" s="126"/>
      <c r="M175" s="127" t="s">
        <v>1</v>
      </c>
      <c r="N175" s="128" t="s">
        <v>40</v>
      </c>
      <c r="O175" s="129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340</v>
      </c>
      <c r="AT175" s="132" t="s">
        <v>358</v>
      </c>
      <c r="AU175" s="132" t="s">
        <v>310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4026</v>
      </c>
    </row>
    <row r="176" spans="1:65" s="49" customFormat="1" ht="14.45" customHeight="1">
      <c r="A176" s="47"/>
      <c r="B176" s="46"/>
      <c r="C176" s="120" t="s">
        <v>459</v>
      </c>
      <c r="D176" s="120" t="s">
        <v>358</v>
      </c>
      <c r="E176" s="121" t="s">
        <v>2383</v>
      </c>
      <c r="F176" s="122" t="s">
        <v>2384</v>
      </c>
      <c r="G176" s="123" t="s">
        <v>1710</v>
      </c>
      <c r="H176" s="124">
        <v>4</v>
      </c>
      <c r="I176" s="24"/>
      <c r="J176" s="125">
        <f>ROUND(I176*H176,0)</f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310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4027</v>
      </c>
    </row>
    <row r="177" spans="2:63" s="107" customFormat="1" ht="22.9" customHeight="1">
      <c r="B177" s="108"/>
      <c r="D177" s="109" t="s">
        <v>74</v>
      </c>
      <c r="E177" s="118" t="s">
        <v>2403</v>
      </c>
      <c r="F177" s="118" t="s">
        <v>299</v>
      </c>
      <c r="J177" s="119">
        <f>BK177</f>
        <v>0</v>
      </c>
      <c r="L177" s="108"/>
      <c r="M177" s="112"/>
      <c r="N177" s="113"/>
      <c r="O177" s="113"/>
      <c r="P177" s="114">
        <f>P178+P181</f>
        <v>0</v>
      </c>
      <c r="Q177" s="113"/>
      <c r="R177" s="114">
        <f>R178+R181</f>
        <v>0</v>
      </c>
      <c r="S177" s="113"/>
      <c r="T177" s="115">
        <f>T178+T181</f>
        <v>0</v>
      </c>
      <c r="AR177" s="109" t="s">
        <v>310</v>
      </c>
      <c r="AT177" s="116" t="s">
        <v>74</v>
      </c>
      <c r="AU177" s="116" t="s">
        <v>8</v>
      </c>
      <c r="AY177" s="109" t="s">
        <v>298</v>
      </c>
      <c r="BK177" s="117">
        <f>BK178+BK181</f>
        <v>0</v>
      </c>
    </row>
    <row r="178" spans="2:63" s="107" customFormat="1" ht="20.85" customHeight="1">
      <c r="B178" s="108"/>
      <c r="D178" s="109" t="s">
        <v>74</v>
      </c>
      <c r="E178" s="118" t="s">
        <v>2440</v>
      </c>
      <c r="F178" s="118" t="s">
        <v>4028</v>
      </c>
      <c r="J178" s="119">
        <f>BK178</f>
        <v>0</v>
      </c>
      <c r="L178" s="108"/>
      <c r="M178" s="112"/>
      <c r="N178" s="113"/>
      <c r="O178" s="113"/>
      <c r="P178" s="114">
        <f>SUM(P179:P180)</f>
        <v>0</v>
      </c>
      <c r="Q178" s="113"/>
      <c r="R178" s="114">
        <f>SUM(R179:R180)</f>
        <v>0</v>
      </c>
      <c r="S178" s="113"/>
      <c r="T178" s="115">
        <f>SUM(T179:T180)</f>
        <v>0</v>
      </c>
      <c r="AR178" s="109" t="s">
        <v>8</v>
      </c>
      <c r="AT178" s="116" t="s">
        <v>74</v>
      </c>
      <c r="AU178" s="116" t="s">
        <v>83</v>
      </c>
      <c r="AY178" s="109" t="s">
        <v>298</v>
      </c>
      <c r="BK178" s="117">
        <f>SUM(BK179:BK180)</f>
        <v>0</v>
      </c>
    </row>
    <row r="179" spans="1:65" s="49" customFormat="1" ht="14.45" customHeight="1">
      <c r="A179" s="47"/>
      <c r="B179" s="46"/>
      <c r="C179" s="120" t="s">
        <v>465</v>
      </c>
      <c r="D179" s="120" t="s">
        <v>358</v>
      </c>
      <c r="E179" s="121" t="s">
        <v>4029</v>
      </c>
      <c r="F179" s="122" t="s">
        <v>4030</v>
      </c>
      <c r="G179" s="123" t="s">
        <v>303</v>
      </c>
      <c r="H179" s="124">
        <v>2.45</v>
      </c>
      <c r="I179" s="24"/>
      <c r="J179" s="125">
        <f>ROUND(I179*H179,0)</f>
        <v>0</v>
      </c>
      <c r="K179" s="122" t="s">
        <v>1</v>
      </c>
      <c r="L179" s="126"/>
      <c r="M179" s="127" t="s">
        <v>1</v>
      </c>
      <c r="N179" s="128" t="s">
        <v>40</v>
      </c>
      <c r="O179" s="129"/>
      <c r="P179" s="130">
        <f>O179*H179</f>
        <v>0</v>
      </c>
      <c r="Q179" s="130">
        <v>0</v>
      </c>
      <c r="R179" s="130">
        <f>Q179*H179</f>
        <v>0</v>
      </c>
      <c r="S179" s="130">
        <v>0</v>
      </c>
      <c r="T179" s="131">
        <f>S179*H179</f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340</v>
      </c>
      <c r="AT179" s="132" t="s">
        <v>358</v>
      </c>
      <c r="AU179" s="132" t="s">
        <v>310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4031</v>
      </c>
    </row>
    <row r="180" spans="1:65" s="49" customFormat="1" ht="14.45" customHeight="1">
      <c r="A180" s="47"/>
      <c r="B180" s="46"/>
      <c r="C180" s="120" t="s">
        <v>471</v>
      </c>
      <c r="D180" s="120" t="s">
        <v>358</v>
      </c>
      <c r="E180" s="121" t="s">
        <v>4032</v>
      </c>
      <c r="F180" s="122" t="s">
        <v>4033</v>
      </c>
      <c r="G180" s="123" t="s">
        <v>303</v>
      </c>
      <c r="H180" s="124">
        <v>0.08</v>
      </c>
      <c r="I180" s="24"/>
      <c r="J180" s="125">
        <f>ROUND(I180*H180,0)</f>
        <v>0</v>
      </c>
      <c r="K180" s="122" t="s">
        <v>1</v>
      </c>
      <c r="L180" s="126"/>
      <c r="M180" s="127" t="s">
        <v>1</v>
      </c>
      <c r="N180" s="128" t="s">
        <v>40</v>
      </c>
      <c r="O180" s="129"/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310</v>
      </c>
      <c r="AY180" s="39" t="s">
        <v>298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39" t="s">
        <v>8</v>
      </c>
      <c r="BK180" s="133">
        <f>ROUND(I180*H180,0)</f>
        <v>0</v>
      </c>
      <c r="BL180" s="39" t="s">
        <v>304</v>
      </c>
      <c r="BM180" s="132" t="s">
        <v>4034</v>
      </c>
    </row>
    <row r="181" spans="2:63" s="107" customFormat="1" ht="20.85" customHeight="1">
      <c r="B181" s="108"/>
      <c r="D181" s="109" t="s">
        <v>74</v>
      </c>
      <c r="E181" s="118" t="s">
        <v>2440</v>
      </c>
      <c r="F181" s="118" t="s">
        <v>4028</v>
      </c>
      <c r="J181" s="119">
        <f>BK181</f>
        <v>0</v>
      </c>
      <c r="L181" s="108"/>
      <c r="M181" s="112"/>
      <c r="N181" s="113"/>
      <c r="O181" s="113"/>
      <c r="P181" s="114">
        <f>SUM(P182:P188)</f>
        <v>0</v>
      </c>
      <c r="Q181" s="113"/>
      <c r="R181" s="114">
        <f>SUM(R182:R188)</f>
        <v>0</v>
      </c>
      <c r="S181" s="113"/>
      <c r="T181" s="115">
        <f>SUM(T182:T188)</f>
        <v>0</v>
      </c>
      <c r="AR181" s="109" t="s">
        <v>8</v>
      </c>
      <c r="AT181" s="116" t="s">
        <v>74</v>
      </c>
      <c r="AU181" s="116" t="s">
        <v>83</v>
      </c>
      <c r="AY181" s="109" t="s">
        <v>298</v>
      </c>
      <c r="BK181" s="117">
        <f>SUM(BK182:BK188)</f>
        <v>0</v>
      </c>
    </row>
    <row r="182" spans="1:65" s="49" customFormat="1" ht="14.45" customHeight="1">
      <c r="A182" s="47"/>
      <c r="B182" s="46"/>
      <c r="C182" s="120" t="s">
        <v>475</v>
      </c>
      <c r="D182" s="120" t="s">
        <v>358</v>
      </c>
      <c r="E182" s="121" t="s">
        <v>4035</v>
      </c>
      <c r="F182" s="122" t="s">
        <v>4036</v>
      </c>
      <c r="G182" s="123" t="s">
        <v>303</v>
      </c>
      <c r="H182" s="124">
        <v>0.53</v>
      </c>
      <c r="I182" s="24"/>
      <c r="J182" s="125">
        <f aca="true" t="shared" si="10" ref="J182:J188">ROUND(I182*H182,0)</f>
        <v>0</v>
      </c>
      <c r="K182" s="122" t="s">
        <v>1</v>
      </c>
      <c r="L182" s="126"/>
      <c r="M182" s="127" t="s">
        <v>1</v>
      </c>
      <c r="N182" s="128" t="s">
        <v>40</v>
      </c>
      <c r="O182" s="129"/>
      <c r="P182" s="130">
        <f aca="true" t="shared" si="11" ref="P182:P188">O182*H182</f>
        <v>0</v>
      </c>
      <c r="Q182" s="130">
        <v>0</v>
      </c>
      <c r="R182" s="130">
        <f aca="true" t="shared" si="12" ref="R182:R188">Q182*H182</f>
        <v>0</v>
      </c>
      <c r="S182" s="130">
        <v>0</v>
      </c>
      <c r="T182" s="131">
        <f aca="true" t="shared" si="13" ref="T182:T188">S182*H182</f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340</v>
      </c>
      <c r="AT182" s="132" t="s">
        <v>358</v>
      </c>
      <c r="AU182" s="132" t="s">
        <v>310</v>
      </c>
      <c r="AY182" s="39" t="s">
        <v>298</v>
      </c>
      <c r="BE182" s="133">
        <f aca="true" t="shared" si="14" ref="BE182:BE188">IF(N182="základní",J182,0)</f>
        <v>0</v>
      </c>
      <c r="BF182" s="133">
        <f aca="true" t="shared" si="15" ref="BF182:BF188">IF(N182="snížená",J182,0)</f>
        <v>0</v>
      </c>
      <c r="BG182" s="133">
        <f aca="true" t="shared" si="16" ref="BG182:BG188">IF(N182="zákl. přenesená",J182,0)</f>
        <v>0</v>
      </c>
      <c r="BH182" s="133">
        <f aca="true" t="shared" si="17" ref="BH182:BH188">IF(N182="sníž. přenesená",J182,0)</f>
        <v>0</v>
      </c>
      <c r="BI182" s="133">
        <f aca="true" t="shared" si="18" ref="BI182:BI188">IF(N182="nulová",J182,0)</f>
        <v>0</v>
      </c>
      <c r="BJ182" s="39" t="s">
        <v>8</v>
      </c>
      <c r="BK182" s="133">
        <f aca="true" t="shared" si="19" ref="BK182:BK188">ROUND(I182*H182,0)</f>
        <v>0</v>
      </c>
      <c r="BL182" s="39" t="s">
        <v>304</v>
      </c>
      <c r="BM182" s="132" t="s">
        <v>4037</v>
      </c>
    </row>
    <row r="183" spans="1:65" s="49" customFormat="1" ht="14.45" customHeight="1">
      <c r="A183" s="47"/>
      <c r="B183" s="46"/>
      <c r="C183" s="120" t="s">
        <v>482</v>
      </c>
      <c r="D183" s="120" t="s">
        <v>358</v>
      </c>
      <c r="E183" s="121" t="s">
        <v>4038</v>
      </c>
      <c r="F183" s="122" t="s">
        <v>4039</v>
      </c>
      <c r="G183" s="123" t="s">
        <v>392</v>
      </c>
      <c r="H183" s="124">
        <v>35</v>
      </c>
      <c r="I183" s="24"/>
      <c r="J183" s="125">
        <f t="shared" si="10"/>
        <v>0</v>
      </c>
      <c r="K183" s="122" t="s">
        <v>1</v>
      </c>
      <c r="L183" s="126"/>
      <c r="M183" s="127" t="s">
        <v>1</v>
      </c>
      <c r="N183" s="128" t="s">
        <v>40</v>
      </c>
      <c r="O183" s="129"/>
      <c r="P183" s="130">
        <f t="shared" si="11"/>
        <v>0</v>
      </c>
      <c r="Q183" s="130">
        <v>0</v>
      </c>
      <c r="R183" s="130">
        <f t="shared" si="12"/>
        <v>0</v>
      </c>
      <c r="S183" s="130">
        <v>0</v>
      </c>
      <c r="T183" s="131">
        <f t="shared" si="13"/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310</v>
      </c>
      <c r="AY183" s="39" t="s">
        <v>298</v>
      </c>
      <c r="BE183" s="133">
        <f t="shared" si="14"/>
        <v>0</v>
      </c>
      <c r="BF183" s="133">
        <f t="shared" si="15"/>
        <v>0</v>
      </c>
      <c r="BG183" s="133">
        <f t="shared" si="16"/>
        <v>0</v>
      </c>
      <c r="BH183" s="133">
        <f t="shared" si="17"/>
        <v>0</v>
      </c>
      <c r="BI183" s="133">
        <f t="shared" si="18"/>
        <v>0</v>
      </c>
      <c r="BJ183" s="39" t="s">
        <v>8</v>
      </c>
      <c r="BK183" s="133">
        <f t="shared" si="19"/>
        <v>0</v>
      </c>
      <c r="BL183" s="39" t="s">
        <v>304</v>
      </c>
      <c r="BM183" s="132" t="s">
        <v>4040</v>
      </c>
    </row>
    <row r="184" spans="1:65" s="49" customFormat="1" ht="14.45" customHeight="1">
      <c r="A184" s="47"/>
      <c r="B184" s="46"/>
      <c r="C184" s="120" t="s">
        <v>487</v>
      </c>
      <c r="D184" s="120" t="s">
        <v>358</v>
      </c>
      <c r="E184" s="121" t="s">
        <v>4041</v>
      </c>
      <c r="F184" s="122" t="s">
        <v>4042</v>
      </c>
      <c r="G184" s="123" t="s">
        <v>1710</v>
      </c>
      <c r="H184" s="124">
        <v>1</v>
      </c>
      <c r="I184" s="24"/>
      <c r="J184" s="125">
        <f t="shared" si="10"/>
        <v>0</v>
      </c>
      <c r="K184" s="122" t="s">
        <v>1</v>
      </c>
      <c r="L184" s="126"/>
      <c r="M184" s="127" t="s">
        <v>1</v>
      </c>
      <c r="N184" s="128" t="s">
        <v>40</v>
      </c>
      <c r="O184" s="129"/>
      <c r="P184" s="130">
        <f t="shared" si="11"/>
        <v>0</v>
      </c>
      <c r="Q184" s="130">
        <v>0</v>
      </c>
      <c r="R184" s="130">
        <f t="shared" si="12"/>
        <v>0</v>
      </c>
      <c r="S184" s="130">
        <v>0</v>
      </c>
      <c r="T184" s="131">
        <f t="shared" si="13"/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340</v>
      </c>
      <c r="AT184" s="132" t="s">
        <v>358</v>
      </c>
      <c r="AU184" s="132" t="s">
        <v>310</v>
      </c>
      <c r="AY184" s="39" t="s">
        <v>298</v>
      </c>
      <c r="BE184" s="133">
        <f t="shared" si="14"/>
        <v>0</v>
      </c>
      <c r="BF184" s="133">
        <f t="shared" si="15"/>
        <v>0</v>
      </c>
      <c r="BG184" s="133">
        <f t="shared" si="16"/>
        <v>0</v>
      </c>
      <c r="BH184" s="133">
        <f t="shared" si="17"/>
        <v>0</v>
      </c>
      <c r="BI184" s="133">
        <f t="shared" si="18"/>
        <v>0</v>
      </c>
      <c r="BJ184" s="39" t="s">
        <v>8</v>
      </c>
      <c r="BK184" s="133">
        <f t="shared" si="19"/>
        <v>0</v>
      </c>
      <c r="BL184" s="39" t="s">
        <v>304</v>
      </c>
      <c r="BM184" s="132" t="s">
        <v>4043</v>
      </c>
    </row>
    <row r="185" spans="1:65" s="49" customFormat="1" ht="14.45" customHeight="1">
      <c r="A185" s="47"/>
      <c r="B185" s="46"/>
      <c r="C185" s="120" t="s">
        <v>496</v>
      </c>
      <c r="D185" s="120" t="s">
        <v>358</v>
      </c>
      <c r="E185" s="121" t="s">
        <v>4044</v>
      </c>
      <c r="F185" s="122" t="s">
        <v>4045</v>
      </c>
      <c r="G185" s="123" t="s">
        <v>392</v>
      </c>
      <c r="H185" s="124">
        <v>35</v>
      </c>
      <c r="I185" s="24"/>
      <c r="J185" s="125">
        <f t="shared" si="10"/>
        <v>0</v>
      </c>
      <c r="K185" s="122" t="s">
        <v>1</v>
      </c>
      <c r="L185" s="126"/>
      <c r="M185" s="127" t="s">
        <v>1</v>
      </c>
      <c r="N185" s="128" t="s">
        <v>40</v>
      </c>
      <c r="O185" s="129"/>
      <c r="P185" s="130">
        <f t="shared" si="11"/>
        <v>0</v>
      </c>
      <c r="Q185" s="130">
        <v>0</v>
      </c>
      <c r="R185" s="130">
        <f t="shared" si="12"/>
        <v>0</v>
      </c>
      <c r="S185" s="130">
        <v>0</v>
      </c>
      <c r="T185" s="131">
        <f t="shared" si="13"/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340</v>
      </c>
      <c r="AT185" s="132" t="s">
        <v>358</v>
      </c>
      <c r="AU185" s="132" t="s">
        <v>310</v>
      </c>
      <c r="AY185" s="39" t="s">
        <v>298</v>
      </c>
      <c r="BE185" s="133">
        <f t="shared" si="14"/>
        <v>0</v>
      </c>
      <c r="BF185" s="133">
        <f t="shared" si="15"/>
        <v>0</v>
      </c>
      <c r="BG185" s="133">
        <f t="shared" si="16"/>
        <v>0</v>
      </c>
      <c r="BH185" s="133">
        <f t="shared" si="17"/>
        <v>0</v>
      </c>
      <c r="BI185" s="133">
        <f t="shared" si="18"/>
        <v>0</v>
      </c>
      <c r="BJ185" s="39" t="s">
        <v>8</v>
      </c>
      <c r="BK185" s="133">
        <f t="shared" si="19"/>
        <v>0</v>
      </c>
      <c r="BL185" s="39" t="s">
        <v>304</v>
      </c>
      <c r="BM185" s="132" t="s">
        <v>4046</v>
      </c>
    </row>
    <row r="186" spans="1:65" s="49" customFormat="1" ht="14.45" customHeight="1">
      <c r="A186" s="47"/>
      <c r="B186" s="46"/>
      <c r="C186" s="120" t="s">
        <v>509</v>
      </c>
      <c r="D186" s="120" t="s">
        <v>358</v>
      </c>
      <c r="E186" s="121" t="s">
        <v>4047</v>
      </c>
      <c r="F186" s="122" t="s">
        <v>4048</v>
      </c>
      <c r="G186" s="123" t="s">
        <v>392</v>
      </c>
      <c r="H186" s="124">
        <v>35</v>
      </c>
      <c r="I186" s="24"/>
      <c r="J186" s="125">
        <f t="shared" si="10"/>
        <v>0</v>
      </c>
      <c r="K186" s="122" t="s">
        <v>1</v>
      </c>
      <c r="L186" s="126"/>
      <c r="M186" s="127" t="s">
        <v>1</v>
      </c>
      <c r="N186" s="128" t="s">
        <v>40</v>
      </c>
      <c r="O186" s="129"/>
      <c r="P186" s="130">
        <f t="shared" si="11"/>
        <v>0</v>
      </c>
      <c r="Q186" s="130">
        <v>0</v>
      </c>
      <c r="R186" s="130">
        <f t="shared" si="12"/>
        <v>0</v>
      </c>
      <c r="S186" s="130">
        <v>0</v>
      </c>
      <c r="T186" s="131">
        <f t="shared" si="13"/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340</v>
      </c>
      <c r="AT186" s="132" t="s">
        <v>358</v>
      </c>
      <c r="AU186" s="132" t="s">
        <v>310</v>
      </c>
      <c r="AY186" s="39" t="s">
        <v>298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39" t="s">
        <v>8</v>
      </c>
      <c r="BK186" s="133">
        <f t="shared" si="19"/>
        <v>0</v>
      </c>
      <c r="BL186" s="39" t="s">
        <v>304</v>
      </c>
      <c r="BM186" s="132" t="s">
        <v>4049</v>
      </c>
    </row>
    <row r="187" spans="1:65" s="49" customFormat="1" ht="14.45" customHeight="1">
      <c r="A187" s="47"/>
      <c r="B187" s="46"/>
      <c r="C187" s="120" t="s">
        <v>526</v>
      </c>
      <c r="D187" s="120" t="s">
        <v>358</v>
      </c>
      <c r="E187" s="121" t="s">
        <v>4050</v>
      </c>
      <c r="F187" s="122" t="s">
        <v>4051</v>
      </c>
      <c r="G187" s="123" t="s">
        <v>303</v>
      </c>
      <c r="H187" s="124">
        <v>2.98</v>
      </c>
      <c r="I187" s="24"/>
      <c r="J187" s="125">
        <f t="shared" si="10"/>
        <v>0</v>
      </c>
      <c r="K187" s="122" t="s">
        <v>1</v>
      </c>
      <c r="L187" s="126"/>
      <c r="M187" s="127" t="s">
        <v>1</v>
      </c>
      <c r="N187" s="128" t="s">
        <v>40</v>
      </c>
      <c r="O187" s="129"/>
      <c r="P187" s="130">
        <f t="shared" si="11"/>
        <v>0</v>
      </c>
      <c r="Q187" s="130">
        <v>0</v>
      </c>
      <c r="R187" s="130">
        <f t="shared" si="12"/>
        <v>0</v>
      </c>
      <c r="S187" s="130">
        <v>0</v>
      </c>
      <c r="T187" s="131">
        <f t="shared" si="13"/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310</v>
      </c>
      <c r="AY187" s="39" t="s">
        <v>298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39" t="s">
        <v>8</v>
      </c>
      <c r="BK187" s="133">
        <f t="shared" si="19"/>
        <v>0</v>
      </c>
      <c r="BL187" s="39" t="s">
        <v>304</v>
      </c>
      <c r="BM187" s="132" t="s">
        <v>4052</v>
      </c>
    </row>
    <row r="188" spans="1:65" s="49" customFormat="1" ht="14.45" customHeight="1">
      <c r="A188" s="47"/>
      <c r="B188" s="46"/>
      <c r="C188" s="120" t="s">
        <v>530</v>
      </c>
      <c r="D188" s="120" t="s">
        <v>358</v>
      </c>
      <c r="E188" s="121" t="s">
        <v>4053</v>
      </c>
      <c r="F188" s="122" t="s">
        <v>4054</v>
      </c>
      <c r="G188" s="123" t="s">
        <v>381</v>
      </c>
      <c r="H188" s="124">
        <v>12.25</v>
      </c>
      <c r="I188" s="24"/>
      <c r="J188" s="125">
        <f t="shared" si="10"/>
        <v>0</v>
      </c>
      <c r="K188" s="122" t="s">
        <v>1</v>
      </c>
      <c r="L188" s="126"/>
      <c r="M188" s="127" t="s">
        <v>1</v>
      </c>
      <c r="N188" s="128" t="s">
        <v>40</v>
      </c>
      <c r="O188" s="129"/>
      <c r="P188" s="130">
        <f t="shared" si="11"/>
        <v>0</v>
      </c>
      <c r="Q188" s="130">
        <v>0</v>
      </c>
      <c r="R188" s="130">
        <f t="shared" si="12"/>
        <v>0</v>
      </c>
      <c r="S188" s="130">
        <v>0</v>
      </c>
      <c r="T188" s="131">
        <f t="shared" si="1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310</v>
      </c>
      <c r="AY188" s="39" t="s">
        <v>298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39" t="s">
        <v>8</v>
      </c>
      <c r="BK188" s="133">
        <f t="shared" si="19"/>
        <v>0</v>
      </c>
      <c r="BL188" s="39" t="s">
        <v>304</v>
      </c>
      <c r="BM188" s="132" t="s">
        <v>4055</v>
      </c>
    </row>
    <row r="189" spans="2:63" s="107" customFormat="1" ht="22.9" customHeight="1">
      <c r="B189" s="108"/>
      <c r="D189" s="109" t="s">
        <v>74</v>
      </c>
      <c r="E189" s="118" t="s">
        <v>2406</v>
      </c>
      <c r="F189" s="118" t="s">
        <v>1898</v>
      </c>
      <c r="J189" s="119">
        <f>BK189</f>
        <v>0</v>
      </c>
      <c r="L189" s="108"/>
      <c r="M189" s="112"/>
      <c r="N189" s="113"/>
      <c r="O189" s="113"/>
      <c r="P189" s="114">
        <f>P190</f>
        <v>0</v>
      </c>
      <c r="Q189" s="113"/>
      <c r="R189" s="114">
        <f>R190</f>
        <v>0</v>
      </c>
      <c r="S189" s="113"/>
      <c r="T189" s="115">
        <f>T190</f>
        <v>0</v>
      </c>
      <c r="AR189" s="109" t="s">
        <v>310</v>
      </c>
      <c r="AT189" s="116" t="s">
        <v>74</v>
      </c>
      <c r="AU189" s="116" t="s">
        <v>8</v>
      </c>
      <c r="AY189" s="109" t="s">
        <v>298</v>
      </c>
      <c r="BK189" s="117">
        <f>BK190</f>
        <v>0</v>
      </c>
    </row>
    <row r="190" spans="1:65" s="49" customFormat="1" ht="14.45" customHeight="1">
      <c r="A190" s="47"/>
      <c r="B190" s="46"/>
      <c r="C190" s="120" t="s">
        <v>539</v>
      </c>
      <c r="D190" s="120" t="s">
        <v>358</v>
      </c>
      <c r="E190" s="121" t="s">
        <v>2407</v>
      </c>
      <c r="F190" s="122" t="s">
        <v>4056</v>
      </c>
      <c r="G190" s="123" t="s">
        <v>1699</v>
      </c>
      <c r="H190" s="124">
        <v>10</v>
      </c>
      <c r="I190" s="24"/>
      <c r="J190" s="125">
        <f>ROUND(I190*H190,0)</f>
        <v>0</v>
      </c>
      <c r="K190" s="122" t="s">
        <v>1</v>
      </c>
      <c r="L190" s="126"/>
      <c r="M190" s="127" t="s">
        <v>1</v>
      </c>
      <c r="N190" s="128" t="s">
        <v>40</v>
      </c>
      <c r="O190" s="129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83</v>
      </c>
      <c r="AY190" s="39" t="s">
        <v>298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39" t="s">
        <v>8</v>
      </c>
      <c r="BK190" s="133">
        <f>ROUND(I190*H190,0)</f>
        <v>0</v>
      </c>
      <c r="BL190" s="39" t="s">
        <v>304</v>
      </c>
      <c r="BM190" s="132" t="s">
        <v>4057</v>
      </c>
    </row>
    <row r="191" spans="2:63" s="107" customFormat="1" ht="22.9" customHeight="1">
      <c r="B191" s="108"/>
      <c r="D191" s="109" t="s">
        <v>74</v>
      </c>
      <c r="E191" s="118" t="s">
        <v>2417</v>
      </c>
      <c r="F191" s="118" t="s">
        <v>2418</v>
      </c>
      <c r="J191" s="119">
        <f>BK191</f>
        <v>0</v>
      </c>
      <c r="L191" s="108"/>
      <c r="M191" s="112"/>
      <c r="N191" s="113"/>
      <c r="O191" s="113"/>
      <c r="P191" s="114">
        <f>P192</f>
        <v>0</v>
      </c>
      <c r="Q191" s="113"/>
      <c r="R191" s="114">
        <f>R192</f>
        <v>0</v>
      </c>
      <c r="S191" s="113"/>
      <c r="T191" s="115">
        <f>T192</f>
        <v>0</v>
      </c>
      <c r="AR191" s="109" t="s">
        <v>310</v>
      </c>
      <c r="AT191" s="116" t="s">
        <v>74</v>
      </c>
      <c r="AU191" s="116" t="s">
        <v>8</v>
      </c>
      <c r="AY191" s="109" t="s">
        <v>298</v>
      </c>
      <c r="BK191" s="117">
        <f>BK192</f>
        <v>0</v>
      </c>
    </row>
    <row r="192" spans="1:65" s="49" customFormat="1" ht="14.45" customHeight="1">
      <c r="A192" s="47"/>
      <c r="B192" s="46"/>
      <c r="C192" s="120" t="s">
        <v>548</v>
      </c>
      <c r="D192" s="120" t="s">
        <v>358</v>
      </c>
      <c r="E192" s="121" t="s">
        <v>2419</v>
      </c>
      <c r="F192" s="122" t="s">
        <v>4058</v>
      </c>
      <c r="G192" s="123" t="s">
        <v>2415</v>
      </c>
      <c r="H192" s="124">
        <v>1</v>
      </c>
      <c r="I192" s="24"/>
      <c r="J192" s="125">
        <f>ROUND(I192*H192,0)</f>
        <v>0</v>
      </c>
      <c r="K192" s="122" t="s">
        <v>1</v>
      </c>
      <c r="L192" s="126"/>
      <c r="M192" s="143" t="s">
        <v>1</v>
      </c>
      <c r="N192" s="144" t="s">
        <v>40</v>
      </c>
      <c r="O192" s="145"/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2045</v>
      </c>
      <c r="AT192" s="132" t="s">
        <v>358</v>
      </c>
      <c r="AU192" s="132" t="s">
        <v>83</v>
      </c>
      <c r="AY192" s="39" t="s">
        <v>298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39" t="s">
        <v>8</v>
      </c>
      <c r="BK192" s="133">
        <f>ROUND(I192*H192,0)</f>
        <v>0</v>
      </c>
      <c r="BL192" s="39" t="s">
        <v>762</v>
      </c>
      <c r="BM192" s="132" t="s">
        <v>4059</v>
      </c>
    </row>
    <row r="193" spans="1:31" s="49" customFormat="1" ht="6.95" customHeight="1">
      <c r="A193" s="47"/>
      <c r="B193" s="73"/>
      <c r="C193" s="74"/>
      <c r="D193" s="74"/>
      <c r="E193" s="74"/>
      <c r="F193" s="74"/>
      <c r="G193" s="74"/>
      <c r="H193" s="74"/>
      <c r="I193" s="74"/>
      <c r="J193" s="74"/>
      <c r="K193" s="74"/>
      <c r="L193" s="46"/>
      <c r="M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="38" customFormat="1" ht="12"/>
    <row r="195" s="38" customFormat="1" ht="12"/>
    <row r="196" s="38" customFormat="1" ht="12"/>
  </sheetData>
  <sheetProtection password="D62F" sheet="1" objects="1" scenarios="1"/>
  <autoFilter ref="C133:K192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 topLeftCell="A92">
      <selection activeCell="F222" sqref="F222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136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4060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1592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tr">
        <f>IF('Rekapitulace stavby'!AN10="","",'Rekapitulace stavby'!AN10)</f>
        <v/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tr">
        <f>IF('Rekapitulace stavby'!E11="","",'Rekapitulace stavby'!E11)</f>
        <v>ZOO Dvůr Králové a.s., Štefánikova 1029, D.K.n.L.</v>
      </c>
      <c r="F15" s="47"/>
      <c r="G15" s="47"/>
      <c r="H15" s="47"/>
      <c r="I15" s="45" t="s">
        <v>26</v>
      </c>
      <c r="J15" s="50" t="str">
        <f>IF('Rekapitulace stavby'!AN11="","",'Rekapitulace stavby'!AN11)</f>
        <v/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tr">
        <f>IF('Rekapitulace stavby'!AN16="","",'Rekapitulace stavby'!AN16)</f>
        <v/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tr">
        <f>IF('Rekapitulace stavby'!E17="","",'Rekapitulace stavby'!E17)</f>
        <v>Projektis spol. s r.o., Legionářská 562, D.K.n.L.</v>
      </c>
      <c r="F21" s="47"/>
      <c r="G21" s="47"/>
      <c r="H21" s="47"/>
      <c r="I21" s="45" t="s">
        <v>26</v>
      </c>
      <c r="J21" s="50" t="str">
        <f>IF('Rekapitulace stavby'!AN17="","",'Rekapitulace stavby'!AN17)</f>
        <v/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tr">
        <f>IF('Rekapitulace stavby'!AN19="","",'Rekapitulace stavby'!AN19)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tr">
        <f>IF('Rekapitulace stavby'!E20="","",'Rekapitulace stavby'!E20)</f>
        <v>ing. V. Švehla</v>
      </c>
      <c r="F24" s="47"/>
      <c r="G24" s="47"/>
      <c r="H24" s="47"/>
      <c r="I24" s="45" t="s">
        <v>26</v>
      </c>
      <c r="J24" s="50" t="str">
        <f>IF('Rekapitulace stavby'!AN20="","",'Rekapitulace stavby'!AN20)</f>
        <v/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ROUND(J120,0)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ROUND((SUM(BE120:BE223)),0)</f>
        <v>0</v>
      </c>
      <c r="G33" s="47"/>
      <c r="H33" s="47"/>
      <c r="I33" s="59">
        <v>0.21</v>
      </c>
      <c r="J33" s="58">
        <f>ROUND(((SUM(BE120:BE223))*I33),0)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ROUND((SUM(BF120:BF223)),0)</f>
        <v>0</v>
      </c>
      <c r="G34" s="47"/>
      <c r="H34" s="47"/>
      <c r="I34" s="59">
        <v>0.15</v>
      </c>
      <c r="J34" s="58">
        <f>ROUND(((SUM(BF120:BF223))*I34),0)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ROUND((SUM(BG120:BG223)),0)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ROUND((SUM(BH120:BH223)),0)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ROUND((SUM(BI120:BI223)),0)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53b - SO 53b - Vodovod - Změna B, 2.etapa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 xml:space="preserve"> 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J120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4061</v>
      </c>
      <c r="E97" s="84"/>
      <c r="F97" s="84"/>
      <c r="G97" s="84"/>
      <c r="H97" s="84"/>
      <c r="I97" s="84"/>
      <c r="J97" s="85">
        <f>J121</f>
        <v>0</v>
      </c>
      <c r="L97" s="82"/>
    </row>
    <row r="98" spans="2:12" s="81" customFormat="1" ht="24.95" customHeight="1">
      <c r="B98" s="82"/>
      <c r="D98" s="83" t="s">
        <v>4062</v>
      </c>
      <c r="E98" s="84"/>
      <c r="F98" s="84"/>
      <c r="G98" s="84"/>
      <c r="H98" s="84"/>
      <c r="I98" s="84"/>
      <c r="J98" s="85">
        <f>J146</f>
        <v>0</v>
      </c>
      <c r="L98" s="82"/>
    </row>
    <row r="99" spans="2:12" s="81" customFormat="1" ht="24.95" customHeight="1">
      <c r="B99" s="82"/>
      <c r="D99" s="83" t="s">
        <v>4063</v>
      </c>
      <c r="E99" s="84"/>
      <c r="F99" s="84"/>
      <c r="G99" s="84"/>
      <c r="H99" s="84"/>
      <c r="I99" s="84"/>
      <c r="J99" s="85">
        <f>J149</f>
        <v>0</v>
      </c>
      <c r="L99" s="82"/>
    </row>
    <row r="100" spans="2:12" s="81" customFormat="1" ht="24.95" customHeight="1">
      <c r="B100" s="82"/>
      <c r="D100" s="83" t="s">
        <v>4064</v>
      </c>
      <c r="E100" s="84"/>
      <c r="F100" s="84"/>
      <c r="G100" s="84"/>
      <c r="H100" s="84"/>
      <c r="I100" s="84"/>
      <c r="J100" s="85">
        <f>J221</f>
        <v>0</v>
      </c>
      <c r="L100" s="82"/>
    </row>
    <row r="101" spans="1:31" s="49" customFormat="1" ht="21.75" customHeight="1">
      <c r="A101" s="47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s="49" customFormat="1" ht="6.95" customHeight="1">
      <c r="A102" s="47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4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="38" customFormat="1" ht="12"/>
    <row r="104" s="38" customFormat="1" ht="12"/>
    <row r="105" s="38" customFormat="1" ht="12"/>
    <row r="106" spans="1:31" s="49" customFormat="1" ht="6.95" customHeight="1">
      <c r="A106" s="47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4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s="49" customFormat="1" ht="24.95" customHeight="1">
      <c r="A107" s="47"/>
      <c r="B107" s="46"/>
      <c r="C107" s="43" t="s">
        <v>283</v>
      </c>
      <c r="D107" s="47"/>
      <c r="E107" s="47"/>
      <c r="F107" s="47"/>
      <c r="G107" s="47"/>
      <c r="H107" s="47"/>
      <c r="I107" s="47"/>
      <c r="J107" s="47"/>
      <c r="K107" s="47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6.95" customHeight="1">
      <c r="A108" s="47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12" customHeight="1">
      <c r="A109" s="47"/>
      <c r="B109" s="46"/>
      <c r="C109" s="45" t="s">
        <v>16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16.5" customHeight="1">
      <c r="A110" s="47"/>
      <c r="B110" s="46"/>
      <c r="C110" s="47"/>
      <c r="D110" s="47"/>
      <c r="E110" s="292" t="str">
        <f>E7</f>
        <v>Expozice Jihozápadní Afrika, ZOO Dvůr Králové a.s. - Změna B, 2.etapa</v>
      </c>
      <c r="F110" s="293"/>
      <c r="G110" s="293"/>
      <c r="H110" s="293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171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49" t="str">
        <f>E9</f>
        <v>53b - SO 53b - Vodovod - Změna B, 2.etapa</v>
      </c>
      <c r="F112" s="291"/>
      <c r="G112" s="291"/>
      <c r="H112" s="291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6.95" customHeight="1">
      <c r="A113" s="47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20</v>
      </c>
      <c r="D114" s="47"/>
      <c r="E114" s="47"/>
      <c r="F114" s="50" t="str">
        <f>F12</f>
        <v xml:space="preserve"> </v>
      </c>
      <c r="G114" s="47"/>
      <c r="H114" s="47"/>
      <c r="I114" s="45" t="s">
        <v>22</v>
      </c>
      <c r="J114" s="210">
        <f>IF(J12="","",J12)</f>
        <v>0</v>
      </c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40.15" customHeight="1">
      <c r="A116" s="47"/>
      <c r="B116" s="46"/>
      <c r="C116" s="45" t="s">
        <v>23</v>
      </c>
      <c r="D116" s="47"/>
      <c r="E116" s="47"/>
      <c r="F116" s="50" t="str">
        <f>E15</f>
        <v>ZOO Dvůr Králové a.s., Štefánikova 1029, D.K.n.L.</v>
      </c>
      <c r="G116" s="47"/>
      <c r="H116" s="47"/>
      <c r="I116" s="45" t="s">
        <v>29</v>
      </c>
      <c r="J116" s="77" t="str">
        <f>E21</f>
        <v>Projektis spol. s r.o., Legionářská 562, D.K.n.L.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5.2" customHeight="1">
      <c r="A117" s="47"/>
      <c r="B117" s="46"/>
      <c r="C117" s="45" t="s">
        <v>27</v>
      </c>
      <c r="D117" s="47"/>
      <c r="E117" s="47"/>
      <c r="F117" s="50" t="str">
        <f>IF(E18="","",E18)</f>
        <v>Vyplň údaj</v>
      </c>
      <c r="G117" s="47"/>
      <c r="H117" s="47"/>
      <c r="I117" s="45" t="s">
        <v>32</v>
      </c>
      <c r="J117" s="77" t="str">
        <f>E24</f>
        <v>ing. V. Švehla</v>
      </c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0.3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99" customFormat="1" ht="29.25" customHeight="1">
      <c r="A119" s="90"/>
      <c r="B119" s="91"/>
      <c r="C119" s="92" t="s">
        <v>284</v>
      </c>
      <c r="D119" s="93" t="s">
        <v>60</v>
      </c>
      <c r="E119" s="93" t="s">
        <v>56</v>
      </c>
      <c r="F119" s="93" t="s">
        <v>57</v>
      </c>
      <c r="G119" s="93" t="s">
        <v>285</v>
      </c>
      <c r="H119" s="93" t="s">
        <v>286</v>
      </c>
      <c r="I119" s="93" t="s">
        <v>287</v>
      </c>
      <c r="J119" s="93" t="s">
        <v>258</v>
      </c>
      <c r="K119" s="94" t="s">
        <v>288</v>
      </c>
      <c r="L119" s="95"/>
      <c r="M119" s="96" t="s">
        <v>1</v>
      </c>
      <c r="N119" s="97" t="s">
        <v>39</v>
      </c>
      <c r="O119" s="97" t="s">
        <v>289</v>
      </c>
      <c r="P119" s="97" t="s">
        <v>290</v>
      </c>
      <c r="Q119" s="97" t="s">
        <v>291</v>
      </c>
      <c r="R119" s="97" t="s">
        <v>292</v>
      </c>
      <c r="S119" s="97" t="s">
        <v>293</v>
      </c>
      <c r="T119" s="98" t="s">
        <v>294</v>
      </c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</row>
    <row r="120" spans="1:63" s="49" customFormat="1" ht="22.9" customHeight="1">
      <c r="A120" s="47"/>
      <c r="B120" s="46"/>
      <c r="C120" s="100" t="s">
        <v>295</v>
      </c>
      <c r="D120" s="47"/>
      <c r="E120" s="47"/>
      <c r="F120" s="47"/>
      <c r="G120" s="47"/>
      <c r="H120" s="47"/>
      <c r="I120" s="47"/>
      <c r="J120" s="101">
        <f>BK120</f>
        <v>0</v>
      </c>
      <c r="K120" s="47"/>
      <c r="L120" s="46"/>
      <c r="M120" s="102"/>
      <c r="N120" s="103"/>
      <c r="O120" s="55"/>
      <c r="P120" s="104">
        <f>P121+P146+P149+P221</f>
        <v>0</v>
      </c>
      <c r="Q120" s="55"/>
      <c r="R120" s="104">
        <f>R121+R146+R149+R221</f>
        <v>2.9406729680000003</v>
      </c>
      <c r="S120" s="55"/>
      <c r="T120" s="105">
        <f>T121+T146+T149+T221</f>
        <v>0</v>
      </c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T120" s="39" t="s">
        <v>74</v>
      </c>
      <c r="AU120" s="39" t="s">
        <v>260</v>
      </c>
      <c r="BK120" s="106">
        <f>BK121+BK146+BK149+BK221</f>
        <v>0</v>
      </c>
    </row>
    <row r="121" spans="2:63" s="107" customFormat="1" ht="25.9" customHeight="1">
      <c r="B121" s="108"/>
      <c r="D121" s="109" t="s">
        <v>74</v>
      </c>
      <c r="E121" s="110" t="s">
        <v>8</v>
      </c>
      <c r="F121" s="110" t="s">
        <v>299</v>
      </c>
      <c r="J121" s="111">
        <f>BK121</f>
        <v>0</v>
      </c>
      <c r="L121" s="108"/>
      <c r="M121" s="112"/>
      <c r="N121" s="113"/>
      <c r="O121" s="113"/>
      <c r="P121" s="114">
        <f>SUM(P122:P145)</f>
        <v>0</v>
      </c>
      <c r="Q121" s="113"/>
      <c r="R121" s="114">
        <f>SUM(R122:R145)</f>
        <v>0.5191983920000001</v>
      </c>
      <c r="S121" s="113"/>
      <c r="T121" s="115">
        <f>SUM(T122:T145)</f>
        <v>0</v>
      </c>
      <c r="AR121" s="109" t="s">
        <v>8</v>
      </c>
      <c r="AT121" s="116" t="s">
        <v>74</v>
      </c>
      <c r="AU121" s="116" t="s">
        <v>75</v>
      </c>
      <c r="AY121" s="109" t="s">
        <v>298</v>
      </c>
      <c r="BK121" s="117">
        <f>SUM(BK122:BK145)</f>
        <v>0</v>
      </c>
    </row>
    <row r="122" spans="1:65" s="49" customFormat="1" ht="14.45" customHeight="1">
      <c r="A122" s="47"/>
      <c r="B122" s="46"/>
      <c r="C122" s="135" t="s">
        <v>8</v>
      </c>
      <c r="D122" s="135" t="s">
        <v>300</v>
      </c>
      <c r="E122" s="136" t="s">
        <v>4065</v>
      </c>
      <c r="F122" s="137" t="s">
        <v>4066</v>
      </c>
      <c r="G122" s="138" t="s">
        <v>392</v>
      </c>
      <c r="H122" s="139">
        <v>4.5</v>
      </c>
      <c r="I122" s="23"/>
      <c r="J122" s="140">
        <f>ROUND(I122*H122,0)</f>
        <v>0</v>
      </c>
      <c r="K122" s="137" t="s">
        <v>4067</v>
      </c>
      <c r="L122" s="46"/>
      <c r="M122" s="141" t="s">
        <v>1</v>
      </c>
      <c r="N122" s="142" t="s">
        <v>40</v>
      </c>
      <c r="O122" s="129"/>
      <c r="P122" s="130">
        <f>O122*H122</f>
        <v>0</v>
      </c>
      <c r="Q122" s="130">
        <v>0.0369043</v>
      </c>
      <c r="R122" s="130">
        <f>Q122*H122</f>
        <v>0.16606935</v>
      </c>
      <c r="S122" s="130">
        <v>0</v>
      </c>
      <c r="T122" s="131">
        <f>S122*H122</f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R122" s="132" t="s">
        <v>304</v>
      </c>
      <c r="AT122" s="132" t="s">
        <v>300</v>
      </c>
      <c r="AU122" s="132" t="s">
        <v>8</v>
      </c>
      <c r="AY122" s="39" t="s">
        <v>298</v>
      </c>
      <c r="BE122" s="133">
        <f>IF(N122="základní",J122,0)</f>
        <v>0</v>
      </c>
      <c r="BF122" s="133">
        <f>IF(N122="snížená",J122,0)</f>
        <v>0</v>
      </c>
      <c r="BG122" s="133">
        <f>IF(N122="zákl. přenesená",J122,0)</f>
        <v>0</v>
      </c>
      <c r="BH122" s="133">
        <f>IF(N122="sníž. přenesená",J122,0)</f>
        <v>0</v>
      </c>
      <c r="BI122" s="133">
        <f>IF(N122="nulová",J122,0)</f>
        <v>0</v>
      </c>
      <c r="BJ122" s="39" t="s">
        <v>8</v>
      </c>
      <c r="BK122" s="133">
        <f>ROUND(I122*H122,0)</f>
        <v>0</v>
      </c>
      <c r="BL122" s="39" t="s">
        <v>304</v>
      </c>
      <c r="BM122" s="132" t="s">
        <v>4068</v>
      </c>
    </row>
    <row r="123" spans="2:51" s="150" customFormat="1" ht="12">
      <c r="B123" s="151"/>
      <c r="D123" s="152" t="s">
        <v>306</v>
      </c>
      <c r="E123" s="153" t="s">
        <v>1</v>
      </c>
      <c r="F123" s="154" t="s">
        <v>4069</v>
      </c>
      <c r="H123" s="155">
        <v>4.5</v>
      </c>
      <c r="L123" s="151"/>
      <c r="M123" s="156"/>
      <c r="N123" s="157"/>
      <c r="O123" s="157"/>
      <c r="P123" s="157"/>
      <c r="Q123" s="157"/>
      <c r="R123" s="157"/>
      <c r="S123" s="157"/>
      <c r="T123" s="158"/>
      <c r="AT123" s="153" t="s">
        <v>306</v>
      </c>
      <c r="AU123" s="153" t="s">
        <v>8</v>
      </c>
      <c r="AV123" s="150" t="s">
        <v>83</v>
      </c>
      <c r="AW123" s="150" t="s">
        <v>31</v>
      </c>
      <c r="AX123" s="150" t="s">
        <v>8</v>
      </c>
      <c r="AY123" s="153" t="s">
        <v>298</v>
      </c>
    </row>
    <row r="124" spans="1:65" s="49" customFormat="1" ht="24.2" customHeight="1">
      <c r="A124" s="47"/>
      <c r="B124" s="46"/>
      <c r="C124" s="135" t="s">
        <v>83</v>
      </c>
      <c r="D124" s="135" t="s">
        <v>300</v>
      </c>
      <c r="E124" s="136" t="s">
        <v>4070</v>
      </c>
      <c r="F124" s="137" t="s">
        <v>4071</v>
      </c>
      <c r="G124" s="138" t="s">
        <v>392</v>
      </c>
      <c r="H124" s="139">
        <v>1.5</v>
      </c>
      <c r="I124" s="23"/>
      <c r="J124" s="140">
        <f>ROUND(I124*H124,0)</f>
        <v>0</v>
      </c>
      <c r="K124" s="137" t="s">
        <v>4067</v>
      </c>
      <c r="L124" s="46"/>
      <c r="M124" s="141" t="s">
        <v>1</v>
      </c>
      <c r="N124" s="142" t="s">
        <v>40</v>
      </c>
      <c r="O124" s="129"/>
      <c r="P124" s="130">
        <f>O124*H124</f>
        <v>0</v>
      </c>
      <c r="Q124" s="130">
        <v>0.0369043</v>
      </c>
      <c r="R124" s="130">
        <f>Q124*H124</f>
        <v>0.05535645</v>
      </c>
      <c r="S124" s="130">
        <v>0</v>
      </c>
      <c r="T124" s="131">
        <f>S124*H124</f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R124" s="132" t="s">
        <v>304</v>
      </c>
      <c r="AT124" s="132" t="s">
        <v>300</v>
      </c>
      <c r="AU124" s="132" t="s">
        <v>8</v>
      </c>
      <c r="AY124" s="39" t="s">
        <v>298</v>
      </c>
      <c r="BE124" s="133">
        <f>IF(N124="základní",J124,0)</f>
        <v>0</v>
      </c>
      <c r="BF124" s="133">
        <f>IF(N124="snížená",J124,0)</f>
        <v>0</v>
      </c>
      <c r="BG124" s="133">
        <f>IF(N124="zákl. přenesená",J124,0)</f>
        <v>0</v>
      </c>
      <c r="BH124" s="133">
        <f>IF(N124="sníž. přenesená",J124,0)</f>
        <v>0</v>
      </c>
      <c r="BI124" s="133">
        <f>IF(N124="nulová",J124,0)</f>
        <v>0</v>
      </c>
      <c r="BJ124" s="39" t="s">
        <v>8</v>
      </c>
      <c r="BK124" s="133">
        <f>ROUND(I124*H124,0)</f>
        <v>0</v>
      </c>
      <c r="BL124" s="39" t="s">
        <v>304</v>
      </c>
      <c r="BM124" s="132" t="s">
        <v>4072</v>
      </c>
    </row>
    <row r="125" spans="2:51" s="150" customFormat="1" ht="12">
      <c r="B125" s="151"/>
      <c r="D125" s="152" t="s">
        <v>306</v>
      </c>
      <c r="E125" s="153" t="s">
        <v>1</v>
      </c>
      <c r="F125" s="154" t="s">
        <v>4073</v>
      </c>
      <c r="H125" s="155">
        <v>1.5</v>
      </c>
      <c r="L125" s="151"/>
      <c r="M125" s="156"/>
      <c r="N125" s="157"/>
      <c r="O125" s="157"/>
      <c r="P125" s="157"/>
      <c r="Q125" s="157"/>
      <c r="R125" s="157"/>
      <c r="S125" s="157"/>
      <c r="T125" s="158"/>
      <c r="AT125" s="153" t="s">
        <v>306</v>
      </c>
      <c r="AU125" s="153" t="s">
        <v>8</v>
      </c>
      <c r="AV125" s="150" t="s">
        <v>83</v>
      </c>
      <c r="AW125" s="150" t="s">
        <v>31</v>
      </c>
      <c r="AX125" s="150" t="s">
        <v>8</v>
      </c>
      <c r="AY125" s="153" t="s">
        <v>298</v>
      </c>
    </row>
    <row r="126" spans="1:65" s="49" customFormat="1" ht="37.9" customHeight="1">
      <c r="A126" s="47"/>
      <c r="B126" s="46"/>
      <c r="C126" s="135" t="s">
        <v>310</v>
      </c>
      <c r="D126" s="135" t="s">
        <v>300</v>
      </c>
      <c r="E126" s="136" t="s">
        <v>4074</v>
      </c>
      <c r="F126" s="137" t="s">
        <v>4075</v>
      </c>
      <c r="G126" s="138" t="s">
        <v>303</v>
      </c>
      <c r="H126" s="139">
        <v>9.636</v>
      </c>
      <c r="I126" s="23"/>
      <c r="J126" s="140">
        <f>ROUND(I126*H126,0)</f>
        <v>0</v>
      </c>
      <c r="K126" s="137" t="s">
        <v>1</v>
      </c>
      <c r="L126" s="46"/>
      <c r="M126" s="141" t="s">
        <v>1</v>
      </c>
      <c r="N126" s="142" t="s">
        <v>40</v>
      </c>
      <c r="O126" s="129"/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304</v>
      </c>
      <c r="AT126" s="132" t="s">
        <v>300</v>
      </c>
      <c r="AU126" s="132" t="s">
        <v>8</v>
      </c>
      <c r="AY126" s="39" t="s">
        <v>298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39" t="s">
        <v>8</v>
      </c>
      <c r="BK126" s="133">
        <f>ROUND(I126*H126,0)</f>
        <v>0</v>
      </c>
      <c r="BL126" s="39" t="s">
        <v>304</v>
      </c>
      <c r="BM126" s="132" t="s">
        <v>4076</v>
      </c>
    </row>
    <row r="127" spans="2:51" s="150" customFormat="1" ht="12">
      <c r="B127" s="151"/>
      <c r="D127" s="152" t="s">
        <v>306</v>
      </c>
      <c r="E127" s="153" t="s">
        <v>1</v>
      </c>
      <c r="F127" s="154" t="s">
        <v>4077</v>
      </c>
      <c r="H127" s="155">
        <v>9.636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306</v>
      </c>
      <c r="AU127" s="153" t="s">
        <v>8</v>
      </c>
      <c r="AV127" s="150" t="s">
        <v>83</v>
      </c>
      <c r="AW127" s="150" t="s">
        <v>31</v>
      </c>
      <c r="AX127" s="150" t="s">
        <v>8</v>
      </c>
      <c r="AY127" s="153" t="s">
        <v>298</v>
      </c>
    </row>
    <row r="128" spans="1:65" s="49" customFormat="1" ht="24.2" customHeight="1">
      <c r="A128" s="47"/>
      <c r="B128" s="46"/>
      <c r="C128" s="135" t="s">
        <v>304</v>
      </c>
      <c r="D128" s="135" t="s">
        <v>300</v>
      </c>
      <c r="E128" s="136" t="s">
        <v>4078</v>
      </c>
      <c r="F128" s="137" t="s">
        <v>4079</v>
      </c>
      <c r="G128" s="138" t="s">
        <v>303</v>
      </c>
      <c r="H128" s="139">
        <v>275.08</v>
      </c>
      <c r="I128" s="23"/>
      <c r="J128" s="140">
        <f>ROUND(I128*H128,0)</f>
        <v>0</v>
      </c>
      <c r="K128" s="137" t="s">
        <v>4067</v>
      </c>
      <c r="L128" s="46"/>
      <c r="M128" s="141" t="s">
        <v>1</v>
      </c>
      <c r="N128" s="142" t="s">
        <v>40</v>
      </c>
      <c r="O128" s="129"/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304</v>
      </c>
      <c r="AT128" s="132" t="s">
        <v>300</v>
      </c>
      <c r="AU128" s="132" t="s">
        <v>8</v>
      </c>
      <c r="AY128" s="39" t="s">
        <v>298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39" t="s">
        <v>8</v>
      </c>
      <c r="BK128" s="133">
        <f>ROUND(I128*H128,0)</f>
        <v>0</v>
      </c>
      <c r="BL128" s="39" t="s">
        <v>304</v>
      </c>
      <c r="BM128" s="132" t="s">
        <v>4080</v>
      </c>
    </row>
    <row r="129" spans="2:51" s="150" customFormat="1" ht="12">
      <c r="B129" s="151"/>
      <c r="D129" s="152" t="s">
        <v>306</v>
      </c>
      <c r="E129" s="153" t="s">
        <v>1</v>
      </c>
      <c r="F129" s="154" t="s">
        <v>4081</v>
      </c>
      <c r="H129" s="155">
        <v>208.78</v>
      </c>
      <c r="L129" s="151"/>
      <c r="M129" s="156"/>
      <c r="N129" s="157"/>
      <c r="O129" s="157"/>
      <c r="P129" s="157"/>
      <c r="Q129" s="157"/>
      <c r="R129" s="157"/>
      <c r="S129" s="157"/>
      <c r="T129" s="158"/>
      <c r="AT129" s="153" t="s">
        <v>306</v>
      </c>
      <c r="AU129" s="153" t="s">
        <v>8</v>
      </c>
      <c r="AV129" s="150" t="s">
        <v>83</v>
      </c>
      <c r="AW129" s="150" t="s">
        <v>31</v>
      </c>
      <c r="AX129" s="150" t="s">
        <v>75</v>
      </c>
      <c r="AY129" s="153" t="s">
        <v>298</v>
      </c>
    </row>
    <row r="130" spans="2:51" s="150" customFormat="1" ht="12">
      <c r="B130" s="151"/>
      <c r="D130" s="152" t="s">
        <v>306</v>
      </c>
      <c r="E130" s="153" t="s">
        <v>1</v>
      </c>
      <c r="F130" s="154" t="s">
        <v>4082</v>
      </c>
      <c r="H130" s="155">
        <v>66.3</v>
      </c>
      <c r="L130" s="151"/>
      <c r="M130" s="156"/>
      <c r="N130" s="157"/>
      <c r="O130" s="157"/>
      <c r="P130" s="157"/>
      <c r="Q130" s="157"/>
      <c r="R130" s="157"/>
      <c r="S130" s="157"/>
      <c r="T130" s="158"/>
      <c r="AT130" s="153" t="s">
        <v>306</v>
      </c>
      <c r="AU130" s="153" t="s">
        <v>8</v>
      </c>
      <c r="AV130" s="150" t="s">
        <v>83</v>
      </c>
      <c r="AW130" s="150" t="s">
        <v>31</v>
      </c>
      <c r="AX130" s="150" t="s">
        <v>75</v>
      </c>
      <c r="AY130" s="153" t="s">
        <v>298</v>
      </c>
    </row>
    <row r="131" spans="2:51" s="167" customFormat="1" ht="12">
      <c r="B131" s="168"/>
      <c r="D131" s="152" t="s">
        <v>306</v>
      </c>
      <c r="E131" s="169" t="s">
        <v>1</v>
      </c>
      <c r="F131" s="170" t="s">
        <v>430</v>
      </c>
      <c r="H131" s="171">
        <v>275.08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306</v>
      </c>
      <c r="AU131" s="169" t="s">
        <v>8</v>
      </c>
      <c r="AV131" s="167" t="s">
        <v>304</v>
      </c>
      <c r="AW131" s="167" t="s">
        <v>31</v>
      </c>
      <c r="AX131" s="167" t="s">
        <v>8</v>
      </c>
      <c r="AY131" s="169" t="s">
        <v>298</v>
      </c>
    </row>
    <row r="132" spans="1:65" s="49" customFormat="1" ht="14.45" customHeight="1">
      <c r="A132" s="47"/>
      <c r="B132" s="46"/>
      <c r="C132" s="135" t="s">
        <v>327</v>
      </c>
      <c r="D132" s="135" t="s">
        <v>300</v>
      </c>
      <c r="E132" s="136" t="s">
        <v>2582</v>
      </c>
      <c r="F132" s="137" t="s">
        <v>2583</v>
      </c>
      <c r="G132" s="138" t="s">
        <v>381</v>
      </c>
      <c r="H132" s="139">
        <v>512.2</v>
      </c>
      <c r="I132" s="23"/>
      <c r="J132" s="140">
        <f>ROUND(I132*H132,0)</f>
        <v>0</v>
      </c>
      <c r="K132" s="137" t="s">
        <v>1</v>
      </c>
      <c r="L132" s="46"/>
      <c r="M132" s="141" t="s">
        <v>1</v>
      </c>
      <c r="N132" s="142" t="s">
        <v>40</v>
      </c>
      <c r="O132" s="129"/>
      <c r="P132" s="130">
        <f>O132*H132</f>
        <v>0</v>
      </c>
      <c r="Q132" s="130">
        <v>0.00058136</v>
      </c>
      <c r="R132" s="130">
        <f>Q132*H132</f>
        <v>0.297772592</v>
      </c>
      <c r="S132" s="130">
        <v>0</v>
      </c>
      <c r="T132" s="131">
        <f>S132*H132</f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304</v>
      </c>
      <c r="AT132" s="132" t="s">
        <v>300</v>
      </c>
      <c r="AU132" s="132" t="s">
        <v>8</v>
      </c>
      <c r="AY132" s="39" t="s">
        <v>298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39" t="s">
        <v>8</v>
      </c>
      <c r="BK132" s="133">
        <f>ROUND(I132*H132,0)</f>
        <v>0</v>
      </c>
      <c r="BL132" s="39" t="s">
        <v>304</v>
      </c>
      <c r="BM132" s="132" t="s">
        <v>4083</v>
      </c>
    </row>
    <row r="133" spans="2:51" s="150" customFormat="1" ht="12">
      <c r="B133" s="151"/>
      <c r="D133" s="152" t="s">
        <v>306</v>
      </c>
      <c r="E133" s="153" t="s">
        <v>1</v>
      </c>
      <c r="F133" s="154" t="s">
        <v>4084</v>
      </c>
      <c r="H133" s="155">
        <v>379.6</v>
      </c>
      <c r="L133" s="151"/>
      <c r="M133" s="156"/>
      <c r="N133" s="157"/>
      <c r="O133" s="157"/>
      <c r="P133" s="157"/>
      <c r="Q133" s="157"/>
      <c r="R133" s="157"/>
      <c r="S133" s="157"/>
      <c r="T133" s="158"/>
      <c r="AT133" s="153" t="s">
        <v>306</v>
      </c>
      <c r="AU133" s="153" t="s">
        <v>8</v>
      </c>
      <c r="AV133" s="150" t="s">
        <v>83</v>
      </c>
      <c r="AW133" s="150" t="s">
        <v>31</v>
      </c>
      <c r="AX133" s="150" t="s">
        <v>75</v>
      </c>
      <c r="AY133" s="153" t="s">
        <v>298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4085</v>
      </c>
      <c r="H134" s="155">
        <v>132.6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</v>
      </c>
      <c r="AV134" s="150" t="s">
        <v>83</v>
      </c>
      <c r="AW134" s="150" t="s">
        <v>31</v>
      </c>
      <c r="AX134" s="150" t="s">
        <v>75</v>
      </c>
      <c r="AY134" s="153" t="s">
        <v>298</v>
      </c>
    </row>
    <row r="135" spans="2:51" s="167" customFormat="1" ht="12">
      <c r="B135" s="168"/>
      <c r="D135" s="152" t="s">
        <v>306</v>
      </c>
      <c r="E135" s="169" t="s">
        <v>1</v>
      </c>
      <c r="F135" s="170" t="s">
        <v>430</v>
      </c>
      <c r="H135" s="171">
        <v>512.2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306</v>
      </c>
      <c r="AU135" s="169" t="s">
        <v>8</v>
      </c>
      <c r="AV135" s="167" t="s">
        <v>304</v>
      </c>
      <c r="AW135" s="167" t="s">
        <v>31</v>
      </c>
      <c r="AX135" s="167" t="s">
        <v>8</v>
      </c>
      <c r="AY135" s="169" t="s">
        <v>298</v>
      </c>
    </row>
    <row r="136" spans="1:65" s="49" customFormat="1" ht="14.45" customHeight="1">
      <c r="A136" s="47"/>
      <c r="B136" s="46"/>
      <c r="C136" s="135" t="s">
        <v>332</v>
      </c>
      <c r="D136" s="135" t="s">
        <v>300</v>
      </c>
      <c r="E136" s="136" t="s">
        <v>2586</v>
      </c>
      <c r="F136" s="137" t="s">
        <v>2587</v>
      </c>
      <c r="G136" s="138" t="s">
        <v>381</v>
      </c>
      <c r="H136" s="139">
        <v>512.2</v>
      </c>
      <c r="I136" s="23"/>
      <c r="J136" s="140">
        <f>ROUND(I136*H136,0)</f>
        <v>0</v>
      </c>
      <c r="K136" s="137" t="s">
        <v>1</v>
      </c>
      <c r="L136" s="46"/>
      <c r="M136" s="141" t="s">
        <v>1</v>
      </c>
      <c r="N136" s="142" t="s">
        <v>40</v>
      </c>
      <c r="O136" s="129"/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304</v>
      </c>
      <c r="BM136" s="132" t="s">
        <v>4086</v>
      </c>
    </row>
    <row r="137" spans="1:65" s="49" customFormat="1" ht="24.2" customHeight="1">
      <c r="A137" s="47"/>
      <c r="B137" s="46"/>
      <c r="C137" s="135" t="s">
        <v>336</v>
      </c>
      <c r="D137" s="135" t="s">
        <v>300</v>
      </c>
      <c r="E137" s="136" t="s">
        <v>4087</v>
      </c>
      <c r="F137" s="137" t="s">
        <v>4088</v>
      </c>
      <c r="G137" s="138" t="s">
        <v>303</v>
      </c>
      <c r="H137" s="139">
        <v>275.08</v>
      </c>
      <c r="I137" s="23"/>
      <c r="J137" s="140">
        <f>ROUND(I137*H137,0)</f>
        <v>0</v>
      </c>
      <c r="K137" s="137" t="s">
        <v>4067</v>
      </c>
      <c r="L137" s="46"/>
      <c r="M137" s="141" t="s">
        <v>1</v>
      </c>
      <c r="N137" s="142" t="s">
        <v>40</v>
      </c>
      <c r="O137" s="129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304</v>
      </c>
      <c r="AT137" s="132" t="s">
        <v>300</v>
      </c>
      <c r="AU137" s="132" t="s">
        <v>8</v>
      </c>
      <c r="AY137" s="39" t="s">
        <v>298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39" t="s">
        <v>8</v>
      </c>
      <c r="BK137" s="133">
        <f>ROUND(I137*H137,0)</f>
        <v>0</v>
      </c>
      <c r="BL137" s="39" t="s">
        <v>304</v>
      </c>
      <c r="BM137" s="132" t="s">
        <v>4089</v>
      </c>
    </row>
    <row r="138" spans="1:65" s="49" customFormat="1" ht="24.2" customHeight="1">
      <c r="A138" s="47"/>
      <c r="B138" s="46"/>
      <c r="C138" s="135" t="s">
        <v>340</v>
      </c>
      <c r="D138" s="135" t="s">
        <v>300</v>
      </c>
      <c r="E138" s="136" t="s">
        <v>4090</v>
      </c>
      <c r="F138" s="137" t="s">
        <v>4091</v>
      </c>
      <c r="G138" s="138" t="s">
        <v>303</v>
      </c>
      <c r="H138" s="139">
        <v>275.08</v>
      </c>
      <c r="I138" s="23"/>
      <c r="J138" s="140">
        <f>ROUND(I138*H138,0)</f>
        <v>0</v>
      </c>
      <c r="K138" s="137" t="s">
        <v>4067</v>
      </c>
      <c r="L138" s="46"/>
      <c r="M138" s="141" t="s">
        <v>1</v>
      </c>
      <c r="N138" s="142" t="s">
        <v>40</v>
      </c>
      <c r="O138" s="129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4092</v>
      </c>
    </row>
    <row r="139" spans="1:65" s="49" customFormat="1" ht="14.45" customHeight="1">
      <c r="A139" s="47"/>
      <c r="B139" s="46"/>
      <c r="C139" s="135" t="s">
        <v>344</v>
      </c>
      <c r="D139" s="135" t="s">
        <v>300</v>
      </c>
      <c r="E139" s="136" t="s">
        <v>341</v>
      </c>
      <c r="F139" s="137" t="s">
        <v>342</v>
      </c>
      <c r="G139" s="138" t="s">
        <v>303</v>
      </c>
      <c r="H139" s="139">
        <v>275.08</v>
      </c>
      <c r="I139" s="23"/>
      <c r="J139" s="140">
        <f>ROUND(I139*H139,0)</f>
        <v>0</v>
      </c>
      <c r="K139" s="137" t="s">
        <v>4067</v>
      </c>
      <c r="L139" s="46"/>
      <c r="M139" s="141" t="s">
        <v>1</v>
      </c>
      <c r="N139" s="142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304</v>
      </c>
      <c r="AT139" s="132" t="s">
        <v>300</v>
      </c>
      <c r="AU139" s="132" t="s">
        <v>8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304</v>
      </c>
      <c r="BM139" s="132" t="s">
        <v>4093</v>
      </c>
    </row>
    <row r="140" spans="1:65" s="49" customFormat="1" ht="24.2" customHeight="1">
      <c r="A140" s="47"/>
      <c r="B140" s="46"/>
      <c r="C140" s="135" t="s">
        <v>350</v>
      </c>
      <c r="D140" s="135" t="s">
        <v>300</v>
      </c>
      <c r="E140" s="136" t="s">
        <v>4094</v>
      </c>
      <c r="F140" s="137" t="s">
        <v>352</v>
      </c>
      <c r="G140" s="138" t="s">
        <v>303</v>
      </c>
      <c r="H140" s="139">
        <v>200.03</v>
      </c>
      <c r="I140" s="23"/>
      <c r="J140" s="140">
        <f>ROUND(I140*H140,0)</f>
        <v>0</v>
      </c>
      <c r="K140" s="137" t="s">
        <v>1</v>
      </c>
      <c r="L140" s="46"/>
      <c r="M140" s="141" t="s">
        <v>1</v>
      </c>
      <c r="N140" s="142" t="s">
        <v>40</v>
      </c>
      <c r="O140" s="129"/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304</v>
      </c>
      <c r="AT140" s="132" t="s">
        <v>300</v>
      </c>
      <c r="AU140" s="132" t="s">
        <v>8</v>
      </c>
      <c r="AY140" s="39" t="s">
        <v>298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39" t="s">
        <v>8</v>
      </c>
      <c r="BK140" s="133">
        <f>ROUND(I140*H140,0)</f>
        <v>0</v>
      </c>
      <c r="BL140" s="39" t="s">
        <v>304</v>
      </c>
      <c r="BM140" s="132" t="s">
        <v>4095</v>
      </c>
    </row>
    <row r="141" spans="2:51" s="150" customFormat="1" ht="12">
      <c r="B141" s="151"/>
      <c r="D141" s="152" t="s">
        <v>306</v>
      </c>
      <c r="E141" s="153" t="s">
        <v>1</v>
      </c>
      <c r="F141" s="154" t="s">
        <v>4096</v>
      </c>
      <c r="H141" s="155">
        <v>200.03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306</v>
      </c>
      <c r="AU141" s="153" t="s">
        <v>8</v>
      </c>
      <c r="AV141" s="150" t="s">
        <v>83</v>
      </c>
      <c r="AW141" s="150" t="s">
        <v>31</v>
      </c>
      <c r="AX141" s="150" t="s">
        <v>8</v>
      </c>
      <c r="AY141" s="153" t="s">
        <v>298</v>
      </c>
    </row>
    <row r="142" spans="1:65" s="49" customFormat="1" ht="24.2" customHeight="1">
      <c r="A142" s="47"/>
      <c r="B142" s="46"/>
      <c r="C142" s="135" t="s">
        <v>357</v>
      </c>
      <c r="D142" s="135" t="s">
        <v>300</v>
      </c>
      <c r="E142" s="136" t="s">
        <v>2601</v>
      </c>
      <c r="F142" s="137" t="s">
        <v>2602</v>
      </c>
      <c r="G142" s="138" t="s">
        <v>303</v>
      </c>
      <c r="H142" s="139">
        <v>75.05</v>
      </c>
      <c r="I142" s="23"/>
      <c r="J142" s="140">
        <f>ROUND(I142*H142,0)</f>
        <v>0</v>
      </c>
      <c r="K142" s="137" t="s">
        <v>4067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4097</v>
      </c>
    </row>
    <row r="143" spans="2:51" s="150" customFormat="1" ht="12">
      <c r="B143" s="151"/>
      <c r="D143" s="152" t="s">
        <v>306</v>
      </c>
      <c r="E143" s="153" t="s">
        <v>1</v>
      </c>
      <c r="F143" s="154" t="s">
        <v>4098</v>
      </c>
      <c r="H143" s="155">
        <v>57.2</v>
      </c>
      <c r="L143" s="151"/>
      <c r="M143" s="156"/>
      <c r="N143" s="157"/>
      <c r="O143" s="157"/>
      <c r="P143" s="157"/>
      <c r="Q143" s="157"/>
      <c r="R143" s="157"/>
      <c r="S143" s="157"/>
      <c r="T143" s="158"/>
      <c r="AT143" s="153" t="s">
        <v>306</v>
      </c>
      <c r="AU143" s="153" t="s">
        <v>8</v>
      </c>
      <c r="AV143" s="150" t="s">
        <v>83</v>
      </c>
      <c r="AW143" s="150" t="s">
        <v>31</v>
      </c>
      <c r="AX143" s="150" t="s">
        <v>75</v>
      </c>
      <c r="AY143" s="153" t="s">
        <v>298</v>
      </c>
    </row>
    <row r="144" spans="2:51" s="150" customFormat="1" ht="12">
      <c r="B144" s="151"/>
      <c r="D144" s="152" t="s">
        <v>306</v>
      </c>
      <c r="E144" s="153" t="s">
        <v>1</v>
      </c>
      <c r="F144" s="154" t="s">
        <v>4099</v>
      </c>
      <c r="H144" s="155">
        <v>17.85</v>
      </c>
      <c r="L144" s="151"/>
      <c r="M144" s="156"/>
      <c r="N144" s="157"/>
      <c r="O144" s="157"/>
      <c r="P144" s="157"/>
      <c r="Q144" s="157"/>
      <c r="R144" s="157"/>
      <c r="S144" s="157"/>
      <c r="T144" s="158"/>
      <c r="AT144" s="153" t="s">
        <v>306</v>
      </c>
      <c r="AU144" s="153" t="s">
        <v>8</v>
      </c>
      <c r="AV144" s="150" t="s">
        <v>83</v>
      </c>
      <c r="AW144" s="150" t="s">
        <v>31</v>
      </c>
      <c r="AX144" s="150" t="s">
        <v>75</v>
      </c>
      <c r="AY144" s="153" t="s">
        <v>298</v>
      </c>
    </row>
    <row r="145" spans="2:51" s="167" customFormat="1" ht="12">
      <c r="B145" s="168"/>
      <c r="D145" s="152" t="s">
        <v>306</v>
      </c>
      <c r="E145" s="169" t="s">
        <v>1</v>
      </c>
      <c r="F145" s="170" t="s">
        <v>430</v>
      </c>
      <c r="H145" s="171">
        <v>75.05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306</v>
      </c>
      <c r="AU145" s="169" t="s">
        <v>8</v>
      </c>
      <c r="AV145" s="167" t="s">
        <v>304</v>
      </c>
      <c r="AW145" s="167" t="s">
        <v>31</v>
      </c>
      <c r="AX145" s="167" t="s">
        <v>8</v>
      </c>
      <c r="AY145" s="169" t="s">
        <v>298</v>
      </c>
    </row>
    <row r="146" spans="2:63" s="107" customFormat="1" ht="25.9" customHeight="1">
      <c r="B146" s="108"/>
      <c r="D146" s="109" t="s">
        <v>74</v>
      </c>
      <c r="E146" s="110" t="s">
        <v>304</v>
      </c>
      <c r="F146" s="110" t="s">
        <v>624</v>
      </c>
      <c r="J146" s="111">
        <f>BK146</f>
        <v>0</v>
      </c>
      <c r="L146" s="108"/>
      <c r="M146" s="112"/>
      <c r="N146" s="113"/>
      <c r="O146" s="113"/>
      <c r="P146" s="114">
        <f>SUM(P147:P148)</f>
        <v>0</v>
      </c>
      <c r="Q146" s="113"/>
      <c r="R146" s="114">
        <f>SUM(R147:R148)</f>
        <v>0</v>
      </c>
      <c r="S146" s="113"/>
      <c r="T146" s="115">
        <f>SUM(T147:T148)</f>
        <v>0</v>
      </c>
      <c r="AR146" s="109" t="s">
        <v>8</v>
      </c>
      <c r="AT146" s="116" t="s">
        <v>74</v>
      </c>
      <c r="AU146" s="116" t="s">
        <v>75</v>
      </c>
      <c r="AY146" s="109" t="s">
        <v>298</v>
      </c>
      <c r="BK146" s="117">
        <f>SUM(BK147:BK148)</f>
        <v>0</v>
      </c>
    </row>
    <row r="147" spans="1:65" s="49" customFormat="1" ht="24.2" customHeight="1">
      <c r="A147" s="47"/>
      <c r="B147" s="46"/>
      <c r="C147" s="135" t="s">
        <v>363</v>
      </c>
      <c r="D147" s="135" t="s">
        <v>300</v>
      </c>
      <c r="E147" s="136" t="s">
        <v>4100</v>
      </c>
      <c r="F147" s="137" t="s">
        <v>4101</v>
      </c>
      <c r="G147" s="138" t="s">
        <v>303</v>
      </c>
      <c r="H147" s="139">
        <v>2.25</v>
      </c>
      <c r="I147" s="23"/>
      <c r="J147" s="140">
        <f>ROUND(I147*H147,0)</f>
        <v>0</v>
      </c>
      <c r="K147" s="137" t="s">
        <v>4102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4103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4104</v>
      </c>
      <c r="H148" s="155">
        <v>2.25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</v>
      </c>
      <c r="AV148" s="150" t="s">
        <v>83</v>
      </c>
      <c r="AW148" s="150" t="s">
        <v>31</v>
      </c>
      <c r="AX148" s="150" t="s">
        <v>8</v>
      </c>
      <c r="AY148" s="153" t="s">
        <v>298</v>
      </c>
    </row>
    <row r="149" spans="2:63" s="107" customFormat="1" ht="25.9" customHeight="1">
      <c r="B149" s="108"/>
      <c r="D149" s="109" t="s">
        <v>74</v>
      </c>
      <c r="E149" s="110" t="s">
        <v>340</v>
      </c>
      <c r="F149" s="110" t="s">
        <v>923</v>
      </c>
      <c r="J149" s="111">
        <f>BK149</f>
        <v>0</v>
      </c>
      <c r="L149" s="108"/>
      <c r="M149" s="112"/>
      <c r="N149" s="113"/>
      <c r="O149" s="113"/>
      <c r="P149" s="114">
        <f>SUM(P150:P220)</f>
        <v>0</v>
      </c>
      <c r="Q149" s="113"/>
      <c r="R149" s="114">
        <f>SUM(R150:R220)</f>
        <v>2.4214745760000005</v>
      </c>
      <c r="S149" s="113"/>
      <c r="T149" s="115">
        <f>SUM(T150:T220)</f>
        <v>0</v>
      </c>
      <c r="AR149" s="109" t="s">
        <v>8</v>
      </c>
      <c r="AT149" s="116" t="s">
        <v>74</v>
      </c>
      <c r="AU149" s="116" t="s">
        <v>75</v>
      </c>
      <c r="AY149" s="109" t="s">
        <v>298</v>
      </c>
      <c r="BK149" s="117">
        <f>SUM(BK150:BK220)</f>
        <v>0</v>
      </c>
    </row>
    <row r="150" spans="1:65" s="49" customFormat="1" ht="49.15" customHeight="1">
      <c r="A150" s="47"/>
      <c r="B150" s="46"/>
      <c r="C150" s="135" t="s">
        <v>367</v>
      </c>
      <c r="D150" s="135" t="s">
        <v>300</v>
      </c>
      <c r="E150" s="136" t="s">
        <v>4105</v>
      </c>
      <c r="F150" s="137" t="s">
        <v>4106</v>
      </c>
      <c r="G150" s="138" t="s">
        <v>1710</v>
      </c>
      <c r="H150" s="139">
        <v>1</v>
      </c>
      <c r="I150" s="23"/>
      <c r="J150" s="140">
        <f aca="true" t="shared" si="0" ref="J150:J159">ROUND(I150*H150,0)</f>
        <v>0</v>
      </c>
      <c r="K150" s="137" t="s">
        <v>1</v>
      </c>
      <c r="L150" s="46"/>
      <c r="M150" s="141" t="s">
        <v>1</v>
      </c>
      <c r="N150" s="142" t="s">
        <v>40</v>
      </c>
      <c r="O150" s="129"/>
      <c r="P150" s="130">
        <f aca="true" t="shared" si="1" ref="P150:P159">O150*H150</f>
        <v>0</v>
      </c>
      <c r="Q150" s="130">
        <v>0</v>
      </c>
      <c r="R150" s="130">
        <f aca="true" t="shared" si="2" ref="R150:R159">Q150*H150</f>
        <v>0</v>
      </c>
      <c r="S150" s="130">
        <v>0</v>
      </c>
      <c r="T150" s="131">
        <f aca="true" t="shared" si="3" ref="T150:T159"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</v>
      </c>
      <c r="AY150" s="39" t="s">
        <v>298</v>
      </c>
      <c r="BE150" s="133">
        <f aca="true" t="shared" si="4" ref="BE150:BE159">IF(N150="základní",J150,0)</f>
        <v>0</v>
      </c>
      <c r="BF150" s="133">
        <f aca="true" t="shared" si="5" ref="BF150:BF159">IF(N150="snížená",J150,0)</f>
        <v>0</v>
      </c>
      <c r="BG150" s="133">
        <f aca="true" t="shared" si="6" ref="BG150:BG159">IF(N150="zákl. přenesená",J150,0)</f>
        <v>0</v>
      </c>
      <c r="BH150" s="133">
        <f aca="true" t="shared" si="7" ref="BH150:BH159">IF(N150="sníž. přenesená",J150,0)</f>
        <v>0</v>
      </c>
      <c r="BI150" s="133">
        <f aca="true" t="shared" si="8" ref="BI150:BI159">IF(N150="nulová",J150,0)</f>
        <v>0</v>
      </c>
      <c r="BJ150" s="39" t="s">
        <v>8</v>
      </c>
      <c r="BK150" s="133">
        <f aca="true" t="shared" si="9" ref="BK150:BK159">ROUND(I150*H150,0)</f>
        <v>0</v>
      </c>
      <c r="BL150" s="39" t="s">
        <v>304</v>
      </c>
      <c r="BM150" s="132" t="s">
        <v>4107</v>
      </c>
    </row>
    <row r="151" spans="1:65" s="49" customFormat="1" ht="24.2" customHeight="1">
      <c r="A151" s="47"/>
      <c r="B151" s="46"/>
      <c r="C151" s="135" t="s">
        <v>371</v>
      </c>
      <c r="D151" s="135" t="s">
        <v>300</v>
      </c>
      <c r="E151" s="136" t="s">
        <v>4108</v>
      </c>
      <c r="F151" s="137" t="s">
        <v>4109</v>
      </c>
      <c r="G151" s="138" t="s">
        <v>438</v>
      </c>
      <c r="H151" s="139">
        <v>1</v>
      </c>
      <c r="I151" s="23"/>
      <c r="J151" s="140">
        <f t="shared" si="0"/>
        <v>0</v>
      </c>
      <c r="K151" s="137" t="s">
        <v>4067</v>
      </c>
      <c r="L151" s="46"/>
      <c r="M151" s="141" t="s">
        <v>1</v>
      </c>
      <c r="N151" s="142" t="s">
        <v>40</v>
      </c>
      <c r="O151" s="129"/>
      <c r="P151" s="130">
        <f t="shared" si="1"/>
        <v>0</v>
      </c>
      <c r="Q151" s="130">
        <v>0</v>
      </c>
      <c r="R151" s="130">
        <f t="shared" si="2"/>
        <v>0</v>
      </c>
      <c r="S151" s="130">
        <v>0</v>
      </c>
      <c r="T151" s="131">
        <f t="shared" si="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</v>
      </c>
      <c r="AY151" s="39" t="s">
        <v>298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39" t="s">
        <v>8</v>
      </c>
      <c r="BK151" s="133">
        <f t="shared" si="9"/>
        <v>0</v>
      </c>
      <c r="BL151" s="39" t="s">
        <v>304</v>
      </c>
      <c r="BM151" s="132" t="s">
        <v>4110</v>
      </c>
    </row>
    <row r="152" spans="1:65" s="49" customFormat="1" ht="24.2" customHeight="1">
      <c r="A152" s="47"/>
      <c r="B152" s="46"/>
      <c r="C152" s="135" t="s">
        <v>9</v>
      </c>
      <c r="D152" s="135" t="s">
        <v>300</v>
      </c>
      <c r="E152" s="136" t="s">
        <v>4111</v>
      </c>
      <c r="F152" s="137" t="s">
        <v>4112</v>
      </c>
      <c r="G152" s="138" t="s">
        <v>438</v>
      </c>
      <c r="H152" s="139">
        <v>8</v>
      </c>
      <c r="I152" s="23"/>
      <c r="J152" s="140">
        <f t="shared" si="0"/>
        <v>0</v>
      </c>
      <c r="K152" s="137" t="s">
        <v>4113</v>
      </c>
      <c r="L152" s="46"/>
      <c r="M152" s="141" t="s">
        <v>1</v>
      </c>
      <c r="N152" s="142" t="s">
        <v>40</v>
      </c>
      <c r="O152" s="129"/>
      <c r="P152" s="130">
        <f t="shared" si="1"/>
        <v>0</v>
      </c>
      <c r="Q152" s="130">
        <v>0.0016692</v>
      </c>
      <c r="R152" s="130">
        <f t="shared" si="2"/>
        <v>0.0133536</v>
      </c>
      <c r="S152" s="130">
        <v>0</v>
      </c>
      <c r="T152" s="131">
        <f t="shared" si="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304</v>
      </c>
      <c r="AT152" s="132" t="s">
        <v>300</v>
      </c>
      <c r="AU152" s="132" t="s">
        <v>8</v>
      </c>
      <c r="AY152" s="39" t="s">
        <v>298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39" t="s">
        <v>8</v>
      </c>
      <c r="BK152" s="133">
        <f t="shared" si="9"/>
        <v>0</v>
      </c>
      <c r="BL152" s="39" t="s">
        <v>304</v>
      </c>
      <c r="BM152" s="132" t="s">
        <v>4114</v>
      </c>
    </row>
    <row r="153" spans="1:65" s="49" customFormat="1" ht="24.2" customHeight="1">
      <c r="A153" s="47"/>
      <c r="B153" s="46"/>
      <c r="C153" s="120" t="s">
        <v>378</v>
      </c>
      <c r="D153" s="120" t="s">
        <v>358</v>
      </c>
      <c r="E153" s="121" t="s">
        <v>4115</v>
      </c>
      <c r="F153" s="122" t="s">
        <v>4116</v>
      </c>
      <c r="G153" s="123" t="s">
        <v>438</v>
      </c>
      <c r="H153" s="124">
        <v>2</v>
      </c>
      <c r="I153" s="24"/>
      <c r="J153" s="125">
        <f t="shared" si="0"/>
        <v>0</v>
      </c>
      <c r="K153" s="122" t="s">
        <v>4102</v>
      </c>
      <c r="L153" s="126"/>
      <c r="M153" s="127" t="s">
        <v>1</v>
      </c>
      <c r="N153" s="128" t="s">
        <v>40</v>
      </c>
      <c r="O153" s="129"/>
      <c r="P153" s="130">
        <f t="shared" si="1"/>
        <v>0</v>
      </c>
      <c r="Q153" s="130">
        <v>0.016</v>
      </c>
      <c r="R153" s="130">
        <f t="shared" si="2"/>
        <v>0.032</v>
      </c>
      <c r="S153" s="130">
        <v>0</v>
      </c>
      <c r="T153" s="131">
        <f t="shared" si="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340</v>
      </c>
      <c r="AT153" s="132" t="s">
        <v>358</v>
      </c>
      <c r="AU153" s="132" t="s">
        <v>8</v>
      </c>
      <c r="AY153" s="39" t="s">
        <v>298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39" t="s">
        <v>8</v>
      </c>
      <c r="BK153" s="133">
        <f t="shared" si="9"/>
        <v>0</v>
      </c>
      <c r="BL153" s="39" t="s">
        <v>304</v>
      </c>
      <c r="BM153" s="132" t="s">
        <v>4117</v>
      </c>
    </row>
    <row r="154" spans="1:65" s="49" customFormat="1" ht="24.2" customHeight="1">
      <c r="A154" s="47"/>
      <c r="B154" s="46"/>
      <c r="C154" s="120" t="s">
        <v>384</v>
      </c>
      <c r="D154" s="120" t="s">
        <v>358</v>
      </c>
      <c r="E154" s="121" t="s">
        <v>4118</v>
      </c>
      <c r="F154" s="122" t="s">
        <v>4119</v>
      </c>
      <c r="G154" s="123" t="s">
        <v>438</v>
      </c>
      <c r="H154" s="124">
        <v>1</v>
      </c>
      <c r="I154" s="24"/>
      <c r="J154" s="125">
        <f t="shared" si="0"/>
        <v>0</v>
      </c>
      <c r="K154" s="122" t="s">
        <v>2550</v>
      </c>
      <c r="L154" s="126"/>
      <c r="M154" s="127" t="s">
        <v>1</v>
      </c>
      <c r="N154" s="128" t="s">
        <v>40</v>
      </c>
      <c r="O154" s="129"/>
      <c r="P154" s="130">
        <f t="shared" si="1"/>
        <v>0</v>
      </c>
      <c r="Q154" s="130">
        <v>0.0096</v>
      </c>
      <c r="R154" s="130">
        <f t="shared" si="2"/>
        <v>0.0096</v>
      </c>
      <c r="S154" s="130">
        <v>0</v>
      </c>
      <c r="T154" s="131">
        <f t="shared" si="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340</v>
      </c>
      <c r="AT154" s="132" t="s">
        <v>358</v>
      </c>
      <c r="AU154" s="132" t="s">
        <v>8</v>
      </c>
      <c r="AY154" s="39" t="s">
        <v>298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39" t="s">
        <v>8</v>
      </c>
      <c r="BK154" s="133">
        <f t="shared" si="9"/>
        <v>0</v>
      </c>
      <c r="BL154" s="39" t="s">
        <v>304</v>
      </c>
      <c r="BM154" s="132" t="s">
        <v>4120</v>
      </c>
    </row>
    <row r="155" spans="1:65" s="49" customFormat="1" ht="14.45" customHeight="1">
      <c r="A155" s="47"/>
      <c r="B155" s="46"/>
      <c r="C155" s="120" t="s">
        <v>389</v>
      </c>
      <c r="D155" s="120" t="s">
        <v>358</v>
      </c>
      <c r="E155" s="121" t="s">
        <v>4121</v>
      </c>
      <c r="F155" s="122" t="s">
        <v>4122</v>
      </c>
      <c r="G155" s="123" t="s">
        <v>1710</v>
      </c>
      <c r="H155" s="124">
        <v>4</v>
      </c>
      <c r="I155" s="24"/>
      <c r="J155" s="125">
        <f t="shared" si="0"/>
        <v>0</v>
      </c>
      <c r="K155" s="122" t="s">
        <v>1</v>
      </c>
      <c r="L155" s="126"/>
      <c r="M155" s="127" t="s">
        <v>1</v>
      </c>
      <c r="N155" s="128" t="s">
        <v>40</v>
      </c>
      <c r="O155" s="129"/>
      <c r="P155" s="130">
        <f t="shared" si="1"/>
        <v>0</v>
      </c>
      <c r="Q155" s="130">
        <v>0</v>
      </c>
      <c r="R155" s="130">
        <f t="shared" si="2"/>
        <v>0</v>
      </c>
      <c r="S155" s="130">
        <v>0</v>
      </c>
      <c r="T155" s="131">
        <f t="shared" si="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340</v>
      </c>
      <c r="AT155" s="132" t="s">
        <v>358</v>
      </c>
      <c r="AU155" s="132" t="s">
        <v>8</v>
      </c>
      <c r="AY155" s="39" t="s">
        <v>298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39" t="s">
        <v>8</v>
      </c>
      <c r="BK155" s="133">
        <f t="shared" si="9"/>
        <v>0</v>
      </c>
      <c r="BL155" s="39" t="s">
        <v>304</v>
      </c>
      <c r="BM155" s="132" t="s">
        <v>4123</v>
      </c>
    </row>
    <row r="156" spans="1:65" s="49" customFormat="1" ht="24.2" customHeight="1">
      <c r="A156" s="47"/>
      <c r="B156" s="46"/>
      <c r="C156" s="120" t="s">
        <v>395</v>
      </c>
      <c r="D156" s="120" t="s">
        <v>358</v>
      </c>
      <c r="E156" s="121" t="s">
        <v>4124</v>
      </c>
      <c r="F156" s="122" t="s">
        <v>4125</v>
      </c>
      <c r="G156" s="123" t="s">
        <v>438</v>
      </c>
      <c r="H156" s="124">
        <v>1</v>
      </c>
      <c r="I156" s="24"/>
      <c r="J156" s="125">
        <f t="shared" si="0"/>
        <v>0</v>
      </c>
      <c r="K156" s="122" t="s">
        <v>2550</v>
      </c>
      <c r="L156" s="126"/>
      <c r="M156" s="127" t="s">
        <v>1</v>
      </c>
      <c r="N156" s="128" t="s">
        <v>40</v>
      </c>
      <c r="O156" s="129"/>
      <c r="P156" s="130">
        <f t="shared" si="1"/>
        <v>0</v>
      </c>
      <c r="Q156" s="130">
        <v>0.004</v>
      </c>
      <c r="R156" s="130">
        <f t="shared" si="2"/>
        <v>0.004</v>
      </c>
      <c r="S156" s="130">
        <v>0</v>
      </c>
      <c r="T156" s="131">
        <f t="shared" si="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340</v>
      </c>
      <c r="AT156" s="132" t="s">
        <v>358</v>
      </c>
      <c r="AU156" s="132" t="s">
        <v>8</v>
      </c>
      <c r="AY156" s="39" t="s">
        <v>298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39" t="s">
        <v>8</v>
      </c>
      <c r="BK156" s="133">
        <f t="shared" si="9"/>
        <v>0</v>
      </c>
      <c r="BL156" s="39" t="s">
        <v>304</v>
      </c>
      <c r="BM156" s="132" t="s">
        <v>4126</v>
      </c>
    </row>
    <row r="157" spans="1:65" s="49" customFormat="1" ht="24.2" customHeight="1">
      <c r="A157" s="47"/>
      <c r="B157" s="46"/>
      <c r="C157" s="135" t="s">
        <v>401</v>
      </c>
      <c r="D157" s="135" t="s">
        <v>300</v>
      </c>
      <c r="E157" s="136" t="s">
        <v>4127</v>
      </c>
      <c r="F157" s="137" t="s">
        <v>4128</v>
      </c>
      <c r="G157" s="138" t="s">
        <v>438</v>
      </c>
      <c r="H157" s="139">
        <v>1</v>
      </c>
      <c r="I157" s="23"/>
      <c r="J157" s="140">
        <f t="shared" si="0"/>
        <v>0</v>
      </c>
      <c r="K157" s="137" t="s">
        <v>4102</v>
      </c>
      <c r="L157" s="46"/>
      <c r="M157" s="141" t="s">
        <v>1</v>
      </c>
      <c r="N157" s="142" t="s">
        <v>40</v>
      </c>
      <c r="O157" s="129"/>
      <c r="P157" s="130">
        <f t="shared" si="1"/>
        <v>0</v>
      </c>
      <c r="Q157" s="130">
        <v>0.00171</v>
      </c>
      <c r="R157" s="130">
        <f t="shared" si="2"/>
        <v>0.00171</v>
      </c>
      <c r="S157" s="130">
        <v>0</v>
      </c>
      <c r="T157" s="131">
        <f t="shared" si="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8</v>
      </c>
      <c r="AY157" s="39" t="s">
        <v>298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39" t="s">
        <v>8</v>
      </c>
      <c r="BK157" s="133">
        <f t="shared" si="9"/>
        <v>0</v>
      </c>
      <c r="BL157" s="39" t="s">
        <v>304</v>
      </c>
      <c r="BM157" s="132" t="s">
        <v>4129</v>
      </c>
    </row>
    <row r="158" spans="1:65" s="49" customFormat="1" ht="24.2" customHeight="1">
      <c r="A158" s="47"/>
      <c r="B158" s="46"/>
      <c r="C158" s="120" t="s">
        <v>7</v>
      </c>
      <c r="D158" s="120" t="s">
        <v>358</v>
      </c>
      <c r="E158" s="121" t="s">
        <v>4130</v>
      </c>
      <c r="F158" s="122" t="s">
        <v>4131</v>
      </c>
      <c r="G158" s="123" t="s">
        <v>438</v>
      </c>
      <c r="H158" s="124">
        <v>1</v>
      </c>
      <c r="I158" s="24"/>
      <c r="J158" s="125">
        <f t="shared" si="0"/>
        <v>0</v>
      </c>
      <c r="K158" s="122" t="s">
        <v>4102</v>
      </c>
      <c r="L158" s="126"/>
      <c r="M158" s="127" t="s">
        <v>1</v>
      </c>
      <c r="N158" s="128" t="s">
        <v>40</v>
      </c>
      <c r="O158" s="129"/>
      <c r="P158" s="130">
        <f t="shared" si="1"/>
        <v>0</v>
      </c>
      <c r="Q158" s="130">
        <v>0.0149</v>
      </c>
      <c r="R158" s="130">
        <f t="shared" si="2"/>
        <v>0.0149</v>
      </c>
      <c r="S158" s="130">
        <v>0</v>
      </c>
      <c r="T158" s="131">
        <f t="shared" si="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340</v>
      </c>
      <c r="AT158" s="132" t="s">
        <v>358</v>
      </c>
      <c r="AU158" s="132" t="s">
        <v>8</v>
      </c>
      <c r="AY158" s="39" t="s">
        <v>298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39" t="s">
        <v>8</v>
      </c>
      <c r="BK158" s="133">
        <f t="shared" si="9"/>
        <v>0</v>
      </c>
      <c r="BL158" s="39" t="s">
        <v>304</v>
      </c>
      <c r="BM158" s="132" t="s">
        <v>4132</v>
      </c>
    </row>
    <row r="159" spans="1:65" s="49" customFormat="1" ht="24.2" customHeight="1">
      <c r="A159" s="47"/>
      <c r="B159" s="46"/>
      <c r="C159" s="135" t="s">
        <v>414</v>
      </c>
      <c r="D159" s="135" t="s">
        <v>300</v>
      </c>
      <c r="E159" s="136" t="s">
        <v>4133</v>
      </c>
      <c r="F159" s="137" t="s">
        <v>4134</v>
      </c>
      <c r="G159" s="138" t="s">
        <v>392</v>
      </c>
      <c r="H159" s="139">
        <v>43</v>
      </c>
      <c r="I159" s="23"/>
      <c r="J159" s="140">
        <f t="shared" si="0"/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 t="shared" si="1"/>
        <v>0</v>
      </c>
      <c r="Q159" s="130">
        <v>0</v>
      </c>
      <c r="R159" s="130">
        <f t="shared" si="2"/>
        <v>0</v>
      </c>
      <c r="S159" s="130">
        <v>0</v>
      </c>
      <c r="T159" s="131">
        <f t="shared" si="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8</v>
      </c>
      <c r="AY159" s="39" t="s">
        <v>298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39" t="s">
        <v>8</v>
      </c>
      <c r="BK159" s="133">
        <f t="shared" si="9"/>
        <v>0</v>
      </c>
      <c r="BL159" s="39" t="s">
        <v>304</v>
      </c>
      <c r="BM159" s="132" t="s">
        <v>4135</v>
      </c>
    </row>
    <row r="160" spans="2:51" s="150" customFormat="1" ht="12">
      <c r="B160" s="151"/>
      <c r="D160" s="152" t="s">
        <v>306</v>
      </c>
      <c r="E160" s="153" t="s">
        <v>1</v>
      </c>
      <c r="F160" s="154" t="s">
        <v>605</v>
      </c>
      <c r="H160" s="155">
        <v>43</v>
      </c>
      <c r="L160" s="151"/>
      <c r="M160" s="156"/>
      <c r="N160" s="157"/>
      <c r="O160" s="157"/>
      <c r="P160" s="157"/>
      <c r="Q160" s="157"/>
      <c r="R160" s="157"/>
      <c r="S160" s="157"/>
      <c r="T160" s="158"/>
      <c r="AT160" s="153" t="s">
        <v>306</v>
      </c>
      <c r="AU160" s="153" t="s">
        <v>8</v>
      </c>
      <c r="AV160" s="150" t="s">
        <v>83</v>
      </c>
      <c r="AW160" s="150" t="s">
        <v>31</v>
      </c>
      <c r="AX160" s="150" t="s">
        <v>8</v>
      </c>
      <c r="AY160" s="153" t="s">
        <v>298</v>
      </c>
    </row>
    <row r="161" spans="1:65" s="49" customFormat="1" ht="14.45" customHeight="1">
      <c r="A161" s="47"/>
      <c r="B161" s="46"/>
      <c r="C161" s="120" t="s">
        <v>421</v>
      </c>
      <c r="D161" s="120" t="s">
        <v>358</v>
      </c>
      <c r="E161" s="121" t="s">
        <v>4136</v>
      </c>
      <c r="F161" s="122" t="s">
        <v>4137</v>
      </c>
      <c r="G161" s="123" t="s">
        <v>392</v>
      </c>
      <c r="H161" s="124">
        <v>44.29</v>
      </c>
      <c r="I161" s="24"/>
      <c r="J161" s="125">
        <f>ROUND(I161*H161,0)</f>
        <v>0</v>
      </c>
      <c r="K161" s="122" t="s">
        <v>1</v>
      </c>
      <c r="L161" s="126"/>
      <c r="M161" s="127" t="s">
        <v>1</v>
      </c>
      <c r="N161" s="128" t="s">
        <v>40</v>
      </c>
      <c r="O161" s="129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340</v>
      </c>
      <c r="AT161" s="132" t="s">
        <v>358</v>
      </c>
      <c r="AU161" s="132" t="s">
        <v>8</v>
      </c>
      <c r="AY161" s="39" t="s">
        <v>298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39" t="s">
        <v>8</v>
      </c>
      <c r="BK161" s="133">
        <f>ROUND(I161*H161,0)</f>
        <v>0</v>
      </c>
      <c r="BL161" s="39" t="s">
        <v>304</v>
      </c>
      <c r="BM161" s="132" t="s">
        <v>4138</v>
      </c>
    </row>
    <row r="162" spans="2:51" s="150" customFormat="1" ht="12">
      <c r="B162" s="151"/>
      <c r="D162" s="152" t="s">
        <v>306</v>
      </c>
      <c r="E162" s="153" t="s">
        <v>1</v>
      </c>
      <c r="F162" s="154" t="s">
        <v>4139</v>
      </c>
      <c r="H162" s="155">
        <v>44.29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306</v>
      </c>
      <c r="AU162" s="153" t="s">
        <v>8</v>
      </c>
      <c r="AV162" s="150" t="s">
        <v>83</v>
      </c>
      <c r="AW162" s="150" t="s">
        <v>31</v>
      </c>
      <c r="AX162" s="150" t="s">
        <v>8</v>
      </c>
      <c r="AY162" s="153" t="s">
        <v>298</v>
      </c>
    </row>
    <row r="163" spans="1:65" s="49" customFormat="1" ht="24.2" customHeight="1">
      <c r="A163" s="47"/>
      <c r="B163" s="46"/>
      <c r="C163" s="135" t="s">
        <v>431</v>
      </c>
      <c r="D163" s="135" t="s">
        <v>300</v>
      </c>
      <c r="E163" s="136" t="s">
        <v>4140</v>
      </c>
      <c r="F163" s="137" t="s">
        <v>4141</v>
      </c>
      <c r="G163" s="138" t="s">
        <v>392</v>
      </c>
      <c r="H163" s="139">
        <v>3</v>
      </c>
      <c r="I163" s="23"/>
      <c r="J163" s="140">
        <f>ROUND(I163*H163,0)</f>
        <v>0</v>
      </c>
      <c r="K163" s="137" t="s">
        <v>2550</v>
      </c>
      <c r="L163" s="46"/>
      <c r="M163" s="141" t="s">
        <v>1</v>
      </c>
      <c r="N163" s="142" t="s">
        <v>40</v>
      </c>
      <c r="O163" s="129"/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304</v>
      </c>
      <c r="AT163" s="132" t="s">
        <v>300</v>
      </c>
      <c r="AU163" s="132" t="s">
        <v>8</v>
      </c>
      <c r="AY163" s="39" t="s">
        <v>298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39" t="s">
        <v>8</v>
      </c>
      <c r="BK163" s="133">
        <f>ROUND(I163*H163,0)</f>
        <v>0</v>
      </c>
      <c r="BL163" s="39" t="s">
        <v>304</v>
      </c>
      <c r="BM163" s="132" t="s">
        <v>4142</v>
      </c>
    </row>
    <row r="164" spans="2:51" s="150" customFormat="1" ht="12">
      <c r="B164" s="151"/>
      <c r="D164" s="152" t="s">
        <v>306</v>
      </c>
      <c r="E164" s="153" t="s">
        <v>1</v>
      </c>
      <c r="F164" s="154" t="s">
        <v>310</v>
      </c>
      <c r="H164" s="155">
        <v>3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306</v>
      </c>
      <c r="AU164" s="153" t="s">
        <v>8</v>
      </c>
      <c r="AV164" s="150" t="s">
        <v>83</v>
      </c>
      <c r="AW164" s="150" t="s">
        <v>31</v>
      </c>
      <c r="AX164" s="150" t="s">
        <v>8</v>
      </c>
      <c r="AY164" s="153" t="s">
        <v>298</v>
      </c>
    </row>
    <row r="165" spans="1:65" s="49" customFormat="1" ht="14.45" customHeight="1">
      <c r="A165" s="47"/>
      <c r="B165" s="46"/>
      <c r="C165" s="120" t="s">
        <v>435</v>
      </c>
      <c r="D165" s="120" t="s">
        <v>358</v>
      </c>
      <c r="E165" s="121" t="s">
        <v>4143</v>
      </c>
      <c r="F165" s="122" t="s">
        <v>4144</v>
      </c>
      <c r="G165" s="123" t="s">
        <v>392</v>
      </c>
      <c r="H165" s="124">
        <v>3.136</v>
      </c>
      <c r="I165" s="24"/>
      <c r="J165" s="125">
        <f>ROUND(I165*H165,0)</f>
        <v>0</v>
      </c>
      <c r="K165" s="122" t="s">
        <v>1</v>
      </c>
      <c r="L165" s="126"/>
      <c r="M165" s="127" t="s">
        <v>1</v>
      </c>
      <c r="N165" s="128" t="s">
        <v>40</v>
      </c>
      <c r="O165" s="129"/>
      <c r="P165" s="130">
        <f>O165*H165</f>
        <v>0</v>
      </c>
      <c r="Q165" s="130">
        <v>0.001</v>
      </c>
      <c r="R165" s="130">
        <f>Q165*H165</f>
        <v>0.0031360000000000003</v>
      </c>
      <c r="S165" s="130">
        <v>0</v>
      </c>
      <c r="T165" s="131">
        <f>S165*H165</f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340</v>
      </c>
      <c r="AT165" s="132" t="s">
        <v>358</v>
      </c>
      <c r="AU165" s="132" t="s">
        <v>8</v>
      </c>
      <c r="AY165" s="39" t="s">
        <v>298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39" t="s">
        <v>8</v>
      </c>
      <c r="BK165" s="133">
        <f>ROUND(I165*H165,0)</f>
        <v>0</v>
      </c>
      <c r="BL165" s="39" t="s">
        <v>304</v>
      </c>
      <c r="BM165" s="132" t="s">
        <v>4145</v>
      </c>
    </row>
    <row r="166" spans="2:51" s="150" customFormat="1" ht="12">
      <c r="B166" s="151"/>
      <c r="D166" s="152" t="s">
        <v>306</v>
      </c>
      <c r="E166" s="153" t="s">
        <v>1</v>
      </c>
      <c r="F166" s="154" t="s">
        <v>4146</v>
      </c>
      <c r="H166" s="155">
        <v>3.09</v>
      </c>
      <c r="L166" s="151"/>
      <c r="M166" s="156"/>
      <c r="N166" s="157"/>
      <c r="O166" s="157"/>
      <c r="P166" s="157"/>
      <c r="Q166" s="157"/>
      <c r="R166" s="157"/>
      <c r="S166" s="157"/>
      <c r="T166" s="158"/>
      <c r="AT166" s="153" t="s">
        <v>306</v>
      </c>
      <c r="AU166" s="153" t="s">
        <v>8</v>
      </c>
      <c r="AV166" s="150" t="s">
        <v>83</v>
      </c>
      <c r="AW166" s="150" t="s">
        <v>31</v>
      </c>
      <c r="AX166" s="150" t="s">
        <v>8</v>
      </c>
      <c r="AY166" s="153" t="s">
        <v>298</v>
      </c>
    </row>
    <row r="167" spans="2:51" s="150" customFormat="1" ht="12">
      <c r="B167" s="151"/>
      <c r="D167" s="152" t="s">
        <v>306</v>
      </c>
      <c r="F167" s="154" t="s">
        <v>4147</v>
      </c>
      <c r="H167" s="155">
        <v>3.136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306</v>
      </c>
      <c r="AU167" s="153" t="s">
        <v>8</v>
      </c>
      <c r="AV167" s="150" t="s">
        <v>83</v>
      </c>
      <c r="AW167" s="150" t="s">
        <v>3</v>
      </c>
      <c r="AX167" s="150" t="s">
        <v>8</v>
      </c>
      <c r="AY167" s="153" t="s">
        <v>298</v>
      </c>
    </row>
    <row r="168" spans="1:65" s="49" customFormat="1" ht="24.2" customHeight="1">
      <c r="A168" s="47"/>
      <c r="B168" s="46"/>
      <c r="C168" s="135" t="s">
        <v>442</v>
      </c>
      <c r="D168" s="135" t="s">
        <v>300</v>
      </c>
      <c r="E168" s="136" t="s">
        <v>4148</v>
      </c>
      <c r="F168" s="137" t="s">
        <v>4149</v>
      </c>
      <c r="G168" s="138" t="s">
        <v>392</v>
      </c>
      <c r="H168" s="139">
        <v>135</v>
      </c>
      <c r="I168" s="23"/>
      <c r="J168" s="140">
        <f>ROUND(I168*H168,0)</f>
        <v>0</v>
      </c>
      <c r="K168" s="137" t="s">
        <v>4067</v>
      </c>
      <c r="L168" s="46"/>
      <c r="M168" s="141" t="s">
        <v>1</v>
      </c>
      <c r="N168" s="142" t="s">
        <v>40</v>
      </c>
      <c r="O168" s="129"/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8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304</v>
      </c>
      <c r="BM168" s="132" t="s">
        <v>4150</v>
      </c>
    </row>
    <row r="169" spans="2:51" s="150" customFormat="1" ht="12">
      <c r="B169" s="151"/>
      <c r="D169" s="152" t="s">
        <v>306</v>
      </c>
      <c r="E169" s="153" t="s">
        <v>1</v>
      </c>
      <c r="F169" s="154" t="s">
        <v>1173</v>
      </c>
      <c r="H169" s="155">
        <v>135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306</v>
      </c>
      <c r="AU169" s="153" t="s">
        <v>8</v>
      </c>
      <c r="AV169" s="150" t="s">
        <v>83</v>
      </c>
      <c r="AW169" s="150" t="s">
        <v>31</v>
      </c>
      <c r="AX169" s="150" t="s">
        <v>8</v>
      </c>
      <c r="AY169" s="153" t="s">
        <v>298</v>
      </c>
    </row>
    <row r="170" spans="1:65" s="49" customFormat="1" ht="14.45" customHeight="1">
      <c r="A170" s="47"/>
      <c r="B170" s="46"/>
      <c r="C170" s="120" t="s">
        <v>448</v>
      </c>
      <c r="D170" s="120" t="s">
        <v>358</v>
      </c>
      <c r="E170" s="121" t="s">
        <v>2757</v>
      </c>
      <c r="F170" s="122" t="s">
        <v>4151</v>
      </c>
      <c r="G170" s="123" t="s">
        <v>392</v>
      </c>
      <c r="H170" s="124">
        <v>139.05</v>
      </c>
      <c r="I170" s="24"/>
      <c r="J170" s="125">
        <f>ROUND(I170*H170,0)</f>
        <v>0</v>
      </c>
      <c r="K170" s="122" t="s">
        <v>4067</v>
      </c>
      <c r="L170" s="126"/>
      <c r="M170" s="127" t="s">
        <v>1</v>
      </c>
      <c r="N170" s="128" t="s">
        <v>40</v>
      </c>
      <c r="O170" s="129"/>
      <c r="P170" s="130">
        <f>O170*H170</f>
        <v>0</v>
      </c>
      <c r="Q170" s="130">
        <v>0.00214</v>
      </c>
      <c r="R170" s="130">
        <f>Q170*H170</f>
        <v>0.297567</v>
      </c>
      <c r="S170" s="130">
        <v>0</v>
      </c>
      <c r="T170" s="131">
        <f>S170*H170</f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340</v>
      </c>
      <c r="AT170" s="132" t="s">
        <v>358</v>
      </c>
      <c r="AU170" s="132" t="s">
        <v>8</v>
      </c>
      <c r="AY170" s="39" t="s">
        <v>298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39" t="s">
        <v>8</v>
      </c>
      <c r="BK170" s="133">
        <f>ROUND(I170*H170,0)</f>
        <v>0</v>
      </c>
      <c r="BL170" s="39" t="s">
        <v>304</v>
      </c>
      <c r="BM170" s="132" t="s">
        <v>4152</v>
      </c>
    </row>
    <row r="171" spans="2:51" s="150" customFormat="1" ht="12">
      <c r="B171" s="151"/>
      <c r="D171" s="152" t="s">
        <v>306</v>
      </c>
      <c r="E171" s="153" t="s">
        <v>1</v>
      </c>
      <c r="F171" s="154" t="s">
        <v>4153</v>
      </c>
      <c r="H171" s="155">
        <v>139.05</v>
      </c>
      <c r="L171" s="151"/>
      <c r="M171" s="156"/>
      <c r="N171" s="157"/>
      <c r="O171" s="157"/>
      <c r="P171" s="157"/>
      <c r="Q171" s="157"/>
      <c r="R171" s="157"/>
      <c r="S171" s="157"/>
      <c r="T171" s="158"/>
      <c r="AT171" s="153" t="s">
        <v>306</v>
      </c>
      <c r="AU171" s="153" t="s">
        <v>8</v>
      </c>
      <c r="AV171" s="150" t="s">
        <v>83</v>
      </c>
      <c r="AW171" s="150" t="s">
        <v>31</v>
      </c>
      <c r="AX171" s="150" t="s">
        <v>8</v>
      </c>
      <c r="AY171" s="153" t="s">
        <v>298</v>
      </c>
    </row>
    <row r="172" spans="1:65" s="49" customFormat="1" ht="24.2" customHeight="1">
      <c r="A172" s="47"/>
      <c r="B172" s="46"/>
      <c r="C172" s="135" t="s">
        <v>454</v>
      </c>
      <c r="D172" s="135" t="s">
        <v>300</v>
      </c>
      <c r="E172" s="136" t="s">
        <v>4154</v>
      </c>
      <c r="F172" s="137" t="s">
        <v>4155</v>
      </c>
      <c r="G172" s="138" t="s">
        <v>438</v>
      </c>
      <c r="H172" s="139">
        <v>10</v>
      </c>
      <c r="I172" s="23"/>
      <c r="J172" s="140">
        <f aca="true" t="shared" si="10" ref="J172:J203">ROUND(I172*H172,0)</f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 aca="true" t="shared" si="11" ref="P172:P203">O172*H172</f>
        <v>0</v>
      </c>
      <c r="Q172" s="130">
        <v>0</v>
      </c>
      <c r="R172" s="130">
        <f aca="true" t="shared" si="12" ref="R172:R203">Q172*H172</f>
        <v>0</v>
      </c>
      <c r="S172" s="130">
        <v>0</v>
      </c>
      <c r="T172" s="131">
        <f aca="true" t="shared" si="13" ref="T172:T203">S172*H172</f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8</v>
      </c>
      <c r="AY172" s="39" t="s">
        <v>298</v>
      </c>
      <c r="BE172" s="133">
        <f aca="true" t="shared" si="14" ref="BE172:BE203">IF(N172="základní",J172,0)</f>
        <v>0</v>
      </c>
      <c r="BF172" s="133">
        <f aca="true" t="shared" si="15" ref="BF172:BF203">IF(N172="snížená",J172,0)</f>
        <v>0</v>
      </c>
      <c r="BG172" s="133">
        <f aca="true" t="shared" si="16" ref="BG172:BG203">IF(N172="zákl. přenesená",J172,0)</f>
        <v>0</v>
      </c>
      <c r="BH172" s="133">
        <f aca="true" t="shared" si="17" ref="BH172:BH203">IF(N172="sníž. přenesená",J172,0)</f>
        <v>0</v>
      </c>
      <c r="BI172" s="133">
        <f aca="true" t="shared" si="18" ref="BI172:BI203">IF(N172="nulová",J172,0)</f>
        <v>0</v>
      </c>
      <c r="BJ172" s="39" t="s">
        <v>8</v>
      </c>
      <c r="BK172" s="133">
        <f aca="true" t="shared" si="19" ref="BK172:BK203">ROUND(I172*H172,0)</f>
        <v>0</v>
      </c>
      <c r="BL172" s="39" t="s">
        <v>304</v>
      </c>
      <c r="BM172" s="132" t="s">
        <v>4156</v>
      </c>
    </row>
    <row r="173" spans="1:65" s="49" customFormat="1" ht="14.45" customHeight="1">
      <c r="A173" s="47"/>
      <c r="B173" s="46"/>
      <c r="C173" s="120" t="s">
        <v>459</v>
      </c>
      <c r="D173" s="120" t="s">
        <v>358</v>
      </c>
      <c r="E173" s="121" t="s">
        <v>4157</v>
      </c>
      <c r="F173" s="122" t="s">
        <v>4158</v>
      </c>
      <c r="G173" s="123" t="s">
        <v>438</v>
      </c>
      <c r="H173" s="124">
        <v>10</v>
      </c>
      <c r="I173" s="24"/>
      <c r="J173" s="125">
        <f t="shared" si="10"/>
        <v>0</v>
      </c>
      <c r="K173" s="122" t="s">
        <v>1</v>
      </c>
      <c r="L173" s="126"/>
      <c r="M173" s="127" t="s">
        <v>1</v>
      </c>
      <c r="N173" s="128" t="s">
        <v>40</v>
      </c>
      <c r="O173" s="129"/>
      <c r="P173" s="130">
        <f t="shared" si="11"/>
        <v>0</v>
      </c>
      <c r="Q173" s="130">
        <v>0</v>
      </c>
      <c r="R173" s="130">
        <f t="shared" si="12"/>
        <v>0</v>
      </c>
      <c r="S173" s="130">
        <v>0</v>
      </c>
      <c r="T173" s="131">
        <f t="shared" si="13"/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340</v>
      </c>
      <c r="AT173" s="132" t="s">
        <v>358</v>
      </c>
      <c r="AU173" s="132" t="s">
        <v>8</v>
      </c>
      <c r="AY173" s="39" t="s">
        <v>298</v>
      </c>
      <c r="BE173" s="133">
        <f t="shared" si="14"/>
        <v>0</v>
      </c>
      <c r="BF173" s="133">
        <f t="shared" si="15"/>
        <v>0</v>
      </c>
      <c r="BG173" s="133">
        <f t="shared" si="16"/>
        <v>0</v>
      </c>
      <c r="BH173" s="133">
        <f t="shared" si="17"/>
        <v>0</v>
      </c>
      <c r="BI173" s="133">
        <f t="shared" si="18"/>
        <v>0</v>
      </c>
      <c r="BJ173" s="39" t="s">
        <v>8</v>
      </c>
      <c r="BK173" s="133">
        <f t="shared" si="19"/>
        <v>0</v>
      </c>
      <c r="BL173" s="39" t="s">
        <v>304</v>
      </c>
      <c r="BM173" s="132" t="s">
        <v>4159</v>
      </c>
    </row>
    <row r="174" spans="1:65" s="49" customFormat="1" ht="24.2" customHeight="1">
      <c r="A174" s="47"/>
      <c r="B174" s="46"/>
      <c r="C174" s="135" t="s">
        <v>465</v>
      </c>
      <c r="D174" s="135" t="s">
        <v>300</v>
      </c>
      <c r="E174" s="136" t="s">
        <v>4160</v>
      </c>
      <c r="F174" s="137" t="s">
        <v>4161</v>
      </c>
      <c r="G174" s="138" t="s">
        <v>438</v>
      </c>
      <c r="H174" s="139">
        <v>11</v>
      </c>
      <c r="I174" s="23"/>
      <c r="J174" s="140">
        <f t="shared" si="10"/>
        <v>0</v>
      </c>
      <c r="K174" s="137" t="s">
        <v>2550</v>
      </c>
      <c r="L174" s="46"/>
      <c r="M174" s="141" t="s">
        <v>1</v>
      </c>
      <c r="N174" s="142" t="s">
        <v>40</v>
      </c>
      <c r="O174" s="129"/>
      <c r="P174" s="130">
        <f t="shared" si="11"/>
        <v>0</v>
      </c>
      <c r="Q174" s="130">
        <v>0</v>
      </c>
      <c r="R174" s="130">
        <f t="shared" si="12"/>
        <v>0</v>
      </c>
      <c r="S174" s="130">
        <v>0</v>
      </c>
      <c r="T174" s="131">
        <f t="shared" si="13"/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304</v>
      </c>
      <c r="AT174" s="132" t="s">
        <v>300</v>
      </c>
      <c r="AU174" s="132" t="s">
        <v>8</v>
      </c>
      <c r="AY174" s="39" t="s">
        <v>298</v>
      </c>
      <c r="BE174" s="133">
        <f t="shared" si="14"/>
        <v>0</v>
      </c>
      <c r="BF174" s="133">
        <f t="shared" si="15"/>
        <v>0</v>
      </c>
      <c r="BG174" s="133">
        <f t="shared" si="16"/>
        <v>0</v>
      </c>
      <c r="BH174" s="133">
        <f t="shared" si="17"/>
        <v>0</v>
      </c>
      <c r="BI174" s="133">
        <f t="shared" si="18"/>
        <v>0</v>
      </c>
      <c r="BJ174" s="39" t="s">
        <v>8</v>
      </c>
      <c r="BK174" s="133">
        <f t="shared" si="19"/>
        <v>0</v>
      </c>
      <c r="BL174" s="39" t="s">
        <v>304</v>
      </c>
      <c r="BM174" s="132" t="s">
        <v>4162</v>
      </c>
    </row>
    <row r="175" spans="1:65" s="49" customFormat="1" ht="14.45" customHeight="1">
      <c r="A175" s="47"/>
      <c r="B175" s="46"/>
      <c r="C175" s="120" t="s">
        <v>471</v>
      </c>
      <c r="D175" s="120" t="s">
        <v>358</v>
      </c>
      <c r="E175" s="121" t="s">
        <v>4163</v>
      </c>
      <c r="F175" s="122" t="s">
        <v>4164</v>
      </c>
      <c r="G175" s="123" t="s">
        <v>438</v>
      </c>
      <c r="H175" s="124">
        <v>9</v>
      </c>
      <c r="I175" s="24"/>
      <c r="J175" s="125">
        <f t="shared" si="10"/>
        <v>0</v>
      </c>
      <c r="K175" s="122" t="s">
        <v>2550</v>
      </c>
      <c r="L175" s="126"/>
      <c r="M175" s="127" t="s">
        <v>1</v>
      </c>
      <c r="N175" s="128" t="s">
        <v>40</v>
      </c>
      <c r="O175" s="129"/>
      <c r="P175" s="130">
        <f t="shared" si="11"/>
        <v>0</v>
      </c>
      <c r="Q175" s="130">
        <v>8E-05</v>
      </c>
      <c r="R175" s="130">
        <f t="shared" si="12"/>
        <v>0.00072</v>
      </c>
      <c r="S175" s="130">
        <v>0</v>
      </c>
      <c r="T175" s="131">
        <f t="shared" si="13"/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340</v>
      </c>
      <c r="AT175" s="132" t="s">
        <v>358</v>
      </c>
      <c r="AU175" s="132" t="s">
        <v>8</v>
      </c>
      <c r="AY175" s="39" t="s">
        <v>298</v>
      </c>
      <c r="BE175" s="133">
        <f t="shared" si="14"/>
        <v>0</v>
      </c>
      <c r="BF175" s="133">
        <f t="shared" si="15"/>
        <v>0</v>
      </c>
      <c r="BG175" s="133">
        <f t="shared" si="16"/>
        <v>0</v>
      </c>
      <c r="BH175" s="133">
        <f t="shared" si="17"/>
        <v>0</v>
      </c>
      <c r="BI175" s="133">
        <f t="shared" si="18"/>
        <v>0</v>
      </c>
      <c r="BJ175" s="39" t="s">
        <v>8</v>
      </c>
      <c r="BK175" s="133">
        <f t="shared" si="19"/>
        <v>0</v>
      </c>
      <c r="BL175" s="39" t="s">
        <v>304</v>
      </c>
      <c r="BM175" s="132" t="s">
        <v>4165</v>
      </c>
    </row>
    <row r="176" spans="1:65" s="49" customFormat="1" ht="14.45" customHeight="1">
      <c r="A176" s="47"/>
      <c r="B176" s="46"/>
      <c r="C176" s="120" t="s">
        <v>475</v>
      </c>
      <c r="D176" s="120" t="s">
        <v>358</v>
      </c>
      <c r="E176" s="121" t="s">
        <v>4166</v>
      </c>
      <c r="F176" s="122" t="s">
        <v>4167</v>
      </c>
      <c r="G176" s="123" t="s">
        <v>438</v>
      </c>
      <c r="H176" s="124">
        <v>2</v>
      </c>
      <c r="I176" s="24"/>
      <c r="J176" s="125">
        <f t="shared" si="10"/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 t="shared" si="11"/>
        <v>0</v>
      </c>
      <c r="Q176" s="130">
        <v>8E-05</v>
      </c>
      <c r="R176" s="130">
        <f t="shared" si="12"/>
        <v>0.00016</v>
      </c>
      <c r="S176" s="130">
        <v>0</v>
      </c>
      <c r="T176" s="131">
        <f t="shared" si="13"/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8</v>
      </c>
      <c r="AY176" s="39" t="s">
        <v>298</v>
      </c>
      <c r="BE176" s="133">
        <f t="shared" si="14"/>
        <v>0</v>
      </c>
      <c r="BF176" s="133">
        <f t="shared" si="15"/>
        <v>0</v>
      </c>
      <c r="BG176" s="133">
        <f t="shared" si="16"/>
        <v>0</v>
      </c>
      <c r="BH176" s="133">
        <f t="shared" si="17"/>
        <v>0</v>
      </c>
      <c r="BI176" s="133">
        <f t="shared" si="18"/>
        <v>0</v>
      </c>
      <c r="BJ176" s="39" t="s">
        <v>8</v>
      </c>
      <c r="BK176" s="133">
        <f t="shared" si="19"/>
        <v>0</v>
      </c>
      <c r="BL176" s="39" t="s">
        <v>304</v>
      </c>
      <c r="BM176" s="132" t="s">
        <v>4168</v>
      </c>
    </row>
    <row r="177" spans="1:65" s="49" customFormat="1" ht="24.2" customHeight="1">
      <c r="A177" s="47"/>
      <c r="B177" s="46"/>
      <c r="C177" s="135" t="s">
        <v>482</v>
      </c>
      <c r="D177" s="135" t="s">
        <v>300</v>
      </c>
      <c r="E177" s="136" t="s">
        <v>4169</v>
      </c>
      <c r="F177" s="137" t="s">
        <v>4170</v>
      </c>
      <c r="G177" s="138" t="s">
        <v>438</v>
      </c>
      <c r="H177" s="139">
        <v>1</v>
      </c>
      <c r="I177" s="23"/>
      <c r="J177" s="140">
        <f t="shared" si="10"/>
        <v>0</v>
      </c>
      <c r="K177" s="137" t="s">
        <v>2550</v>
      </c>
      <c r="L177" s="46"/>
      <c r="M177" s="141" t="s">
        <v>1</v>
      </c>
      <c r="N177" s="142" t="s">
        <v>40</v>
      </c>
      <c r="O177" s="129"/>
      <c r="P177" s="130">
        <f t="shared" si="11"/>
        <v>0</v>
      </c>
      <c r="Q177" s="130">
        <v>0</v>
      </c>
      <c r="R177" s="130">
        <f t="shared" si="12"/>
        <v>0</v>
      </c>
      <c r="S177" s="130">
        <v>0</v>
      </c>
      <c r="T177" s="131">
        <f t="shared" si="13"/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304</v>
      </c>
      <c r="AT177" s="132" t="s">
        <v>300</v>
      </c>
      <c r="AU177" s="132" t="s">
        <v>8</v>
      </c>
      <c r="AY177" s="39" t="s">
        <v>298</v>
      </c>
      <c r="BE177" s="133">
        <f t="shared" si="14"/>
        <v>0</v>
      </c>
      <c r="BF177" s="133">
        <f t="shared" si="15"/>
        <v>0</v>
      </c>
      <c r="BG177" s="133">
        <f t="shared" si="16"/>
        <v>0</v>
      </c>
      <c r="BH177" s="133">
        <f t="shared" si="17"/>
        <v>0</v>
      </c>
      <c r="BI177" s="133">
        <f t="shared" si="18"/>
        <v>0</v>
      </c>
      <c r="BJ177" s="39" t="s">
        <v>8</v>
      </c>
      <c r="BK177" s="133">
        <f t="shared" si="19"/>
        <v>0</v>
      </c>
      <c r="BL177" s="39" t="s">
        <v>304</v>
      </c>
      <c r="BM177" s="132" t="s">
        <v>4171</v>
      </c>
    </row>
    <row r="178" spans="1:65" s="49" customFormat="1" ht="14.45" customHeight="1">
      <c r="A178" s="47"/>
      <c r="B178" s="46"/>
      <c r="C178" s="120" t="s">
        <v>487</v>
      </c>
      <c r="D178" s="120" t="s">
        <v>358</v>
      </c>
      <c r="E178" s="121" t="s">
        <v>4172</v>
      </c>
      <c r="F178" s="122" t="s">
        <v>4173</v>
      </c>
      <c r="G178" s="123" t="s">
        <v>438</v>
      </c>
      <c r="H178" s="124">
        <v>1</v>
      </c>
      <c r="I178" s="24"/>
      <c r="J178" s="125">
        <f t="shared" si="10"/>
        <v>0</v>
      </c>
      <c r="K178" s="122" t="s">
        <v>2550</v>
      </c>
      <c r="L178" s="126"/>
      <c r="M178" s="127" t="s">
        <v>1</v>
      </c>
      <c r="N178" s="128" t="s">
        <v>40</v>
      </c>
      <c r="O178" s="129"/>
      <c r="P178" s="130">
        <f t="shared" si="11"/>
        <v>0</v>
      </c>
      <c r="Q178" s="130">
        <v>6E-05</v>
      </c>
      <c r="R178" s="130">
        <f t="shared" si="12"/>
        <v>6E-05</v>
      </c>
      <c r="S178" s="130">
        <v>0</v>
      </c>
      <c r="T178" s="131">
        <f t="shared" si="13"/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340</v>
      </c>
      <c r="AT178" s="132" t="s">
        <v>358</v>
      </c>
      <c r="AU178" s="132" t="s">
        <v>8</v>
      </c>
      <c r="AY178" s="39" t="s">
        <v>298</v>
      </c>
      <c r="BE178" s="133">
        <f t="shared" si="14"/>
        <v>0</v>
      </c>
      <c r="BF178" s="133">
        <f t="shared" si="15"/>
        <v>0</v>
      </c>
      <c r="BG178" s="133">
        <f t="shared" si="16"/>
        <v>0</v>
      </c>
      <c r="BH178" s="133">
        <f t="shared" si="17"/>
        <v>0</v>
      </c>
      <c r="BI178" s="133">
        <f t="shared" si="18"/>
        <v>0</v>
      </c>
      <c r="BJ178" s="39" t="s">
        <v>8</v>
      </c>
      <c r="BK178" s="133">
        <f t="shared" si="19"/>
        <v>0</v>
      </c>
      <c r="BL178" s="39" t="s">
        <v>304</v>
      </c>
      <c r="BM178" s="132" t="s">
        <v>4174</v>
      </c>
    </row>
    <row r="179" spans="1:65" s="49" customFormat="1" ht="24.2" customHeight="1">
      <c r="A179" s="47"/>
      <c r="B179" s="46"/>
      <c r="C179" s="135" t="s">
        <v>496</v>
      </c>
      <c r="D179" s="135" t="s">
        <v>300</v>
      </c>
      <c r="E179" s="136" t="s">
        <v>4175</v>
      </c>
      <c r="F179" s="137" t="s">
        <v>4176</v>
      </c>
      <c r="G179" s="138" t="s">
        <v>438</v>
      </c>
      <c r="H179" s="139">
        <v>1</v>
      </c>
      <c r="I179" s="23"/>
      <c r="J179" s="140">
        <f t="shared" si="10"/>
        <v>0</v>
      </c>
      <c r="K179" s="137" t="s">
        <v>2550</v>
      </c>
      <c r="L179" s="46"/>
      <c r="M179" s="141" t="s">
        <v>1</v>
      </c>
      <c r="N179" s="142" t="s">
        <v>40</v>
      </c>
      <c r="O179" s="129"/>
      <c r="P179" s="130">
        <f t="shared" si="11"/>
        <v>0</v>
      </c>
      <c r="Q179" s="130">
        <v>0</v>
      </c>
      <c r="R179" s="130">
        <f t="shared" si="12"/>
        <v>0</v>
      </c>
      <c r="S179" s="130">
        <v>0</v>
      </c>
      <c r="T179" s="131">
        <f t="shared" si="13"/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304</v>
      </c>
      <c r="AT179" s="132" t="s">
        <v>300</v>
      </c>
      <c r="AU179" s="132" t="s">
        <v>8</v>
      </c>
      <c r="AY179" s="39" t="s">
        <v>298</v>
      </c>
      <c r="BE179" s="133">
        <f t="shared" si="14"/>
        <v>0</v>
      </c>
      <c r="BF179" s="133">
        <f t="shared" si="15"/>
        <v>0</v>
      </c>
      <c r="BG179" s="133">
        <f t="shared" si="16"/>
        <v>0</v>
      </c>
      <c r="BH179" s="133">
        <f t="shared" si="17"/>
        <v>0</v>
      </c>
      <c r="BI179" s="133">
        <f t="shared" si="18"/>
        <v>0</v>
      </c>
      <c r="BJ179" s="39" t="s">
        <v>8</v>
      </c>
      <c r="BK179" s="133">
        <f t="shared" si="19"/>
        <v>0</v>
      </c>
      <c r="BL179" s="39" t="s">
        <v>304</v>
      </c>
      <c r="BM179" s="132" t="s">
        <v>4177</v>
      </c>
    </row>
    <row r="180" spans="1:65" s="49" customFormat="1" ht="14.45" customHeight="1">
      <c r="A180" s="47"/>
      <c r="B180" s="46"/>
      <c r="C180" s="120" t="s">
        <v>509</v>
      </c>
      <c r="D180" s="120" t="s">
        <v>358</v>
      </c>
      <c r="E180" s="121" t="s">
        <v>4178</v>
      </c>
      <c r="F180" s="122" t="s">
        <v>4179</v>
      </c>
      <c r="G180" s="123" t="s">
        <v>438</v>
      </c>
      <c r="H180" s="124">
        <v>1</v>
      </c>
      <c r="I180" s="24"/>
      <c r="J180" s="125">
        <f t="shared" si="10"/>
        <v>0</v>
      </c>
      <c r="K180" s="122" t="s">
        <v>2550</v>
      </c>
      <c r="L180" s="126"/>
      <c r="M180" s="127" t="s">
        <v>1</v>
      </c>
      <c r="N180" s="128" t="s">
        <v>40</v>
      </c>
      <c r="O180" s="129"/>
      <c r="P180" s="130">
        <f t="shared" si="11"/>
        <v>0</v>
      </c>
      <c r="Q180" s="130">
        <v>0.00022</v>
      </c>
      <c r="R180" s="130">
        <f t="shared" si="12"/>
        <v>0.00022</v>
      </c>
      <c r="S180" s="130">
        <v>0</v>
      </c>
      <c r="T180" s="131">
        <f t="shared" si="13"/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8</v>
      </c>
      <c r="AY180" s="39" t="s">
        <v>298</v>
      </c>
      <c r="BE180" s="133">
        <f t="shared" si="14"/>
        <v>0</v>
      </c>
      <c r="BF180" s="133">
        <f t="shared" si="15"/>
        <v>0</v>
      </c>
      <c r="BG180" s="133">
        <f t="shared" si="16"/>
        <v>0</v>
      </c>
      <c r="BH180" s="133">
        <f t="shared" si="17"/>
        <v>0</v>
      </c>
      <c r="BI180" s="133">
        <f t="shared" si="18"/>
        <v>0</v>
      </c>
      <c r="BJ180" s="39" t="s">
        <v>8</v>
      </c>
      <c r="BK180" s="133">
        <f t="shared" si="19"/>
        <v>0</v>
      </c>
      <c r="BL180" s="39" t="s">
        <v>304</v>
      </c>
      <c r="BM180" s="132" t="s">
        <v>4180</v>
      </c>
    </row>
    <row r="181" spans="1:65" s="49" customFormat="1" ht="24.2" customHeight="1">
      <c r="A181" s="47"/>
      <c r="B181" s="46"/>
      <c r="C181" s="135" t="s">
        <v>526</v>
      </c>
      <c r="D181" s="135" t="s">
        <v>300</v>
      </c>
      <c r="E181" s="136" t="s">
        <v>4181</v>
      </c>
      <c r="F181" s="137" t="s">
        <v>4182</v>
      </c>
      <c r="G181" s="138" t="s">
        <v>438</v>
      </c>
      <c r="H181" s="139">
        <v>1</v>
      </c>
      <c r="I181" s="23"/>
      <c r="J181" s="140">
        <f t="shared" si="10"/>
        <v>0</v>
      </c>
      <c r="K181" s="137" t="s">
        <v>2550</v>
      </c>
      <c r="L181" s="46"/>
      <c r="M181" s="141" t="s">
        <v>1</v>
      </c>
      <c r="N181" s="142" t="s">
        <v>40</v>
      </c>
      <c r="O181" s="129"/>
      <c r="P181" s="130">
        <f t="shared" si="11"/>
        <v>0</v>
      </c>
      <c r="Q181" s="130">
        <v>0</v>
      </c>
      <c r="R181" s="130">
        <f t="shared" si="12"/>
        <v>0</v>
      </c>
      <c r="S181" s="130">
        <v>0</v>
      </c>
      <c r="T181" s="131">
        <f t="shared" si="13"/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304</v>
      </c>
      <c r="AT181" s="132" t="s">
        <v>300</v>
      </c>
      <c r="AU181" s="132" t="s">
        <v>8</v>
      </c>
      <c r="AY181" s="39" t="s">
        <v>298</v>
      </c>
      <c r="BE181" s="133">
        <f t="shared" si="14"/>
        <v>0</v>
      </c>
      <c r="BF181" s="133">
        <f t="shared" si="15"/>
        <v>0</v>
      </c>
      <c r="BG181" s="133">
        <f t="shared" si="16"/>
        <v>0</v>
      </c>
      <c r="BH181" s="133">
        <f t="shared" si="17"/>
        <v>0</v>
      </c>
      <c r="BI181" s="133">
        <f t="shared" si="18"/>
        <v>0</v>
      </c>
      <c r="BJ181" s="39" t="s">
        <v>8</v>
      </c>
      <c r="BK181" s="133">
        <f t="shared" si="19"/>
        <v>0</v>
      </c>
      <c r="BL181" s="39" t="s">
        <v>304</v>
      </c>
      <c r="BM181" s="132" t="s">
        <v>4183</v>
      </c>
    </row>
    <row r="182" spans="1:65" s="49" customFormat="1" ht="14.45" customHeight="1">
      <c r="A182" s="47"/>
      <c r="B182" s="46"/>
      <c r="C182" s="120" t="s">
        <v>530</v>
      </c>
      <c r="D182" s="120" t="s">
        <v>358</v>
      </c>
      <c r="E182" s="121" t="s">
        <v>4184</v>
      </c>
      <c r="F182" s="122" t="s">
        <v>4185</v>
      </c>
      <c r="G182" s="123" t="s">
        <v>438</v>
      </c>
      <c r="H182" s="124">
        <v>1</v>
      </c>
      <c r="I182" s="24"/>
      <c r="J182" s="125">
        <f t="shared" si="10"/>
        <v>0</v>
      </c>
      <c r="K182" s="122" t="s">
        <v>2550</v>
      </c>
      <c r="L182" s="126"/>
      <c r="M182" s="127" t="s">
        <v>1</v>
      </c>
      <c r="N182" s="128" t="s">
        <v>40</v>
      </c>
      <c r="O182" s="129"/>
      <c r="P182" s="130">
        <f t="shared" si="11"/>
        <v>0</v>
      </c>
      <c r="Q182" s="130">
        <v>0.00019</v>
      </c>
      <c r="R182" s="130">
        <f t="shared" si="12"/>
        <v>0.00019</v>
      </c>
      <c r="S182" s="130">
        <v>0</v>
      </c>
      <c r="T182" s="131">
        <f t="shared" si="13"/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340</v>
      </c>
      <c r="AT182" s="132" t="s">
        <v>358</v>
      </c>
      <c r="AU182" s="132" t="s">
        <v>8</v>
      </c>
      <c r="AY182" s="39" t="s">
        <v>298</v>
      </c>
      <c r="BE182" s="133">
        <f t="shared" si="14"/>
        <v>0</v>
      </c>
      <c r="BF182" s="133">
        <f t="shared" si="15"/>
        <v>0</v>
      </c>
      <c r="BG182" s="133">
        <f t="shared" si="16"/>
        <v>0</v>
      </c>
      <c r="BH182" s="133">
        <f t="shared" si="17"/>
        <v>0</v>
      </c>
      <c r="BI182" s="133">
        <f t="shared" si="18"/>
        <v>0</v>
      </c>
      <c r="BJ182" s="39" t="s">
        <v>8</v>
      </c>
      <c r="BK182" s="133">
        <f t="shared" si="19"/>
        <v>0</v>
      </c>
      <c r="BL182" s="39" t="s">
        <v>304</v>
      </c>
      <c r="BM182" s="132" t="s">
        <v>4186</v>
      </c>
    </row>
    <row r="183" spans="1:65" s="49" customFormat="1" ht="24.2" customHeight="1">
      <c r="A183" s="47"/>
      <c r="B183" s="46"/>
      <c r="C183" s="135" t="s">
        <v>539</v>
      </c>
      <c r="D183" s="135" t="s">
        <v>300</v>
      </c>
      <c r="E183" s="136" t="s">
        <v>4187</v>
      </c>
      <c r="F183" s="137" t="s">
        <v>4188</v>
      </c>
      <c r="G183" s="138" t="s">
        <v>438</v>
      </c>
      <c r="H183" s="139">
        <v>25</v>
      </c>
      <c r="I183" s="23"/>
      <c r="J183" s="140">
        <f t="shared" si="10"/>
        <v>0</v>
      </c>
      <c r="K183" s="137" t="s">
        <v>4102</v>
      </c>
      <c r="L183" s="46"/>
      <c r="M183" s="141" t="s">
        <v>1</v>
      </c>
      <c r="N183" s="142" t="s">
        <v>40</v>
      </c>
      <c r="O183" s="129"/>
      <c r="P183" s="130">
        <f t="shared" si="11"/>
        <v>0</v>
      </c>
      <c r="Q183" s="130">
        <v>0</v>
      </c>
      <c r="R183" s="130">
        <f t="shared" si="12"/>
        <v>0</v>
      </c>
      <c r="S183" s="130">
        <v>0</v>
      </c>
      <c r="T183" s="131">
        <f t="shared" si="13"/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304</v>
      </c>
      <c r="AT183" s="132" t="s">
        <v>300</v>
      </c>
      <c r="AU183" s="132" t="s">
        <v>8</v>
      </c>
      <c r="AY183" s="39" t="s">
        <v>298</v>
      </c>
      <c r="BE183" s="133">
        <f t="shared" si="14"/>
        <v>0</v>
      </c>
      <c r="BF183" s="133">
        <f t="shared" si="15"/>
        <v>0</v>
      </c>
      <c r="BG183" s="133">
        <f t="shared" si="16"/>
        <v>0</v>
      </c>
      <c r="BH183" s="133">
        <f t="shared" si="17"/>
        <v>0</v>
      </c>
      <c r="BI183" s="133">
        <f t="shared" si="18"/>
        <v>0</v>
      </c>
      <c r="BJ183" s="39" t="s">
        <v>8</v>
      </c>
      <c r="BK183" s="133">
        <f t="shared" si="19"/>
        <v>0</v>
      </c>
      <c r="BL183" s="39" t="s">
        <v>304</v>
      </c>
      <c r="BM183" s="132" t="s">
        <v>4189</v>
      </c>
    </row>
    <row r="184" spans="1:65" s="49" customFormat="1" ht="14.45" customHeight="1">
      <c r="A184" s="47"/>
      <c r="B184" s="46"/>
      <c r="C184" s="120" t="s">
        <v>548</v>
      </c>
      <c r="D184" s="120" t="s">
        <v>358</v>
      </c>
      <c r="E184" s="121" t="s">
        <v>4190</v>
      </c>
      <c r="F184" s="122" t="s">
        <v>4191</v>
      </c>
      <c r="G184" s="123" t="s">
        <v>438</v>
      </c>
      <c r="H184" s="124">
        <v>25</v>
      </c>
      <c r="I184" s="24"/>
      <c r="J184" s="125">
        <f t="shared" si="10"/>
        <v>0</v>
      </c>
      <c r="K184" s="122" t="s">
        <v>4102</v>
      </c>
      <c r="L184" s="126"/>
      <c r="M184" s="127" t="s">
        <v>1</v>
      </c>
      <c r="N184" s="128" t="s">
        <v>40</v>
      </c>
      <c r="O184" s="129"/>
      <c r="P184" s="130">
        <f t="shared" si="11"/>
        <v>0</v>
      </c>
      <c r="Q184" s="130">
        <v>0.00039</v>
      </c>
      <c r="R184" s="130">
        <f t="shared" si="12"/>
        <v>0.00975</v>
      </c>
      <c r="S184" s="130">
        <v>0</v>
      </c>
      <c r="T184" s="131">
        <f t="shared" si="13"/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340</v>
      </c>
      <c r="AT184" s="132" t="s">
        <v>358</v>
      </c>
      <c r="AU184" s="132" t="s">
        <v>8</v>
      </c>
      <c r="AY184" s="39" t="s">
        <v>298</v>
      </c>
      <c r="BE184" s="133">
        <f t="shared" si="14"/>
        <v>0</v>
      </c>
      <c r="BF184" s="133">
        <f t="shared" si="15"/>
        <v>0</v>
      </c>
      <c r="BG184" s="133">
        <f t="shared" si="16"/>
        <v>0</v>
      </c>
      <c r="BH184" s="133">
        <f t="shared" si="17"/>
        <v>0</v>
      </c>
      <c r="BI184" s="133">
        <f t="shared" si="18"/>
        <v>0</v>
      </c>
      <c r="BJ184" s="39" t="s">
        <v>8</v>
      </c>
      <c r="BK184" s="133">
        <f t="shared" si="19"/>
        <v>0</v>
      </c>
      <c r="BL184" s="39" t="s">
        <v>304</v>
      </c>
      <c r="BM184" s="132" t="s">
        <v>4192</v>
      </c>
    </row>
    <row r="185" spans="1:65" s="49" customFormat="1" ht="24.2" customHeight="1">
      <c r="A185" s="47"/>
      <c r="B185" s="46"/>
      <c r="C185" s="135" t="s">
        <v>554</v>
      </c>
      <c r="D185" s="135" t="s">
        <v>300</v>
      </c>
      <c r="E185" s="136" t="s">
        <v>4193</v>
      </c>
      <c r="F185" s="137" t="s">
        <v>4194</v>
      </c>
      <c r="G185" s="138" t="s">
        <v>438</v>
      </c>
      <c r="H185" s="139">
        <v>8</v>
      </c>
      <c r="I185" s="23"/>
      <c r="J185" s="140">
        <f t="shared" si="10"/>
        <v>0</v>
      </c>
      <c r="K185" s="137" t="s">
        <v>4067</v>
      </c>
      <c r="L185" s="46"/>
      <c r="M185" s="141" t="s">
        <v>1</v>
      </c>
      <c r="N185" s="142" t="s">
        <v>40</v>
      </c>
      <c r="O185" s="129"/>
      <c r="P185" s="130">
        <f t="shared" si="11"/>
        <v>0</v>
      </c>
      <c r="Q185" s="130">
        <v>0</v>
      </c>
      <c r="R185" s="130">
        <f t="shared" si="12"/>
        <v>0</v>
      </c>
      <c r="S185" s="130">
        <v>0</v>
      </c>
      <c r="T185" s="131">
        <f t="shared" si="13"/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304</v>
      </c>
      <c r="AT185" s="132" t="s">
        <v>300</v>
      </c>
      <c r="AU185" s="132" t="s">
        <v>8</v>
      </c>
      <c r="AY185" s="39" t="s">
        <v>298</v>
      </c>
      <c r="BE185" s="133">
        <f t="shared" si="14"/>
        <v>0</v>
      </c>
      <c r="BF185" s="133">
        <f t="shared" si="15"/>
        <v>0</v>
      </c>
      <c r="BG185" s="133">
        <f t="shared" si="16"/>
        <v>0</v>
      </c>
      <c r="BH185" s="133">
        <f t="shared" si="17"/>
        <v>0</v>
      </c>
      <c r="BI185" s="133">
        <f t="shared" si="18"/>
        <v>0</v>
      </c>
      <c r="BJ185" s="39" t="s">
        <v>8</v>
      </c>
      <c r="BK185" s="133">
        <f t="shared" si="19"/>
        <v>0</v>
      </c>
      <c r="BL185" s="39" t="s">
        <v>304</v>
      </c>
      <c r="BM185" s="132" t="s">
        <v>4195</v>
      </c>
    </row>
    <row r="186" spans="1:65" s="49" customFormat="1" ht="14.45" customHeight="1">
      <c r="A186" s="47"/>
      <c r="B186" s="46"/>
      <c r="C186" s="120" t="s">
        <v>577</v>
      </c>
      <c r="D186" s="120" t="s">
        <v>358</v>
      </c>
      <c r="E186" s="121" t="s">
        <v>4196</v>
      </c>
      <c r="F186" s="122" t="s">
        <v>4197</v>
      </c>
      <c r="G186" s="123" t="s">
        <v>438</v>
      </c>
      <c r="H186" s="124">
        <v>2</v>
      </c>
      <c r="I186" s="24"/>
      <c r="J186" s="125">
        <f t="shared" si="10"/>
        <v>0</v>
      </c>
      <c r="K186" s="122" t="s">
        <v>1</v>
      </c>
      <c r="L186" s="126"/>
      <c r="M186" s="127" t="s">
        <v>1</v>
      </c>
      <c r="N186" s="128" t="s">
        <v>40</v>
      </c>
      <c r="O186" s="129"/>
      <c r="P186" s="130">
        <f t="shared" si="11"/>
        <v>0</v>
      </c>
      <c r="Q186" s="130">
        <v>0.00072</v>
      </c>
      <c r="R186" s="130">
        <f t="shared" si="12"/>
        <v>0.00144</v>
      </c>
      <c r="S186" s="130">
        <v>0</v>
      </c>
      <c r="T186" s="131">
        <f t="shared" si="13"/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340</v>
      </c>
      <c r="AT186" s="132" t="s">
        <v>358</v>
      </c>
      <c r="AU186" s="132" t="s">
        <v>8</v>
      </c>
      <c r="AY186" s="39" t="s">
        <v>298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39" t="s">
        <v>8</v>
      </c>
      <c r="BK186" s="133">
        <f t="shared" si="19"/>
        <v>0</v>
      </c>
      <c r="BL186" s="39" t="s">
        <v>304</v>
      </c>
      <c r="BM186" s="132" t="s">
        <v>4198</v>
      </c>
    </row>
    <row r="187" spans="1:65" s="49" customFormat="1" ht="14.45" customHeight="1">
      <c r="A187" s="47"/>
      <c r="B187" s="46"/>
      <c r="C187" s="120" t="s">
        <v>605</v>
      </c>
      <c r="D187" s="120" t="s">
        <v>358</v>
      </c>
      <c r="E187" s="121" t="s">
        <v>4199</v>
      </c>
      <c r="F187" s="122" t="s">
        <v>4200</v>
      </c>
      <c r="G187" s="123" t="s">
        <v>438</v>
      </c>
      <c r="H187" s="124">
        <v>5</v>
      </c>
      <c r="I187" s="24"/>
      <c r="J187" s="125">
        <f t="shared" si="10"/>
        <v>0</v>
      </c>
      <c r="K187" s="122" t="s">
        <v>2550</v>
      </c>
      <c r="L187" s="126"/>
      <c r="M187" s="127" t="s">
        <v>1</v>
      </c>
      <c r="N187" s="128" t="s">
        <v>40</v>
      </c>
      <c r="O187" s="129"/>
      <c r="P187" s="130">
        <f t="shared" si="11"/>
        <v>0</v>
      </c>
      <c r="Q187" s="130">
        <v>0.00072</v>
      </c>
      <c r="R187" s="130">
        <f t="shared" si="12"/>
        <v>0.0036000000000000003</v>
      </c>
      <c r="S187" s="130">
        <v>0</v>
      </c>
      <c r="T187" s="131">
        <f t="shared" si="13"/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8</v>
      </c>
      <c r="AY187" s="39" t="s">
        <v>298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39" t="s">
        <v>8</v>
      </c>
      <c r="BK187" s="133">
        <f t="shared" si="19"/>
        <v>0</v>
      </c>
      <c r="BL187" s="39" t="s">
        <v>304</v>
      </c>
      <c r="BM187" s="132" t="s">
        <v>4201</v>
      </c>
    </row>
    <row r="188" spans="1:65" s="49" customFormat="1" ht="14.45" customHeight="1">
      <c r="A188" s="47"/>
      <c r="B188" s="46"/>
      <c r="C188" s="120" t="s">
        <v>609</v>
      </c>
      <c r="D188" s="120" t="s">
        <v>358</v>
      </c>
      <c r="E188" s="121" t="s">
        <v>4202</v>
      </c>
      <c r="F188" s="122" t="s">
        <v>4203</v>
      </c>
      <c r="G188" s="123" t="s">
        <v>438</v>
      </c>
      <c r="H188" s="124">
        <v>1</v>
      </c>
      <c r="I188" s="24"/>
      <c r="J188" s="125">
        <f t="shared" si="10"/>
        <v>0</v>
      </c>
      <c r="K188" s="122" t="s">
        <v>1</v>
      </c>
      <c r="L188" s="126"/>
      <c r="M188" s="127" t="s">
        <v>1</v>
      </c>
      <c r="N188" s="128" t="s">
        <v>40</v>
      </c>
      <c r="O188" s="129"/>
      <c r="P188" s="130">
        <f t="shared" si="11"/>
        <v>0</v>
      </c>
      <c r="Q188" s="130">
        <v>0.00072</v>
      </c>
      <c r="R188" s="130">
        <f t="shared" si="12"/>
        <v>0.00072</v>
      </c>
      <c r="S188" s="130">
        <v>0</v>
      </c>
      <c r="T188" s="131">
        <f t="shared" si="1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8</v>
      </c>
      <c r="AY188" s="39" t="s">
        <v>298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39" t="s">
        <v>8</v>
      </c>
      <c r="BK188" s="133">
        <f t="shared" si="19"/>
        <v>0</v>
      </c>
      <c r="BL188" s="39" t="s">
        <v>304</v>
      </c>
      <c r="BM188" s="132" t="s">
        <v>4204</v>
      </c>
    </row>
    <row r="189" spans="1:65" s="49" customFormat="1" ht="24.2" customHeight="1">
      <c r="A189" s="47"/>
      <c r="B189" s="46"/>
      <c r="C189" s="135" t="s">
        <v>614</v>
      </c>
      <c r="D189" s="135" t="s">
        <v>300</v>
      </c>
      <c r="E189" s="136" t="s">
        <v>2825</v>
      </c>
      <c r="F189" s="137" t="s">
        <v>2826</v>
      </c>
      <c r="G189" s="138" t="s">
        <v>438</v>
      </c>
      <c r="H189" s="139">
        <v>2</v>
      </c>
      <c r="I189" s="23"/>
      <c r="J189" s="140">
        <f t="shared" si="10"/>
        <v>0</v>
      </c>
      <c r="K189" s="137" t="s">
        <v>2550</v>
      </c>
      <c r="L189" s="46"/>
      <c r="M189" s="141" t="s">
        <v>1</v>
      </c>
      <c r="N189" s="142" t="s">
        <v>40</v>
      </c>
      <c r="O189" s="129"/>
      <c r="P189" s="130">
        <f t="shared" si="11"/>
        <v>0</v>
      </c>
      <c r="Q189" s="130">
        <v>0</v>
      </c>
      <c r="R189" s="130">
        <f t="shared" si="12"/>
        <v>0</v>
      </c>
      <c r="S189" s="130">
        <v>0</v>
      </c>
      <c r="T189" s="131">
        <f t="shared" si="13"/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304</v>
      </c>
      <c r="AT189" s="132" t="s">
        <v>300</v>
      </c>
      <c r="AU189" s="132" t="s">
        <v>8</v>
      </c>
      <c r="AY189" s="39" t="s">
        <v>298</v>
      </c>
      <c r="BE189" s="133">
        <f t="shared" si="14"/>
        <v>0</v>
      </c>
      <c r="BF189" s="133">
        <f t="shared" si="15"/>
        <v>0</v>
      </c>
      <c r="BG189" s="133">
        <f t="shared" si="16"/>
        <v>0</v>
      </c>
      <c r="BH189" s="133">
        <f t="shared" si="17"/>
        <v>0</v>
      </c>
      <c r="BI189" s="133">
        <f t="shared" si="18"/>
        <v>0</v>
      </c>
      <c r="BJ189" s="39" t="s">
        <v>8</v>
      </c>
      <c r="BK189" s="133">
        <f t="shared" si="19"/>
        <v>0</v>
      </c>
      <c r="BL189" s="39" t="s">
        <v>304</v>
      </c>
      <c r="BM189" s="132" t="s">
        <v>4205</v>
      </c>
    </row>
    <row r="190" spans="1:65" s="49" customFormat="1" ht="24.2" customHeight="1">
      <c r="A190" s="47"/>
      <c r="B190" s="46"/>
      <c r="C190" s="120" t="s">
        <v>619</v>
      </c>
      <c r="D190" s="120" t="s">
        <v>358</v>
      </c>
      <c r="E190" s="121" t="s">
        <v>2829</v>
      </c>
      <c r="F190" s="122" t="s">
        <v>2830</v>
      </c>
      <c r="G190" s="123" t="s">
        <v>438</v>
      </c>
      <c r="H190" s="124">
        <v>2</v>
      </c>
      <c r="I190" s="24"/>
      <c r="J190" s="125">
        <f t="shared" si="10"/>
        <v>0</v>
      </c>
      <c r="K190" s="122" t="s">
        <v>2550</v>
      </c>
      <c r="L190" s="126"/>
      <c r="M190" s="127" t="s">
        <v>1</v>
      </c>
      <c r="N190" s="128" t="s">
        <v>40</v>
      </c>
      <c r="O190" s="129"/>
      <c r="P190" s="130">
        <f t="shared" si="11"/>
        <v>0</v>
      </c>
      <c r="Q190" s="130">
        <v>0.00145</v>
      </c>
      <c r="R190" s="130">
        <f t="shared" si="12"/>
        <v>0.0029</v>
      </c>
      <c r="S190" s="130">
        <v>0</v>
      </c>
      <c r="T190" s="131">
        <f t="shared" si="13"/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</v>
      </c>
      <c r="AY190" s="39" t="s">
        <v>298</v>
      </c>
      <c r="BE190" s="133">
        <f t="shared" si="14"/>
        <v>0</v>
      </c>
      <c r="BF190" s="133">
        <f t="shared" si="15"/>
        <v>0</v>
      </c>
      <c r="BG190" s="133">
        <f t="shared" si="16"/>
        <v>0</v>
      </c>
      <c r="BH190" s="133">
        <f t="shared" si="17"/>
        <v>0</v>
      </c>
      <c r="BI190" s="133">
        <f t="shared" si="18"/>
        <v>0</v>
      </c>
      <c r="BJ190" s="39" t="s">
        <v>8</v>
      </c>
      <c r="BK190" s="133">
        <f t="shared" si="19"/>
        <v>0</v>
      </c>
      <c r="BL190" s="39" t="s">
        <v>304</v>
      </c>
      <c r="BM190" s="132" t="s">
        <v>4206</v>
      </c>
    </row>
    <row r="191" spans="1:65" s="49" customFormat="1" ht="24.2" customHeight="1">
      <c r="A191" s="47"/>
      <c r="B191" s="46"/>
      <c r="C191" s="135" t="s">
        <v>625</v>
      </c>
      <c r="D191" s="135" t="s">
        <v>300</v>
      </c>
      <c r="E191" s="136" t="s">
        <v>4207</v>
      </c>
      <c r="F191" s="137" t="s">
        <v>4208</v>
      </c>
      <c r="G191" s="138" t="s">
        <v>438</v>
      </c>
      <c r="H191" s="139">
        <v>3</v>
      </c>
      <c r="I191" s="23"/>
      <c r="J191" s="140">
        <f t="shared" si="10"/>
        <v>0</v>
      </c>
      <c r="K191" s="137" t="s">
        <v>4067</v>
      </c>
      <c r="L191" s="46"/>
      <c r="M191" s="141" t="s">
        <v>1</v>
      </c>
      <c r="N191" s="142" t="s">
        <v>40</v>
      </c>
      <c r="O191" s="129"/>
      <c r="P191" s="130">
        <f t="shared" si="11"/>
        <v>0</v>
      </c>
      <c r="Q191" s="130">
        <v>0</v>
      </c>
      <c r="R191" s="130">
        <f t="shared" si="12"/>
        <v>0</v>
      </c>
      <c r="S191" s="130">
        <v>0</v>
      </c>
      <c r="T191" s="131">
        <f t="shared" si="1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304</v>
      </c>
      <c r="AT191" s="132" t="s">
        <v>300</v>
      </c>
      <c r="AU191" s="132" t="s">
        <v>8</v>
      </c>
      <c r="AY191" s="39" t="s">
        <v>298</v>
      </c>
      <c r="BE191" s="133">
        <f t="shared" si="14"/>
        <v>0</v>
      </c>
      <c r="BF191" s="133">
        <f t="shared" si="15"/>
        <v>0</v>
      </c>
      <c r="BG191" s="133">
        <f t="shared" si="16"/>
        <v>0</v>
      </c>
      <c r="BH191" s="133">
        <f t="shared" si="17"/>
        <v>0</v>
      </c>
      <c r="BI191" s="133">
        <f t="shared" si="18"/>
        <v>0</v>
      </c>
      <c r="BJ191" s="39" t="s">
        <v>8</v>
      </c>
      <c r="BK191" s="133">
        <f t="shared" si="19"/>
        <v>0</v>
      </c>
      <c r="BL191" s="39" t="s">
        <v>304</v>
      </c>
      <c r="BM191" s="132" t="s">
        <v>4209</v>
      </c>
    </row>
    <row r="192" spans="1:65" s="49" customFormat="1" ht="24.2" customHeight="1">
      <c r="A192" s="47"/>
      <c r="B192" s="46"/>
      <c r="C192" s="120" t="s">
        <v>633</v>
      </c>
      <c r="D192" s="120" t="s">
        <v>358</v>
      </c>
      <c r="E192" s="121" t="s">
        <v>4210</v>
      </c>
      <c r="F192" s="122" t="s">
        <v>4211</v>
      </c>
      <c r="G192" s="123" t="s">
        <v>438</v>
      </c>
      <c r="H192" s="124">
        <v>3</v>
      </c>
      <c r="I192" s="24"/>
      <c r="J192" s="125">
        <f t="shared" si="10"/>
        <v>0</v>
      </c>
      <c r="K192" s="122" t="s">
        <v>2550</v>
      </c>
      <c r="L192" s="126"/>
      <c r="M192" s="127" t="s">
        <v>1</v>
      </c>
      <c r="N192" s="128" t="s">
        <v>40</v>
      </c>
      <c r="O192" s="129"/>
      <c r="P192" s="130">
        <f t="shared" si="11"/>
        <v>0</v>
      </c>
      <c r="Q192" s="130">
        <v>0.0021</v>
      </c>
      <c r="R192" s="130">
        <f t="shared" si="12"/>
        <v>0.0063</v>
      </c>
      <c r="S192" s="130">
        <v>0</v>
      </c>
      <c r="T192" s="131">
        <f t="shared" si="13"/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340</v>
      </c>
      <c r="AT192" s="132" t="s">
        <v>358</v>
      </c>
      <c r="AU192" s="132" t="s">
        <v>8</v>
      </c>
      <c r="AY192" s="39" t="s">
        <v>298</v>
      </c>
      <c r="BE192" s="133">
        <f t="shared" si="14"/>
        <v>0</v>
      </c>
      <c r="BF192" s="133">
        <f t="shared" si="15"/>
        <v>0</v>
      </c>
      <c r="BG192" s="133">
        <f t="shared" si="16"/>
        <v>0</v>
      </c>
      <c r="BH192" s="133">
        <f t="shared" si="17"/>
        <v>0</v>
      </c>
      <c r="BI192" s="133">
        <f t="shared" si="18"/>
        <v>0</v>
      </c>
      <c r="BJ192" s="39" t="s">
        <v>8</v>
      </c>
      <c r="BK192" s="133">
        <f t="shared" si="19"/>
        <v>0</v>
      </c>
      <c r="BL192" s="39" t="s">
        <v>304</v>
      </c>
      <c r="BM192" s="132" t="s">
        <v>4212</v>
      </c>
    </row>
    <row r="193" spans="1:65" s="49" customFormat="1" ht="24.2" customHeight="1">
      <c r="A193" s="47"/>
      <c r="B193" s="46"/>
      <c r="C193" s="120" t="s">
        <v>640</v>
      </c>
      <c r="D193" s="120" t="s">
        <v>358</v>
      </c>
      <c r="E193" s="121" t="s">
        <v>4213</v>
      </c>
      <c r="F193" s="122" t="s">
        <v>4214</v>
      </c>
      <c r="G193" s="123" t="s">
        <v>438</v>
      </c>
      <c r="H193" s="124">
        <v>4</v>
      </c>
      <c r="I193" s="24"/>
      <c r="J193" s="125">
        <f t="shared" si="10"/>
        <v>0</v>
      </c>
      <c r="K193" s="122" t="s">
        <v>2550</v>
      </c>
      <c r="L193" s="126"/>
      <c r="M193" s="127" t="s">
        <v>1</v>
      </c>
      <c r="N193" s="128" t="s">
        <v>40</v>
      </c>
      <c r="O193" s="129"/>
      <c r="P193" s="130">
        <f t="shared" si="11"/>
        <v>0</v>
      </c>
      <c r="Q193" s="130">
        <v>0.0035</v>
      </c>
      <c r="R193" s="130">
        <f t="shared" si="12"/>
        <v>0.014</v>
      </c>
      <c r="S193" s="130">
        <v>0</v>
      </c>
      <c r="T193" s="131">
        <f t="shared" si="13"/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340</v>
      </c>
      <c r="AT193" s="132" t="s">
        <v>358</v>
      </c>
      <c r="AU193" s="132" t="s">
        <v>8</v>
      </c>
      <c r="AY193" s="39" t="s">
        <v>298</v>
      </c>
      <c r="BE193" s="133">
        <f t="shared" si="14"/>
        <v>0</v>
      </c>
      <c r="BF193" s="133">
        <f t="shared" si="15"/>
        <v>0</v>
      </c>
      <c r="BG193" s="133">
        <f t="shared" si="16"/>
        <v>0</v>
      </c>
      <c r="BH193" s="133">
        <f t="shared" si="17"/>
        <v>0</v>
      </c>
      <c r="BI193" s="133">
        <f t="shared" si="18"/>
        <v>0</v>
      </c>
      <c r="BJ193" s="39" t="s">
        <v>8</v>
      </c>
      <c r="BK193" s="133">
        <f t="shared" si="19"/>
        <v>0</v>
      </c>
      <c r="BL193" s="39" t="s">
        <v>304</v>
      </c>
      <c r="BM193" s="132" t="s">
        <v>4215</v>
      </c>
    </row>
    <row r="194" spans="1:65" s="49" customFormat="1" ht="24.2" customHeight="1">
      <c r="A194" s="47"/>
      <c r="B194" s="46"/>
      <c r="C194" s="135" t="s">
        <v>231</v>
      </c>
      <c r="D194" s="135" t="s">
        <v>300</v>
      </c>
      <c r="E194" s="136" t="s">
        <v>4216</v>
      </c>
      <c r="F194" s="137" t="s">
        <v>4217</v>
      </c>
      <c r="G194" s="138" t="s">
        <v>438</v>
      </c>
      <c r="H194" s="139">
        <v>1</v>
      </c>
      <c r="I194" s="23"/>
      <c r="J194" s="140">
        <f t="shared" si="10"/>
        <v>0</v>
      </c>
      <c r="K194" s="137" t="s">
        <v>2550</v>
      </c>
      <c r="L194" s="46"/>
      <c r="M194" s="141" t="s">
        <v>1</v>
      </c>
      <c r="N194" s="142" t="s">
        <v>40</v>
      </c>
      <c r="O194" s="129"/>
      <c r="P194" s="130">
        <f t="shared" si="11"/>
        <v>0</v>
      </c>
      <c r="Q194" s="130">
        <v>0</v>
      </c>
      <c r="R194" s="130">
        <f t="shared" si="12"/>
        <v>0</v>
      </c>
      <c r="S194" s="130">
        <v>0</v>
      </c>
      <c r="T194" s="131">
        <f t="shared" si="13"/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304</v>
      </c>
      <c r="AT194" s="132" t="s">
        <v>300</v>
      </c>
      <c r="AU194" s="132" t="s">
        <v>8</v>
      </c>
      <c r="AY194" s="39" t="s">
        <v>298</v>
      </c>
      <c r="BE194" s="133">
        <f t="shared" si="14"/>
        <v>0</v>
      </c>
      <c r="BF194" s="133">
        <f t="shared" si="15"/>
        <v>0</v>
      </c>
      <c r="BG194" s="133">
        <f t="shared" si="16"/>
        <v>0</v>
      </c>
      <c r="BH194" s="133">
        <f t="shared" si="17"/>
        <v>0</v>
      </c>
      <c r="BI194" s="133">
        <f t="shared" si="18"/>
        <v>0</v>
      </c>
      <c r="BJ194" s="39" t="s">
        <v>8</v>
      </c>
      <c r="BK194" s="133">
        <f t="shared" si="19"/>
        <v>0</v>
      </c>
      <c r="BL194" s="39" t="s">
        <v>304</v>
      </c>
      <c r="BM194" s="132" t="s">
        <v>4218</v>
      </c>
    </row>
    <row r="195" spans="1:65" s="49" customFormat="1" ht="24.2" customHeight="1">
      <c r="A195" s="47"/>
      <c r="B195" s="46"/>
      <c r="C195" s="120" t="s">
        <v>647</v>
      </c>
      <c r="D195" s="120" t="s">
        <v>358</v>
      </c>
      <c r="E195" s="121" t="s">
        <v>4219</v>
      </c>
      <c r="F195" s="122" t="s">
        <v>4220</v>
      </c>
      <c r="G195" s="123" t="s">
        <v>438</v>
      </c>
      <c r="H195" s="124">
        <v>1</v>
      </c>
      <c r="I195" s="24"/>
      <c r="J195" s="125">
        <f t="shared" si="10"/>
        <v>0</v>
      </c>
      <c r="K195" s="122" t="s">
        <v>2550</v>
      </c>
      <c r="L195" s="126"/>
      <c r="M195" s="127" t="s">
        <v>1</v>
      </c>
      <c r="N195" s="128" t="s">
        <v>40</v>
      </c>
      <c r="O195" s="129"/>
      <c r="P195" s="130">
        <f t="shared" si="11"/>
        <v>0</v>
      </c>
      <c r="Q195" s="130">
        <v>0.00283</v>
      </c>
      <c r="R195" s="130">
        <f t="shared" si="12"/>
        <v>0.00283</v>
      </c>
      <c r="S195" s="130">
        <v>0</v>
      </c>
      <c r="T195" s="131">
        <f t="shared" si="13"/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340</v>
      </c>
      <c r="AT195" s="132" t="s">
        <v>358</v>
      </c>
      <c r="AU195" s="132" t="s">
        <v>8</v>
      </c>
      <c r="AY195" s="39" t="s">
        <v>298</v>
      </c>
      <c r="BE195" s="133">
        <f t="shared" si="14"/>
        <v>0</v>
      </c>
      <c r="BF195" s="133">
        <f t="shared" si="15"/>
        <v>0</v>
      </c>
      <c r="BG195" s="133">
        <f t="shared" si="16"/>
        <v>0</v>
      </c>
      <c r="BH195" s="133">
        <f t="shared" si="17"/>
        <v>0</v>
      </c>
      <c r="BI195" s="133">
        <f t="shared" si="18"/>
        <v>0</v>
      </c>
      <c r="BJ195" s="39" t="s">
        <v>8</v>
      </c>
      <c r="BK195" s="133">
        <f t="shared" si="19"/>
        <v>0</v>
      </c>
      <c r="BL195" s="39" t="s">
        <v>304</v>
      </c>
      <c r="BM195" s="132" t="s">
        <v>4221</v>
      </c>
    </row>
    <row r="196" spans="1:65" s="49" customFormat="1" ht="14.45" customHeight="1">
      <c r="A196" s="47"/>
      <c r="B196" s="46"/>
      <c r="C196" s="135" t="s">
        <v>651</v>
      </c>
      <c r="D196" s="135" t="s">
        <v>300</v>
      </c>
      <c r="E196" s="136" t="s">
        <v>4222</v>
      </c>
      <c r="F196" s="137" t="s">
        <v>2965</v>
      </c>
      <c r="G196" s="138" t="s">
        <v>438</v>
      </c>
      <c r="H196" s="139">
        <v>5</v>
      </c>
      <c r="I196" s="23"/>
      <c r="J196" s="140">
        <f t="shared" si="10"/>
        <v>0</v>
      </c>
      <c r="K196" s="137" t="s">
        <v>1</v>
      </c>
      <c r="L196" s="46"/>
      <c r="M196" s="141" t="s">
        <v>1</v>
      </c>
      <c r="N196" s="142" t="s">
        <v>40</v>
      </c>
      <c r="O196" s="129"/>
      <c r="P196" s="130">
        <f t="shared" si="11"/>
        <v>0</v>
      </c>
      <c r="Q196" s="130">
        <v>0.00161652</v>
      </c>
      <c r="R196" s="130">
        <f t="shared" si="12"/>
        <v>0.0080826</v>
      </c>
      <c r="S196" s="130">
        <v>0</v>
      </c>
      <c r="T196" s="131">
        <f t="shared" si="13"/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304</v>
      </c>
      <c r="AT196" s="132" t="s">
        <v>300</v>
      </c>
      <c r="AU196" s="132" t="s">
        <v>8</v>
      </c>
      <c r="AY196" s="39" t="s">
        <v>298</v>
      </c>
      <c r="BE196" s="133">
        <f t="shared" si="14"/>
        <v>0</v>
      </c>
      <c r="BF196" s="133">
        <f t="shared" si="15"/>
        <v>0</v>
      </c>
      <c r="BG196" s="133">
        <f t="shared" si="16"/>
        <v>0</v>
      </c>
      <c r="BH196" s="133">
        <f t="shared" si="17"/>
        <v>0</v>
      </c>
      <c r="BI196" s="133">
        <f t="shared" si="18"/>
        <v>0</v>
      </c>
      <c r="BJ196" s="39" t="s">
        <v>8</v>
      </c>
      <c r="BK196" s="133">
        <f t="shared" si="19"/>
        <v>0</v>
      </c>
      <c r="BL196" s="39" t="s">
        <v>304</v>
      </c>
      <c r="BM196" s="132" t="s">
        <v>4223</v>
      </c>
    </row>
    <row r="197" spans="1:65" s="49" customFormat="1" ht="14.45" customHeight="1">
      <c r="A197" s="47"/>
      <c r="B197" s="46"/>
      <c r="C197" s="120" t="s">
        <v>655</v>
      </c>
      <c r="D197" s="120" t="s">
        <v>358</v>
      </c>
      <c r="E197" s="121" t="s">
        <v>4224</v>
      </c>
      <c r="F197" s="122" t="s">
        <v>4225</v>
      </c>
      <c r="G197" s="123" t="s">
        <v>438</v>
      </c>
      <c r="H197" s="124">
        <v>5</v>
      </c>
      <c r="I197" s="24"/>
      <c r="J197" s="125">
        <f t="shared" si="10"/>
        <v>0</v>
      </c>
      <c r="K197" s="122" t="s">
        <v>4102</v>
      </c>
      <c r="L197" s="126"/>
      <c r="M197" s="127" t="s">
        <v>1</v>
      </c>
      <c r="N197" s="128" t="s">
        <v>40</v>
      </c>
      <c r="O197" s="129"/>
      <c r="P197" s="130">
        <f t="shared" si="11"/>
        <v>0</v>
      </c>
      <c r="Q197" s="130">
        <v>0.018</v>
      </c>
      <c r="R197" s="130">
        <f t="shared" si="12"/>
        <v>0.09</v>
      </c>
      <c r="S197" s="130">
        <v>0</v>
      </c>
      <c r="T197" s="131">
        <f t="shared" si="13"/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340</v>
      </c>
      <c r="AT197" s="132" t="s">
        <v>358</v>
      </c>
      <c r="AU197" s="132" t="s">
        <v>8</v>
      </c>
      <c r="AY197" s="39" t="s">
        <v>298</v>
      </c>
      <c r="BE197" s="133">
        <f t="shared" si="14"/>
        <v>0</v>
      </c>
      <c r="BF197" s="133">
        <f t="shared" si="15"/>
        <v>0</v>
      </c>
      <c r="BG197" s="133">
        <f t="shared" si="16"/>
        <v>0</v>
      </c>
      <c r="BH197" s="133">
        <f t="shared" si="17"/>
        <v>0</v>
      </c>
      <c r="BI197" s="133">
        <f t="shared" si="18"/>
        <v>0</v>
      </c>
      <c r="BJ197" s="39" t="s">
        <v>8</v>
      </c>
      <c r="BK197" s="133">
        <f t="shared" si="19"/>
        <v>0</v>
      </c>
      <c r="BL197" s="39" t="s">
        <v>304</v>
      </c>
      <c r="BM197" s="132" t="s">
        <v>4226</v>
      </c>
    </row>
    <row r="198" spans="1:65" s="49" customFormat="1" ht="24.2" customHeight="1">
      <c r="A198" s="47"/>
      <c r="B198" s="46"/>
      <c r="C198" s="120" t="s">
        <v>659</v>
      </c>
      <c r="D198" s="120" t="s">
        <v>358</v>
      </c>
      <c r="E198" s="121" t="s">
        <v>4227</v>
      </c>
      <c r="F198" s="122" t="s">
        <v>4228</v>
      </c>
      <c r="G198" s="123" t="s">
        <v>438</v>
      </c>
      <c r="H198" s="124">
        <v>5</v>
      </c>
      <c r="I198" s="24"/>
      <c r="J198" s="125">
        <f t="shared" si="10"/>
        <v>0</v>
      </c>
      <c r="K198" s="122" t="s">
        <v>4067</v>
      </c>
      <c r="L198" s="126"/>
      <c r="M198" s="127" t="s">
        <v>1</v>
      </c>
      <c r="N198" s="128" t="s">
        <v>40</v>
      </c>
      <c r="O198" s="129"/>
      <c r="P198" s="130">
        <f t="shared" si="11"/>
        <v>0</v>
      </c>
      <c r="Q198" s="130">
        <v>0.0035</v>
      </c>
      <c r="R198" s="130">
        <f t="shared" si="12"/>
        <v>0.0175</v>
      </c>
      <c r="S198" s="130">
        <v>0</v>
      </c>
      <c r="T198" s="131">
        <f t="shared" si="13"/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8</v>
      </c>
      <c r="AY198" s="39" t="s">
        <v>298</v>
      </c>
      <c r="BE198" s="133">
        <f t="shared" si="14"/>
        <v>0</v>
      </c>
      <c r="BF198" s="133">
        <f t="shared" si="15"/>
        <v>0</v>
      </c>
      <c r="BG198" s="133">
        <f t="shared" si="16"/>
        <v>0</v>
      </c>
      <c r="BH198" s="133">
        <f t="shared" si="17"/>
        <v>0</v>
      </c>
      <c r="BI198" s="133">
        <f t="shared" si="18"/>
        <v>0</v>
      </c>
      <c r="BJ198" s="39" t="s">
        <v>8</v>
      </c>
      <c r="BK198" s="133">
        <f t="shared" si="19"/>
        <v>0</v>
      </c>
      <c r="BL198" s="39" t="s">
        <v>304</v>
      </c>
      <c r="BM198" s="132" t="s">
        <v>4229</v>
      </c>
    </row>
    <row r="199" spans="1:65" s="49" customFormat="1" ht="14.45" customHeight="1">
      <c r="A199" s="47"/>
      <c r="B199" s="46"/>
      <c r="C199" s="135" t="s">
        <v>663</v>
      </c>
      <c r="D199" s="135" t="s">
        <v>300</v>
      </c>
      <c r="E199" s="136" t="s">
        <v>4230</v>
      </c>
      <c r="F199" s="137" t="s">
        <v>4231</v>
      </c>
      <c r="G199" s="138" t="s">
        <v>438</v>
      </c>
      <c r="H199" s="139">
        <v>1</v>
      </c>
      <c r="I199" s="23"/>
      <c r="J199" s="140">
        <f t="shared" si="10"/>
        <v>0</v>
      </c>
      <c r="K199" s="137" t="s">
        <v>2550</v>
      </c>
      <c r="L199" s="46"/>
      <c r="M199" s="141" t="s">
        <v>1</v>
      </c>
      <c r="N199" s="142" t="s">
        <v>40</v>
      </c>
      <c r="O199" s="129"/>
      <c r="P199" s="130">
        <f t="shared" si="11"/>
        <v>0</v>
      </c>
      <c r="Q199" s="130">
        <v>0.00036</v>
      </c>
      <c r="R199" s="130">
        <f t="shared" si="12"/>
        <v>0.00036</v>
      </c>
      <c r="S199" s="130">
        <v>0</v>
      </c>
      <c r="T199" s="131">
        <f t="shared" si="13"/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304</v>
      </c>
      <c r="AT199" s="132" t="s">
        <v>300</v>
      </c>
      <c r="AU199" s="132" t="s">
        <v>8</v>
      </c>
      <c r="AY199" s="39" t="s">
        <v>298</v>
      </c>
      <c r="BE199" s="133">
        <f t="shared" si="14"/>
        <v>0</v>
      </c>
      <c r="BF199" s="133">
        <f t="shared" si="15"/>
        <v>0</v>
      </c>
      <c r="BG199" s="133">
        <f t="shared" si="16"/>
        <v>0</v>
      </c>
      <c r="BH199" s="133">
        <f t="shared" si="17"/>
        <v>0</v>
      </c>
      <c r="BI199" s="133">
        <f t="shared" si="18"/>
        <v>0</v>
      </c>
      <c r="BJ199" s="39" t="s">
        <v>8</v>
      </c>
      <c r="BK199" s="133">
        <f t="shared" si="19"/>
        <v>0</v>
      </c>
      <c r="BL199" s="39" t="s">
        <v>304</v>
      </c>
      <c r="BM199" s="132" t="s">
        <v>4232</v>
      </c>
    </row>
    <row r="200" spans="1:65" s="49" customFormat="1" ht="24.2" customHeight="1">
      <c r="A200" s="47"/>
      <c r="B200" s="46"/>
      <c r="C200" s="120" t="s">
        <v>668</v>
      </c>
      <c r="D200" s="120" t="s">
        <v>358</v>
      </c>
      <c r="E200" s="121" t="s">
        <v>4233</v>
      </c>
      <c r="F200" s="122" t="s">
        <v>4234</v>
      </c>
      <c r="G200" s="123" t="s">
        <v>438</v>
      </c>
      <c r="H200" s="124">
        <v>1</v>
      </c>
      <c r="I200" s="24"/>
      <c r="J200" s="125">
        <f t="shared" si="10"/>
        <v>0</v>
      </c>
      <c r="K200" s="122" t="s">
        <v>2550</v>
      </c>
      <c r="L200" s="126"/>
      <c r="M200" s="127" t="s">
        <v>1</v>
      </c>
      <c r="N200" s="128" t="s">
        <v>40</v>
      </c>
      <c r="O200" s="129"/>
      <c r="P200" s="130">
        <f t="shared" si="11"/>
        <v>0</v>
      </c>
      <c r="Q200" s="130">
        <v>0.043</v>
      </c>
      <c r="R200" s="130">
        <f t="shared" si="12"/>
        <v>0.043</v>
      </c>
      <c r="S200" s="130">
        <v>0</v>
      </c>
      <c r="T200" s="131">
        <f t="shared" si="13"/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340</v>
      </c>
      <c r="AT200" s="132" t="s">
        <v>358</v>
      </c>
      <c r="AU200" s="132" t="s">
        <v>8</v>
      </c>
      <c r="AY200" s="39" t="s">
        <v>298</v>
      </c>
      <c r="BE200" s="133">
        <f t="shared" si="14"/>
        <v>0</v>
      </c>
      <c r="BF200" s="133">
        <f t="shared" si="15"/>
        <v>0</v>
      </c>
      <c r="BG200" s="133">
        <f t="shared" si="16"/>
        <v>0</v>
      </c>
      <c r="BH200" s="133">
        <f t="shared" si="17"/>
        <v>0</v>
      </c>
      <c r="BI200" s="133">
        <f t="shared" si="18"/>
        <v>0</v>
      </c>
      <c r="BJ200" s="39" t="s">
        <v>8</v>
      </c>
      <c r="BK200" s="133">
        <f t="shared" si="19"/>
        <v>0</v>
      </c>
      <c r="BL200" s="39" t="s">
        <v>304</v>
      </c>
      <c r="BM200" s="132" t="s">
        <v>4235</v>
      </c>
    </row>
    <row r="201" spans="1:65" s="49" customFormat="1" ht="14.45" customHeight="1">
      <c r="A201" s="47"/>
      <c r="B201" s="46"/>
      <c r="C201" s="135" t="s">
        <v>674</v>
      </c>
      <c r="D201" s="135" t="s">
        <v>300</v>
      </c>
      <c r="E201" s="136" t="s">
        <v>4236</v>
      </c>
      <c r="F201" s="137" t="s">
        <v>4237</v>
      </c>
      <c r="G201" s="138" t="s">
        <v>438</v>
      </c>
      <c r="H201" s="139">
        <v>1</v>
      </c>
      <c r="I201" s="23"/>
      <c r="J201" s="140">
        <f t="shared" si="10"/>
        <v>0</v>
      </c>
      <c r="K201" s="137" t="s">
        <v>4067</v>
      </c>
      <c r="L201" s="46"/>
      <c r="M201" s="141" t="s">
        <v>1</v>
      </c>
      <c r="N201" s="142" t="s">
        <v>40</v>
      </c>
      <c r="O201" s="129"/>
      <c r="P201" s="130">
        <f t="shared" si="11"/>
        <v>0</v>
      </c>
      <c r="Q201" s="130">
        <v>0.00036136</v>
      </c>
      <c r="R201" s="130">
        <f t="shared" si="12"/>
        <v>0.00036136</v>
      </c>
      <c r="S201" s="130">
        <v>0</v>
      </c>
      <c r="T201" s="131">
        <f t="shared" si="13"/>
        <v>0</v>
      </c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R201" s="132" t="s">
        <v>304</v>
      </c>
      <c r="AT201" s="132" t="s">
        <v>300</v>
      </c>
      <c r="AU201" s="132" t="s">
        <v>8</v>
      </c>
      <c r="AY201" s="39" t="s">
        <v>298</v>
      </c>
      <c r="BE201" s="133">
        <f t="shared" si="14"/>
        <v>0</v>
      </c>
      <c r="BF201" s="133">
        <f t="shared" si="15"/>
        <v>0</v>
      </c>
      <c r="BG201" s="133">
        <f t="shared" si="16"/>
        <v>0</v>
      </c>
      <c r="BH201" s="133">
        <f t="shared" si="17"/>
        <v>0</v>
      </c>
      <c r="BI201" s="133">
        <f t="shared" si="18"/>
        <v>0</v>
      </c>
      <c r="BJ201" s="39" t="s">
        <v>8</v>
      </c>
      <c r="BK201" s="133">
        <f t="shared" si="19"/>
        <v>0</v>
      </c>
      <c r="BL201" s="39" t="s">
        <v>304</v>
      </c>
      <c r="BM201" s="132" t="s">
        <v>4238</v>
      </c>
    </row>
    <row r="202" spans="1:65" s="49" customFormat="1" ht="24.2" customHeight="1">
      <c r="A202" s="47"/>
      <c r="B202" s="46"/>
      <c r="C202" s="120" t="s">
        <v>708</v>
      </c>
      <c r="D202" s="120" t="s">
        <v>358</v>
      </c>
      <c r="E202" s="121" t="s">
        <v>4239</v>
      </c>
      <c r="F202" s="122" t="s">
        <v>4240</v>
      </c>
      <c r="G202" s="123" t="s">
        <v>438</v>
      </c>
      <c r="H202" s="124">
        <v>1</v>
      </c>
      <c r="I202" s="24"/>
      <c r="J202" s="125">
        <f t="shared" si="10"/>
        <v>0</v>
      </c>
      <c r="K202" s="122" t="s">
        <v>4067</v>
      </c>
      <c r="L202" s="126"/>
      <c r="M202" s="127" t="s">
        <v>1</v>
      </c>
      <c r="N202" s="128" t="s">
        <v>40</v>
      </c>
      <c r="O202" s="129"/>
      <c r="P202" s="130">
        <f t="shared" si="11"/>
        <v>0</v>
      </c>
      <c r="Q202" s="130">
        <v>0.078</v>
      </c>
      <c r="R202" s="130">
        <f t="shared" si="12"/>
        <v>0.078</v>
      </c>
      <c r="S202" s="130">
        <v>0</v>
      </c>
      <c r="T202" s="131">
        <f t="shared" si="13"/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340</v>
      </c>
      <c r="AT202" s="132" t="s">
        <v>358</v>
      </c>
      <c r="AU202" s="132" t="s">
        <v>8</v>
      </c>
      <c r="AY202" s="39" t="s">
        <v>298</v>
      </c>
      <c r="BE202" s="133">
        <f t="shared" si="14"/>
        <v>0</v>
      </c>
      <c r="BF202" s="133">
        <f t="shared" si="15"/>
        <v>0</v>
      </c>
      <c r="BG202" s="133">
        <f t="shared" si="16"/>
        <v>0</v>
      </c>
      <c r="BH202" s="133">
        <f t="shared" si="17"/>
        <v>0</v>
      </c>
      <c r="BI202" s="133">
        <f t="shared" si="18"/>
        <v>0</v>
      </c>
      <c r="BJ202" s="39" t="s">
        <v>8</v>
      </c>
      <c r="BK202" s="133">
        <f t="shared" si="19"/>
        <v>0</v>
      </c>
      <c r="BL202" s="39" t="s">
        <v>304</v>
      </c>
      <c r="BM202" s="132" t="s">
        <v>4241</v>
      </c>
    </row>
    <row r="203" spans="1:65" s="49" customFormat="1" ht="14.45" customHeight="1">
      <c r="A203" s="47"/>
      <c r="B203" s="46"/>
      <c r="C203" s="120" t="s">
        <v>714</v>
      </c>
      <c r="D203" s="120" t="s">
        <v>358</v>
      </c>
      <c r="E203" s="121" t="s">
        <v>4242</v>
      </c>
      <c r="F203" s="122" t="s">
        <v>4243</v>
      </c>
      <c r="G203" s="123" t="s">
        <v>1710</v>
      </c>
      <c r="H203" s="124">
        <v>2</v>
      </c>
      <c r="I203" s="24"/>
      <c r="J203" s="125">
        <f t="shared" si="10"/>
        <v>0</v>
      </c>
      <c r="K203" s="122" t="s">
        <v>1</v>
      </c>
      <c r="L203" s="126"/>
      <c r="M203" s="127" t="s">
        <v>1</v>
      </c>
      <c r="N203" s="128" t="s">
        <v>40</v>
      </c>
      <c r="O203" s="129"/>
      <c r="P203" s="130">
        <f t="shared" si="11"/>
        <v>0</v>
      </c>
      <c r="Q203" s="130">
        <v>0</v>
      </c>
      <c r="R203" s="130">
        <f t="shared" si="12"/>
        <v>0</v>
      </c>
      <c r="S203" s="130">
        <v>0</v>
      </c>
      <c r="T203" s="131">
        <f t="shared" si="13"/>
        <v>0</v>
      </c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R203" s="132" t="s">
        <v>340</v>
      </c>
      <c r="AT203" s="132" t="s">
        <v>358</v>
      </c>
      <c r="AU203" s="132" t="s">
        <v>8</v>
      </c>
      <c r="AY203" s="39" t="s">
        <v>298</v>
      </c>
      <c r="BE203" s="133">
        <f t="shared" si="14"/>
        <v>0</v>
      </c>
      <c r="BF203" s="133">
        <f t="shared" si="15"/>
        <v>0</v>
      </c>
      <c r="BG203" s="133">
        <f t="shared" si="16"/>
        <v>0</v>
      </c>
      <c r="BH203" s="133">
        <f t="shared" si="17"/>
        <v>0</v>
      </c>
      <c r="BI203" s="133">
        <f t="shared" si="18"/>
        <v>0</v>
      </c>
      <c r="BJ203" s="39" t="s">
        <v>8</v>
      </c>
      <c r="BK203" s="133">
        <f t="shared" si="19"/>
        <v>0</v>
      </c>
      <c r="BL203" s="39" t="s">
        <v>304</v>
      </c>
      <c r="BM203" s="132" t="s">
        <v>4244</v>
      </c>
    </row>
    <row r="204" spans="1:65" s="49" customFormat="1" ht="24.2" customHeight="1">
      <c r="A204" s="47"/>
      <c r="B204" s="46"/>
      <c r="C204" s="135" t="s">
        <v>740</v>
      </c>
      <c r="D204" s="135" t="s">
        <v>300</v>
      </c>
      <c r="E204" s="136" t="s">
        <v>4245</v>
      </c>
      <c r="F204" s="137" t="s">
        <v>4246</v>
      </c>
      <c r="G204" s="138" t="s">
        <v>392</v>
      </c>
      <c r="H204" s="139">
        <v>46</v>
      </c>
      <c r="I204" s="23"/>
      <c r="J204" s="140">
        <f aca="true" t="shared" si="20" ref="J204:J220">ROUND(I204*H204,0)</f>
        <v>0</v>
      </c>
      <c r="K204" s="137" t="s">
        <v>1</v>
      </c>
      <c r="L204" s="46"/>
      <c r="M204" s="141" t="s">
        <v>1</v>
      </c>
      <c r="N204" s="142" t="s">
        <v>40</v>
      </c>
      <c r="O204" s="129"/>
      <c r="P204" s="130">
        <f aca="true" t="shared" si="21" ref="P204:P220">O204*H204</f>
        <v>0</v>
      </c>
      <c r="Q204" s="130">
        <v>1.7E-07</v>
      </c>
      <c r="R204" s="130">
        <f aca="true" t="shared" si="22" ref="R204:R220">Q204*H204</f>
        <v>7.82E-06</v>
      </c>
      <c r="S204" s="130">
        <v>0</v>
      </c>
      <c r="T204" s="131">
        <f aca="true" t="shared" si="23" ref="T204:T220">S204*H204</f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304</v>
      </c>
      <c r="AT204" s="132" t="s">
        <v>300</v>
      </c>
      <c r="AU204" s="132" t="s">
        <v>8</v>
      </c>
      <c r="AY204" s="39" t="s">
        <v>298</v>
      </c>
      <c r="BE204" s="133">
        <f aca="true" t="shared" si="24" ref="BE204:BE220">IF(N204="základní",J204,0)</f>
        <v>0</v>
      </c>
      <c r="BF204" s="133">
        <f aca="true" t="shared" si="25" ref="BF204:BF220">IF(N204="snížená",J204,0)</f>
        <v>0</v>
      </c>
      <c r="BG204" s="133">
        <f aca="true" t="shared" si="26" ref="BG204:BG220">IF(N204="zákl. přenesená",J204,0)</f>
        <v>0</v>
      </c>
      <c r="BH204" s="133">
        <f aca="true" t="shared" si="27" ref="BH204:BH220">IF(N204="sníž. přenesená",J204,0)</f>
        <v>0</v>
      </c>
      <c r="BI204" s="133">
        <f aca="true" t="shared" si="28" ref="BI204:BI220">IF(N204="nulová",J204,0)</f>
        <v>0</v>
      </c>
      <c r="BJ204" s="39" t="s">
        <v>8</v>
      </c>
      <c r="BK204" s="133">
        <f aca="true" t="shared" si="29" ref="BK204:BK220">ROUND(I204*H204,0)</f>
        <v>0</v>
      </c>
      <c r="BL204" s="39" t="s">
        <v>304</v>
      </c>
      <c r="BM204" s="132" t="s">
        <v>4247</v>
      </c>
    </row>
    <row r="205" spans="1:65" s="49" customFormat="1" ht="14.45" customHeight="1">
      <c r="A205" s="47"/>
      <c r="B205" s="46"/>
      <c r="C205" s="135" t="s">
        <v>745</v>
      </c>
      <c r="D205" s="135" t="s">
        <v>300</v>
      </c>
      <c r="E205" s="136" t="s">
        <v>4248</v>
      </c>
      <c r="F205" s="137" t="s">
        <v>4249</v>
      </c>
      <c r="G205" s="138" t="s">
        <v>392</v>
      </c>
      <c r="H205" s="139">
        <v>1</v>
      </c>
      <c r="I205" s="23"/>
      <c r="J205" s="140">
        <f t="shared" si="20"/>
        <v>0</v>
      </c>
      <c r="K205" s="137" t="s">
        <v>1</v>
      </c>
      <c r="L205" s="46"/>
      <c r="M205" s="141" t="s">
        <v>1</v>
      </c>
      <c r="N205" s="142" t="s">
        <v>40</v>
      </c>
      <c r="O205" s="129"/>
      <c r="P205" s="130">
        <f t="shared" si="21"/>
        <v>0</v>
      </c>
      <c r="Q205" s="130">
        <v>0</v>
      </c>
      <c r="R205" s="130">
        <f t="shared" si="22"/>
        <v>0</v>
      </c>
      <c r="S205" s="130">
        <v>0</v>
      </c>
      <c r="T205" s="131">
        <f t="shared" si="23"/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304</v>
      </c>
      <c r="AT205" s="132" t="s">
        <v>300</v>
      </c>
      <c r="AU205" s="132" t="s">
        <v>8</v>
      </c>
      <c r="AY205" s="39" t="s">
        <v>298</v>
      </c>
      <c r="BE205" s="133">
        <f t="shared" si="24"/>
        <v>0</v>
      </c>
      <c r="BF205" s="133">
        <f t="shared" si="25"/>
        <v>0</v>
      </c>
      <c r="BG205" s="133">
        <f t="shared" si="26"/>
        <v>0</v>
      </c>
      <c r="BH205" s="133">
        <f t="shared" si="27"/>
        <v>0</v>
      </c>
      <c r="BI205" s="133">
        <f t="shared" si="28"/>
        <v>0</v>
      </c>
      <c r="BJ205" s="39" t="s">
        <v>8</v>
      </c>
      <c r="BK205" s="133">
        <f t="shared" si="29"/>
        <v>0</v>
      </c>
      <c r="BL205" s="39" t="s">
        <v>304</v>
      </c>
      <c r="BM205" s="132" t="s">
        <v>4250</v>
      </c>
    </row>
    <row r="206" spans="1:65" s="49" customFormat="1" ht="24.2" customHeight="1">
      <c r="A206" s="47"/>
      <c r="B206" s="46"/>
      <c r="C206" s="135" t="s">
        <v>753</v>
      </c>
      <c r="D206" s="135" t="s">
        <v>300</v>
      </c>
      <c r="E206" s="136" t="s">
        <v>4251</v>
      </c>
      <c r="F206" s="137" t="s">
        <v>4252</v>
      </c>
      <c r="G206" s="138" t="s">
        <v>392</v>
      </c>
      <c r="H206" s="139">
        <v>135</v>
      </c>
      <c r="I206" s="23"/>
      <c r="J206" s="140">
        <f t="shared" si="20"/>
        <v>0</v>
      </c>
      <c r="K206" s="137" t="s">
        <v>1</v>
      </c>
      <c r="L206" s="46"/>
      <c r="M206" s="141" t="s">
        <v>1</v>
      </c>
      <c r="N206" s="142" t="s">
        <v>40</v>
      </c>
      <c r="O206" s="129"/>
      <c r="P206" s="130">
        <f t="shared" si="21"/>
        <v>0</v>
      </c>
      <c r="Q206" s="130">
        <v>5.5E-07</v>
      </c>
      <c r="R206" s="130">
        <f t="shared" si="22"/>
        <v>7.425E-05</v>
      </c>
      <c r="S206" s="130">
        <v>0</v>
      </c>
      <c r="T206" s="131">
        <f t="shared" si="23"/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304</v>
      </c>
      <c r="AT206" s="132" t="s">
        <v>300</v>
      </c>
      <c r="AU206" s="132" t="s">
        <v>8</v>
      </c>
      <c r="AY206" s="39" t="s">
        <v>298</v>
      </c>
      <c r="BE206" s="133">
        <f t="shared" si="24"/>
        <v>0</v>
      </c>
      <c r="BF206" s="133">
        <f t="shared" si="25"/>
        <v>0</v>
      </c>
      <c r="BG206" s="133">
        <f t="shared" si="26"/>
        <v>0</v>
      </c>
      <c r="BH206" s="133">
        <f t="shared" si="27"/>
        <v>0</v>
      </c>
      <c r="BI206" s="133">
        <f t="shared" si="28"/>
        <v>0</v>
      </c>
      <c r="BJ206" s="39" t="s">
        <v>8</v>
      </c>
      <c r="BK206" s="133">
        <f t="shared" si="29"/>
        <v>0</v>
      </c>
      <c r="BL206" s="39" t="s">
        <v>304</v>
      </c>
      <c r="BM206" s="132" t="s">
        <v>4253</v>
      </c>
    </row>
    <row r="207" spans="1:65" s="49" customFormat="1" ht="24.2" customHeight="1">
      <c r="A207" s="47"/>
      <c r="B207" s="46"/>
      <c r="C207" s="135" t="s">
        <v>758</v>
      </c>
      <c r="D207" s="135" t="s">
        <v>300</v>
      </c>
      <c r="E207" s="136" t="s">
        <v>4254</v>
      </c>
      <c r="F207" s="137" t="s">
        <v>4255</v>
      </c>
      <c r="G207" s="138" t="s">
        <v>438</v>
      </c>
      <c r="H207" s="139">
        <v>1</v>
      </c>
      <c r="I207" s="23"/>
      <c r="J207" s="140">
        <f t="shared" si="20"/>
        <v>0</v>
      </c>
      <c r="K207" s="137" t="s">
        <v>1</v>
      </c>
      <c r="L207" s="46"/>
      <c r="M207" s="141" t="s">
        <v>1</v>
      </c>
      <c r="N207" s="142" t="s">
        <v>40</v>
      </c>
      <c r="O207" s="129"/>
      <c r="P207" s="130">
        <f t="shared" si="21"/>
        <v>0</v>
      </c>
      <c r="Q207" s="130">
        <v>0.459372906</v>
      </c>
      <c r="R207" s="130">
        <f t="shared" si="22"/>
        <v>0.459372906</v>
      </c>
      <c r="S207" s="130">
        <v>0</v>
      </c>
      <c r="T207" s="131">
        <f t="shared" si="23"/>
        <v>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304</v>
      </c>
      <c r="AT207" s="132" t="s">
        <v>300</v>
      </c>
      <c r="AU207" s="132" t="s">
        <v>8</v>
      </c>
      <c r="AY207" s="39" t="s">
        <v>298</v>
      </c>
      <c r="BE207" s="133">
        <f t="shared" si="24"/>
        <v>0</v>
      </c>
      <c r="BF207" s="133">
        <f t="shared" si="25"/>
        <v>0</v>
      </c>
      <c r="BG207" s="133">
        <f t="shared" si="26"/>
        <v>0</v>
      </c>
      <c r="BH207" s="133">
        <f t="shared" si="27"/>
        <v>0</v>
      </c>
      <c r="BI207" s="133">
        <f t="shared" si="28"/>
        <v>0</v>
      </c>
      <c r="BJ207" s="39" t="s">
        <v>8</v>
      </c>
      <c r="BK207" s="133">
        <f t="shared" si="29"/>
        <v>0</v>
      </c>
      <c r="BL207" s="39" t="s">
        <v>304</v>
      </c>
      <c r="BM207" s="132" t="s">
        <v>4256</v>
      </c>
    </row>
    <row r="208" spans="1:65" s="49" customFormat="1" ht="14.45" customHeight="1">
      <c r="A208" s="47"/>
      <c r="B208" s="46"/>
      <c r="C208" s="135" t="s">
        <v>762</v>
      </c>
      <c r="D208" s="135" t="s">
        <v>300</v>
      </c>
      <c r="E208" s="136" t="s">
        <v>4257</v>
      </c>
      <c r="F208" s="137" t="s">
        <v>4258</v>
      </c>
      <c r="G208" s="138" t="s">
        <v>438</v>
      </c>
      <c r="H208" s="139">
        <v>1</v>
      </c>
      <c r="I208" s="23"/>
      <c r="J208" s="140">
        <f t="shared" si="20"/>
        <v>0</v>
      </c>
      <c r="K208" s="137" t="s">
        <v>1</v>
      </c>
      <c r="L208" s="46"/>
      <c r="M208" s="141" t="s">
        <v>1</v>
      </c>
      <c r="N208" s="142" t="s">
        <v>40</v>
      </c>
      <c r="O208" s="129"/>
      <c r="P208" s="130">
        <f t="shared" si="21"/>
        <v>0</v>
      </c>
      <c r="Q208" s="130">
        <v>0</v>
      </c>
      <c r="R208" s="130">
        <f t="shared" si="22"/>
        <v>0</v>
      </c>
      <c r="S208" s="130">
        <v>0</v>
      </c>
      <c r="T208" s="131">
        <f t="shared" si="23"/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304</v>
      </c>
      <c r="AT208" s="132" t="s">
        <v>300</v>
      </c>
      <c r="AU208" s="132" t="s">
        <v>8</v>
      </c>
      <c r="AY208" s="39" t="s">
        <v>298</v>
      </c>
      <c r="BE208" s="133">
        <f t="shared" si="24"/>
        <v>0</v>
      </c>
      <c r="BF208" s="133">
        <f t="shared" si="25"/>
        <v>0</v>
      </c>
      <c r="BG208" s="133">
        <f t="shared" si="26"/>
        <v>0</v>
      </c>
      <c r="BH208" s="133">
        <f t="shared" si="27"/>
        <v>0</v>
      </c>
      <c r="BI208" s="133">
        <f t="shared" si="28"/>
        <v>0</v>
      </c>
      <c r="BJ208" s="39" t="s">
        <v>8</v>
      </c>
      <c r="BK208" s="133">
        <f t="shared" si="29"/>
        <v>0</v>
      </c>
      <c r="BL208" s="39" t="s">
        <v>304</v>
      </c>
      <c r="BM208" s="132" t="s">
        <v>4259</v>
      </c>
    </row>
    <row r="209" spans="1:65" s="49" customFormat="1" ht="14.45" customHeight="1">
      <c r="A209" s="47"/>
      <c r="B209" s="46"/>
      <c r="C209" s="135" t="s">
        <v>768</v>
      </c>
      <c r="D209" s="135" t="s">
        <v>300</v>
      </c>
      <c r="E209" s="136" t="s">
        <v>4260</v>
      </c>
      <c r="F209" s="137" t="s">
        <v>4261</v>
      </c>
      <c r="G209" s="138" t="s">
        <v>4262</v>
      </c>
      <c r="H209" s="139">
        <v>14</v>
      </c>
      <c r="I209" s="23"/>
      <c r="J209" s="140">
        <f t="shared" si="20"/>
        <v>0</v>
      </c>
      <c r="K209" s="137" t="s">
        <v>1</v>
      </c>
      <c r="L209" s="46"/>
      <c r="M209" s="141" t="s">
        <v>1</v>
      </c>
      <c r="N209" s="142" t="s">
        <v>40</v>
      </c>
      <c r="O209" s="129"/>
      <c r="P209" s="130">
        <f t="shared" si="21"/>
        <v>0</v>
      </c>
      <c r="Q209" s="130">
        <v>0</v>
      </c>
      <c r="R209" s="130">
        <f t="shared" si="22"/>
        <v>0</v>
      </c>
      <c r="S209" s="130">
        <v>0</v>
      </c>
      <c r="T209" s="131">
        <f t="shared" si="23"/>
        <v>0</v>
      </c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R209" s="132" t="s">
        <v>304</v>
      </c>
      <c r="AT209" s="132" t="s">
        <v>300</v>
      </c>
      <c r="AU209" s="132" t="s">
        <v>8</v>
      </c>
      <c r="AY209" s="39" t="s">
        <v>298</v>
      </c>
      <c r="BE209" s="133">
        <f t="shared" si="24"/>
        <v>0</v>
      </c>
      <c r="BF209" s="133">
        <f t="shared" si="25"/>
        <v>0</v>
      </c>
      <c r="BG209" s="133">
        <f t="shared" si="26"/>
        <v>0</v>
      </c>
      <c r="BH209" s="133">
        <f t="shared" si="27"/>
        <v>0</v>
      </c>
      <c r="BI209" s="133">
        <f t="shared" si="28"/>
        <v>0</v>
      </c>
      <c r="BJ209" s="39" t="s">
        <v>8</v>
      </c>
      <c r="BK209" s="133">
        <f t="shared" si="29"/>
        <v>0</v>
      </c>
      <c r="BL209" s="39" t="s">
        <v>304</v>
      </c>
      <c r="BM209" s="132" t="s">
        <v>4263</v>
      </c>
    </row>
    <row r="210" spans="1:65" s="49" customFormat="1" ht="14.45" customHeight="1">
      <c r="A210" s="47"/>
      <c r="B210" s="46"/>
      <c r="C210" s="135" t="s">
        <v>773</v>
      </c>
      <c r="D210" s="135" t="s">
        <v>300</v>
      </c>
      <c r="E210" s="136" t="s">
        <v>4264</v>
      </c>
      <c r="F210" s="137" t="s">
        <v>4265</v>
      </c>
      <c r="G210" s="138" t="s">
        <v>438</v>
      </c>
      <c r="H210" s="139">
        <v>4</v>
      </c>
      <c r="I210" s="23"/>
      <c r="J210" s="140">
        <f t="shared" si="20"/>
        <v>0</v>
      </c>
      <c r="K210" s="137" t="s">
        <v>1</v>
      </c>
      <c r="L210" s="46"/>
      <c r="M210" s="141" t="s">
        <v>1</v>
      </c>
      <c r="N210" s="142" t="s">
        <v>40</v>
      </c>
      <c r="O210" s="129"/>
      <c r="P210" s="130">
        <f t="shared" si="21"/>
        <v>0</v>
      </c>
      <c r="Q210" s="130">
        <v>0.0638308</v>
      </c>
      <c r="R210" s="130">
        <f t="shared" si="22"/>
        <v>0.2553232</v>
      </c>
      <c r="S210" s="130">
        <v>0</v>
      </c>
      <c r="T210" s="131">
        <f t="shared" si="23"/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304</v>
      </c>
      <c r="AT210" s="132" t="s">
        <v>300</v>
      </c>
      <c r="AU210" s="132" t="s">
        <v>8</v>
      </c>
      <c r="AY210" s="39" t="s">
        <v>298</v>
      </c>
      <c r="BE210" s="133">
        <f t="shared" si="24"/>
        <v>0</v>
      </c>
      <c r="BF210" s="133">
        <f t="shared" si="25"/>
        <v>0</v>
      </c>
      <c r="BG210" s="133">
        <f t="shared" si="26"/>
        <v>0</v>
      </c>
      <c r="BH210" s="133">
        <f t="shared" si="27"/>
        <v>0</v>
      </c>
      <c r="BI210" s="133">
        <f t="shared" si="28"/>
        <v>0</v>
      </c>
      <c r="BJ210" s="39" t="s">
        <v>8</v>
      </c>
      <c r="BK210" s="133">
        <f t="shared" si="29"/>
        <v>0</v>
      </c>
      <c r="BL210" s="39" t="s">
        <v>304</v>
      </c>
      <c r="BM210" s="132" t="s">
        <v>4266</v>
      </c>
    </row>
    <row r="211" spans="1:65" s="49" customFormat="1" ht="14.45" customHeight="1">
      <c r="A211" s="47"/>
      <c r="B211" s="46"/>
      <c r="C211" s="120" t="s">
        <v>788</v>
      </c>
      <c r="D211" s="120" t="s">
        <v>358</v>
      </c>
      <c r="E211" s="121" t="s">
        <v>4267</v>
      </c>
      <c r="F211" s="122" t="s">
        <v>4268</v>
      </c>
      <c r="G211" s="123" t="s">
        <v>438</v>
      </c>
      <c r="H211" s="124">
        <v>4</v>
      </c>
      <c r="I211" s="24"/>
      <c r="J211" s="125">
        <f t="shared" si="20"/>
        <v>0</v>
      </c>
      <c r="K211" s="122" t="s">
        <v>1</v>
      </c>
      <c r="L211" s="126"/>
      <c r="M211" s="127" t="s">
        <v>1</v>
      </c>
      <c r="N211" s="128" t="s">
        <v>40</v>
      </c>
      <c r="O211" s="129"/>
      <c r="P211" s="130">
        <f t="shared" si="21"/>
        <v>0</v>
      </c>
      <c r="Q211" s="130">
        <v>0.0073</v>
      </c>
      <c r="R211" s="130">
        <f t="shared" si="22"/>
        <v>0.0292</v>
      </c>
      <c r="S211" s="130">
        <v>0</v>
      </c>
      <c r="T211" s="131">
        <f t="shared" si="23"/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340</v>
      </c>
      <c r="AT211" s="132" t="s">
        <v>358</v>
      </c>
      <c r="AU211" s="132" t="s">
        <v>8</v>
      </c>
      <c r="AY211" s="39" t="s">
        <v>298</v>
      </c>
      <c r="BE211" s="133">
        <f t="shared" si="24"/>
        <v>0</v>
      </c>
      <c r="BF211" s="133">
        <f t="shared" si="25"/>
        <v>0</v>
      </c>
      <c r="BG211" s="133">
        <f t="shared" si="26"/>
        <v>0</v>
      </c>
      <c r="BH211" s="133">
        <f t="shared" si="27"/>
        <v>0</v>
      </c>
      <c r="BI211" s="133">
        <f t="shared" si="28"/>
        <v>0</v>
      </c>
      <c r="BJ211" s="39" t="s">
        <v>8</v>
      </c>
      <c r="BK211" s="133">
        <f t="shared" si="29"/>
        <v>0</v>
      </c>
      <c r="BL211" s="39" t="s">
        <v>304</v>
      </c>
      <c r="BM211" s="132" t="s">
        <v>4269</v>
      </c>
    </row>
    <row r="212" spans="1:65" s="49" customFormat="1" ht="14.45" customHeight="1">
      <c r="A212" s="47"/>
      <c r="B212" s="46"/>
      <c r="C212" s="120" t="s">
        <v>793</v>
      </c>
      <c r="D212" s="120" t="s">
        <v>358</v>
      </c>
      <c r="E212" s="121" t="s">
        <v>4270</v>
      </c>
      <c r="F212" s="122" t="s">
        <v>4271</v>
      </c>
      <c r="G212" s="123" t="s">
        <v>438</v>
      </c>
      <c r="H212" s="124">
        <v>4</v>
      </c>
      <c r="I212" s="24"/>
      <c r="J212" s="125">
        <f t="shared" si="20"/>
        <v>0</v>
      </c>
      <c r="K212" s="122" t="s">
        <v>4102</v>
      </c>
      <c r="L212" s="126"/>
      <c r="M212" s="127" t="s">
        <v>1</v>
      </c>
      <c r="N212" s="128" t="s">
        <v>40</v>
      </c>
      <c r="O212" s="129"/>
      <c r="P212" s="130">
        <f t="shared" si="21"/>
        <v>0</v>
      </c>
      <c r="Q212" s="130">
        <v>0.0009</v>
      </c>
      <c r="R212" s="130">
        <f t="shared" si="22"/>
        <v>0.0036</v>
      </c>
      <c r="S212" s="130">
        <v>0</v>
      </c>
      <c r="T212" s="131">
        <f t="shared" si="23"/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340</v>
      </c>
      <c r="AT212" s="132" t="s">
        <v>358</v>
      </c>
      <c r="AU212" s="132" t="s">
        <v>8</v>
      </c>
      <c r="AY212" s="39" t="s">
        <v>298</v>
      </c>
      <c r="BE212" s="133">
        <f t="shared" si="24"/>
        <v>0</v>
      </c>
      <c r="BF212" s="133">
        <f t="shared" si="25"/>
        <v>0</v>
      </c>
      <c r="BG212" s="133">
        <f t="shared" si="26"/>
        <v>0</v>
      </c>
      <c r="BH212" s="133">
        <f t="shared" si="27"/>
        <v>0</v>
      </c>
      <c r="BI212" s="133">
        <f t="shared" si="28"/>
        <v>0</v>
      </c>
      <c r="BJ212" s="39" t="s">
        <v>8</v>
      </c>
      <c r="BK212" s="133">
        <f t="shared" si="29"/>
        <v>0</v>
      </c>
      <c r="BL212" s="39" t="s">
        <v>304</v>
      </c>
      <c r="BM212" s="132" t="s">
        <v>4272</v>
      </c>
    </row>
    <row r="213" spans="1:65" s="49" customFormat="1" ht="14.45" customHeight="1">
      <c r="A213" s="47"/>
      <c r="B213" s="46"/>
      <c r="C213" s="135" t="s">
        <v>798</v>
      </c>
      <c r="D213" s="135" t="s">
        <v>300</v>
      </c>
      <c r="E213" s="136" t="s">
        <v>4273</v>
      </c>
      <c r="F213" s="137" t="s">
        <v>4274</v>
      </c>
      <c r="G213" s="138" t="s">
        <v>438</v>
      </c>
      <c r="H213" s="139">
        <v>5</v>
      </c>
      <c r="I213" s="23"/>
      <c r="J213" s="140">
        <f t="shared" si="20"/>
        <v>0</v>
      </c>
      <c r="K213" s="137" t="s">
        <v>1</v>
      </c>
      <c r="L213" s="46"/>
      <c r="M213" s="141" t="s">
        <v>1</v>
      </c>
      <c r="N213" s="142" t="s">
        <v>40</v>
      </c>
      <c r="O213" s="129"/>
      <c r="P213" s="130">
        <f t="shared" si="21"/>
        <v>0</v>
      </c>
      <c r="Q213" s="130">
        <v>0.1230316</v>
      </c>
      <c r="R213" s="130">
        <f t="shared" si="22"/>
        <v>0.615158</v>
      </c>
      <c r="S213" s="130">
        <v>0</v>
      </c>
      <c r="T213" s="131">
        <f t="shared" si="23"/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304</v>
      </c>
      <c r="AT213" s="132" t="s">
        <v>300</v>
      </c>
      <c r="AU213" s="132" t="s">
        <v>8</v>
      </c>
      <c r="AY213" s="39" t="s">
        <v>298</v>
      </c>
      <c r="BE213" s="133">
        <f t="shared" si="24"/>
        <v>0</v>
      </c>
      <c r="BF213" s="133">
        <f t="shared" si="25"/>
        <v>0</v>
      </c>
      <c r="BG213" s="133">
        <f t="shared" si="26"/>
        <v>0</v>
      </c>
      <c r="BH213" s="133">
        <f t="shared" si="27"/>
        <v>0</v>
      </c>
      <c r="BI213" s="133">
        <f t="shared" si="28"/>
        <v>0</v>
      </c>
      <c r="BJ213" s="39" t="s">
        <v>8</v>
      </c>
      <c r="BK213" s="133">
        <f t="shared" si="29"/>
        <v>0</v>
      </c>
      <c r="BL213" s="39" t="s">
        <v>304</v>
      </c>
      <c r="BM213" s="132" t="s">
        <v>4275</v>
      </c>
    </row>
    <row r="214" spans="1:65" s="49" customFormat="1" ht="24.2" customHeight="1">
      <c r="A214" s="47"/>
      <c r="B214" s="46"/>
      <c r="C214" s="120" t="s">
        <v>803</v>
      </c>
      <c r="D214" s="120" t="s">
        <v>358</v>
      </c>
      <c r="E214" s="121" t="s">
        <v>4276</v>
      </c>
      <c r="F214" s="122" t="s">
        <v>4277</v>
      </c>
      <c r="G214" s="123" t="s">
        <v>438</v>
      </c>
      <c r="H214" s="124">
        <v>5</v>
      </c>
      <c r="I214" s="24"/>
      <c r="J214" s="125">
        <f t="shared" si="20"/>
        <v>0</v>
      </c>
      <c r="K214" s="122" t="s">
        <v>1</v>
      </c>
      <c r="L214" s="126"/>
      <c r="M214" s="127" t="s">
        <v>1</v>
      </c>
      <c r="N214" s="128" t="s">
        <v>40</v>
      </c>
      <c r="O214" s="129"/>
      <c r="P214" s="130">
        <f t="shared" si="21"/>
        <v>0</v>
      </c>
      <c r="Q214" s="130">
        <v>0</v>
      </c>
      <c r="R214" s="130">
        <f t="shared" si="22"/>
        <v>0</v>
      </c>
      <c r="S214" s="130">
        <v>0</v>
      </c>
      <c r="T214" s="131">
        <f t="shared" si="23"/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340</v>
      </c>
      <c r="AT214" s="132" t="s">
        <v>358</v>
      </c>
      <c r="AU214" s="132" t="s">
        <v>8</v>
      </c>
      <c r="AY214" s="39" t="s">
        <v>298</v>
      </c>
      <c r="BE214" s="133">
        <f t="shared" si="24"/>
        <v>0</v>
      </c>
      <c r="BF214" s="133">
        <f t="shared" si="25"/>
        <v>0</v>
      </c>
      <c r="BG214" s="133">
        <f t="shared" si="26"/>
        <v>0</v>
      </c>
      <c r="BH214" s="133">
        <f t="shared" si="27"/>
        <v>0</v>
      </c>
      <c r="BI214" s="133">
        <f t="shared" si="28"/>
        <v>0</v>
      </c>
      <c r="BJ214" s="39" t="s">
        <v>8</v>
      </c>
      <c r="BK214" s="133">
        <f t="shared" si="29"/>
        <v>0</v>
      </c>
      <c r="BL214" s="39" t="s">
        <v>304</v>
      </c>
      <c r="BM214" s="132" t="s">
        <v>4278</v>
      </c>
    </row>
    <row r="215" spans="1:65" s="49" customFormat="1" ht="14.45" customHeight="1">
      <c r="A215" s="47"/>
      <c r="B215" s="46"/>
      <c r="C215" s="120" t="s">
        <v>808</v>
      </c>
      <c r="D215" s="120" t="s">
        <v>358</v>
      </c>
      <c r="E215" s="121" t="s">
        <v>4279</v>
      </c>
      <c r="F215" s="122" t="s">
        <v>4280</v>
      </c>
      <c r="G215" s="123" t="s">
        <v>438</v>
      </c>
      <c r="H215" s="124">
        <v>5</v>
      </c>
      <c r="I215" s="24"/>
      <c r="J215" s="125">
        <f t="shared" si="20"/>
        <v>0</v>
      </c>
      <c r="K215" s="122" t="s">
        <v>2550</v>
      </c>
      <c r="L215" s="126"/>
      <c r="M215" s="127" t="s">
        <v>1</v>
      </c>
      <c r="N215" s="128" t="s">
        <v>40</v>
      </c>
      <c r="O215" s="129"/>
      <c r="P215" s="130">
        <f t="shared" si="21"/>
        <v>0</v>
      </c>
      <c r="Q215" s="130">
        <v>0.0009</v>
      </c>
      <c r="R215" s="130">
        <f t="shared" si="22"/>
        <v>0.0045</v>
      </c>
      <c r="S215" s="130">
        <v>0</v>
      </c>
      <c r="T215" s="131">
        <f t="shared" si="23"/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340</v>
      </c>
      <c r="AT215" s="132" t="s">
        <v>358</v>
      </c>
      <c r="AU215" s="132" t="s">
        <v>8</v>
      </c>
      <c r="AY215" s="39" t="s">
        <v>298</v>
      </c>
      <c r="BE215" s="133">
        <f t="shared" si="24"/>
        <v>0</v>
      </c>
      <c r="BF215" s="133">
        <f t="shared" si="25"/>
        <v>0</v>
      </c>
      <c r="BG215" s="133">
        <f t="shared" si="26"/>
        <v>0</v>
      </c>
      <c r="BH215" s="133">
        <f t="shared" si="27"/>
        <v>0</v>
      </c>
      <c r="BI215" s="133">
        <f t="shared" si="28"/>
        <v>0</v>
      </c>
      <c r="BJ215" s="39" t="s">
        <v>8</v>
      </c>
      <c r="BK215" s="133">
        <f t="shared" si="29"/>
        <v>0</v>
      </c>
      <c r="BL215" s="39" t="s">
        <v>304</v>
      </c>
      <c r="BM215" s="132" t="s">
        <v>4281</v>
      </c>
    </row>
    <row r="216" spans="1:65" s="49" customFormat="1" ht="14.45" customHeight="1">
      <c r="A216" s="47"/>
      <c r="B216" s="46"/>
      <c r="C216" s="135" t="s">
        <v>812</v>
      </c>
      <c r="D216" s="135" t="s">
        <v>300</v>
      </c>
      <c r="E216" s="136" t="s">
        <v>4282</v>
      </c>
      <c r="F216" s="137" t="s">
        <v>4283</v>
      </c>
      <c r="G216" s="138" t="s">
        <v>438</v>
      </c>
      <c r="H216" s="139">
        <v>1</v>
      </c>
      <c r="I216" s="23"/>
      <c r="J216" s="140">
        <f t="shared" si="20"/>
        <v>0</v>
      </c>
      <c r="K216" s="137" t="s">
        <v>2550</v>
      </c>
      <c r="L216" s="46"/>
      <c r="M216" s="141" t="s">
        <v>1</v>
      </c>
      <c r="N216" s="142" t="s">
        <v>40</v>
      </c>
      <c r="O216" s="129"/>
      <c r="P216" s="130">
        <f t="shared" si="21"/>
        <v>0</v>
      </c>
      <c r="Q216" s="130">
        <v>0.32906</v>
      </c>
      <c r="R216" s="130">
        <f t="shared" si="22"/>
        <v>0.32906</v>
      </c>
      <c r="S216" s="130">
        <v>0</v>
      </c>
      <c r="T216" s="131">
        <f t="shared" si="23"/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</v>
      </c>
      <c r="AY216" s="39" t="s">
        <v>298</v>
      </c>
      <c r="BE216" s="133">
        <f t="shared" si="24"/>
        <v>0</v>
      </c>
      <c r="BF216" s="133">
        <f t="shared" si="25"/>
        <v>0</v>
      </c>
      <c r="BG216" s="133">
        <f t="shared" si="26"/>
        <v>0</v>
      </c>
      <c r="BH216" s="133">
        <f t="shared" si="27"/>
        <v>0</v>
      </c>
      <c r="BI216" s="133">
        <f t="shared" si="28"/>
        <v>0</v>
      </c>
      <c r="BJ216" s="39" t="s">
        <v>8</v>
      </c>
      <c r="BK216" s="133">
        <f t="shared" si="29"/>
        <v>0</v>
      </c>
      <c r="BL216" s="39" t="s">
        <v>304</v>
      </c>
      <c r="BM216" s="132" t="s">
        <v>4284</v>
      </c>
    </row>
    <row r="217" spans="1:65" s="49" customFormat="1" ht="14.45" customHeight="1">
      <c r="A217" s="47"/>
      <c r="B217" s="46"/>
      <c r="C217" s="120" t="s">
        <v>816</v>
      </c>
      <c r="D217" s="120" t="s">
        <v>358</v>
      </c>
      <c r="E217" s="121" t="s">
        <v>4285</v>
      </c>
      <c r="F217" s="122" t="s">
        <v>4286</v>
      </c>
      <c r="G217" s="123" t="s">
        <v>438</v>
      </c>
      <c r="H217" s="124">
        <v>1</v>
      </c>
      <c r="I217" s="24"/>
      <c r="J217" s="125">
        <f t="shared" si="20"/>
        <v>0</v>
      </c>
      <c r="K217" s="122" t="s">
        <v>2550</v>
      </c>
      <c r="L217" s="126"/>
      <c r="M217" s="127" t="s">
        <v>1</v>
      </c>
      <c r="N217" s="128" t="s">
        <v>40</v>
      </c>
      <c r="O217" s="129"/>
      <c r="P217" s="130">
        <f t="shared" si="21"/>
        <v>0</v>
      </c>
      <c r="Q217" s="130">
        <v>0.0295</v>
      </c>
      <c r="R217" s="130">
        <f t="shared" si="22"/>
        <v>0.0295</v>
      </c>
      <c r="S217" s="130">
        <v>0</v>
      </c>
      <c r="T217" s="131">
        <f t="shared" si="23"/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340</v>
      </c>
      <c r="AT217" s="132" t="s">
        <v>358</v>
      </c>
      <c r="AU217" s="132" t="s">
        <v>8</v>
      </c>
      <c r="AY217" s="39" t="s">
        <v>298</v>
      </c>
      <c r="BE217" s="133">
        <f t="shared" si="24"/>
        <v>0</v>
      </c>
      <c r="BF217" s="133">
        <f t="shared" si="25"/>
        <v>0</v>
      </c>
      <c r="BG217" s="133">
        <f t="shared" si="26"/>
        <v>0</v>
      </c>
      <c r="BH217" s="133">
        <f t="shared" si="27"/>
        <v>0</v>
      </c>
      <c r="BI217" s="133">
        <f t="shared" si="28"/>
        <v>0</v>
      </c>
      <c r="BJ217" s="39" t="s">
        <v>8</v>
      </c>
      <c r="BK217" s="133">
        <f t="shared" si="29"/>
        <v>0</v>
      </c>
      <c r="BL217" s="39" t="s">
        <v>304</v>
      </c>
      <c r="BM217" s="132" t="s">
        <v>4287</v>
      </c>
    </row>
    <row r="218" spans="1:65" s="49" customFormat="1" ht="14.45" customHeight="1">
      <c r="A218" s="47"/>
      <c r="B218" s="46"/>
      <c r="C218" s="120" t="s">
        <v>821</v>
      </c>
      <c r="D218" s="120" t="s">
        <v>358</v>
      </c>
      <c r="E218" s="121" t="s">
        <v>4288</v>
      </c>
      <c r="F218" s="122" t="s">
        <v>4289</v>
      </c>
      <c r="G218" s="123" t="s">
        <v>438</v>
      </c>
      <c r="H218" s="124">
        <v>1</v>
      </c>
      <c r="I218" s="24"/>
      <c r="J218" s="125">
        <f t="shared" si="20"/>
        <v>0</v>
      </c>
      <c r="K218" s="122" t="s">
        <v>2550</v>
      </c>
      <c r="L218" s="126"/>
      <c r="M218" s="127" t="s">
        <v>1</v>
      </c>
      <c r="N218" s="128" t="s">
        <v>40</v>
      </c>
      <c r="O218" s="129"/>
      <c r="P218" s="130">
        <f t="shared" si="21"/>
        <v>0</v>
      </c>
      <c r="Q218" s="130">
        <v>0.0019</v>
      </c>
      <c r="R218" s="130">
        <f t="shared" si="22"/>
        <v>0.0019</v>
      </c>
      <c r="S218" s="130">
        <v>0</v>
      </c>
      <c r="T218" s="131">
        <f t="shared" si="23"/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340</v>
      </c>
      <c r="AT218" s="132" t="s">
        <v>358</v>
      </c>
      <c r="AU218" s="132" t="s">
        <v>8</v>
      </c>
      <c r="AY218" s="39" t="s">
        <v>298</v>
      </c>
      <c r="BE218" s="133">
        <f t="shared" si="24"/>
        <v>0</v>
      </c>
      <c r="BF218" s="133">
        <f t="shared" si="25"/>
        <v>0</v>
      </c>
      <c r="BG218" s="133">
        <f t="shared" si="26"/>
        <v>0</v>
      </c>
      <c r="BH218" s="133">
        <f t="shared" si="27"/>
        <v>0</v>
      </c>
      <c r="BI218" s="133">
        <f t="shared" si="28"/>
        <v>0</v>
      </c>
      <c r="BJ218" s="39" t="s">
        <v>8</v>
      </c>
      <c r="BK218" s="133">
        <f t="shared" si="29"/>
        <v>0</v>
      </c>
      <c r="BL218" s="39" t="s">
        <v>304</v>
      </c>
      <c r="BM218" s="132" t="s">
        <v>4290</v>
      </c>
    </row>
    <row r="219" spans="1:65" s="49" customFormat="1" ht="14.45" customHeight="1">
      <c r="A219" s="47"/>
      <c r="B219" s="46"/>
      <c r="C219" s="135" t="s">
        <v>837</v>
      </c>
      <c r="D219" s="135" t="s">
        <v>300</v>
      </c>
      <c r="E219" s="136" t="s">
        <v>4291</v>
      </c>
      <c r="F219" s="137" t="s">
        <v>4292</v>
      </c>
      <c r="G219" s="138" t="s">
        <v>392</v>
      </c>
      <c r="H219" s="139">
        <v>194</v>
      </c>
      <c r="I219" s="23"/>
      <c r="J219" s="140">
        <f t="shared" si="20"/>
        <v>0</v>
      </c>
      <c r="K219" s="137" t="s">
        <v>1</v>
      </c>
      <c r="L219" s="46"/>
      <c r="M219" s="141" t="s">
        <v>1</v>
      </c>
      <c r="N219" s="142" t="s">
        <v>40</v>
      </c>
      <c r="O219" s="129"/>
      <c r="P219" s="130">
        <f t="shared" si="21"/>
        <v>0</v>
      </c>
      <c r="Q219" s="130">
        <v>0.00019236</v>
      </c>
      <c r="R219" s="130">
        <f t="shared" si="22"/>
        <v>0.037317840000000005</v>
      </c>
      <c r="S219" s="130">
        <v>0</v>
      </c>
      <c r="T219" s="131">
        <f t="shared" si="23"/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304</v>
      </c>
      <c r="AT219" s="132" t="s">
        <v>300</v>
      </c>
      <c r="AU219" s="132" t="s">
        <v>8</v>
      </c>
      <c r="AY219" s="39" t="s">
        <v>298</v>
      </c>
      <c r="BE219" s="133">
        <f t="shared" si="24"/>
        <v>0</v>
      </c>
      <c r="BF219" s="133">
        <f t="shared" si="25"/>
        <v>0</v>
      </c>
      <c r="BG219" s="133">
        <f t="shared" si="26"/>
        <v>0</v>
      </c>
      <c r="BH219" s="133">
        <f t="shared" si="27"/>
        <v>0</v>
      </c>
      <c r="BI219" s="133">
        <f t="shared" si="28"/>
        <v>0</v>
      </c>
      <c r="BJ219" s="39" t="s">
        <v>8</v>
      </c>
      <c r="BK219" s="133">
        <f t="shared" si="29"/>
        <v>0</v>
      </c>
      <c r="BL219" s="39" t="s">
        <v>304</v>
      </c>
      <c r="BM219" s="132" t="s">
        <v>4293</v>
      </c>
    </row>
    <row r="220" spans="1:65" s="49" customFormat="1" ht="24.2" customHeight="1">
      <c r="A220" s="47"/>
      <c r="B220" s="46"/>
      <c r="C220" s="135" t="s">
        <v>843</v>
      </c>
      <c r="D220" s="135" t="s">
        <v>300</v>
      </c>
      <c r="E220" s="136" t="s">
        <v>4294</v>
      </c>
      <c r="F220" s="137" t="s">
        <v>4295</v>
      </c>
      <c r="G220" s="138" t="s">
        <v>392</v>
      </c>
      <c r="H220" s="139">
        <v>181</v>
      </c>
      <c r="I220" s="23"/>
      <c r="J220" s="140">
        <f t="shared" si="20"/>
        <v>0</v>
      </c>
      <c r="K220" s="137" t="s">
        <v>1</v>
      </c>
      <c r="L220" s="46"/>
      <c r="M220" s="141" t="s">
        <v>1</v>
      </c>
      <c r="N220" s="142" t="s">
        <v>40</v>
      </c>
      <c r="O220" s="129"/>
      <c r="P220" s="130">
        <f t="shared" si="21"/>
        <v>0</v>
      </c>
      <c r="Q220" s="130">
        <v>0</v>
      </c>
      <c r="R220" s="130">
        <f t="shared" si="22"/>
        <v>0</v>
      </c>
      <c r="S220" s="130">
        <v>0</v>
      </c>
      <c r="T220" s="131">
        <f t="shared" si="23"/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304</v>
      </c>
      <c r="AT220" s="132" t="s">
        <v>300</v>
      </c>
      <c r="AU220" s="132" t="s">
        <v>8</v>
      </c>
      <c r="AY220" s="39" t="s">
        <v>298</v>
      </c>
      <c r="BE220" s="133">
        <f t="shared" si="24"/>
        <v>0</v>
      </c>
      <c r="BF220" s="133">
        <f t="shared" si="25"/>
        <v>0</v>
      </c>
      <c r="BG220" s="133">
        <f t="shared" si="26"/>
        <v>0</v>
      </c>
      <c r="BH220" s="133">
        <f t="shared" si="27"/>
        <v>0</v>
      </c>
      <c r="BI220" s="133">
        <f t="shared" si="28"/>
        <v>0</v>
      </c>
      <c r="BJ220" s="39" t="s">
        <v>8</v>
      </c>
      <c r="BK220" s="133">
        <f t="shared" si="29"/>
        <v>0</v>
      </c>
      <c r="BL220" s="39" t="s">
        <v>304</v>
      </c>
      <c r="BM220" s="132" t="s">
        <v>4296</v>
      </c>
    </row>
    <row r="221" spans="2:63" s="107" customFormat="1" ht="25.9" customHeight="1">
      <c r="B221" s="108"/>
      <c r="D221" s="109" t="s">
        <v>74</v>
      </c>
      <c r="E221" s="110" t="s">
        <v>1050</v>
      </c>
      <c r="F221" s="110" t="s">
        <v>1051</v>
      </c>
      <c r="J221" s="111">
        <f>BK221</f>
        <v>0</v>
      </c>
      <c r="L221" s="108"/>
      <c r="M221" s="112"/>
      <c r="N221" s="113"/>
      <c r="O221" s="113"/>
      <c r="P221" s="114">
        <f>SUM(P222:P223)</f>
        <v>0</v>
      </c>
      <c r="Q221" s="113"/>
      <c r="R221" s="114">
        <f>SUM(R222:R223)</f>
        <v>0</v>
      </c>
      <c r="S221" s="113"/>
      <c r="T221" s="115">
        <f>SUM(T222:T223)</f>
        <v>0</v>
      </c>
      <c r="AR221" s="109" t="s">
        <v>8</v>
      </c>
      <c r="AT221" s="116" t="s">
        <v>74</v>
      </c>
      <c r="AU221" s="116" t="s">
        <v>75</v>
      </c>
      <c r="AY221" s="109" t="s">
        <v>298</v>
      </c>
      <c r="BK221" s="117">
        <f>SUM(BK222:BK223)</f>
        <v>0</v>
      </c>
    </row>
    <row r="222" spans="1:65" s="49" customFormat="1" ht="24.2" customHeight="1">
      <c r="A222" s="47"/>
      <c r="B222" s="46"/>
      <c r="C222" s="135" t="s">
        <v>849</v>
      </c>
      <c r="D222" s="135" t="s">
        <v>300</v>
      </c>
      <c r="E222" s="136" t="s">
        <v>3337</v>
      </c>
      <c r="F222" s="137" t="s">
        <v>3338</v>
      </c>
      <c r="G222" s="138" t="s">
        <v>347</v>
      </c>
      <c r="H222" s="139">
        <v>5.027</v>
      </c>
      <c r="I222" s="23"/>
      <c r="J222" s="140">
        <f>ROUND(I222*H222,0)</f>
        <v>0</v>
      </c>
      <c r="K222" s="137" t="s">
        <v>314</v>
      </c>
      <c r="L222" s="46"/>
      <c r="M222" s="141" t="s">
        <v>1</v>
      </c>
      <c r="N222" s="142" t="s">
        <v>40</v>
      </c>
      <c r="O222" s="129"/>
      <c r="P222" s="130">
        <f>O222*H222</f>
        <v>0</v>
      </c>
      <c r="Q222" s="130">
        <v>0</v>
      </c>
      <c r="R222" s="130">
        <f>Q222*H222</f>
        <v>0</v>
      </c>
      <c r="S222" s="130">
        <v>0</v>
      </c>
      <c r="T222" s="131">
        <f>S222*H222</f>
        <v>0</v>
      </c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R222" s="132" t="s">
        <v>304</v>
      </c>
      <c r="AT222" s="132" t="s">
        <v>300</v>
      </c>
      <c r="AU222" s="132" t="s">
        <v>8</v>
      </c>
      <c r="AY222" s="39" t="s">
        <v>298</v>
      </c>
      <c r="BE222" s="133">
        <f>IF(N222="základní",J222,0)</f>
        <v>0</v>
      </c>
      <c r="BF222" s="133">
        <f>IF(N222="snížená",J222,0)</f>
        <v>0</v>
      </c>
      <c r="BG222" s="133">
        <f>IF(N222="zákl. přenesená",J222,0)</f>
        <v>0</v>
      </c>
      <c r="BH222" s="133">
        <f>IF(N222="sníž. přenesená",J222,0)</f>
        <v>0</v>
      </c>
      <c r="BI222" s="133">
        <f>IF(N222="nulová",J222,0)</f>
        <v>0</v>
      </c>
      <c r="BJ222" s="39" t="s">
        <v>8</v>
      </c>
      <c r="BK222" s="133">
        <f>ROUND(I222*H222,0)</f>
        <v>0</v>
      </c>
      <c r="BL222" s="39" t="s">
        <v>304</v>
      </c>
      <c r="BM222" s="132" t="s">
        <v>4297</v>
      </c>
    </row>
    <row r="223" spans="1:65" s="49" customFormat="1" ht="24.2" customHeight="1">
      <c r="A223" s="47"/>
      <c r="B223" s="46"/>
      <c r="C223" s="135" t="s">
        <v>854</v>
      </c>
      <c r="D223" s="135" t="s">
        <v>300</v>
      </c>
      <c r="E223" s="136" t="s">
        <v>2672</v>
      </c>
      <c r="F223" s="137" t="s">
        <v>2673</v>
      </c>
      <c r="G223" s="138" t="s">
        <v>347</v>
      </c>
      <c r="H223" s="139">
        <v>2.941</v>
      </c>
      <c r="I223" s="23"/>
      <c r="J223" s="140">
        <f>ROUND(I223*H223,0)</f>
        <v>0</v>
      </c>
      <c r="K223" s="137" t="s">
        <v>1</v>
      </c>
      <c r="L223" s="46"/>
      <c r="M223" s="178" t="s">
        <v>1</v>
      </c>
      <c r="N223" s="179" t="s">
        <v>40</v>
      </c>
      <c r="O223" s="145"/>
      <c r="P223" s="146">
        <f>O223*H223</f>
        <v>0</v>
      </c>
      <c r="Q223" s="146">
        <v>0</v>
      </c>
      <c r="R223" s="146">
        <f>Q223*H223</f>
        <v>0</v>
      </c>
      <c r="S223" s="146">
        <v>0</v>
      </c>
      <c r="T223" s="147">
        <f>S223*H223</f>
        <v>0</v>
      </c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R223" s="132" t="s">
        <v>304</v>
      </c>
      <c r="AT223" s="132" t="s">
        <v>300</v>
      </c>
      <c r="AU223" s="132" t="s">
        <v>8</v>
      </c>
      <c r="AY223" s="39" t="s">
        <v>298</v>
      </c>
      <c r="BE223" s="133">
        <f>IF(N223="základní",J223,0)</f>
        <v>0</v>
      </c>
      <c r="BF223" s="133">
        <f>IF(N223="snížená",J223,0)</f>
        <v>0</v>
      </c>
      <c r="BG223" s="133">
        <f>IF(N223="zákl. přenesená",J223,0)</f>
        <v>0</v>
      </c>
      <c r="BH223" s="133">
        <f>IF(N223="sníž. přenesená",J223,0)</f>
        <v>0</v>
      </c>
      <c r="BI223" s="133">
        <f>IF(N223="nulová",J223,0)</f>
        <v>0</v>
      </c>
      <c r="BJ223" s="39" t="s">
        <v>8</v>
      </c>
      <c r="BK223" s="133">
        <f>ROUND(I223*H223,0)</f>
        <v>0</v>
      </c>
      <c r="BL223" s="39" t="s">
        <v>304</v>
      </c>
      <c r="BM223" s="132" t="s">
        <v>4298</v>
      </c>
    </row>
    <row r="224" spans="1:31" s="49" customFormat="1" ht="6.95" customHeight="1">
      <c r="A224" s="47"/>
      <c r="B224" s="73"/>
      <c r="C224" s="74"/>
      <c r="D224" s="74"/>
      <c r="E224" s="74"/>
      <c r="F224" s="74"/>
      <c r="G224" s="74"/>
      <c r="H224" s="74"/>
      <c r="I224" s="74"/>
      <c r="J224" s="74"/>
      <c r="K224" s="74"/>
      <c r="L224" s="46"/>
      <c r="M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</row>
    <row r="225" s="38" customFormat="1" ht="12"/>
    <row r="226" s="38" customFormat="1" ht="12"/>
    <row r="227" s="38" customFormat="1" ht="12"/>
    <row r="228" s="38" customFormat="1" ht="12"/>
    <row r="229" s="38" customFormat="1" ht="12"/>
    <row r="230" s="38" customFormat="1" ht="12"/>
    <row r="231" s="38" customFormat="1" ht="12"/>
    <row r="232" s="38" customFormat="1" ht="12"/>
  </sheetData>
  <sheetProtection password="D62F" sheet="1" objects="1" scenarios="1"/>
  <autoFilter ref="C119:K22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 topLeftCell="A215">
      <selection activeCell="G228" sqref="G22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139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4299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1592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tr">
        <f>IF('Rekapitulace stavby'!AN10="","",'Rekapitulace stavby'!AN10)</f>
        <v/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tr">
        <f>IF('Rekapitulace stavby'!E11="","",'Rekapitulace stavby'!E11)</f>
        <v>ZOO Dvůr Králové a.s., Štefánikova 1029, D.K.n.L.</v>
      </c>
      <c r="F15" s="47"/>
      <c r="G15" s="47"/>
      <c r="H15" s="47"/>
      <c r="I15" s="45" t="s">
        <v>26</v>
      </c>
      <c r="J15" s="50" t="str">
        <f>IF('Rekapitulace stavby'!AN11="","",'Rekapitulace stavby'!AN11)</f>
        <v/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tr">
        <f>IF('Rekapitulace stavby'!AN16="","",'Rekapitulace stavby'!AN16)</f>
        <v/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tr">
        <f>IF('Rekapitulace stavby'!E17="","",'Rekapitulace stavby'!E17)</f>
        <v>Projektis spol. s r.o., Legionářská 562, D.K.n.L.</v>
      </c>
      <c r="F21" s="47"/>
      <c r="G21" s="47"/>
      <c r="H21" s="47"/>
      <c r="I21" s="45" t="s">
        <v>26</v>
      </c>
      <c r="J21" s="50" t="str">
        <f>IF('Rekapitulace stavby'!AN17="","",'Rekapitulace stavby'!AN17)</f>
        <v/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tr">
        <f>IF('Rekapitulace stavby'!AN19="","",'Rekapitulace stavby'!AN19)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tr">
        <f>IF('Rekapitulace stavby'!E20="","",'Rekapitulace stavby'!E20)</f>
        <v>ing. V. Švehla</v>
      </c>
      <c r="F24" s="47"/>
      <c r="G24" s="47"/>
      <c r="H24" s="47"/>
      <c r="I24" s="45" t="s">
        <v>26</v>
      </c>
      <c r="J24" s="50" t="str">
        <f>IF('Rekapitulace stavby'!AN20="","",'Rekapitulace stavby'!AN20)</f>
        <v/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ROUND(J123,0)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ROUND((SUM(BE123:BE245)),0)</f>
        <v>0</v>
      </c>
      <c r="G33" s="47"/>
      <c r="H33" s="47"/>
      <c r="I33" s="59">
        <v>0.21</v>
      </c>
      <c r="J33" s="58">
        <f>ROUND(((SUM(BE123:BE245))*I33),0)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ROUND((SUM(BF123:BF245)),0)</f>
        <v>0</v>
      </c>
      <c r="G34" s="47"/>
      <c r="H34" s="47"/>
      <c r="I34" s="59">
        <v>0.15</v>
      </c>
      <c r="J34" s="58">
        <f>ROUND(((SUM(BF123:BF245))*I34),0)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ROUND((SUM(BG123:BG245)),0)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ROUND((SUM(BH123:BH245)),0)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ROUND((SUM(BI123:BI245)),0)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54b - SO 54b - Splašková kanalizace - Změna B, 2.etapa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 xml:space="preserve"> 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J123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J124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J125</f>
        <v>0</v>
      </c>
      <c r="L98" s="86"/>
    </row>
    <row r="99" spans="2:12" s="238" customFormat="1" ht="19.9" customHeight="1">
      <c r="B99" s="86"/>
      <c r="D99" s="87" t="s">
        <v>263</v>
      </c>
      <c r="E99" s="88"/>
      <c r="F99" s="88"/>
      <c r="G99" s="88"/>
      <c r="H99" s="88"/>
      <c r="I99" s="88"/>
      <c r="J99" s="89">
        <f>J169</f>
        <v>0</v>
      </c>
      <c r="L99" s="86"/>
    </row>
    <row r="100" spans="2:12" s="238" customFormat="1" ht="19.9" customHeight="1">
      <c r="B100" s="86"/>
      <c r="D100" s="87" t="s">
        <v>264</v>
      </c>
      <c r="E100" s="88"/>
      <c r="F100" s="88"/>
      <c r="G100" s="88"/>
      <c r="H100" s="88"/>
      <c r="I100" s="88"/>
      <c r="J100" s="89">
        <f>J171</f>
        <v>0</v>
      </c>
      <c r="L100" s="86"/>
    </row>
    <row r="101" spans="2:12" s="238" customFormat="1" ht="19.9" customHeight="1">
      <c r="B101" s="86"/>
      <c r="D101" s="87" t="s">
        <v>265</v>
      </c>
      <c r="E101" s="88"/>
      <c r="F101" s="88"/>
      <c r="G101" s="88"/>
      <c r="H101" s="88"/>
      <c r="I101" s="88"/>
      <c r="J101" s="89">
        <f>J173</f>
        <v>0</v>
      </c>
      <c r="L101" s="86"/>
    </row>
    <row r="102" spans="2:12" s="238" customFormat="1" ht="19.9" customHeight="1">
      <c r="B102" s="86"/>
      <c r="D102" s="87" t="s">
        <v>267</v>
      </c>
      <c r="E102" s="88"/>
      <c r="F102" s="88"/>
      <c r="G102" s="88"/>
      <c r="H102" s="88"/>
      <c r="I102" s="88"/>
      <c r="J102" s="89">
        <f>J186</f>
        <v>0</v>
      </c>
      <c r="L102" s="86"/>
    </row>
    <row r="103" spans="2:12" s="238" customFormat="1" ht="19.9" customHeight="1">
      <c r="B103" s="86"/>
      <c r="D103" s="87" t="s">
        <v>270</v>
      </c>
      <c r="E103" s="88"/>
      <c r="F103" s="88"/>
      <c r="G103" s="88"/>
      <c r="H103" s="88"/>
      <c r="I103" s="88"/>
      <c r="J103" s="89">
        <f>J243</f>
        <v>0</v>
      </c>
      <c r="L103" s="86"/>
    </row>
    <row r="104" spans="1:31" s="49" customFormat="1" ht="21.75" customHeight="1">
      <c r="A104" s="47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s="49" customFormat="1" ht="6.95" customHeight="1">
      <c r="A105" s="4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4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="38" customFormat="1" ht="12"/>
    <row r="107" s="38" customFormat="1" ht="12"/>
    <row r="108" s="38" customFormat="1" ht="12"/>
    <row r="109" spans="1:31" s="49" customFormat="1" ht="6.95" customHeight="1">
      <c r="A109" s="47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24.95" customHeight="1">
      <c r="A110" s="47"/>
      <c r="B110" s="46"/>
      <c r="C110" s="43" t="s">
        <v>283</v>
      </c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6.95" customHeight="1">
      <c r="A111" s="47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2" customHeight="1">
      <c r="A112" s="47"/>
      <c r="B112" s="46"/>
      <c r="C112" s="45" t="s">
        <v>16</v>
      </c>
      <c r="D112" s="47"/>
      <c r="E112" s="47"/>
      <c r="F112" s="47"/>
      <c r="G112" s="47"/>
      <c r="H112" s="47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6.5" customHeight="1">
      <c r="A113" s="47"/>
      <c r="B113" s="46"/>
      <c r="C113" s="47"/>
      <c r="D113" s="47"/>
      <c r="E113" s="292" t="str">
        <f>E7</f>
        <v>Expozice Jihozápadní Afrika, ZOO Dvůr Králové a.s. - Změna B, 2.etapa</v>
      </c>
      <c r="F113" s="293"/>
      <c r="G113" s="293"/>
      <c r="H113" s="293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171</v>
      </c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6.5" customHeight="1">
      <c r="A115" s="47"/>
      <c r="B115" s="46"/>
      <c r="C115" s="47"/>
      <c r="D115" s="47"/>
      <c r="E115" s="249" t="str">
        <f>E9</f>
        <v>54b - SO 54b - Splašková kanalizace - Změna B, 2.etapa</v>
      </c>
      <c r="F115" s="291"/>
      <c r="G115" s="291"/>
      <c r="H115" s="291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6.95" customHeight="1">
      <c r="A116" s="47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2" customHeight="1">
      <c r="A117" s="47"/>
      <c r="B117" s="46"/>
      <c r="C117" s="45" t="s">
        <v>20</v>
      </c>
      <c r="D117" s="47"/>
      <c r="E117" s="47"/>
      <c r="F117" s="50" t="str">
        <f>F12</f>
        <v xml:space="preserve"> </v>
      </c>
      <c r="G117" s="47"/>
      <c r="H117" s="47"/>
      <c r="I117" s="45" t="s">
        <v>22</v>
      </c>
      <c r="J117" s="210">
        <f>IF(J12="","",J12)</f>
        <v>0</v>
      </c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6.9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40.15" customHeight="1">
      <c r="A119" s="47"/>
      <c r="B119" s="46"/>
      <c r="C119" s="45" t="s">
        <v>23</v>
      </c>
      <c r="D119" s="47"/>
      <c r="E119" s="47"/>
      <c r="F119" s="50" t="str">
        <f>E15</f>
        <v>ZOO Dvůr Králové a.s., Štefánikova 1029, D.K.n.L.</v>
      </c>
      <c r="G119" s="47"/>
      <c r="H119" s="47"/>
      <c r="I119" s="45" t="s">
        <v>29</v>
      </c>
      <c r="J119" s="77" t="str">
        <f>E21</f>
        <v>Projektis spol. s r.o., Legionářská 562, D.K.n.L.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5.2" customHeight="1">
      <c r="A120" s="47"/>
      <c r="B120" s="46"/>
      <c r="C120" s="45" t="s">
        <v>27</v>
      </c>
      <c r="D120" s="47"/>
      <c r="E120" s="47"/>
      <c r="F120" s="50" t="str">
        <f>IF(E18="","",E18)</f>
        <v>Vyplň údaj</v>
      </c>
      <c r="G120" s="47"/>
      <c r="H120" s="47"/>
      <c r="I120" s="45" t="s">
        <v>32</v>
      </c>
      <c r="J120" s="77" t="str">
        <f>E24</f>
        <v>ing. V. Švehla</v>
      </c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0.3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99" customFormat="1" ht="29.25" customHeight="1">
      <c r="A122" s="90"/>
      <c r="B122" s="91"/>
      <c r="C122" s="92" t="s">
        <v>284</v>
      </c>
      <c r="D122" s="93" t="s">
        <v>60</v>
      </c>
      <c r="E122" s="93" t="s">
        <v>56</v>
      </c>
      <c r="F122" s="93" t="s">
        <v>57</v>
      </c>
      <c r="G122" s="93" t="s">
        <v>285</v>
      </c>
      <c r="H122" s="93" t="s">
        <v>286</v>
      </c>
      <c r="I122" s="93" t="s">
        <v>287</v>
      </c>
      <c r="J122" s="93" t="s">
        <v>258</v>
      </c>
      <c r="K122" s="94" t="s">
        <v>288</v>
      </c>
      <c r="L122" s="95"/>
      <c r="M122" s="96" t="s">
        <v>1</v>
      </c>
      <c r="N122" s="97" t="s">
        <v>39</v>
      </c>
      <c r="O122" s="97" t="s">
        <v>289</v>
      </c>
      <c r="P122" s="97" t="s">
        <v>290</v>
      </c>
      <c r="Q122" s="97" t="s">
        <v>291</v>
      </c>
      <c r="R122" s="97" t="s">
        <v>292</v>
      </c>
      <c r="S122" s="97" t="s">
        <v>293</v>
      </c>
      <c r="T122" s="98" t="s">
        <v>294</v>
      </c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63" s="49" customFormat="1" ht="22.9" customHeight="1">
      <c r="A123" s="47"/>
      <c r="B123" s="46"/>
      <c r="C123" s="100" t="s">
        <v>295</v>
      </c>
      <c r="D123" s="47"/>
      <c r="E123" s="47"/>
      <c r="F123" s="47"/>
      <c r="G123" s="47"/>
      <c r="H123" s="47"/>
      <c r="I123" s="47"/>
      <c r="J123" s="101">
        <f>BK123</f>
        <v>0</v>
      </c>
      <c r="K123" s="47"/>
      <c r="L123" s="46"/>
      <c r="M123" s="102"/>
      <c r="N123" s="103"/>
      <c r="O123" s="55"/>
      <c r="P123" s="104">
        <f>P124</f>
        <v>0</v>
      </c>
      <c r="Q123" s="55"/>
      <c r="R123" s="104">
        <f>R124</f>
        <v>353.72904213751997</v>
      </c>
      <c r="S123" s="55"/>
      <c r="T123" s="105">
        <f>T124</f>
        <v>0</v>
      </c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T123" s="39" t="s">
        <v>74</v>
      </c>
      <c r="AU123" s="39" t="s">
        <v>260</v>
      </c>
      <c r="BK123" s="106">
        <f>BK124</f>
        <v>0</v>
      </c>
    </row>
    <row r="124" spans="2:63" s="107" customFormat="1" ht="25.9" customHeight="1">
      <c r="B124" s="108"/>
      <c r="D124" s="109" t="s">
        <v>74</v>
      </c>
      <c r="E124" s="110" t="s">
        <v>296</v>
      </c>
      <c r="F124" s="110" t="s">
        <v>297</v>
      </c>
      <c r="J124" s="111">
        <f>BK124</f>
        <v>0</v>
      </c>
      <c r="L124" s="108"/>
      <c r="M124" s="112"/>
      <c r="N124" s="113"/>
      <c r="O124" s="113"/>
      <c r="P124" s="114">
        <f>P125+P169+P171+P173+P186+P243</f>
        <v>0</v>
      </c>
      <c r="Q124" s="113"/>
      <c r="R124" s="114">
        <f>R125+R169+R171+R173+R186+R243</f>
        <v>353.72904213751997</v>
      </c>
      <c r="S124" s="113"/>
      <c r="T124" s="115">
        <f>T125+T169+T171+T173+T186+T243</f>
        <v>0</v>
      </c>
      <c r="AR124" s="109" t="s">
        <v>8</v>
      </c>
      <c r="AT124" s="116" t="s">
        <v>74</v>
      </c>
      <c r="AU124" s="116" t="s">
        <v>75</v>
      </c>
      <c r="AY124" s="109" t="s">
        <v>298</v>
      </c>
      <c r="BK124" s="117">
        <f>BK125+BK169+BK171+BK173+BK186+BK243</f>
        <v>0</v>
      </c>
    </row>
    <row r="125" spans="2:63" s="107" customFormat="1" ht="22.9" customHeight="1">
      <c r="B125" s="108"/>
      <c r="D125" s="109" t="s">
        <v>74</v>
      </c>
      <c r="E125" s="118" t="s">
        <v>8</v>
      </c>
      <c r="F125" s="118" t="s">
        <v>299</v>
      </c>
      <c r="J125" s="119">
        <f>BK125</f>
        <v>0</v>
      </c>
      <c r="L125" s="108"/>
      <c r="M125" s="112"/>
      <c r="N125" s="113"/>
      <c r="O125" s="113"/>
      <c r="P125" s="114">
        <f>SUM(P126:P168)</f>
        <v>0</v>
      </c>
      <c r="Q125" s="113"/>
      <c r="R125" s="114">
        <f>SUM(R126:R168)</f>
        <v>219.03255806152</v>
      </c>
      <c r="S125" s="113"/>
      <c r="T125" s="115">
        <f>SUM(T126:T168)</f>
        <v>0</v>
      </c>
      <c r="AR125" s="109" t="s">
        <v>8</v>
      </c>
      <c r="AT125" s="116" t="s">
        <v>74</v>
      </c>
      <c r="AU125" s="116" t="s">
        <v>8</v>
      </c>
      <c r="AY125" s="109" t="s">
        <v>298</v>
      </c>
      <c r="BK125" s="117">
        <f>SUM(BK126:BK168)</f>
        <v>0</v>
      </c>
    </row>
    <row r="126" spans="1:65" s="49" customFormat="1" ht="24.2" customHeight="1">
      <c r="A126" s="47"/>
      <c r="B126" s="46"/>
      <c r="C126" s="135" t="s">
        <v>8</v>
      </c>
      <c r="D126" s="135" t="s">
        <v>300</v>
      </c>
      <c r="E126" s="136" t="s">
        <v>2548</v>
      </c>
      <c r="F126" s="137" t="s">
        <v>2549</v>
      </c>
      <c r="G126" s="138" t="s">
        <v>1699</v>
      </c>
      <c r="H126" s="139">
        <v>1440</v>
      </c>
      <c r="I126" s="23"/>
      <c r="J126" s="140">
        <f>ROUND(I126*H126,0)</f>
        <v>0</v>
      </c>
      <c r="K126" s="137" t="s">
        <v>4067</v>
      </c>
      <c r="L126" s="46"/>
      <c r="M126" s="141" t="s">
        <v>1</v>
      </c>
      <c r="N126" s="142" t="s">
        <v>40</v>
      </c>
      <c r="O126" s="129"/>
      <c r="P126" s="130">
        <f>O126*H126</f>
        <v>0</v>
      </c>
      <c r="Q126" s="130">
        <v>3.2634E-05</v>
      </c>
      <c r="R126" s="130">
        <f>Q126*H126</f>
        <v>0.04699296</v>
      </c>
      <c r="S126" s="130">
        <v>0</v>
      </c>
      <c r="T126" s="131">
        <f>S126*H126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304</v>
      </c>
      <c r="AT126" s="132" t="s">
        <v>300</v>
      </c>
      <c r="AU126" s="132" t="s">
        <v>83</v>
      </c>
      <c r="AY126" s="39" t="s">
        <v>298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39" t="s">
        <v>8</v>
      </c>
      <c r="BK126" s="133">
        <f>ROUND(I126*H126,0)</f>
        <v>0</v>
      </c>
      <c r="BL126" s="39" t="s">
        <v>304</v>
      </c>
      <c r="BM126" s="132" t="s">
        <v>4300</v>
      </c>
    </row>
    <row r="127" spans="2:51" s="150" customFormat="1" ht="12">
      <c r="B127" s="151"/>
      <c r="D127" s="152" t="s">
        <v>306</v>
      </c>
      <c r="E127" s="153" t="s">
        <v>1</v>
      </c>
      <c r="F127" s="154" t="s">
        <v>4301</v>
      </c>
      <c r="H127" s="155">
        <v>1440</v>
      </c>
      <c r="L127" s="151"/>
      <c r="M127" s="156"/>
      <c r="N127" s="157"/>
      <c r="O127" s="157"/>
      <c r="P127" s="157"/>
      <c r="Q127" s="157"/>
      <c r="R127" s="157"/>
      <c r="S127" s="157"/>
      <c r="T127" s="158"/>
      <c r="AT127" s="153" t="s">
        <v>306</v>
      </c>
      <c r="AU127" s="153" t="s">
        <v>83</v>
      </c>
      <c r="AV127" s="150" t="s">
        <v>83</v>
      </c>
      <c r="AW127" s="150" t="s">
        <v>31</v>
      </c>
      <c r="AX127" s="150" t="s">
        <v>8</v>
      </c>
      <c r="AY127" s="153" t="s">
        <v>298</v>
      </c>
    </row>
    <row r="128" spans="1:65" s="49" customFormat="1" ht="24.2" customHeight="1">
      <c r="A128" s="47"/>
      <c r="B128" s="46"/>
      <c r="C128" s="135" t="s">
        <v>83</v>
      </c>
      <c r="D128" s="135" t="s">
        <v>300</v>
      </c>
      <c r="E128" s="136" t="s">
        <v>4302</v>
      </c>
      <c r="F128" s="137" t="s">
        <v>4303</v>
      </c>
      <c r="G128" s="138" t="s">
        <v>4304</v>
      </c>
      <c r="H128" s="139">
        <v>60</v>
      </c>
      <c r="I128" s="23"/>
      <c r="J128" s="140">
        <f>ROUND(I128*H128,0)</f>
        <v>0</v>
      </c>
      <c r="K128" s="137" t="s">
        <v>4067</v>
      </c>
      <c r="L128" s="46"/>
      <c r="M128" s="141" t="s">
        <v>1</v>
      </c>
      <c r="N128" s="142" t="s">
        <v>40</v>
      </c>
      <c r="O128" s="129"/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304</v>
      </c>
      <c r="AT128" s="132" t="s">
        <v>300</v>
      </c>
      <c r="AU128" s="132" t="s">
        <v>83</v>
      </c>
      <c r="AY128" s="39" t="s">
        <v>298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39" t="s">
        <v>8</v>
      </c>
      <c r="BK128" s="133">
        <f>ROUND(I128*H128,0)</f>
        <v>0</v>
      </c>
      <c r="BL128" s="39" t="s">
        <v>304</v>
      </c>
      <c r="BM128" s="132" t="s">
        <v>4305</v>
      </c>
    </row>
    <row r="129" spans="1:65" s="49" customFormat="1" ht="14.45" customHeight="1">
      <c r="A129" s="47"/>
      <c r="B129" s="46"/>
      <c r="C129" s="135" t="s">
        <v>310</v>
      </c>
      <c r="D129" s="135" t="s">
        <v>300</v>
      </c>
      <c r="E129" s="136" t="s">
        <v>4065</v>
      </c>
      <c r="F129" s="137" t="s">
        <v>4066</v>
      </c>
      <c r="G129" s="138" t="s">
        <v>392</v>
      </c>
      <c r="H129" s="139">
        <v>9</v>
      </c>
      <c r="I129" s="23"/>
      <c r="J129" s="140">
        <f>ROUND(I129*H129,0)</f>
        <v>0</v>
      </c>
      <c r="K129" s="137" t="s">
        <v>4067</v>
      </c>
      <c r="L129" s="46"/>
      <c r="M129" s="141" t="s">
        <v>1</v>
      </c>
      <c r="N129" s="142" t="s">
        <v>40</v>
      </c>
      <c r="O129" s="129"/>
      <c r="P129" s="130">
        <f>O129*H129</f>
        <v>0</v>
      </c>
      <c r="Q129" s="130">
        <v>0.0369043</v>
      </c>
      <c r="R129" s="130">
        <f>Q129*H129</f>
        <v>0.3321387</v>
      </c>
      <c r="S129" s="130">
        <v>0</v>
      </c>
      <c r="T129" s="131">
        <f>S129*H129</f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304</v>
      </c>
      <c r="AT129" s="132" t="s">
        <v>300</v>
      </c>
      <c r="AU129" s="132" t="s">
        <v>83</v>
      </c>
      <c r="AY129" s="39" t="s">
        <v>298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39" t="s">
        <v>8</v>
      </c>
      <c r="BK129" s="133">
        <f>ROUND(I129*H129,0)</f>
        <v>0</v>
      </c>
      <c r="BL129" s="39" t="s">
        <v>304</v>
      </c>
      <c r="BM129" s="132" t="s">
        <v>4306</v>
      </c>
    </row>
    <row r="130" spans="2:51" s="150" customFormat="1" ht="12">
      <c r="B130" s="151"/>
      <c r="D130" s="152" t="s">
        <v>306</v>
      </c>
      <c r="E130" s="153" t="s">
        <v>1</v>
      </c>
      <c r="F130" s="154" t="s">
        <v>4307</v>
      </c>
      <c r="H130" s="155">
        <v>9</v>
      </c>
      <c r="L130" s="151"/>
      <c r="M130" s="156"/>
      <c r="N130" s="157"/>
      <c r="O130" s="157"/>
      <c r="P130" s="157"/>
      <c r="Q130" s="157"/>
      <c r="R130" s="157"/>
      <c r="S130" s="157"/>
      <c r="T130" s="158"/>
      <c r="AT130" s="153" t="s">
        <v>306</v>
      </c>
      <c r="AU130" s="153" t="s">
        <v>83</v>
      </c>
      <c r="AV130" s="150" t="s">
        <v>83</v>
      </c>
      <c r="AW130" s="150" t="s">
        <v>31</v>
      </c>
      <c r="AX130" s="150" t="s">
        <v>8</v>
      </c>
      <c r="AY130" s="153" t="s">
        <v>298</v>
      </c>
    </row>
    <row r="131" spans="1:65" s="49" customFormat="1" ht="24.2" customHeight="1">
      <c r="A131" s="47"/>
      <c r="B131" s="46"/>
      <c r="C131" s="135" t="s">
        <v>304</v>
      </c>
      <c r="D131" s="135" t="s">
        <v>300</v>
      </c>
      <c r="E131" s="136" t="s">
        <v>4070</v>
      </c>
      <c r="F131" s="137" t="s">
        <v>4071</v>
      </c>
      <c r="G131" s="138" t="s">
        <v>392</v>
      </c>
      <c r="H131" s="139">
        <v>1.5</v>
      </c>
      <c r="I131" s="23"/>
      <c r="J131" s="140">
        <f>ROUND(I131*H131,0)</f>
        <v>0</v>
      </c>
      <c r="K131" s="137" t="s">
        <v>4067</v>
      </c>
      <c r="L131" s="46"/>
      <c r="M131" s="141" t="s">
        <v>1</v>
      </c>
      <c r="N131" s="142" t="s">
        <v>40</v>
      </c>
      <c r="O131" s="129"/>
      <c r="P131" s="130">
        <f>O131*H131</f>
        <v>0</v>
      </c>
      <c r="Q131" s="130">
        <v>0.0369043</v>
      </c>
      <c r="R131" s="130">
        <f>Q131*H131</f>
        <v>0.05535645</v>
      </c>
      <c r="S131" s="130">
        <v>0</v>
      </c>
      <c r="T131" s="131">
        <f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304</v>
      </c>
      <c r="AT131" s="132" t="s">
        <v>300</v>
      </c>
      <c r="AU131" s="132" t="s">
        <v>83</v>
      </c>
      <c r="AY131" s="39" t="s">
        <v>298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39" t="s">
        <v>8</v>
      </c>
      <c r="BK131" s="133">
        <f>ROUND(I131*H131,0)</f>
        <v>0</v>
      </c>
      <c r="BL131" s="39" t="s">
        <v>304</v>
      </c>
      <c r="BM131" s="132" t="s">
        <v>4308</v>
      </c>
    </row>
    <row r="132" spans="2:51" s="150" customFormat="1" ht="12">
      <c r="B132" s="151"/>
      <c r="D132" s="152" t="s">
        <v>306</v>
      </c>
      <c r="E132" s="153" t="s">
        <v>1</v>
      </c>
      <c r="F132" s="154" t="s">
        <v>4309</v>
      </c>
      <c r="H132" s="155">
        <v>1.5</v>
      </c>
      <c r="L132" s="151"/>
      <c r="M132" s="156"/>
      <c r="N132" s="157"/>
      <c r="O132" s="157"/>
      <c r="P132" s="157"/>
      <c r="Q132" s="157"/>
      <c r="R132" s="157"/>
      <c r="S132" s="157"/>
      <c r="T132" s="158"/>
      <c r="AT132" s="153" t="s">
        <v>306</v>
      </c>
      <c r="AU132" s="153" t="s">
        <v>83</v>
      </c>
      <c r="AV132" s="150" t="s">
        <v>83</v>
      </c>
      <c r="AW132" s="150" t="s">
        <v>31</v>
      </c>
      <c r="AX132" s="150" t="s">
        <v>8</v>
      </c>
      <c r="AY132" s="153" t="s">
        <v>298</v>
      </c>
    </row>
    <row r="133" spans="1:65" s="49" customFormat="1" ht="37.9" customHeight="1">
      <c r="A133" s="47"/>
      <c r="B133" s="46"/>
      <c r="C133" s="135" t="s">
        <v>327</v>
      </c>
      <c r="D133" s="135" t="s">
        <v>300</v>
      </c>
      <c r="E133" s="136" t="s">
        <v>4074</v>
      </c>
      <c r="F133" s="137" t="s">
        <v>4075</v>
      </c>
      <c r="G133" s="138" t="s">
        <v>303</v>
      </c>
      <c r="H133" s="139">
        <v>31.5</v>
      </c>
      <c r="I133" s="23"/>
      <c r="J133" s="140">
        <f>ROUND(I133*H133,0)</f>
        <v>0</v>
      </c>
      <c r="K133" s="137" t="s">
        <v>1</v>
      </c>
      <c r="L133" s="46"/>
      <c r="M133" s="141" t="s">
        <v>1</v>
      </c>
      <c r="N133" s="142" t="s">
        <v>40</v>
      </c>
      <c r="O133" s="129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304</v>
      </c>
      <c r="AT133" s="132" t="s">
        <v>300</v>
      </c>
      <c r="AU133" s="132" t="s">
        <v>83</v>
      </c>
      <c r="AY133" s="39" t="s">
        <v>298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39" t="s">
        <v>8</v>
      </c>
      <c r="BK133" s="133">
        <f>ROUND(I133*H133,0)</f>
        <v>0</v>
      </c>
      <c r="BL133" s="39" t="s">
        <v>304</v>
      </c>
      <c r="BM133" s="132" t="s">
        <v>4310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4311</v>
      </c>
      <c r="H134" s="155">
        <v>31.5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8</v>
      </c>
      <c r="AY134" s="153" t="s">
        <v>298</v>
      </c>
    </row>
    <row r="135" spans="1:65" s="49" customFormat="1" ht="24.2" customHeight="1">
      <c r="A135" s="47"/>
      <c r="B135" s="46"/>
      <c r="C135" s="135" t="s">
        <v>332</v>
      </c>
      <c r="D135" s="135" t="s">
        <v>300</v>
      </c>
      <c r="E135" s="136" t="s">
        <v>4312</v>
      </c>
      <c r="F135" s="137" t="s">
        <v>4313</v>
      </c>
      <c r="G135" s="138" t="s">
        <v>303</v>
      </c>
      <c r="H135" s="139">
        <v>32.34</v>
      </c>
      <c r="I135" s="23"/>
      <c r="J135" s="140">
        <f>ROUND(I135*H135,0)</f>
        <v>0</v>
      </c>
      <c r="K135" s="137" t="s">
        <v>4067</v>
      </c>
      <c r="L135" s="46"/>
      <c r="M135" s="141" t="s">
        <v>1</v>
      </c>
      <c r="N135" s="142" t="s">
        <v>40</v>
      </c>
      <c r="O135" s="129"/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39" t="s">
        <v>8</v>
      </c>
      <c r="BK135" s="133">
        <f>ROUND(I135*H135,0)</f>
        <v>0</v>
      </c>
      <c r="BL135" s="39" t="s">
        <v>304</v>
      </c>
      <c r="BM135" s="132" t="s">
        <v>4314</v>
      </c>
    </row>
    <row r="136" spans="2:51" s="150" customFormat="1" ht="12">
      <c r="B136" s="151"/>
      <c r="D136" s="152" t="s">
        <v>306</v>
      </c>
      <c r="E136" s="153" t="s">
        <v>1</v>
      </c>
      <c r="F136" s="154" t="s">
        <v>4315</v>
      </c>
      <c r="H136" s="155">
        <v>32.34</v>
      </c>
      <c r="L136" s="151"/>
      <c r="M136" s="156"/>
      <c r="N136" s="157"/>
      <c r="O136" s="157"/>
      <c r="P136" s="157"/>
      <c r="Q136" s="157"/>
      <c r="R136" s="157"/>
      <c r="S136" s="157"/>
      <c r="T136" s="158"/>
      <c r="AT136" s="153" t="s">
        <v>306</v>
      </c>
      <c r="AU136" s="153" t="s">
        <v>83</v>
      </c>
      <c r="AV136" s="150" t="s">
        <v>83</v>
      </c>
      <c r="AW136" s="150" t="s">
        <v>31</v>
      </c>
      <c r="AX136" s="150" t="s">
        <v>8</v>
      </c>
      <c r="AY136" s="153" t="s">
        <v>298</v>
      </c>
    </row>
    <row r="137" spans="1:65" s="49" customFormat="1" ht="24.2" customHeight="1">
      <c r="A137" s="47"/>
      <c r="B137" s="46"/>
      <c r="C137" s="135" t="s">
        <v>336</v>
      </c>
      <c r="D137" s="135" t="s">
        <v>300</v>
      </c>
      <c r="E137" s="136" t="s">
        <v>4078</v>
      </c>
      <c r="F137" s="137" t="s">
        <v>4079</v>
      </c>
      <c r="G137" s="138" t="s">
        <v>303</v>
      </c>
      <c r="H137" s="139">
        <v>660.84</v>
      </c>
      <c r="I137" s="23"/>
      <c r="J137" s="140">
        <f>ROUND(I137*H137,0)</f>
        <v>0</v>
      </c>
      <c r="K137" s="137" t="s">
        <v>4067</v>
      </c>
      <c r="L137" s="46"/>
      <c r="M137" s="141" t="s">
        <v>1</v>
      </c>
      <c r="N137" s="142" t="s">
        <v>40</v>
      </c>
      <c r="O137" s="129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304</v>
      </c>
      <c r="AT137" s="132" t="s">
        <v>300</v>
      </c>
      <c r="AU137" s="132" t="s">
        <v>83</v>
      </c>
      <c r="AY137" s="39" t="s">
        <v>298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39" t="s">
        <v>8</v>
      </c>
      <c r="BK137" s="133">
        <f>ROUND(I137*H137,0)</f>
        <v>0</v>
      </c>
      <c r="BL137" s="39" t="s">
        <v>304</v>
      </c>
      <c r="BM137" s="132" t="s">
        <v>4316</v>
      </c>
    </row>
    <row r="138" spans="2:51" s="150" customFormat="1" ht="12">
      <c r="B138" s="151"/>
      <c r="D138" s="152" t="s">
        <v>306</v>
      </c>
      <c r="E138" s="153" t="s">
        <v>1</v>
      </c>
      <c r="F138" s="154" t="s">
        <v>4317</v>
      </c>
      <c r="H138" s="155">
        <v>491.64</v>
      </c>
      <c r="L138" s="151"/>
      <c r="M138" s="156"/>
      <c r="N138" s="157"/>
      <c r="O138" s="157"/>
      <c r="P138" s="157"/>
      <c r="Q138" s="157"/>
      <c r="R138" s="157"/>
      <c r="S138" s="157"/>
      <c r="T138" s="158"/>
      <c r="AT138" s="153" t="s">
        <v>306</v>
      </c>
      <c r="AU138" s="153" t="s">
        <v>83</v>
      </c>
      <c r="AV138" s="150" t="s">
        <v>83</v>
      </c>
      <c r="AW138" s="150" t="s">
        <v>31</v>
      </c>
      <c r="AX138" s="150" t="s">
        <v>75</v>
      </c>
      <c r="AY138" s="153" t="s">
        <v>298</v>
      </c>
    </row>
    <row r="139" spans="2:51" s="150" customFormat="1" ht="12">
      <c r="B139" s="151"/>
      <c r="D139" s="152" t="s">
        <v>306</v>
      </c>
      <c r="E139" s="153" t="s">
        <v>1</v>
      </c>
      <c r="F139" s="154" t="s">
        <v>4318</v>
      </c>
      <c r="H139" s="155">
        <v>169.2</v>
      </c>
      <c r="L139" s="151"/>
      <c r="M139" s="156"/>
      <c r="N139" s="157"/>
      <c r="O139" s="157"/>
      <c r="P139" s="157"/>
      <c r="Q139" s="157"/>
      <c r="R139" s="157"/>
      <c r="S139" s="157"/>
      <c r="T139" s="158"/>
      <c r="AT139" s="153" t="s">
        <v>306</v>
      </c>
      <c r="AU139" s="153" t="s">
        <v>83</v>
      </c>
      <c r="AV139" s="150" t="s">
        <v>83</v>
      </c>
      <c r="AW139" s="150" t="s">
        <v>31</v>
      </c>
      <c r="AX139" s="150" t="s">
        <v>75</v>
      </c>
      <c r="AY139" s="153" t="s">
        <v>298</v>
      </c>
    </row>
    <row r="140" spans="2:51" s="167" customFormat="1" ht="12">
      <c r="B140" s="168"/>
      <c r="D140" s="152" t="s">
        <v>306</v>
      </c>
      <c r="E140" s="169" t="s">
        <v>1</v>
      </c>
      <c r="F140" s="170" t="s">
        <v>430</v>
      </c>
      <c r="H140" s="171">
        <v>660.84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306</v>
      </c>
      <c r="AU140" s="169" t="s">
        <v>83</v>
      </c>
      <c r="AV140" s="167" t="s">
        <v>304</v>
      </c>
      <c r="AW140" s="167" t="s">
        <v>31</v>
      </c>
      <c r="AX140" s="167" t="s">
        <v>8</v>
      </c>
      <c r="AY140" s="169" t="s">
        <v>298</v>
      </c>
    </row>
    <row r="141" spans="1:65" s="49" customFormat="1" ht="14.45" customHeight="1">
      <c r="A141" s="47"/>
      <c r="B141" s="46"/>
      <c r="C141" s="135" t="s">
        <v>340</v>
      </c>
      <c r="D141" s="135" t="s">
        <v>300</v>
      </c>
      <c r="E141" s="136" t="s">
        <v>4319</v>
      </c>
      <c r="F141" s="137" t="s">
        <v>4320</v>
      </c>
      <c r="G141" s="138" t="s">
        <v>381</v>
      </c>
      <c r="H141" s="139">
        <v>21.56</v>
      </c>
      <c r="I141" s="23"/>
      <c r="J141" s="140">
        <f>ROUND(I141*H141,0)</f>
        <v>0</v>
      </c>
      <c r="K141" s="137" t="s">
        <v>4067</v>
      </c>
      <c r="L141" s="46"/>
      <c r="M141" s="141" t="s">
        <v>1</v>
      </c>
      <c r="N141" s="142" t="s">
        <v>40</v>
      </c>
      <c r="O141" s="129"/>
      <c r="P141" s="130">
        <f>O141*H141</f>
        <v>0</v>
      </c>
      <c r="Q141" s="130">
        <v>0.00628392</v>
      </c>
      <c r="R141" s="130">
        <f>Q141*H141</f>
        <v>0.1354813152</v>
      </c>
      <c r="S141" s="130">
        <v>0</v>
      </c>
      <c r="T141" s="131">
        <f>S141*H141</f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304</v>
      </c>
      <c r="AT141" s="132" t="s">
        <v>300</v>
      </c>
      <c r="AU141" s="132" t="s">
        <v>83</v>
      </c>
      <c r="AY141" s="39" t="s">
        <v>298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39" t="s">
        <v>8</v>
      </c>
      <c r="BK141" s="133">
        <f>ROUND(I141*H141,0)</f>
        <v>0</v>
      </c>
      <c r="BL141" s="39" t="s">
        <v>304</v>
      </c>
      <c r="BM141" s="132" t="s">
        <v>4321</v>
      </c>
    </row>
    <row r="142" spans="2:51" s="150" customFormat="1" ht="12">
      <c r="B142" s="151"/>
      <c r="D142" s="152" t="s">
        <v>306</v>
      </c>
      <c r="E142" s="153" t="s">
        <v>1</v>
      </c>
      <c r="F142" s="154" t="s">
        <v>4322</v>
      </c>
      <c r="H142" s="155">
        <v>21.56</v>
      </c>
      <c r="L142" s="151"/>
      <c r="M142" s="156"/>
      <c r="N142" s="157"/>
      <c r="O142" s="157"/>
      <c r="P142" s="157"/>
      <c r="Q142" s="157"/>
      <c r="R142" s="157"/>
      <c r="S142" s="157"/>
      <c r="T142" s="158"/>
      <c r="AT142" s="153" t="s">
        <v>306</v>
      </c>
      <c r="AU142" s="153" t="s">
        <v>83</v>
      </c>
      <c r="AV142" s="150" t="s">
        <v>83</v>
      </c>
      <c r="AW142" s="150" t="s">
        <v>31</v>
      </c>
      <c r="AX142" s="150" t="s">
        <v>8</v>
      </c>
      <c r="AY142" s="153" t="s">
        <v>298</v>
      </c>
    </row>
    <row r="143" spans="1:65" s="49" customFormat="1" ht="24.2" customHeight="1">
      <c r="A143" s="47"/>
      <c r="B143" s="46"/>
      <c r="C143" s="135" t="s">
        <v>344</v>
      </c>
      <c r="D143" s="135" t="s">
        <v>300</v>
      </c>
      <c r="E143" s="136" t="s">
        <v>4323</v>
      </c>
      <c r="F143" s="137" t="s">
        <v>4324</v>
      </c>
      <c r="G143" s="138" t="s">
        <v>381</v>
      </c>
      <c r="H143" s="139">
        <v>21.56</v>
      </c>
      <c r="I143" s="23"/>
      <c r="J143" s="140">
        <f>ROUND(I143*H143,0)</f>
        <v>0</v>
      </c>
      <c r="K143" s="137" t="s">
        <v>4067</v>
      </c>
      <c r="L143" s="46"/>
      <c r="M143" s="141" t="s">
        <v>1</v>
      </c>
      <c r="N143" s="142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304</v>
      </c>
      <c r="AT143" s="132" t="s">
        <v>300</v>
      </c>
      <c r="AU143" s="132" t="s">
        <v>83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304</v>
      </c>
      <c r="BM143" s="132" t="s">
        <v>4325</v>
      </c>
    </row>
    <row r="144" spans="1:65" s="49" customFormat="1" ht="14.45" customHeight="1">
      <c r="A144" s="47"/>
      <c r="B144" s="46"/>
      <c r="C144" s="120" t="s">
        <v>350</v>
      </c>
      <c r="D144" s="120" t="s">
        <v>358</v>
      </c>
      <c r="E144" s="121" t="s">
        <v>4326</v>
      </c>
      <c r="F144" s="122" t="s">
        <v>4327</v>
      </c>
      <c r="G144" s="123" t="s">
        <v>347</v>
      </c>
      <c r="H144" s="124">
        <v>1.671</v>
      </c>
      <c r="I144" s="24"/>
      <c r="J144" s="125">
        <f>ROUND(I144*H144,0)</f>
        <v>0</v>
      </c>
      <c r="K144" s="122" t="s">
        <v>1</v>
      </c>
      <c r="L144" s="126"/>
      <c r="M144" s="127" t="s">
        <v>1</v>
      </c>
      <c r="N144" s="128" t="s">
        <v>40</v>
      </c>
      <c r="O144" s="129"/>
      <c r="P144" s="130">
        <f>O144*H144</f>
        <v>0</v>
      </c>
      <c r="Q144" s="130">
        <v>1</v>
      </c>
      <c r="R144" s="130">
        <f>Q144*H144</f>
        <v>1.671</v>
      </c>
      <c r="S144" s="130">
        <v>0</v>
      </c>
      <c r="T144" s="131">
        <f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340</v>
      </c>
      <c r="AT144" s="132" t="s">
        <v>358</v>
      </c>
      <c r="AU144" s="132" t="s">
        <v>83</v>
      </c>
      <c r="AY144" s="39" t="s">
        <v>298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39" t="s">
        <v>8</v>
      </c>
      <c r="BK144" s="133">
        <f>ROUND(I144*H144,0)</f>
        <v>0</v>
      </c>
      <c r="BL144" s="39" t="s">
        <v>304</v>
      </c>
      <c r="BM144" s="132" t="s">
        <v>4328</v>
      </c>
    </row>
    <row r="145" spans="2:51" s="150" customFormat="1" ht="12">
      <c r="B145" s="151"/>
      <c r="D145" s="152" t="s">
        <v>306</v>
      </c>
      <c r="E145" s="153" t="s">
        <v>1</v>
      </c>
      <c r="F145" s="154" t="s">
        <v>4329</v>
      </c>
      <c r="H145" s="155">
        <v>3.342</v>
      </c>
      <c r="L145" s="151"/>
      <c r="M145" s="156"/>
      <c r="N145" s="157"/>
      <c r="O145" s="157"/>
      <c r="P145" s="157"/>
      <c r="Q145" s="157"/>
      <c r="R145" s="157"/>
      <c r="S145" s="157"/>
      <c r="T145" s="158"/>
      <c r="AT145" s="153" t="s">
        <v>306</v>
      </c>
      <c r="AU145" s="153" t="s">
        <v>83</v>
      </c>
      <c r="AV145" s="150" t="s">
        <v>83</v>
      </c>
      <c r="AW145" s="150" t="s">
        <v>31</v>
      </c>
      <c r="AX145" s="150" t="s">
        <v>75</v>
      </c>
      <c r="AY145" s="153" t="s">
        <v>298</v>
      </c>
    </row>
    <row r="146" spans="2:51" s="150" customFormat="1" ht="12">
      <c r="B146" s="151"/>
      <c r="D146" s="152" t="s">
        <v>306</v>
      </c>
      <c r="E146" s="153" t="s">
        <v>1</v>
      </c>
      <c r="F146" s="154" t="s">
        <v>4330</v>
      </c>
      <c r="H146" s="155">
        <v>1.671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31</v>
      </c>
      <c r="AX146" s="150" t="s">
        <v>8</v>
      </c>
      <c r="AY146" s="153" t="s">
        <v>298</v>
      </c>
    </row>
    <row r="147" spans="1:65" s="49" customFormat="1" ht="14.45" customHeight="1">
      <c r="A147" s="47"/>
      <c r="B147" s="46"/>
      <c r="C147" s="135" t="s">
        <v>357</v>
      </c>
      <c r="D147" s="135" t="s">
        <v>300</v>
      </c>
      <c r="E147" s="136" t="s">
        <v>2582</v>
      </c>
      <c r="F147" s="137" t="s">
        <v>2583</v>
      </c>
      <c r="G147" s="138" t="s">
        <v>381</v>
      </c>
      <c r="H147" s="139">
        <v>1101.4</v>
      </c>
      <c r="I147" s="23"/>
      <c r="J147" s="140">
        <f>ROUND(I147*H147,0)</f>
        <v>0</v>
      </c>
      <c r="K147" s="137" t="s">
        <v>1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0.00058136</v>
      </c>
      <c r="R147" s="130">
        <f>Q147*H147</f>
        <v>0.640309904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4331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4332</v>
      </c>
      <c r="H148" s="155">
        <v>819.4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75</v>
      </c>
      <c r="AY148" s="153" t="s">
        <v>298</v>
      </c>
    </row>
    <row r="149" spans="2:51" s="150" customFormat="1" ht="12">
      <c r="B149" s="151"/>
      <c r="D149" s="152" t="s">
        <v>306</v>
      </c>
      <c r="E149" s="153" t="s">
        <v>1</v>
      </c>
      <c r="F149" s="154" t="s">
        <v>4333</v>
      </c>
      <c r="H149" s="155">
        <v>282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306</v>
      </c>
      <c r="AU149" s="153" t="s">
        <v>83</v>
      </c>
      <c r="AV149" s="150" t="s">
        <v>83</v>
      </c>
      <c r="AW149" s="150" t="s">
        <v>31</v>
      </c>
      <c r="AX149" s="150" t="s">
        <v>75</v>
      </c>
      <c r="AY149" s="153" t="s">
        <v>298</v>
      </c>
    </row>
    <row r="150" spans="2:51" s="167" customFormat="1" ht="12">
      <c r="B150" s="168"/>
      <c r="D150" s="152" t="s">
        <v>306</v>
      </c>
      <c r="E150" s="169" t="s">
        <v>1</v>
      </c>
      <c r="F150" s="170" t="s">
        <v>430</v>
      </c>
      <c r="H150" s="171">
        <v>1101.4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306</v>
      </c>
      <c r="AU150" s="169" t="s">
        <v>83</v>
      </c>
      <c r="AV150" s="167" t="s">
        <v>304</v>
      </c>
      <c r="AW150" s="167" t="s">
        <v>31</v>
      </c>
      <c r="AX150" s="167" t="s">
        <v>8</v>
      </c>
      <c r="AY150" s="169" t="s">
        <v>298</v>
      </c>
    </row>
    <row r="151" spans="1:65" s="49" customFormat="1" ht="14.45" customHeight="1">
      <c r="A151" s="47"/>
      <c r="B151" s="46"/>
      <c r="C151" s="135" t="s">
        <v>363</v>
      </c>
      <c r="D151" s="135" t="s">
        <v>300</v>
      </c>
      <c r="E151" s="136" t="s">
        <v>4334</v>
      </c>
      <c r="F151" s="137" t="s">
        <v>4335</v>
      </c>
      <c r="G151" s="138" t="s">
        <v>381</v>
      </c>
      <c r="H151" s="139">
        <v>32.34</v>
      </c>
      <c r="I151" s="23"/>
      <c r="J151" s="140">
        <f>ROUND(I151*H151,0)</f>
        <v>0</v>
      </c>
      <c r="K151" s="137" t="s">
        <v>4067</v>
      </c>
      <c r="L151" s="46"/>
      <c r="M151" s="141" t="s">
        <v>1</v>
      </c>
      <c r="N151" s="142" t="s">
        <v>40</v>
      </c>
      <c r="O151" s="129"/>
      <c r="P151" s="130">
        <f>O151*H151</f>
        <v>0</v>
      </c>
      <c r="Q151" s="130">
        <v>0.000627048</v>
      </c>
      <c r="R151" s="130">
        <f>Q151*H151</f>
        <v>0.02027873232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4336</v>
      </c>
    </row>
    <row r="152" spans="2:51" s="150" customFormat="1" ht="12">
      <c r="B152" s="151"/>
      <c r="D152" s="152" t="s">
        <v>306</v>
      </c>
      <c r="E152" s="153" t="s">
        <v>1</v>
      </c>
      <c r="F152" s="154" t="s">
        <v>4337</v>
      </c>
      <c r="H152" s="155">
        <v>32.34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31</v>
      </c>
      <c r="AX152" s="150" t="s">
        <v>8</v>
      </c>
      <c r="AY152" s="153" t="s">
        <v>298</v>
      </c>
    </row>
    <row r="153" spans="1:65" s="49" customFormat="1" ht="14.45" customHeight="1">
      <c r="A153" s="47"/>
      <c r="B153" s="46"/>
      <c r="C153" s="135" t="s">
        <v>367</v>
      </c>
      <c r="D153" s="135" t="s">
        <v>300</v>
      </c>
      <c r="E153" s="136" t="s">
        <v>2586</v>
      </c>
      <c r="F153" s="137" t="s">
        <v>2587</v>
      </c>
      <c r="G153" s="138" t="s">
        <v>381</v>
      </c>
      <c r="H153" s="139">
        <v>1101.4</v>
      </c>
      <c r="I153" s="23"/>
      <c r="J153" s="140">
        <f>ROUND(I153*H153,0)</f>
        <v>0</v>
      </c>
      <c r="K153" s="137" t="s">
        <v>1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83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4338</v>
      </c>
    </row>
    <row r="154" spans="1:65" s="49" customFormat="1" ht="14.45" customHeight="1">
      <c r="A154" s="47"/>
      <c r="B154" s="46"/>
      <c r="C154" s="135" t="s">
        <v>371</v>
      </c>
      <c r="D154" s="135" t="s">
        <v>300</v>
      </c>
      <c r="E154" s="136" t="s">
        <v>4339</v>
      </c>
      <c r="F154" s="137" t="s">
        <v>4340</v>
      </c>
      <c r="G154" s="138" t="s">
        <v>381</v>
      </c>
      <c r="H154" s="139">
        <v>32.34</v>
      </c>
      <c r="I154" s="23"/>
      <c r="J154" s="140">
        <f>ROUND(I154*H154,0)</f>
        <v>0</v>
      </c>
      <c r="K154" s="137" t="s">
        <v>4067</v>
      </c>
      <c r="L154" s="46"/>
      <c r="M154" s="141" t="s">
        <v>1</v>
      </c>
      <c r="N154" s="142" t="s">
        <v>40</v>
      </c>
      <c r="O154" s="129"/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304</v>
      </c>
      <c r="AT154" s="132" t="s">
        <v>300</v>
      </c>
      <c r="AU154" s="132" t="s">
        <v>83</v>
      </c>
      <c r="AY154" s="39" t="s">
        <v>298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39" t="s">
        <v>8</v>
      </c>
      <c r="BK154" s="133">
        <f>ROUND(I154*H154,0)</f>
        <v>0</v>
      </c>
      <c r="BL154" s="39" t="s">
        <v>304</v>
      </c>
      <c r="BM154" s="132" t="s">
        <v>4341</v>
      </c>
    </row>
    <row r="155" spans="1:65" s="49" customFormat="1" ht="24.2" customHeight="1">
      <c r="A155" s="47"/>
      <c r="B155" s="46"/>
      <c r="C155" s="135" t="s">
        <v>9</v>
      </c>
      <c r="D155" s="135" t="s">
        <v>300</v>
      </c>
      <c r="E155" s="136" t="s">
        <v>4087</v>
      </c>
      <c r="F155" s="137" t="s">
        <v>4088</v>
      </c>
      <c r="G155" s="138" t="s">
        <v>303</v>
      </c>
      <c r="H155" s="139">
        <v>693.18</v>
      </c>
      <c r="I155" s="23"/>
      <c r="J155" s="140">
        <f>ROUND(I155*H155,0)</f>
        <v>0</v>
      </c>
      <c r="K155" s="137" t="s">
        <v>4067</v>
      </c>
      <c r="L155" s="46"/>
      <c r="M155" s="141" t="s">
        <v>1</v>
      </c>
      <c r="N155" s="142" t="s">
        <v>40</v>
      </c>
      <c r="O155" s="129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83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4342</v>
      </c>
    </row>
    <row r="156" spans="2:51" s="150" customFormat="1" ht="12">
      <c r="B156" s="151"/>
      <c r="D156" s="152" t="s">
        <v>306</v>
      </c>
      <c r="E156" s="153" t="s">
        <v>1</v>
      </c>
      <c r="F156" s="154" t="s">
        <v>4343</v>
      </c>
      <c r="H156" s="155">
        <v>693.18</v>
      </c>
      <c r="L156" s="151"/>
      <c r="M156" s="156"/>
      <c r="N156" s="157"/>
      <c r="O156" s="157"/>
      <c r="P156" s="157"/>
      <c r="Q156" s="157"/>
      <c r="R156" s="157"/>
      <c r="S156" s="157"/>
      <c r="T156" s="158"/>
      <c r="AT156" s="153" t="s">
        <v>306</v>
      </c>
      <c r="AU156" s="153" t="s">
        <v>83</v>
      </c>
      <c r="AV156" s="150" t="s">
        <v>83</v>
      </c>
      <c r="AW156" s="150" t="s">
        <v>31</v>
      </c>
      <c r="AX156" s="150" t="s">
        <v>8</v>
      </c>
      <c r="AY156" s="153" t="s">
        <v>298</v>
      </c>
    </row>
    <row r="157" spans="1:65" s="49" customFormat="1" ht="24.2" customHeight="1">
      <c r="A157" s="47"/>
      <c r="B157" s="46"/>
      <c r="C157" s="135" t="s">
        <v>378</v>
      </c>
      <c r="D157" s="135" t="s">
        <v>300</v>
      </c>
      <c r="E157" s="136" t="s">
        <v>4090</v>
      </c>
      <c r="F157" s="137" t="s">
        <v>4091</v>
      </c>
      <c r="G157" s="138" t="s">
        <v>303</v>
      </c>
      <c r="H157" s="139">
        <v>693.18</v>
      </c>
      <c r="I157" s="23"/>
      <c r="J157" s="140">
        <f>ROUND(I157*H157,0)</f>
        <v>0</v>
      </c>
      <c r="K157" s="137" t="s">
        <v>4067</v>
      </c>
      <c r="L157" s="46"/>
      <c r="M157" s="141" t="s">
        <v>1</v>
      </c>
      <c r="N157" s="142" t="s">
        <v>40</v>
      </c>
      <c r="O157" s="129"/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83</v>
      </c>
      <c r="AY157" s="39" t="s">
        <v>298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39" t="s">
        <v>8</v>
      </c>
      <c r="BK157" s="133">
        <f>ROUND(I157*H157,0)</f>
        <v>0</v>
      </c>
      <c r="BL157" s="39" t="s">
        <v>304</v>
      </c>
      <c r="BM157" s="132" t="s">
        <v>4344</v>
      </c>
    </row>
    <row r="158" spans="1:65" s="49" customFormat="1" ht="14.45" customHeight="1">
      <c r="A158" s="47"/>
      <c r="B158" s="46"/>
      <c r="C158" s="135" t="s">
        <v>384</v>
      </c>
      <c r="D158" s="135" t="s">
        <v>300</v>
      </c>
      <c r="E158" s="136" t="s">
        <v>341</v>
      </c>
      <c r="F158" s="137" t="s">
        <v>342</v>
      </c>
      <c r="G158" s="138" t="s">
        <v>303</v>
      </c>
      <c r="H158" s="139">
        <v>693.18</v>
      </c>
      <c r="I158" s="23"/>
      <c r="J158" s="140">
        <f>ROUND(I158*H158,0)</f>
        <v>0</v>
      </c>
      <c r="K158" s="137" t="s">
        <v>4067</v>
      </c>
      <c r="L158" s="46"/>
      <c r="M158" s="141" t="s">
        <v>1</v>
      </c>
      <c r="N158" s="142" t="s">
        <v>40</v>
      </c>
      <c r="O158" s="129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83</v>
      </c>
      <c r="AY158" s="39" t="s">
        <v>298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39" t="s">
        <v>8</v>
      </c>
      <c r="BK158" s="133">
        <f>ROUND(I158*H158,0)</f>
        <v>0</v>
      </c>
      <c r="BL158" s="39" t="s">
        <v>304</v>
      </c>
      <c r="BM158" s="132" t="s">
        <v>4345</v>
      </c>
    </row>
    <row r="159" spans="1:65" s="49" customFormat="1" ht="24.2" customHeight="1">
      <c r="A159" s="47"/>
      <c r="B159" s="46"/>
      <c r="C159" s="135" t="s">
        <v>389</v>
      </c>
      <c r="D159" s="135" t="s">
        <v>300</v>
      </c>
      <c r="E159" s="136" t="s">
        <v>4094</v>
      </c>
      <c r="F159" s="137" t="s">
        <v>352</v>
      </c>
      <c r="G159" s="138" t="s">
        <v>303</v>
      </c>
      <c r="H159" s="139">
        <v>528.39</v>
      </c>
      <c r="I159" s="23"/>
      <c r="J159" s="140">
        <f>ROUND(I159*H159,0)</f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83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4346</v>
      </c>
    </row>
    <row r="160" spans="2:51" s="150" customFormat="1" ht="12">
      <c r="B160" s="151"/>
      <c r="D160" s="152" t="s">
        <v>306</v>
      </c>
      <c r="E160" s="153" t="s">
        <v>1</v>
      </c>
      <c r="F160" s="154" t="s">
        <v>4347</v>
      </c>
      <c r="H160" s="155">
        <v>528.39</v>
      </c>
      <c r="L160" s="151"/>
      <c r="M160" s="156"/>
      <c r="N160" s="157"/>
      <c r="O160" s="157"/>
      <c r="P160" s="157"/>
      <c r="Q160" s="157"/>
      <c r="R160" s="157"/>
      <c r="S160" s="157"/>
      <c r="T160" s="158"/>
      <c r="AT160" s="153" t="s">
        <v>306</v>
      </c>
      <c r="AU160" s="153" t="s">
        <v>83</v>
      </c>
      <c r="AV160" s="150" t="s">
        <v>83</v>
      </c>
      <c r="AW160" s="150" t="s">
        <v>31</v>
      </c>
      <c r="AX160" s="150" t="s">
        <v>8</v>
      </c>
      <c r="AY160" s="153" t="s">
        <v>298</v>
      </c>
    </row>
    <row r="161" spans="1:65" s="49" customFormat="1" ht="24.2" customHeight="1">
      <c r="A161" s="47"/>
      <c r="B161" s="46"/>
      <c r="C161" s="135" t="s">
        <v>395</v>
      </c>
      <c r="D161" s="135" t="s">
        <v>300</v>
      </c>
      <c r="E161" s="136" t="s">
        <v>2601</v>
      </c>
      <c r="F161" s="137" t="s">
        <v>2602</v>
      </c>
      <c r="G161" s="138" t="s">
        <v>303</v>
      </c>
      <c r="H161" s="139">
        <v>129.42</v>
      </c>
      <c r="I161" s="23"/>
      <c r="J161" s="140">
        <f>ROUND(I161*H161,0)</f>
        <v>0</v>
      </c>
      <c r="K161" s="137" t="s">
        <v>4067</v>
      </c>
      <c r="L161" s="46"/>
      <c r="M161" s="141" t="s">
        <v>1</v>
      </c>
      <c r="N161" s="142" t="s">
        <v>40</v>
      </c>
      <c r="O161" s="129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304</v>
      </c>
      <c r="AT161" s="132" t="s">
        <v>300</v>
      </c>
      <c r="AU161" s="132" t="s">
        <v>83</v>
      </c>
      <c r="AY161" s="39" t="s">
        <v>298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39" t="s">
        <v>8</v>
      </c>
      <c r="BK161" s="133">
        <f>ROUND(I161*H161,0)</f>
        <v>0</v>
      </c>
      <c r="BL161" s="39" t="s">
        <v>304</v>
      </c>
      <c r="BM161" s="132" t="s">
        <v>4348</v>
      </c>
    </row>
    <row r="162" spans="2:51" s="150" customFormat="1" ht="12">
      <c r="B162" s="151"/>
      <c r="D162" s="152" t="s">
        <v>306</v>
      </c>
      <c r="E162" s="153" t="s">
        <v>1</v>
      </c>
      <c r="F162" s="154" t="s">
        <v>4349</v>
      </c>
      <c r="H162" s="155">
        <v>4.86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306</v>
      </c>
      <c r="AU162" s="153" t="s">
        <v>83</v>
      </c>
      <c r="AV162" s="150" t="s">
        <v>83</v>
      </c>
      <c r="AW162" s="150" t="s">
        <v>31</v>
      </c>
      <c r="AX162" s="150" t="s">
        <v>75</v>
      </c>
      <c r="AY162" s="153" t="s">
        <v>298</v>
      </c>
    </row>
    <row r="163" spans="2:51" s="150" customFormat="1" ht="12">
      <c r="B163" s="151"/>
      <c r="D163" s="152" t="s">
        <v>306</v>
      </c>
      <c r="E163" s="153" t="s">
        <v>1</v>
      </c>
      <c r="F163" s="154" t="s">
        <v>4350</v>
      </c>
      <c r="H163" s="155">
        <v>28.8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31</v>
      </c>
      <c r="AX163" s="150" t="s">
        <v>75</v>
      </c>
      <c r="AY163" s="153" t="s">
        <v>298</v>
      </c>
    </row>
    <row r="164" spans="2:51" s="150" customFormat="1" ht="12">
      <c r="B164" s="151"/>
      <c r="D164" s="152" t="s">
        <v>306</v>
      </c>
      <c r="E164" s="153" t="s">
        <v>1</v>
      </c>
      <c r="F164" s="154" t="s">
        <v>4351</v>
      </c>
      <c r="H164" s="155">
        <v>7.92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306</v>
      </c>
      <c r="AU164" s="153" t="s">
        <v>83</v>
      </c>
      <c r="AV164" s="150" t="s">
        <v>83</v>
      </c>
      <c r="AW164" s="150" t="s">
        <v>31</v>
      </c>
      <c r="AX164" s="150" t="s">
        <v>75</v>
      </c>
      <c r="AY164" s="153" t="s">
        <v>298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4352</v>
      </c>
      <c r="H165" s="155">
        <v>87.84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75</v>
      </c>
      <c r="AY165" s="153" t="s">
        <v>298</v>
      </c>
    </row>
    <row r="166" spans="2:51" s="167" customFormat="1" ht="12">
      <c r="B166" s="168"/>
      <c r="D166" s="152" t="s">
        <v>306</v>
      </c>
      <c r="E166" s="169" t="s">
        <v>1</v>
      </c>
      <c r="F166" s="170" t="s">
        <v>430</v>
      </c>
      <c r="H166" s="171">
        <v>129.42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306</v>
      </c>
      <c r="AU166" s="169" t="s">
        <v>83</v>
      </c>
      <c r="AV166" s="167" t="s">
        <v>304</v>
      </c>
      <c r="AW166" s="167" t="s">
        <v>31</v>
      </c>
      <c r="AX166" s="167" t="s">
        <v>8</v>
      </c>
      <c r="AY166" s="169" t="s">
        <v>298</v>
      </c>
    </row>
    <row r="167" spans="1:65" s="49" customFormat="1" ht="14.45" customHeight="1">
      <c r="A167" s="47"/>
      <c r="B167" s="46"/>
      <c r="C167" s="120" t="s">
        <v>401</v>
      </c>
      <c r="D167" s="120" t="s">
        <v>358</v>
      </c>
      <c r="E167" s="121" t="s">
        <v>4353</v>
      </c>
      <c r="F167" s="122" t="s">
        <v>4354</v>
      </c>
      <c r="G167" s="123" t="s">
        <v>347</v>
      </c>
      <c r="H167" s="124">
        <v>216.131</v>
      </c>
      <c r="I167" s="24"/>
      <c r="J167" s="125">
        <f>ROUND(I167*H167,0)</f>
        <v>0</v>
      </c>
      <c r="K167" s="122" t="s">
        <v>1</v>
      </c>
      <c r="L167" s="126"/>
      <c r="M167" s="127" t="s">
        <v>1</v>
      </c>
      <c r="N167" s="128" t="s">
        <v>40</v>
      </c>
      <c r="O167" s="129"/>
      <c r="P167" s="130">
        <f>O167*H167</f>
        <v>0</v>
      </c>
      <c r="Q167" s="130">
        <v>1</v>
      </c>
      <c r="R167" s="130">
        <f>Q167*H167</f>
        <v>216.131</v>
      </c>
      <c r="S167" s="130">
        <v>0</v>
      </c>
      <c r="T167" s="131">
        <f>S167*H167</f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340</v>
      </c>
      <c r="AT167" s="132" t="s">
        <v>358</v>
      </c>
      <c r="AU167" s="132" t="s">
        <v>83</v>
      </c>
      <c r="AY167" s="39" t="s">
        <v>298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39" t="s">
        <v>8</v>
      </c>
      <c r="BK167" s="133">
        <f>ROUND(I167*H167,0)</f>
        <v>0</v>
      </c>
      <c r="BL167" s="39" t="s">
        <v>304</v>
      </c>
      <c r="BM167" s="132" t="s">
        <v>4355</v>
      </c>
    </row>
    <row r="168" spans="2:51" s="150" customFormat="1" ht="12">
      <c r="B168" s="151"/>
      <c r="D168" s="152" t="s">
        <v>306</v>
      </c>
      <c r="E168" s="153" t="s">
        <v>1</v>
      </c>
      <c r="F168" s="154" t="s">
        <v>4356</v>
      </c>
      <c r="H168" s="155">
        <v>216.131</v>
      </c>
      <c r="L168" s="151"/>
      <c r="M168" s="156"/>
      <c r="N168" s="157"/>
      <c r="O168" s="157"/>
      <c r="P168" s="157"/>
      <c r="Q168" s="157"/>
      <c r="R168" s="157"/>
      <c r="S168" s="157"/>
      <c r="T168" s="158"/>
      <c r="AT168" s="153" t="s">
        <v>306</v>
      </c>
      <c r="AU168" s="153" t="s">
        <v>83</v>
      </c>
      <c r="AV168" s="150" t="s">
        <v>83</v>
      </c>
      <c r="AW168" s="150" t="s">
        <v>31</v>
      </c>
      <c r="AX168" s="150" t="s">
        <v>8</v>
      </c>
      <c r="AY168" s="153" t="s">
        <v>298</v>
      </c>
    </row>
    <row r="169" spans="2:63" s="107" customFormat="1" ht="22.9" customHeight="1">
      <c r="B169" s="108"/>
      <c r="D169" s="109" t="s">
        <v>74</v>
      </c>
      <c r="E169" s="118" t="s">
        <v>83</v>
      </c>
      <c r="F169" s="118" t="s">
        <v>373</v>
      </c>
      <c r="J169" s="119">
        <f>BK169</f>
        <v>0</v>
      </c>
      <c r="L169" s="108"/>
      <c r="M169" s="112"/>
      <c r="N169" s="113"/>
      <c r="O169" s="113"/>
      <c r="P169" s="114">
        <f>P170</f>
        <v>0</v>
      </c>
      <c r="Q169" s="113"/>
      <c r="R169" s="114">
        <f>R170</f>
        <v>24.6409968</v>
      </c>
      <c r="S169" s="113"/>
      <c r="T169" s="115">
        <f>T170</f>
        <v>0</v>
      </c>
      <c r="AR169" s="109" t="s">
        <v>8</v>
      </c>
      <c r="AT169" s="116" t="s">
        <v>74</v>
      </c>
      <c r="AU169" s="116" t="s">
        <v>8</v>
      </c>
      <c r="AY169" s="109" t="s">
        <v>298</v>
      </c>
      <c r="BK169" s="117">
        <f>BK170</f>
        <v>0</v>
      </c>
    </row>
    <row r="170" spans="1:65" s="49" customFormat="1" ht="37.9" customHeight="1">
      <c r="A170" s="47"/>
      <c r="B170" s="46"/>
      <c r="C170" s="135" t="s">
        <v>7</v>
      </c>
      <c r="D170" s="135" t="s">
        <v>300</v>
      </c>
      <c r="E170" s="136" t="s">
        <v>4357</v>
      </c>
      <c r="F170" s="137" t="s">
        <v>4358</v>
      </c>
      <c r="G170" s="138" t="s">
        <v>392</v>
      </c>
      <c r="H170" s="139">
        <v>120.5</v>
      </c>
      <c r="I170" s="23"/>
      <c r="J170" s="140">
        <f>ROUND(I170*H170,0)</f>
        <v>0</v>
      </c>
      <c r="K170" s="137" t="s">
        <v>4067</v>
      </c>
      <c r="L170" s="46"/>
      <c r="M170" s="141" t="s">
        <v>1</v>
      </c>
      <c r="N170" s="142" t="s">
        <v>40</v>
      </c>
      <c r="O170" s="129"/>
      <c r="P170" s="130">
        <f>O170*H170</f>
        <v>0</v>
      </c>
      <c r="Q170" s="130">
        <v>0.2044896</v>
      </c>
      <c r="R170" s="130">
        <f>Q170*H170</f>
        <v>24.6409968</v>
      </c>
      <c r="S170" s="130">
        <v>0</v>
      </c>
      <c r="T170" s="131">
        <f>S170*H170</f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304</v>
      </c>
      <c r="AT170" s="132" t="s">
        <v>300</v>
      </c>
      <c r="AU170" s="132" t="s">
        <v>83</v>
      </c>
      <c r="AY170" s="39" t="s">
        <v>298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39" t="s">
        <v>8</v>
      </c>
      <c r="BK170" s="133">
        <f>ROUND(I170*H170,0)</f>
        <v>0</v>
      </c>
      <c r="BL170" s="39" t="s">
        <v>304</v>
      </c>
      <c r="BM170" s="132" t="s">
        <v>4359</v>
      </c>
    </row>
    <row r="171" spans="2:63" s="107" customFormat="1" ht="22.9" customHeight="1">
      <c r="B171" s="108"/>
      <c r="D171" s="109" t="s">
        <v>74</v>
      </c>
      <c r="E171" s="118" t="s">
        <v>310</v>
      </c>
      <c r="F171" s="118" t="s">
        <v>553</v>
      </c>
      <c r="J171" s="119">
        <f>BK171</f>
        <v>0</v>
      </c>
      <c r="L171" s="108"/>
      <c r="M171" s="112"/>
      <c r="N171" s="113"/>
      <c r="O171" s="113"/>
      <c r="P171" s="114">
        <f>P172</f>
        <v>0</v>
      </c>
      <c r="Q171" s="113"/>
      <c r="R171" s="114">
        <f>R172</f>
        <v>0</v>
      </c>
      <c r="S171" s="113"/>
      <c r="T171" s="115">
        <f>T172</f>
        <v>0</v>
      </c>
      <c r="AR171" s="109" t="s">
        <v>8</v>
      </c>
      <c r="AT171" s="116" t="s">
        <v>74</v>
      </c>
      <c r="AU171" s="116" t="s">
        <v>8</v>
      </c>
      <c r="AY171" s="109" t="s">
        <v>298</v>
      </c>
      <c r="BK171" s="117">
        <f>BK172</f>
        <v>0</v>
      </c>
    </row>
    <row r="172" spans="1:65" s="49" customFormat="1" ht="14.45" customHeight="1">
      <c r="A172" s="47"/>
      <c r="B172" s="46"/>
      <c r="C172" s="135" t="s">
        <v>414</v>
      </c>
      <c r="D172" s="135" t="s">
        <v>300</v>
      </c>
      <c r="E172" s="136" t="s">
        <v>4360</v>
      </c>
      <c r="F172" s="137" t="s">
        <v>4361</v>
      </c>
      <c r="G172" s="138" t="s">
        <v>392</v>
      </c>
      <c r="H172" s="139">
        <v>120.5</v>
      </c>
      <c r="I172" s="23"/>
      <c r="J172" s="140">
        <f>ROUND(I172*H172,0)</f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83</v>
      </c>
      <c r="AY172" s="39" t="s">
        <v>298</v>
      </c>
      <c r="BE172" s="133">
        <f>IF(N172="základní",J172,0)</f>
        <v>0</v>
      </c>
      <c r="BF172" s="133">
        <f>IF(N172="snížená",J172,0)</f>
        <v>0</v>
      </c>
      <c r="BG172" s="133">
        <f>IF(N172="zákl. přenesená",J172,0)</f>
        <v>0</v>
      </c>
      <c r="BH172" s="133">
        <f>IF(N172="sníž. přenesená",J172,0)</f>
        <v>0</v>
      </c>
      <c r="BI172" s="133">
        <f>IF(N172="nulová",J172,0)</f>
        <v>0</v>
      </c>
      <c r="BJ172" s="39" t="s">
        <v>8</v>
      </c>
      <c r="BK172" s="133">
        <f>ROUND(I172*H172,0)</f>
        <v>0</v>
      </c>
      <c r="BL172" s="39" t="s">
        <v>304</v>
      </c>
      <c r="BM172" s="132" t="s">
        <v>4362</v>
      </c>
    </row>
    <row r="173" spans="2:63" s="107" customFormat="1" ht="22.9" customHeight="1">
      <c r="B173" s="108"/>
      <c r="D173" s="109" t="s">
        <v>74</v>
      </c>
      <c r="E173" s="118" t="s">
        <v>304</v>
      </c>
      <c r="F173" s="118" t="s">
        <v>624</v>
      </c>
      <c r="J173" s="119">
        <f>BK173</f>
        <v>0</v>
      </c>
      <c r="L173" s="108"/>
      <c r="M173" s="112"/>
      <c r="N173" s="113"/>
      <c r="O173" s="113"/>
      <c r="P173" s="114">
        <f>SUM(P174:P185)</f>
        <v>0</v>
      </c>
      <c r="Q173" s="113"/>
      <c r="R173" s="114">
        <f>SUM(R174:R185)</f>
        <v>72.7744499</v>
      </c>
      <c r="S173" s="113"/>
      <c r="T173" s="115">
        <f>SUM(T174:T185)</f>
        <v>0</v>
      </c>
      <c r="AR173" s="109" t="s">
        <v>8</v>
      </c>
      <c r="AT173" s="116" t="s">
        <v>74</v>
      </c>
      <c r="AU173" s="116" t="s">
        <v>8</v>
      </c>
      <c r="AY173" s="109" t="s">
        <v>298</v>
      </c>
      <c r="BK173" s="117">
        <f>SUM(BK174:BK185)</f>
        <v>0</v>
      </c>
    </row>
    <row r="174" spans="1:65" s="49" customFormat="1" ht="24.2" customHeight="1">
      <c r="A174" s="47"/>
      <c r="B174" s="46"/>
      <c r="C174" s="135" t="s">
        <v>421</v>
      </c>
      <c r="D174" s="135" t="s">
        <v>300</v>
      </c>
      <c r="E174" s="136" t="s">
        <v>4363</v>
      </c>
      <c r="F174" s="137" t="s">
        <v>4364</v>
      </c>
      <c r="G174" s="138" t="s">
        <v>303</v>
      </c>
      <c r="H174" s="139">
        <v>22.92</v>
      </c>
      <c r="I174" s="23"/>
      <c r="J174" s="140">
        <f>ROUND(I174*H174,0)</f>
        <v>0</v>
      </c>
      <c r="K174" s="137" t="s">
        <v>1</v>
      </c>
      <c r="L174" s="46"/>
      <c r="M174" s="141" t="s">
        <v>1</v>
      </c>
      <c r="N174" s="142" t="s">
        <v>40</v>
      </c>
      <c r="O174" s="129"/>
      <c r="P174" s="130">
        <f>O174*H174</f>
        <v>0</v>
      </c>
      <c r="Q174" s="130">
        <v>1.89077</v>
      </c>
      <c r="R174" s="130">
        <f>Q174*H174</f>
        <v>43.3364484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304</v>
      </c>
      <c r="AT174" s="132" t="s">
        <v>300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4365</v>
      </c>
    </row>
    <row r="175" spans="2:51" s="150" customFormat="1" ht="12">
      <c r="B175" s="151"/>
      <c r="D175" s="152" t="s">
        <v>306</v>
      </c>
      <c r="E175" s="153" t="s">
        <v>1</v>
      </c>
      <c r="F175" s="154" t="s">
        <v>4366</v>
      </c>
      <c r="H175" s="155">
        <v>22.92</v>
      </c>
      <c r="L175" s="151"/>
      <c r="M175" s="156"/>
      <c r="N175" s="157"/>
      <c r="O175" s="157"/>
      <c r="P175" s="157"/>
      <c r="Q175" s="157"/>
      <c r="R175" s="157"/>
      <c r="S175" s="157"/>
      <c r="T175" s="158"/>
      <c r="AT175" s="153" t="s">
        <v>306</v>
      </c>
      <c r="AU175" s="153" t="s">
        <v>83</v>
      </c>
      <c r="AV175" s="150" t="s">
        <v>83</v>
      </c>
      <c r="AW175" s="150" t="s">
        <v>31</v>
      </c>
      <c r="AX175" s="150" t="s">
        <v>8</v>
      </c>
      <c r="AY175" s="153" t="s">
        <v>298</v>
      </c>
    </row>
    <row r="176" spans="1:65" s="49" customFormat="1" ht="14.45" customHeight="1">
      <c r="A176" s="47"/>
      <c r="B176" s="46"/>
      <c r="C176" s="135" t="s">
        <v>431</v>
      </c>
      <c r="D176" s="135" t="s">
        <v>300</v>
      </c>
      <c r="E176" s="136" t="s">
        <v>2617</v>
      </c>
      <c r="F176" s="137" t="s">
        <v>2618</v>
      </c>
      <c r="G176" s="138" t="s">
        <v>303</v>
      </c>
      <c r="H176" s="139">
        <v>1.95</v>
      </c>
      <c r="I176" s="23"/>
      <c r="J176" s="140">
        <f>ROUND(I176*H176,0)</f>
        <v>0</v>
      </c>
      <c r="K176" s="137" t="s">
        <v>1</v>
      </c>
      <c r="L176" s="46"/>
      <c r="M176" s="141" t="s">
        <v>1</v>
      </c>
      <c r="N176" s="142" t="s">
        <v>40</v>
      </c>
      <c r="O176" s="129"/>
      <c r="P176" s="130">
        <f>O176*H176</f>
        <v>0</v>
      </c>
      <c r="Q176" s="130">
        <v>1.89077</v>
      </c>
      <c r="R176" s="130">
        <f>Q176*H176</f>
        <v>3.6870015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304</v>
      </c>
      <c r="AT176" s="132" t="s">
        <v>300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4367</v>
      </c>
    </row>
    <row r="177" spans="2:51" s="150" customFormat="1" ht="12">
      <c r="B177" s="151"/>
      <c r="D177" s="152" t="s">
        <v>306</v>
      </c>
      <c r="E177" s="153" t="s">
        <v>1</v>
      </c>
      <c r="F177" s="154" t="s">
        <v>4368</v>
      </c>
      <c r="H177" s="155">
        <v>1.95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8</v>
      </c>
      <c r="AY177" s="153" t="s">
        <v>298</v>
      </c>
    </row>
    <row r="178" spans="1:65" s="49" customFormat="1" ht="14.45" customHeight="1">
      <c r="A178" s="47"/>
      <c r="B178" s="46"/>
      <c r="C178" s="135" t="s">
        <v>435</v>
      </c>
      <c r="D178" s="135" t="s">
        <v>300</v>
      </c>
      <c r="E178" s="136" t="s">
        <v>4369</v>
      </c>
      <c r="F178" s="137" t="s">
        <v>4370</v>
      </c>
      <c r="G178" s="138" t="s">
        <v>438</v>
      </c>
      <c r="H178" s="139">
        <v>10</v>
      </c>
      <c r="I178" s="23"/>
      <c r="J178" s="140">
        <f>ROUND(I178*H178,0)</f>
        <v>0</v>
      </c>
      <c r="K178" s="137" t="s">
        <v>1</v>
      </c>
      <c r="L178" s="46"/>
      <c r="M178" s="141" t="s">
        <v>1</v>
      </c>
      <c r="N178" s="142" t="s">
        <v>40</v>
      </c>
      <c r="O178" s="129"/>
      <c r="P178" s="130">
        <f>O178*H178</f>
        <v>0</v>
      </c>
      <c r="Q178" s="130">
        <v>0.0066</v>
      </c>
      <c r="R178" s="130">
        <f>Q178*H178</f>
        <v>0.066</v>
      </c>
      <c r="S178" s="130">
        <v>0</v>
      </c>
      <c r="T178" s="131">
        <f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304</v>
      </c>
      <c r="AT178" s="132" t="s">
        <v>300</v>
      </c>
      <c r="AU178" s="132" t="s">
        <v>83</v>
      </c>
      <c r="AY178" s="39" t="s">
        <v>298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39" t="s">
        <v>8</v>
      </c>
      <c r="BK178" s="133">
        <f>ROUND(I178*H178,0)</f>
        <v>0</v>
      </c>
      <c r="BL178" s="39" t="s">
        <v>304</v>
      </c>
      <c r="BM178" s="132" t="s">
        <v>4371</v>
      </c>
    </row>
    <row r="179" spans="1:65" s="49" customFormat="1" ht="24.2" customHeight="1">
      <c r="A179" s="47"/>
      <c r="B179" s="46"/>
      <c r="C179" s="120" t="s">
        <v>442</v>
      </c>
      <c r="D179" s="120" t="s">
        <v>358</v>
      </c>
      <c r="E179" s="121" t="s">
        <v>4372</v>
      </c>
      <c r="F179" s="122" t="s">
        <v>4373</v>
      </c>
      <c r="G179" s="123" t="s">
        <v>438</v>
      </c>
      <c r="H179" s="124">
        <v>3</v>
      </c>
      <c r="I179" s="24"/>
      <c r="J179" s="125">
        <f>ROUND(I179*H179,0)</f>
        <v>0</v>
      </c>
      <c r="K179" s="122" t="s">
        <v>2550</v>
      </c>
      <c r="L179" s="126"/>
      <c r="M179" s="127" t="s">
        <v>1</v>
      </c>
      <c r="N179" s="128" t="s">
        <v>40</v>
      </c>
      <c r="O179" s="129"/>
      <c r="P179" s="130">
        <f>O179*H179</f>
        <v>0</v>
      </c>
      <c r="Q179" s="130">
        <v>0.033</v>
      </c>
      <c r="R179" s="130">
        <f>Q179*H179</f>
        <v>0.099</v>
      </c>
      <c r="S179" s="130">
        <v>0</v>
      </c>
      <c r="T179" s="131">
        <f>S179*H179</f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340</v>
      </c>
      <c r="AT179" s="132" t="s">
        <v>358</v>
      </c>
      <c r="AU179" s="132" t="s">
        <v>83</v>
      </c>
      <c r="AY179" s="39" t="s">
        <v>298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39" t="s">
        <v>8</v>
      </c>
      <c r="BK179" s="133">
        <f>ROUND(I179*H179,0)</f>
        <v>0</v>
      </c>
      <c r="BL179" s="39" t="s">
        <v>304</v>
      </c>
      <c r="BM179" s="132" t="s">
        <v>4374</v>
      </c>
    </row>
    <row r="180" spans="1:65" s="49" customFormat="1" ht="24.2" customHeight="1">
      <c r="A180" s="47"/>
      <c r="B180" s="46"/>
      <c r="C180" s="120" t="s">
        <v>448</v>
      </c>
      <c r="D180" s="120" t="s">
        <v>358</v>
      </c>
      <c r="E180" s="121" t="s">
        <v>4375</v>
      </c>
      <c r="F180" s="122" t="s">
        <v>4376</v>
      </c>
      <c r="G180" s="123" t="s">
        <v>438</v>
      </c>
      <c r="H180" s="124">
        <v>1</v>
      </c>
      <c r="I180" s="24"/>
      <c r="J180" s="125">
        <f>ROUND(I180*H180,0)</f>
        <v>0</v>
      </c>
      <c r="K180" s="122" t="s">
        <v>2550</v>
      </c>
      <c r="L180" s="126"/>
      <c r="M180" s="127" t="s">
        <v>1</v>
      </c>
      <c r="N180" s="128" t="s">
        <v>40</v>
      </c>
      <c r="O180" s="129"/>
      <c r="P180" s="130">
        <f>O180*H180</f>
        <v>0</v>
      </c>
      <c r="Q180" s="130">
        <v>0.044</v>
      </c>
      <c r="R180" s="130">
        <f>Q180*H180</f>
        <v>0.044</v>
      </c>
      <c r="S180" s="130">
        <v>0</v>
      </c>
      <c r="T180" s="131">
        <f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83</v>
      </c>
      <c r="AY180" s="39" t="s">
        <v>298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39" t="s">
        <v>8</v>
      </c>
      <c r="BK180" s="133">
        <f>ROUND(I180*H180,0)</f>
        <v>0</v>
      </c>
      <c r="BL180" s="39" t="s">
        <v>304</v>
      </c>
      <c r="BM180" s="132" t="s">
        <v>4377</v>
      </c>
    </row>
    <row r="181" spans="1:65" s="49" customFormat="1" ht="24.2" customHeight="1">
      <c r="A181" s="47"/>
      <c r="B181" s="46"/>
      <c r="C181" s="120" t="s">
        <v>454</v>
      </c>
      <c r="D181" s="120" t="s">
        <v>358</v>
      </c>
      <c r="E181" s="121" t="s">
        <v>4378</v>
      </c>
      <c r="F181" s="122" t="s">
        <v>4379</v>
      </c>
      <c r="G181" s="123" t="s">
        <v>438</v>
      </c>
      <c r="H181" s="124">
        <v>6</v>
      </c>
      <c r="I181" s="24"/>
      <c r="J181" s="125">
        <f>ROUND(I181*H181,0)</f>
        <v>0</v>
      </c>
      <c r="K181" s="122" t="s">
        <v>2550</v>
      </c>
      <c r="L181" s="126"/>
      <c r="M181" s="127" t="s">
        <v>1</v>
      </c>
      <c r="N181" s="128" t="s">
        <v>40</v>
      </c>
      <c r="O181" s="129"/>
      <c r="P181" s="130">
        <f>O181*H181</f>
        <v>0</v>
      </c>
      <c r="Q181" s="130">
        <v>0.055</v>
      </c>
      <c r="R181" s="130">
        <f>Q181*H181</f>
        <v>0.33</v>
      </c>
      <c r="S181" s="130">
        <v>0</v>
      </c>
      <c r="T181" s="131">
        <f>S181*H181</f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340</v>
      </c>
      <c r="AT181" s="132" t="s">
        <v>358</v>
      </c>
      <c r="AU181" s="132" t="s">
        <v>83</v>
      </c>
      <c r="AY181" s="39" t="s">
        <v>298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39" t="s">
        <v>8</v>
      </c>
      <c r="BK181" s="133">
        <f>ROUND(I181*H181,0)</f>
        <v>0</v>
      </c>
      <c r="BL181" s="39" t="s">
        <v>304</v>
      </c>
      <c r="BM181" s="132" t="s">
        <v>4380</v>
      </c>
    </row>
    <row r="182" spans="1:65" s="49" customFormat="1" ht="24.2" customHeight="1">
      <c r="A182" s="47"/>
      <c r="B182" s="46"/>
      <c r="C182" s="135" t="s">
        <v>459</v>
      </c>
      <c r="D182" s="135" t="s">
        <v>300</v>
      </c>
      <c r="E182" s="136" t="s">
        <v>4381</v>
      </c>
      <c r="F182" s="137" t="s">
        <v>4382</v>
      </c>
      <c r="G182" s="138" t="s">
        <v>303</v>
      </c>
      <c r="H182" s="139">
        <v>1.5</v>
      </c>
      <c r="I182" s="23"/>
      <c r="J182" s="140">
        <f>ROUND(I182*H182,0)</f>
        <v>0</v>
      </c>
      <c r="K182" s="137" t="s">
        <v>1</v>
      </c>
      <c r="L182" s="46"/>
      <c r="M182" s="141" t="s">
        <v>1</v>
      </c>
      <c r="N182" s="142" t="s">
        <v>40</v>
      </c>
      <c r="O182" s="129"/>
      <c r="P182" s="130">
        <f>O182*H182</f>
        <v>0</v>
      </c>
      <c r="Q182" s="130">
        <v>2.234</v>
      </c>
      <c r="R182" s="130">
        <f>Q182*H182</f>
        <v>3.351</v>
      </c>
      <c r="S182" s="130">
        <v>0</v>
      </c>
      <c r="T182" s="131">
        <f>S182*H182</f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304</v>
      </c>
      <c r="AT182" s="132" t="s">
        <v>300</v>
      </c>
      <c r="AU182" s="132" t="s">
        <v>83</v>
      </c>
      <c r="AY182" s="39" t="s">
        <v>298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39" t="s">
        <v>8</v>
      </c>
      <c r="BK182" s="133">
        <f>ROUND(I182*H182,0)</f>
        <v>0</v>
      </c>
      <c r="BL182" s="39" t="s">
        <v>304</v>
      </c>
      <c r="BM182" s="132" t="s">
        <v>4383</v>
      </c>
    </row>
    <row r="183" spans="2:51" s="150" customFormat="1" ht="12">
      <c r="B183" s="151"/>
      <c r="D183" s="152" t="s">
        <v>306</v>
      </c>
      <c r="E183" s="153" t="s">
        <v>1</v>
      </c>
      <c r="F183" s="154" t="s">
        <v>4384</v>
      </c>
      <c r="H183" s="155">
        <v>1.5</v>
      </c>
      <c r="L183" s="151"/>
      <c r="M183" s="156"/>
      <c r="N183" s="157"/>
      <c r="O183" s="157"/>
      <c r="P183" s="157"/>
      <c r="Q183" s="157"/>
      <c r="R183" s="157"/>
      <c r="S183" s="157"/>
      <c r="T183" s="158"/>
      <c r="AT183" s="153" t="s">
        <v>306</v>
      </c>
      <c r="AU183" s="153" t="s">
        <v>83</v>
      </c>
      <c r="AV183" s="150" t="s">
        <v>83</v>
      </c>
      <c r="AW183" s="150" t="s">
        <v>31</v>
      </c>
      <c r="AX183" s="150" t="s">
        <v>8</v>
      </c>
      <c r="AY183" s="153" t="s">
        <v>298</v>
      </c>
    </row>
    <row r="184" spans="1:65" s="49" customFormat="1" ht="24.2" customHeight="1">
      <c r="A184" s="47"/>
      <c r="B184" s="46"/>
      <c r="C184" s="135" t="s">
        <v>465</v>
      </c>
      <c r="D184" s="135" t="s">
        <v>300</v>
      </c>
      <c r="E184" s="136" t="s">
        <v>4385</v>
      </c>
      <c r="F184" s="137" t="s">
        <v>4386</v>
      </c>
      <c r="G184" s="138" t="s">
        <v>303</v>
      </c>
      <c r="H184" s="139">
        <v>9</v>
      </c>
      <c r="I184" s="23"/>
      <c r="J184" s="140">
        <f>ROUND(I184*H184,0)</f>
        <v>0</v>
      </c>
      <c r="K184" s="137" t="s">
        <v>4067</v>
      </c>
      <c r="L184" s="46"/>
      <c r="M184" s="141" t="s">
        <v>1</v>
      </c>
      <c r="N184" s="142" t="s">
        <v>40</v>
      </c>
      <c r="O184" s="129"/>
      <c r="P184" s="130">
        <f>O184*H184</f>
        <v>0</v>
      </c>
      <c r="Q184" s="130">
        <v>2.429</v>
      </c>
      <c r="R184" s="130">
        <f>Q184*H184</f>
        <v>21.860999999999997</v>
      </c>
      <c r="S184" s="130">
        <v>0</v>
      </c>
      <c r="T184" s="131">
        <f>S184*H184</f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304</v>
      </c>
      <c r="AT184" s="132" t="s">
        <v>300</v>
      </c>
      <c r="AU184" s="132" t="s">
        <v>83</v>
      </c>
      <c r="AY184" s="39" t="s">
        <v>298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39" t="s">
        <v>8</v>
      </c>
      <c r="BK184" s="133">
        <f>ROUND(I184*H184,0)</f>
        <v>0</v>
      </c>
      <c r="BL184" s="39" t="s">
        <v>304</v>
      </c>
      <c r="BM184" s="132" t="s">
        <v>4387</v>
      </c>
    </row>
    <row r="185" spans="2:51" s="150" customFormat="1" ht="12">
      <c r="B185" s="151"/>
      <c r="D185" s="152" t="s">
        <v>306</v>
      </c>
      <c r="E185" s="153" t="s">
        <v>1</v>
      </c>
      <c r="F185" s="154" t="s">
        <v>4388</v>
      </c>
      <c r="H185" s="155">
        <v>9</v>
      </c>
      <c r="L185" s="151"/>
      <c r="M185" s="156"/>
      <c r="N185" s="157"/>
      <c r="O185" s="157"/>
      <c r="P185" s="157"/>
      <c r="Q185" s="157"/>
      <c r="R185" s="157"/>
      <c r="S185" s="157"/>
      <c r="T185" s="158"/>
      <c r="AT185" s="153" t="s">
        <v>306</v>
      </c>
      <c r="AU185" s="153" t="s">
        <v>83</v>
      </c>
      <c r="AV185" s="150" t="s">
        <v>83</v>
      </c>
      <c r="AW185" s="150" t="s">
        <v>31</v>
      </c>
      <c r="AX185" s="150" t="s">
        <v>8</v>
      </c>
      <c r="AY185" s="153" t="s">
        <v>298</v>
      </c>
    </row>
    <row r="186" spans="2:63" s="107" customFormat="1" ht="22.9" customHeight="1">
      <c r="B186" s="108"/>
      <c r="D186" s="109" t="s">
        <v>74</v>
      </c>
      <c r="E186" s="118" t="s">
        <v>340</v>
      </c>
      <c r="F186" s="118" t="s">
        <v>923</v>
      </c>
      <c r="J186" s="119">
        <f>BK186</f>
        <v>0</v>
      </c>
      <c r="L186" s="108"/>
      <c r="M186" s="112"/>
      <c r="N186" s="113"/>
      <c r="O186" s="113"/>
      <c r="P186" s="114">
        <f>SUM(P187:P242)</f>
        <v>0</v>
      </c>
      <c r="Q186" s="113"/>
      <c r="R186" s="114">
        <f>SUM(R187:R242)</f>
        <v>37.281037376</v>
      </c>
      <c r="S186" s="113"/>
      <c r="T186" s="115">
        <f>SUM(T187:T242)</f>
        <v>0</v>
      </c>
      <c r="AR186" s="109" t="s">
        <v>8</v>
      </c>
      <c r="AT186" s="116" t="s">
        <v>74</v>
      </c>
      <c r="AU186" s="116" t="s">
        <v>8</v>
      </c>
      <c r="AY186" s="109" t="s">
        <v>298</v>
      </c>
      <c r="BK186" s="117">
        <f>SUM(BK187:BK242)</f>
        <v>0</v>
      </c>
    </row>
    <row r="187" spans="1:65" s="49" customFormat="1" ht="37.9" customHeight="1">
      <c r="A187" s="47"/>
      <c r="B187" s="46"/>
      <c r="C187" s="135" t="s">
        <v>471</v>
      </c>
      <c r="D187" s="135" t="s">
        <v>300</v>
      </c>
      <c r="E187" s="136" t="s">
        <v>4389</v>
      </c>
      <c r="F187" s="137" t="s">
        <v>4390</v>
      </c>
      <c r="G187" s="138" t="s">
        <v>1710</v>
      </c>
      <c r="H187" s="139">
        <v>1</v>
      </c>
      <c r="I187" s="23"/>
      <c r="J187" s="140">
        <f>ROUND(I187*H187,0)</f>
        <v>0</v>
      </c>
      <c r="K187" s="137" t="s">
        <v>1</v>
      </c>
      <c r="L187" s="46"/>
      <c r="M187" s="141" t="s">
        <v>1</v>
      </c>
      <c r="N187" s="142" t="s">
        <v>40</v>
      </c>
      <c r="O187" s="129"/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304</v>
      </c>
      <c r="AT187" s="132" t="s">
        <v>300</v>
      </c>
      <c r="AU187" s="132" t="s">
        <v>83</v>
      </c>
      <c r="AY187" s="39" t="s">
        <v>298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39" t="s">
        <v>8</v>
      </c>
      <c r="BK187" s="133">
        <f>ROUND(I187*H187,0)</f>
        <v>0</v>
      </c>
      <c r="BL187" s="39" t="s">
        <v>304</v>
      </c>
      <c r="BM187" s="132" t="s">
        <v>4391</v>
      </c>
    </row>
    <row r="188" spans="1:65" s="49" customFormat="1" ht="24.2" customHeight="1">
      <c r="A188" s="47"/>
      <c r="B188" s="46"/>
      <c r="C188" s="135" t="s">
        <v>475</v>
      </c>
      <c r="D188" s="135" t="s">
        <v>300</v>
      </c>
      <c r="E188" s="136" t="s">
        <v>4392</v>
      </c>
      <c r="F188" s="137" t="s">
        <v>4393</v>
      </c>
      <c r="G188" s="138" t="s">
        <v>392</v>
      </c>
      <c r="H188" s="139">
        <v>9</v>
      </c>
      <c r="I188" s="23"/>
      <c r="J188" s="140">
        <f>ROUND(I188*H188,0)</f>
        <v>0</v>
      </c>
      <c r="K188" s="137" t="s">
        <v>1</v>
      </c>
      <c r="L188" s="46"/>
      <c r="M188" s="141" t="s">
        <v>1</v>
      </c>
      <c r="N188" s="142" t="s">
        <v>40</v>
      </c>
      <c r="O188" s="129"/>
      <c r="P188" s="130">
        <f>O188*H188</f>
        <v>0</v>
      </c>
      <c r="Q188" s="130">
        <v>1.1E-05</v>
      </c>
      <c r="R188" s="130">
        <f>Q188*H188</f>
        <v>9.9E-05</v>
      </c>
      <c r="S188" s="130">
        <v>0</v>
      </c>
      <c r="T188" s="131">
        <f>S188*H188</f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304</v>
      </c>
      <c r="AT188" s="132" t="s">
        <v>300</v>
      </c>
      <c r="AU188" s="132" t="s">
        <v>83</v>
      </c>
      <c r="AY188" s="39" t="s">
        <v>298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39" t="s">
        <v>8</v>
      </c>
      <c r="BK188" s="133">
        <f>ROUND(I188*H188,0)</f>
        <v>0</v>
      </c>
      <c r="BL188" s="39" t="s">
        <v>304</v>
      </c>
      <c r="BM188" s="132" t="s">
        <v>4394</v>
      </c>
    </row>
    <row r="189" spans="2:51" s="150" customFormat="1" ht="12">
      <c r="B189" s="151"/>
      <c r="D189" s="152" t="s">
        <v>306</v>
      </c>
      <c r="E189" s="153" t="s">
        <v>1</v>
      </c>
      <c r="F189" s="154" t="s">
        <v>344</v>
      </c>
      <c r="H189" s="155">
        <v>9</v>
      </c>
      <c r="L189" s="151"/>
      <c r="M189" s="156"/>
      <c r="N189" s="157"/>
      <c r="O189" s="157"/>
      <c r="P189" s="157"/>
      <c r="Q189" s="157"/>
      <c r="R189" s="157"/>
      <c r="S189" s="157"/>
      <c r="T189" s="158"/>
      <c r="AT189" s="153" t="s">
        <v>306</v>
      </c>
      <c r="AU189" s="153" t="s">
        <v>83</v>
      </c>
      <c r="AV189" s="150" t="s">
        <v>83</v>
      </c>
      <c r="AW189" s="150" t="s">
        <v>31</v>
      </c>
      <c r="AX189" s="150" t="s">
        <v>8</v>
      </c>
      <c r="AY189" s="153" t="s">
        <v>298</v>
      </c>
    </row>
    <row r="190" spans="1:65" s="49" customFormat="1" ht="14.45" customHeight="1">
      <c r="A190" s="47"/>
      <c r="B190" s="46"/>
      <c r="C190" s="120" t="s">
        <v>482</v>
      </c>
      <c r="D190" s="120" t="s">
        <v>358</v>
      </c>
      <c r="E190" s="121" t="s">
        <v>4395</v>
      </c>
      <c r="F190" s="122" t="s">
        <v>4396</v>
      </c>
      <c r="G190" s="123" t="s">
        <v>392</v>
      </c>
      <c r="H190" s="124">
        <v>9.27</v>
      </c>
      <c r="I190" s="24"/>
      <c r="J190" s="125">
        <f>ROUND(I190*H190,0)</f>
        <v>0</v>
      </c>
      <c r="K190" s="122" t="s">
        <v>1</v>
      </c>
      <c r="L190" s="126"/>
      <c r="M190" s="127" t="s">
        <v>1</v>
      </c>
      <c r="N190" s="128" t="s">
        <v>40</v>
      </c>
      <c r="O190" s="129"/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83</v>
      </c>
      <c r="AY190" s="39" t="s">
        <v>298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39" t="s">
        <v>8</v>
      </c>
      <c r="BK190" s="133">
        <f>ROUND(I190*H190,0)</f>
        <v>0</v>
      </c>
      <c r="BL190" s="39" t="s">
        <v>304</v>
      </c>
      <c r="BM190" s="132" t="s">
        <v>4397</v>
      </c>
    </row>
    <row r="191" spans="2:51" s="150" customFormat="1" ht="12">
      <c r="B191" s="151"/>
      <c r="D191" s="152" t="s">
        <v>306</v>
      </c>
      <c r="E191" s="153" t="s">
        <v>1</v>
      </c>
      <c r="F191" s="154" t="s">
        <v>4398</v>
      </c>
      <c r="H191" s="155">
        <v>9.27</v>
      </c>
      <c r="L191" s="151"/>
      <c r="M191" s="156"/>
      <c r="N191" s="157"/>
      <c r="O191" s="157"/>
      <c r="P191" s="157"/>
      <c r="Q191" s="157"/>
      <c r="R191" s="157"/>
      <c r="S191" s="157"/>
      <c r="T191" s="158"/>
      <c r="AT191" s="153" t="s">
        <v>306</v>
      </c>
      <c r="AU191" s="153" t="s">
        <v>83</v>
      </c>
      <c r="AV191" s="150" t="s">
        <v>83</v>
      </c>
      <c r="AW191" s="150" t="s">
        <v>31</v>
      </c>
      <c r="AX191" s="150" t="s">
        <v>8</v>
      </c>
      <c r="AY191" s="153" t="s">
        <v>298</v>
      </c>
    </row>
    <row r="192" spans="1:65" s="49" customFormat="1" ht="24.2" customHeight="1">
      <c r="A192" s="47"/>
      <c r="B192" s="46"/>
      <c r="C192" s="135" t="s">
        <v>487</v>
      </c>
      <c r="D192" s="135" t="s">
        <v>300</v>
      </c>
      <c r="E192" s="136" t="s">
        <v>4399</v>
      </c>
      <c r="F192" s="137" t="s">
        <v>4400</v>
      </c>
      <c r="G192" s="138" t="s">
        <v>392</v>
      </c>
      <c r="H192" s="139">
        <v>48</v>
      </c>
      <c r="I192" s="23"/>
      <c r="J192" s="140">
        <f>ROUND(I192*H192,0)</f>
        <v>0</v>
      </c>
      <c r="K192" s="137" t="s">
        <v>1</v>
      </c>
      <c r="L192" s="46"/>
      <c r="M192" s="141" t="s">
        <v>1</v>
      </c>
      <c r="N192" s="142" t="s">
        <v>40</v>
      </c>
      <c r="O192" s="129"/>
      <c r="P192" s="130">
        <f>O192*H192</f>
        <v>0</v>
      </c>
      <c r="Q192" s="130">
        <v>1.3E-05</v>
      </c>
      <c r="R192" s="130">
        <f>Q192*H192</f>
        <v>0.000624</v>
      </c>
      <c r="S192" s="130">
        <v>0</v>
      </c>
      <c r="T192" s="131">
        <f>S192*H192</f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304</v>
      </c>
      <c r="AT192" s="132" t="s">
        <v>300</v>
      </c>
      <c r="AU192" s="132" t="s">
        <v>83</v>
      </c>
      <c r="AY192" s="39" t="s">
        <v>298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39" t="s">
        <v>8</v>
      </c>
      <c r="BK192" s="133">
        <f>ROUND(I192*H192,0)</f>
        <v>0</v>
      </c>
      <c r="BL192" s="39" t="s">
        <v>304</v>
      </c>
      <c r="BM192" s="132" t="s">
        <v>4401</v>
      </c>
    </row>
    <row r="193" spans="2:51" s="150" customFormat="1" ht="12">
      <c r="B193" s="151"/>
      <c r="D193" s="152" t="s">
        <v>306</v>
      </c>
      <c r="E193" s="153" t="s">
        <v>1</v>
      </c>
      <c r="F193" s="154" t="s">
        <v>633</v>
      </c>
      <c r="H193" s="155">
        <v>48</v>
      </c>
      <c r="L193" s="151"/>
      <c r="M193" s="156"/>
      <c r="N193" s="157"/>
      <c r="O193" s="157"/>
      <c r="P193" s="157"/>
      <c r="Q193" s="157"/>
      <c r="R193" s="157"/>
      <c r="S193" s="157"/>
      <c r="T193" s="158"/>
      <c r="AT193" s="153" t="s">
        <v>306</v>
      </c>
      <c r="AU193" s="153" t="s">
        <v>83</v>
      </c>
      <c r="AV193" s="150" t="s">
        <v>83</v>
      </c>
      <c r="AW193" s="150" t="s">
        <v>31</v>
      </c>
      <c r="AX193" s="150" t="s">
        <v>8</v>
      </c>
      <c r="AY193" s="153" t="s">
        <v>298</v>
      </c>
    </row>
    <row r="194" spans="1:65" s="49" customFormat="1" ht="14.45" customHeight="1">
      <c r="A194" s="47"/>
      <c r="B194" s="46"/>
      <c r="C194" s="120" t="s">
        <v>496</v>
      </c>
      <c r="D194" s="120" t="s">
        <v>358</v>
      </c>
      <c r="E194" s="121" t="s">
        <v>4402</v>
      </c>
      <c r="F194" s="122" t="s">
        <v>4403</v>
      </c>
      <c r="G194" s="123" t="s">
        <v>392</v>
      </c>
      <c r="H194" s="124">
        <v>49.44</v>
      </c>
      <c r="I194" s="24"/>
      <c r="J194" s="125">
        <f>ROUND(I194*H194,0)</f>
        <v>0</v>
      </c>
      <c r="K194" s="122" t="s">
        <v>1</v>
      </c>
      <c r="L194" s="126"/>
      <c r="M194" s="127" t="s">
        <v>1</v>
      </c>
      <c r="N194" s="128" t="s">
        <v>40</v>
      </c>
      <c r="O194" s="129"/>
      <c r="P194" s="130">
        <f>O194*H194</f>
        <v>0</v>
      </c>
      <c r="Q194" s="130">
        <v>0</v>
      </c>
      <c r="R194" s="130">
        <f>Q194*H194</f>
        <v>0</v>
      </c>
      <c r="S194" s="130">
        <v>0</v>
      </c>
      <c r="T194" s="131">
        <f>S194*H194</f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83</v>
      </c>
      <c r="AY194" s="39" t="s">
        <v>298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39" t="s">
        <v>8</v>
      </c>
      <c r="BK194" s="133">
        <f>ROUND(I194*H194,0)</f>
        <v>0</v>
      </c>
      <c r="BL194" s="39" t="s">
        <v>304</v>
      </c>
      <c r="BM194" s="132" t="s">
        <v>4404</v>
      </c>
    </row>
    <row r="195" spans="2:51" s="150" customFormat="1" ht="12">
      <c r="B195" s="151"/>
      <c r="D195" s="152" t="s">
        <v>306</v>
      </c>
      <c r="E195" s="153" t="s">
        <v>1</v>
      </c>
      <c r="F195" s="154" t="s">
        <v>4405</v>
      </c>
      <c r="H195" s="155">
        <v>49.44</v>
      </c>
      <c r="L195" s="151"/>
      <c r="M195" s="156"/>
      <c r="N195" s="157"/>
      <c r="O195" s="157"/>
      <c r="P195" s="157"/>
      <c r="Q195" s="157"/>
      <c r="R195" s="157"/>
      <c r="S195" s="157"/>
      <c r="T195" s="158"/>
      <c r="AT195" s="153" t="s">
        <v>306</v>
      </c>
      <c r="AU195" s="153" t="s">
        <v>83</v>
      </c>
      <c r="AV195" s="150" t="s">
        <v>83</v>
      </c>
      <c r="AW195" s="150" t="s">
        <v>31</v>
      </c>
      <c r="AX195" s="150" t="s">
        <v>8</v>
      </c>
      <c r="AY195" s="153" t="s">
        <v>298</v>
      </c>
    </row>
    <row r="196" spans="1:65" s="49" customFormat="1" ht="24.2" customHeight="1">
      <c r="A196" s="47"/>
      <c r="B196" s="46"/>
      <c r="C196" s="135" t="s">
        <v>509</v>
      </c>
      <c r="D196" s="135" t="s">
        <v>300</v>
      </c>
      <c r="E196" s="136" t="s">
        <v>4406</v>
      </c>
      <c r="F196" s="137" t="s">
        <v>4407</v>
      </c>
      <c r="G196" s="138" t="s">
        <v>392</v>
      </c>
      <c r="H196" s="139">
        <v>12</v>
      </c>
      <c r="I196" s="23"/>
      <c r="J196" s="140">
        <f>ROUND(I196*H196,0)</f>
        <v>0</v>
      </c>
      <c r="K196" s="137" t="s">
        <v>4067</v>
      </c>
      <c r="L196" s="46"/>
      <c r="M196" s="141" t="s">
        <v>1</v>
      </c>
      <c r="N196" s="142" t="s">
        <v>40</v>
      </c>
      <c r="O196" s="129"/>
      <c r="P196" s="130">
        <f>O196*H196</f>
        <v>0</v>
      </c>
      <c r="Q196" s="130">
        <v>1.6E-05</v>
      </c>
      <c r="R196" s="130">
        <f>Q196*H196</f>
        <v>0.000192</v>
      </c>
      <c r="S196" s="130">
        <v>0</v>
      </c>
      <c r="T196" s="131">
        <f>S196*H196</f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304</v>
      </c>
      <c r="AT196" s="132" t="s">
        <v>300</v>
      </c>
      <c r="AU196" s="132" t="s">
        <v>83</v>
      </c>
      <c r="AY196" s="39" t="s">
        <v>298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39" t="s">
        <v>8</v>
      </c>
      <c r="BK196" s="133">
        <f>ROUND(I196*H196,0)</f>
        <v>0</v>
      </c>
      <c r="BL196" s="39" t="s">
        <v>304</v>
      </c>
      <c r="BM196" s="132" t="s">
        <v>4408</v>
      </c>
    </row>
    <row r="197" spans="2:51" s="150" customFormat="1" ht="12">
      <c r="B197" s="151"/>
      <c r="D197" s="152" t="s">
        <v>306</v>
      </c>
      <c r="E197" s="153" t="s">
        <v>1</v>
      </c>
      <c r="F197" s="154" t="s">
        <v>363</v>
      </c>
      <c r="H197" s="155">
        <v>12</v>
      </c>
      <c r="L197" s="151"/>
      <c r="M197" s="156"/>
      <c r="N197" s="157"/>
      <c r="O197" s="157"/>
      <c r="P197" s="157"/>
      <c r="Q197" s="157"/>
      <c r="R197" s="157"/>
      <c r="S197" s="157"/>
      <c r="T197" s="158"/>
      <c r="AT197" s="153" t="s">
        <v>306</v>
      </c>
      <c r="AU197" s="153" t="s">
        <v>83</v>
      </c>
      <c r="AV197" s="150" t="s">
        <v>83</v>
      </c>
      <c r="AW197" s="150" t="s">
        <v>31</v>
      </c>
      <c r="AX197" s="150" t="s">
        <v>8</v>
      </c>
      <c r="AY197" s="153" t="s">
        <v>298</v>
      </c>
    </row>
    <row r="198" spans="1:65" s="49" customFormat="1" ht="14.45" customHeight="1">
      <c r="A198" s="47"/>
      <c r="B198" s="46"/>
      <c r="C198" s="120" t="s">
        <v>526</v>
      </c>
      <c r="D198" s="120" t="s">
        <v>358</v>
      </c>
      <c r="E198" s="121" t="s">
        <v>4409</v>
      </c>
      <c r="F198" s="122" t="s">
        <v>4410</v>
      </c>
      <c r="G198" s="123" t="s">
        <v>392</v>
      </c>
      <c r="H198" s="124">
        <v>12.36</v>
      </c>
      <c r="I198" s="24"/>
      <c r="J198" s="125">
        <f>ROUND(I198*H198,0)</f>
        <v>0</v>
      </c>
      <c r="K198" s="122" t="s">
        <v>4067</v>
      </c>
      <c r="L198" s="126"/>
      <c r="M198" s="127" t="s">
        <v>1</v>
      </c>
      <c r="N198" s="128" t="s">
        <v>40</v>
      </c>
      <c r="O198" s="129"/>
      <c r="P198" s="130">
        <f>O198*H198</f>
        <v>0</v>
      </c>
      <c r="Q198" s="130">
        <v>0.01052</v>
      </c>
      <c r="R198" s="130">
        <f>Q198*H198</f>
        <v>0.13002719999999998</v>
      </c>
      <c r="S198" s="130">
        <v>0</v>
      </c>
      <c r="T198" s="131">
        <f>S198*H198</f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83</v>
      </c>
      <c r="AY198" s="39" t="s">
        <v>298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39" t="s">
        <v>8</v>
      </c>
      <c r="BK198" s="133">
        <f>ROUND(I198*H198,0)</f>
        <v>0</v>
      </c>
      <c r="BL198" s="39" t="s">
        <v>304</v>
      </c>
      <c r="BM198" s="132" t="s">
        <v>4411</v>
      </c>
    </row>
    <row r="199" spans="2:51" s="150" customFormat="1" ht="12">
      <c r="B199" s="151"/>
      <c r="D199" s="152" t="s">
        <v>306</v>
      </c>
      <c r="E199" s="153" t="s">
        <v>1</v>
      </c>
      <c r="F199" s="154" t="s">
        <v>4412</v>
      </c>
      <c r="H199" s="155">
        <v>12.36</v>
      </c>
      <c r="L199" s="151"/>
      <c r="M199" s="156"/>
      <c r="N199" s="157"/>
      <c r="O199" s="157"/>
      <c r="P199" s="157"/>
      <c r="Q199" s="157"/>
      <c r="R199" s="157"/>
      <c r="S199" s="157"/>
      <c r="T199" s="158"/>
      <c r="AT199" s="153" t="s">
        <v>306</v>
      </c>
      <c r="AU199" s="153" t="s">
        <v>83</v>
      </c>
      <c r="AV199" s="150" t="s">
        <v>83</v>
      </c>
      <c r="AW199" s="150" t="s">
        <v>31</v>
      </c>
      <c r="AX199" s="150" t="s">
        <v>8</v>
      </c>
      <c r="AY199" s="153" t="s">
        <v>298</v>
      </c>
    </row>
    <row r="200" spans="1:65" s="49" customFormat="1" ht="24.2" customHeight="1">
      <c r="A200" s="47"/>
      <c r="B200" s="46"/>
      <c r="C200" s="135" t="s">
        <v>530</v>
      </c>
      <c r="D200" s="135" t="s">
        <v>300</v>
      </c>
      <c r="E200" s="136" t="s">
        <v>4413</v>
      </c>
      <c r="F200" s="137" t="s">
        <v>4414</v>
      </c>
      <c r="G200" s="138" t="s">
        <v>392</v>
      </c>
      <c r="H200" s="139">
        <v>122</v>
      </c>
      <c r="I200" s="23"/>
      <c r="J200" s="140">
        <f>ROUND(I200*H200,0)</f>
        <v>0</v>
      </c>
      <c r="K200" s="137" t="s">
        <v>1</v>
      </c>
      <c r="L200" s="46"/>
      <c r="M200" s="141" t="s">
        <v>1</v>
      </c>
      <c r="N200" s="142" t="s">
        <v>40</v>
      </c>
      <c r="O200" s="129"/>
      <c r="P200" s="130">
        <f>O200*H200</f>
        <v>0</v>
      </c>
      <c r="Q200" s="130">
        <v>1.8E-05</v>
      </c>
      <c r="R200" s="130">
        <f>Q200*H200</f>
        <v>0.002196</v>
      </c>
      <c r="S200" s="130">
        <v>0</v>
      </c>
      <c r="T200" s="131">
        <f>S200*H200</f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304</v>
      </c>
      <c r="AT200" s="132" t="s">
        <v>300</v>
      </c>
      <c r="AU200" s="132" t="s">
        <v>83</v>
      </c>
      <c r="AY200" s="39" t="s">
        <v>298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39" t="s">
        <v>8</v>
      </c>
      <c r="BK200" s="133">
        <f>ROUND(I200*H200,0)</f>
        <v>0</v>
      </c>
      <c r="BL200" s="39" t="s">
        <v>304</v>
      </c>
      <c r="BM200" s="132" t="s">
        <v>4415</v>
      </c>
    </row>
    <row r="201" spans="2:51" s="150" customFormat="1" ht="12">
      <c r="B201" s="151"/>
      <c r="D201" s="152" t="s">
        <v>306</v>
      </c>
      <c r="E201" s="153" t="s">
        <v>1</v>
      </c>
      <c r="F201" s="154" t="s">
        <v>4416</v>
      </c>
      <c r="H201" s="155">
        <v>122</v>
      </c>
      <c r="L201" s="151"/>
      <c r="M201" s="156"/>
      <c r="N201" s="157"/>
      <c r="O201" s="157"/>
      <c r="P201" s="157"/>
      <c r="Q201" s="157"/>
      <c r="R201" s="157"/>
      <c r="S201" s="157"/>
      <c r="T201" s="158"/>
      <c r="AT201" s="153" t="s">
        <v>306</v>
      </c>
      <c r="AU201" s="153" t="s">
        <v>83</v>
      </c>
      <c r="AV201" s="150" t="s">
        <v>83</v>
      </c>
      <c r="AW201" s="150" t="s">
        <v>31</v>
      </c>
      <c r="AX201" s="150" t="s">
        <v>8</v>
      </c>
      <c r="AY201" s="153" t="s">
        <v>298</v>
      </c>
    </row>
    <row r="202" spans="1:65" s="49" customFormat="1" ht="14.45" customHeight="1">
      <c r="A202" s="47"/>
      <c r="B202" s="46"/>
      <c r="C202" s="120" t="s">
        <v>539</v>
      </c>
      <c r="D202" s="120" t="s">
        <v>358</v>
      </c>
      <c r="E202" s="121" t="s">
        <v>4417</v>
      </c>
      <c r="F202" s="122" t="s">
        <v>4418</v>
      </c>
      <c r="G202" s="123" t="s">
        <v>392</v>
      </c>
      <c r="H202" s="124">
        <v>125.66</v>
      </c>
      <c r="I202" s="24"/>
      <c r="J202" s="125">
        <f>ROUND(I202*H202,0)</f>
        <v>0</v>
      </c>
      <c r="K202" s="122" t="s">
        <v>1</v>
      </c>
      <c r="L202" s="126"/>
      <c r="M202" s="127" t="s">
        <v>1</v>
      </c>
      <c r="N202" s="128" t="s">
        <v>40</v>
      </c>
      <c r="O202" s="129"/>
      <c r="P202" s="130">
        <f>O202*H202</f>
        <v>0</v>
      </c>
      <c r="Q202" s="130">
        <v>0</v>
      </c>
      <c r="R202" s="130">
        <f>Q202*H202</f>
        <v>0</v>
      </c>
      <c r="S202" s="130">
        <v>0</v>
      </c>
      <c r="T202" s="131">
        <f>S202*H202</f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340</v>
      </c>
      <c r="AT202" s="132" t="s">
        <v>358</v>
      </c>
      <c r="AU202" s="132" t="s">
        <v>83</v>
      </c>
      <c r="AY202" s="39" t="s">
        <v>298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39" t="s">
        <v>8</v>
      </c>
      <c r="BK202" s="133">
        <f>ROUND(I202*H202,0)</f>
        <v>0</v>
      </c>
      <c r="BL202" s="39" t="s">
        <v>304</v>
      </c>
      <c r="BM202" s="132" t="s">
        <v>4419</v>
      </c>
    </row>
    <row r="203" spans="2:51" s="150" customFormat="1" ht="12">
      <c r="B203" s="151"/>
      <c r="D203" s="152" t="s">
        <v>306</v>
      </c>
      <c r="E203" s="153" t="s">
        <v>1</v>
      </c>
      <c r="F203" s="154" t="s">
        <v>4420</v>
      </c>
      <c r="H203" s="155">
        <v>125.66</v>
      </c>
      <c r="L203" s="151"/>
      <c r="M203" s="156"/>
      <c r="N203" s="157"/>
      <c r="O203" s="157"/>
      <c r="P203" s="157"/>
      <c r="Q203" s="157"/>
      <c r="R203" s="157"/>
      <c r="S203" s="157"/>
      <c r="T203" s="158"/>
      <c r="AT203" s="153" t="s">
        <v>306</v>
      </c>
      <c r="AU203" s="153" t="s">
        <v>83</v>
      </c>
      <c r="AV203" s="150" t="s">
        <v>83</v>
      </c>
      <c r="AW203" s="150" t="s">
        <v>31</v>
      </c>
      <c r="AX203" s="150" t="s">
        <v>8</v>
      </c>
      <c r="AY203" s="153" t="s">
        <v>298</v>
      </c>
    </row>
    <row r="204" spans="1:65" s="49" customFormat="1" ht="24.2" customHeight="1">
      <c r="A204" s="47"/>
      <c r="B204" s="46"/>
      <c r="C204" s="135" t="s">
        <v>548</v>
      </c>
      <c r="D204" s="135" t="s">
        <v>300</v>
      </c>
      <c r="E204" s="136" t="s">
        <v>4421</v>
      </c>
      <c r="F204" s="137" t="s">
        <v>4422</v>
      </c>
      <c r="G204" s="138" t="s">
        <v>438</v>
      </c>
      <c r="H204" s="139">
        <v>2</v>
      </c>
      <c r="I204" s="23"/>
      <c r="J204" s="140">
        <f aca="true" t="shared" si="0" ref="J204:J242">ROUND(I204*H204,0)</f>
        <v>0</v>
      </c>
      <c r="K204" s="137" t="s">
        <v>4067</v>
      </c>
      <c r="L204" s="46"/>
      <c r="M204" s="141" t="s">
        <v>1</v>
      </c>
      <c r="N204" s="142" t="s">
        <v>40</v>
      </c>
      <c r="O204" s="129"/>
      <c r="P204" s="130">
        <f aca="true" t="shared" si="1" ref="P204:P242">O204*H204</f>
        <v>0</v>
      </c>
      <c r="Q204" s="130">
        <v>0</v>
      </c>
      <c r="R204" s="130">
        <f aca="true" t="shared" si="2" ref="R204:R242">Q204*H204</f>
        <v>0</v>
      </c>
      <c r="S204" s="130">
        <v>0</v>
      </c>
      <c r="T204" s="131">
        <f aca="true" t="shared" si="3" ref="T204:T242">S204*H204</f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304</v>
      </c>
      <c r="AT204" s="132" t="s">
        <v>300</v>
      </c>
      <c r="AU204" s="132" t="s">
        <v>83</v>
      </c>
      <c r="AY204" s="39" t="s">
        <v>298</v>
      </c>
      <c r="BE204" s="133">
        <f aca="true" t="shared" si="4" ref="BE204:BE242">IF(N204="základní",J204,0)</f>
        <v>0</v>
      </c>
      <c r="BF204" s="133">
        <f aca="true" t="shared" si="5" ref="BF204:BF242">IF(N204="snížená",J204,0)</f>
        <v>0</v>
      </c>
      <c r="BG204" s="133">
        <f aca="true" t="shared" si="6" ref="BG204:BG242">IF(N204="zákl. přenesená",J204,0)</f>
        <v>0</v>
      </c>
      <c r="BH204" s="133">
        <f aca="true" t="shared" si="7" ref="BH204:BH242">IF(N204="sníž. přenesená",J204,0)</f>
        <v>0</v>
      </c>
      <c r="BI204" s="133">
        <f aca="true" t="shared" si="8" ref="BI204:BI242">IF(N204="nulová",J204,0)</f>
        <v>0</v>
      </c>
      <c r="BJ204" s="39" t="s">
        <v>8</v>
      </c>
      <c r="BK204" s="133">
        <f aca="true" t="shared" si="9" ref="BK204:BK242">ROUND(I204*H204,0)</f>
        <v>0</v>
      </c>
      <c r="BL204" s="39" t="s">
        <v>304</v>
      </c>
      <c r="BM204" s="132" t="s">
        <v>4423</v>
      </c>
    </row>
    <row r="205" spans="1:65" s="49" customFormat="1" ht="14.45" customHeight="1">
      <c r="A205" s="47"/>
      <c r="B205" s="46"/>
      <c r="C205" s="120" t="s">
        <v>554</v>
      </c>
      <c r="D205" s="120" t="s">
        <v>358</v>
      </c>
      <c r="E205" s="121" t="s">
        <v>2663</v>
      </c>
      <c r="F205" s="122" t="s">
        <v>2664</v>
      </c>
      <c r="G205" s="123" t="s">
        <v>438</v>
      </c>
      <c r="H205" s="124">
        <v>2</v>
      </c>
      <c r="I205" s="24"/>
      <c r="J205" s="125">
        <f t="shared" si="0"/>
        <v>0</v>
      </c>
      <c r="K205" s="122" t="s">
        <v>2550</v>
      </c>
      <c r="L205" s="126"/>
      <c r="M205" s="127" t="s">
        <v>1</v>
      </c>
      <c r="N205" s="128" t="s">
        <v>40</v>
      </c>
      <c r="O205" s="129"/>
      <c r="P205" s="130">
        <f t="shared" si="1"/>
        <v>0</v>
      </c>
      <c r="Q205" s="130">
        <v>0.003</v>
      </c>
      <c r="R205" s="130">
        <f t="shared" si="2"/>
        <v>0.006</v>
      </c>
      <c r="S205" s="130">
        <v>0</v>
      </c>
      <c r="T205" s="131">
        <f t="shared" si="3"/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340</v>
      </c>
      <c r="AT205" s="132" t="s">
        <v>358</v>
      </c>
      <c r="AU205" s="132" t="s">
        <v>83</v>
      </c>
      <c r="AY205" s="39" t="s">
        <v>298</v>
      </c>
      <c r="BE205" s="133">
        <f t="shared" si="4"/>
        <v>0</v>
      </c>
      <c r="BF205" s="133">
        <f t="shared" si="5"/>
        <v>0</v>
      </c>
      <c r="BG205" s="133">
        <f t="shared" si="6"/>
        <v>0</v>
      </c>
      <c r="BH205" s="133">
        <f t="shared" si="7"/>
        <v>0</v>
      </c>
      <c r="BI205" s="133">
        <f t="shared" si="8"/>
        <v>0</v>
      </c>
      <c r="BJ205" s="39" t="s">
        <v>8</v>
      </c>
      <c r="BK205" s="133">
        <f t="shared" si="9"/>
        <v>0</v>
      </c>
      <c r="BL205" s="39" t="s">
        <v>304</v>
      </c>
      <c r="BM205" s="132" t="s">
        <v>4424</v>
      </c>
    </row>
    <row r="206" spans="1:65" s="49" customFormat="1" ht="24.2" customHeight="1">
      <c r="A206" s="47"/>
      <c r="B206" s="46"/>
      <c r="C206" s="135" t="s">
        <v>577</v>
      </c>
      <c r="D206" s="135" t="s">
        <v>300</v>
      </c>
      <c r="E206" s="136" t="s">
        <v>4425</v>
      </c>
      <c r="F206" s="137" t="s">
        <v>4426</v>
      </c>
      <c r="G206" s="138" t="s">
        <v>438</v>
      </c>
      <c r="H206" s="139">
        <v>4</v>
      </c>
      <c r="I206" s="23"/>
      <c r="J206" s="140">
        <f t="shared" si="0"/>
        <v>0</v>
      </c>
      <c r="K206" s="137" t="s">
        <v>2550</v>
      </c>
      <c r="L206" s="46"/>
      <c r="M206" s="141" t="s">
        <v>1</v>
      </c>
      <c r="N206" s="142" t="s">
        <v>40</v>
      </c>
      <c r="O206" s="129"/>
      <c r="P206" s="130">
        <f t="shared" si="1"/>
        <v>0</v>
      </c>
      <c r="Q206" s="130">
        <v>0</v>
      </c>
      <c r="R206" s="130">
        <f t="shared" si="2"/>
        <v>0</v>
      </c>
      <c r="S206" s="130">
        <v>0</v>
      </c>
      <c r="T206" s="131">
        <f t="shared" si="3"/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304</v>
      </c>
      <c r="AT206" s="132" t="s">
        <v>300</v>
      </c>
      <c r="AU206" s="132" t="s">
        <v>83</v>
      </c>
      <c r="AY206" s="39" t="s">
        <v>298</v>
      </c>
      <c r="BE206" s="133">
        <f t="shared" si="4"/>
        <v>0</v>
      </c>
      <c r="BF206" s="133">
        <f t="shared" si="5"/>
        <v>0</v>
      </c>
      <c r="BG206" s="133">
        <f t="shared" si="6"/>
        <v>0</v>
      </c>
      <c r="BH206" s="133">
        <f t="shared" si="7"/>
        <v>0</v>
      </c>
      <c r="BI206" s="133">
        <f t="shared" si="8"/>
        <v>0</v>
      </c>
      <c r="BJ206" s="39" t="s">
        <v>8</v>
      </c>
      <c r="BK206" s="133">
        <f t="shared" si="9"/>
        <v>0</v>
      </c>
      <c r="BL206" s="39" t="s">
        <v>304</v>
      </c>
      <c r="BM206" s="132" t="s">
        <v>4427</v>
      </c>
    </row>
    <row r="207" spans="1:65" s="49" customFormat="1" ht="14.45" customHeight="1">
      <c r="A207" s="47"/>
      <c r="B207" s="46"/>
      <c r="C207" s="120" t="s">
        <v>605</v>
      </c>
      <c r="D207" s="120" t="s">
        <v>358</v>
      </c>
      <c r="E207" s="121" t="s">
        <v>4428</v>
      </c>
      <c r="F207" s="122" t="s">
        <v>4429</v>
      </c>
      <c r="G207" s="123" t="s">
        <v>438</v>
      </c>
      <c r="H207" s="124">
        <v>4</v>
      </c>
      <c r="I207" s="24"/>
      <c r="J207" s="125">
        <f t="shared" si="0"/>
        <v>0</v>
      </c>
      <c r="K207" s="122" t="s">
        <v>2550</v>
      </c>
      <c r="L207" s="126"/>
      <c r="M207" s="127" t="s">
        <v>1</v>
      </c>
      <c r="N207" s="128" t="s">
        <v>40</v>
      </c>
      <c r="O207" s="129"/>
      <c r="P207" s="130">
        <f t="shared" si="1"/>
        <v>0</v>
      </c>
      <c r="Q207" s="130">
        <v>0.0005</v>
      </c>
      <c r="R207" s="130">
        <f t="shared" si="2"/>
        <v>0.002</v>
      </c>
      <c r="S207" s="130">
        <v>0</v>
      </c>
      <c r="T207" s="131">
        <f t="shared" si="3"/>
        <v>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340</v>
      </c>
      <c r="AT207" s="132" t="s">
        <v>358</v>
      </c>
      <c r="AU207" s="132" t="s">
        <v>83</v>
      </c>
      <c r="AY207" s="39" t="s">
        <v>298</v>
      </c>
      <c r="BE207" s="133">
        <f t="shared" si="4"/>
        <v>0</v>
      </c>
      <c r="BF207" s="133">
        <f t="shared" si="5"/>
        <v>0</v>
      </c>
      <c r="BG207" s="133">
        <f t="shared" si="6"/>
        <v>0</v>
      </c>
      <c r="BH207" s="133">
        <f t="shared" si="7"/>
        <v>0</v>
      </c>
      <c r="BI207" s="133">
        <f t="shared" si="8"/>
        <v>0</v>
      </c>
      <c r="BJ207" s="39" t="s">
        <v>8</v>
      </c>
      <c r="BK207" s="133">
        <f t="shared" si="9"/>
        <v>0</v>
      </c>
      <c r="BL207" s="39" t="s">
        <v>304</v>
      </c>
      <c r="BM207" s="132" t="s">
        <v>4430</v>
      </c>
    </row>
    <row r="208" spans="1:65" s="49" customFormat="1" ht="24.2" customHeight="1">
      <c r="A208" s="47"/>
      <c r="B208" s="46"/>
      <c r="C208" s="135" t="s">
        <v>609</v>
      </c>
      <c r="D208" s="135" t="s">
        <v>300</v>
      </c>
      <c r="E208" s="136" t="s">
        <v>4431</v>
      </c>
      <c r="F208" s="137" t="s">
        <v>4432</v>
      </c>
      <c r="G208" s="138" t="s">
        <v>438</v>
      </c>
      <c r="H208" s="139">
        <v>1</v>
      </c>
      <c r="I208" s="23"/>
      <c r="J208" s="140">
        <f t="shared" si="0"/>
        <v>0</v>
      </c>
      <c r="K208" s="137" t="s">
        <v>2550</v>
      </c>
      <c r="L208" s="46"/>
      <c r="M208" s="141" t="s">
        <v>1</v>
      </c>
      <c r="N208" s="142" t="s">
        <v>40</v>
      </c>
      <c r="O208" s="129"/>
      <c r="P208" s="130">
        <f t="shared" si="1"/>
        <v>0</v>
      </c>
      <c r="Q208" s="130">
        <v>0</v>
      </c>
      <c r="R208" s="130">
        <f t="shared" si="2"/>
        <v>0</v>
      </c>
      <c r="S208" s="130">
        <v>0</v>
      </c>
      <c r="T208" s="131">
        <f t="shared" si="3"/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304</v>
      </c>
      <c r="AT208" s="132" t="s">
        <v>300</v>
      </c>
      <c r="AU208" s="132" t="s">
        <v>83</v>
      </c>
      <c r="AY208" s="39" t="s">
        <v>298</v>
      </c>
      <c r="BE208" s="133">
        <f t="shared" si="4"/>
        <v>0</v>
      </c>
      <c r="BF208" s="133">
        <f t="shared" si="5"/>
        <v>0</v>
      </c>
      <c r="BG208" s="133">
        <f t="shared" si="6"/>
        <v>0</v>
      </c>
      <c r="BH208" s="133">
        <f t="shared" si="7"/>
        <v>0</v>
      </c>
      <c r="BI208" s="133">
        <f t="shared" si="8"/>
        <v>0</v>
      </c>
      <c r="BJ208" s="39" t="s">
        <v>8</v>
      </c>
      <c r="BK208" s="133">
        <f t="shared" si="9"/>
        <v>0</v>
      </c>
      <c r="BL208" s="39" t="s">
        <v>304</v>
      </c>
      <c r="BM208" s="132" t="s">
        <v>4433</v>
      </c>
    </row>
    <row r="209" spans="1:65" s="49" customFormat="1" ht="14.45" customHeight="1">
      <c r="A209" s="47"/>
      <c r="B209" s="46"/>
      <c r="C209" s="120" t="s">
        <v>614</v>
      </c>
      <c r="D209" s="120" t="s">
        <v>358</v>
      </c>
      <c r="E209" s="121" t="s">
        <v>4434</v>
      </c>
      <c r="F209" s="122" t="s">
        <v>4435</v>
      </c>
      <c r="G209" s="123" t="s">
        <v>438</v>
      </c>
      <c r="H209" s="124">
        <v>1</v>
      </c>
      <c r="I209" s="24"/>
      <c r="J209" s="125">
        <f t="shared" si="0"/>
        <v>0</v>
      </c>
      <c r="K209" s="122" t="s">
        <v>2550</v>
      </c>
      <c r="L209" s="126"/>
      <c r="M209" s="127" t="s">
        <v>1</v>
      </c>
      <c r="N209" s="128" t="s">
        <v>40</v>
      </c>
      <c r="O209" s="129"/>
      <c r="P209" s="130">
        <f t="shared" si="1"/>
        <v>0</v>
      </c>
      <c r="Q209" s="130">
        <v>0.00112</v>
      </c>
      <c r="R209" s="130">
        <f t="shared" si="2"/>
        <v>0.00112</v>
      </c>
      <c r="S209" s="130">
        <v>0</v>
      </c>
      <c r="T209" s="131">
        <f t="shared" si="3"/>
        <v>0</v>
      </c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R209" s="132" t="s">
        <v>340</v>
      </c>
      <c r="AT209" s="132" t="s">
        <v>358</v>
      </c>
      <c r="AU209" s="132" t="s">
        <v>83</v>
      </c>
      <c r="AY209" s="39" t="s">
        <v>298</v>
      </c>
      <c r="BE209" s="133">
        <f t="shared" si="4"/>
        <v>0</v>
      </c>
      <c r="BF209" s="133">
        <f t="shared" si="5"/>
        <v>0</v>
      </c>
      <c r="BG209" s="133">
        <f t="shared" si="6"/>
        <v>0</v>
      </c>
      <c r="BH209" s="133">
        <f t="shared" si="7"/>
        <v>0</v>
      </c>
      <c r="BI209" s="133">
        <f t="shared" si="8"/>
        <v>0</v>
      </c>
      <c r="BJ209" s="39" t="s">
        <v>8</v>
      </c>
      <c r="BK209" s="133">
        <f t="shared" si="9"/>
        <v>0</v>
      </c>
      <c r="BL209" s="39" t="s">
        <v>304</v>
      </c>
      <c r="BM209" s="132" t="s">
        <v>4436</v>
      </c>
    </row>
    <row r="210" spans="1:65" s="49" customFormat="1" ht="24.2" customHeight="1">
      <c r="A210" s="47"/>
      <c r="B210" s="46"/>
      <c r="C210" s="135" t="s">
        <v>619</v>
      </c>
      <c r="D210" s="135" t="s">
        <v>300</v>
      </c>
      <c r="E210" s="136" t="s">
        <v>4437</v>
      </c>
      <c r="F210" s="137" t="s">
        <v>4438</v>
      </c>
      <c r="G210" s="138" t="s">
        <v>438</v>
      </c>
      <c r="H210" s="139">
        <v>1</v>
      </c>
      <c r="I210" s="23"/>
      <c r="J210" s="140">
        <f t="shared" si="0"/>
        <v>0</v>
      </c>
      <c r="K210" s="137" t="s">
        <v>2550</v>
      </c>
      <c r="L210" s="46"/>
      <c r="M210" s="141" t="s">
        <v>1</v>
      </c>
      <c r="N210" s="142" t="s">
        <v>40</v>
      </c>
      <c r="O210" s="129"/>
      <c r="P210" s="130">
        <f t="shared" si="1"/>
        <v>0</v>
      </c>
      <c r="Q210" s="130">
        <v>0</v>
      </c>
      <c r="R210" s="130">
        <f t="shared" si="2"/>
        <v>0</v>
      </c>
      <c r="S210" s="130">
        <v>0</v>
      </c>
      <c r="T210" s="131">
        <f t="shared" si="3"/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304</v>
      </c>
      <c r="AT210" s="132" t="s">
        <v>300</v>
      </c>
      <c r="AU210" s="132" t="s">
        <v>83</v>
      </c>
      <c r="AY210" s="39" t="s">
        <v>298</v>
      </c>
      <c r="BE210" s="133">
        <f t="shared" si="4"/>
        <v>0</v>
      </c>
      <c r="BF210" s="133">
        <f t="shared" si="5"/>
        <v>0</v>
      </c>
      <c r="BG210" s="133">
        <f t="shared" si="6"/>
        <v>0</v>
      </c>
      <c r="BH210" s="133">
        <f t="shared" si="7"/>
        <v>0</v>
      </c>
      <c r="BI210" s="133">
        <f t="shared" si="8"/>
        <v>0</v>
      </c>
      <c r="BJ210" s="39" t="s">
        <v>8</v>
      </c>
      <c r="BK210" s="133">
        <f t="shared" si="9"/>
        <v>0</v>
      </c>
      <c r="BL210" s="39" t="s">
        <v>304</v>
      </c>
      <c r="BM210" s="132" t="s">
        <v>4439</v>
      </c>
    </row>
    <row r="211" spans="1:65" s="49" customFormat="1" ht="14.45" customHeight="1">
      <c r="A211" s="47"/>
      <c r="B211" s="46"/>
      <c r="C211" s="120" t="s">
        <v>625</v>
      </c>
      <c r="D211" s="120" t="s">
        <v>358</v>
      </c>
      <c r="E211" s="121" t="s">
        <v>4440</v>
      </c>
      <c r="F211" s="122" t="s">
        <v>4441</v>
      </c>
      <c r="G211" s="123" t="s">
        <v>438</v>
      </c>
      <c r="H211" s="124">
        <v>1</v>
      </c>
      <c r="I211" s="24"/>
      <c r="J211" s="125">
        <f t="shared" si="0"/>
        <v>0</v>
      </c>
      <c r="K211" s="122" t="s">
        <v>1</v>
      </c>
      <c r="L211" s="126"/>
      <c r="M211" s="127" t="s">
        <v>1</v>
      </c>
      <c r="N211" s="128" t="s">
        <v>40</v>
      </c>
      <c r="O211" s="129"/>
      <c r="P211" s="130">
        <f t="shared" si="1"/>
        <v>0</v>
      </c>
      <c r="Q211" s="130">
        <v>0.0088</v>
      </c>
      <c r="R211" s="130">
        <f t="shared" si="2"/>
        <v>0.0088</v>
      </c>
      <c r="S211" s="130">
        <v>0</v>
      </c>
      <c r="T211" s="131">
        <f t="shared" si="3"/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340</v>
      </c>
      <c r="AT211" s="132" t="s">
        <v>358</v>
      </c>
      <c r="AU211" s="132" t="s">
        <v>83</v>
      </c>
      <c r="AY211" s="39" t="s">
        <v>298</v>
      </c>
      <c r="BE211" s="133">
        <f t="shared" si="4"/>
        <v>0</v>
      </c>
      <c r="BF211" s="133">
        <f t="shared" si="5"/>
        <v>0</v>
      </c>
      <c r="BG211" s="133">
        <f t="shared" si="6"/>
        <v>0</v>
      </c>
      <c r="BH211" s="133">
        <f t="shared" si="7"/>
        <v>0</v>
      </c>
      <c r="BI211" s="133">
        <f t="shared" si="8"/>
        <v>0</v>
      </c>
      <c r="BJ211" s="39" t="s">
        <v>8</v>
      </c>
      <c r="BK211" s="133">
        <f t="shared" si="9"/>
        <v>0</v>
      </c>
      <c r="BL211" s="39" t="s">
        <v>304</v>
      </c>
      <c r="BM211" s="132" t="s">
        <v>4442</v>
      </c>
    </row>
    <row r="212" spans="1:65" s="49" customFormat="1" ht="24.2" customHeight="1">
      <c r="A212" s="47"/>
      <c r="B212" s="46"/>
      <c r="C212" s="135" t="s">
        <v>633</v>
      </c>
      <c r="D212" s="135" t="s">
        <v>300</v>
      </c>
      <c r="E212" s="136" t="s">
        <v>4443</v>
      </c>
      <c r="F212" s="137" t="s">
        <v>4444</v>
      </c>
      <c r="G212" s="138" t="s">
        <v>438</v>
      </c>
      <c r="H212" s="139">
        <v>1</v>
      </c>
      <c r="I212" s="23"/>
      <c r="J212" s="140">
        <f t="shared" si="0"/>
        <v>0</v>
      </c>
      <c r="K212" s="137" t="s">
        <v>2550</v>
      </c>
      <c r="L212" s="46"/>
      <c r="M212" s="141" t="s">
        <v>1</v>
      </c>
      <c r="N212" s="142" t="s">
        <v>40</v>
      </c>
      <c r="O212" s="129"/>
      <c r="P212" s="130">
        <f t="shared" si="1"/>
        <v>0</v>
      </c>
      <c r="Q212" s="130">
        <v>0</v>
      </c>
      <c r="R212" s="130">
        <f t="shared" si="2"/>
        <v>0</v>
      </c>
      <c r="S212" s="130">
        <v>0</v>
      </c>
      <c r="T212" s="131">
        <f t="shared" si="3"/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304</v>
      </c>
      <c r="AT212" s="132" t="s">
        <v>300</v>
      </c>
      <c r="AU212" s="132" t="s">
        <v>83</v>
      </c>
      <c r="AY212" s="39" t="s">
        <v>298</v>
      </c>
      <c r="BE212" s="133">
        <f t="shared" si="4"/>
        <v>0</v>
      </c>
      <c r="BF212" s="133">
        <f t="shared" si="5"/>
        <v>0</v>
      </c>
      <c r="BG212" s="133">
        <f t="shared" si="6"/>
        <v>0</v>
      </c>
      <c r="BH212" s="133">
        <f t="shared" si="7"/>
        <v>0</v>
      </c>
      <c r="BI212" s="133">
        <f t="shared" si="8"/>
        <v>0</v>
      </c>
      <c r="BJ212" s="39" t="s">
        <v>8</v>
      </c>
      <c r="BK212" s="133">
        <f t="shared" si="9"/>
        <v>0</v>
      </c>
      <c r="BL212" s="39" t="s">
        <v>304</v>
      </c>
      <c r="BM212" s="132" t="s">
        <v>4445</v>
      </c>
    </row>
    <row r="213" spans="1:65" s="49" customFormat="1" ht="14.45" customHeight="1">
      <c r="A213" s="47"/>
      <c r="B213" s="46"/>
      <c r="C213" s="120" t="s">
        <v>640</v>
      </c>
      <c r="D213" s="120" t="s">
        <v>358</v>
      </c>
      <c r="E213" s="121" t="s">
        <v>4446</v>
      </c>
      <c r="F213" s="122" t="s">
        <v>4447</v>
      </c>
      <c r="G213" s="123" t="s">
        <v>438</v>
      </c>
      <c r="H213" s="124">
        <v>1</v>
      </c>
      <c r="I213" s="24"/>
      <c r="J213" s="125">
        <f t="shared" si="0"/>
        <v>0</v>
      </c>
      <c r="K213" s="122" t="s">
        <v>4067</v>
      </c>
      <c r="L213" s="126"/>
      <c r="M213" s="127" t="s">
        <v>1</v>
      </c>
      <c r="N213" s="128" t="s">
        <v>40</v>
      </c>
      <c r="O213" s="129"/>
      <c r="P213" s="130">
        <f t="shared" si="1"/>
        <v>0</v>
      </c>
      <c r="Q213" s="130">
        <v>0.00203</v>
      </c>
      <c r="R213" s="130">
        <f t="shared" si="2"/>
        <v>0.00203</v>
      </c>
      <c r="S213" s="130">
        <v>0</v>
      </c>
      <c r="T213" s="131">
        <f t="shared" si="3"/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340</v>
      </c>
      <c r="AT213" s="132" t="s">
        <v>358</v>
      </c>
      <c r="AU213" s="132" t="s">
        <v>83</v>
      </c>
      <c r="AY213" s="39" t="s">
        <v>298</v>
      </c>
      <c r="BE213" s="133">
        <f t="shared" si="4"/>
        <v>0</v>
      </c>
      <c r="BF213" s="133">
        <f t="shared" si="5"/>
        <v>0</v>
      </c>
      <c r="BG213" s="133">
        <f t="shared" si="6"/>
        <v>0</v>
      </c>
      <c r="BH213" s="133">
        <f t="shared" si="7"/>
        <v>0</v>
      </c>
      <c r="BI213" s="133">
        <f t="shared" si="8"/>
        <v>0</v>
      </c>
      <c r="BJ213" s="39" t="s">
        <v>8</v>
      </c>
      <c r="BK213" s="133">
        <f t="shared" si="9"/>
        <v>0</v>
      </c>
      <c r="BL213" s="39" t="s">
        <v>304</v>
      </c>
      <c r="BM213" s="132" t="s">
        <v>4448</v>
      </c>
    </row>
    <row r="214" spans="1:65" s="49" customFormat="1" ht="24.2" customHeight="1">
      <c r="A214" s="47"/>
      <c r="B214" s="46"/>
      <c r="C214" s="135" t="s">
        <v>231</v>
      </c>
      <c r="D214" s="135" t="s">
        <v>300</v>
      </c>
      <c r="E214" s="136" t="s">
        <v>4449</v>
      </c>
      <c r="F214" s="137" t="s">
        <v>4450</v>
      </c>
      <c r="G214" s="138" t="s">
        <v>4451</v>
      </c>
      <c r="H214" s="139">
        <v>5</v>
      </c>
      <c r="I214" s="23"/>
      <c r="J214" s="140">
        <f t="shared" si="0"/>
        <v>0</v>
      </c>
      <c r="K214" s="137" t="s">
        <v>2550</v>
      </c>
      <c r="L214" s="46"/>
      <c r="M214" s="141" t="s">
        <v>1</v>
      </c>
      <c r="N214" s="142" t="s">
        <v>40</v>
      </c>
      <c r="O214" s="129"/>
      <c r="P214" s="130">
        <f t="shared" si="1"/>
        <v>0</v>
      </c>
      <c r="Q214" s="130">
        <v>0.0003102</v>
      </c>
      <c r="R214" s="130">
        <f t="shared" si="2"/>
        <v>0.001551</v>
      </c>
      <c r="S214" s="130">
        <v>0</v>
      </c>
      <c r="T214" s="131">
        <f t="shared" si="3"/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304</v>
      </c>
      <c r="AT214" s="132" t="s">
        <v>300</v>
      </c>
      <c r="AU214" s="132" t="s">
        <v>83</v>
      </c>
      <c r="AY214" s="39" t="s">
        <v>298</v>
      </c>
      <c r="BE214" s="133">
        <f t="shared" si="4"/>
        <v>0</v>
      </c>
      <c r="BF214" s="133">
        <f t="shared" si="5"/>
        <v>0</v>
      </c>
      <c r="BG214" s="133">
        <f t="shared" si="6"/>
        <v>0</v>
      </c>
      <c r="BH214" s="133">
        <f t="shared" si="7"/>
        <v>0</v>
      </c>
      <c r="BI214" s="133">
        <f t="shared" si="8"/>
        <v>0</v>
      </c>
      <c r="BJ214" s="39" t="s">
        <v>8</v>
      </c>
      <c r="BK214" s="133">
        <f t="shared" si="9"/>
        <v>0</v>
      </c>
      <c r="BL214" s="39" t="s">
        <v>304</v>
      </c>
      <c r="BM214" s="132" t="s">
        <v>4452</v>
      </c>
    </row>
    <row r="215" spans="1:65" s="49" customFormat="1" ht="14.45" customHeight="1">
      <c r="A215" s="47"/>
      <c r="B215" s="46"/>
      <c r="C215" s="135" t="s">
        <v>647</v>
      </c>
      <c r="D215" s="135" t="s">
        <v>300</v>
      </c>
      <c r="E215" s="136" t="s">
        <v>4453</v>
      </c>
      <c r="F215" s="137" t="s">
        <v>4454</v>
      </c>
      <c r="G215" s="138" t="s">
        <v>438</v>
      </c>
      <c r="H215" s="139">
        <v>17</v>
      </c>
      <c r="I215" s="23"/>
      <c r="J215" s="140">
        <f t="shared" si="0"/>
        <v>0</v>
      </c>
      <c r="K215" s="137" t="s">
        <v>4067</v>
      </c>
      <c r="L215" s="46"/>
      <c r="M215" s="141" t="s">
        <v>1</v>
      </c>
      <c r="N215" s="142" t="s">
        <v>40</v>
      </c>
      <c r="O215" s="129"/>
      <c r="P215" s="130">
        <f t="shared" si="1"/>
        <v>0</v>
      </c>
      <c r="Q215" s="130">
        <v>0.035728</v>
      </c>
      <c r="R215" s="130">
        <f t="shared" si="2"/>
        <v>0.607376</v>
      </c>
      <c r="S215" s="130">
        <v>0</v>
      </c>
      <c r="T215" s="131">
        <f t="shared" si="3"/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83</v>
      </c>
      <c r="AY215" s="39" t="s">
        <v>298</v>
      </c>
      <c r="BE215" s="133">
        <f t="shared" si="4"/>
        <v>0</v>
      </c>
      <c r="BF215" s="133">
        <f t="shared" si="5"/>
        <v>0</v>
      </c>
      <c r="BG215" s="133">
        <f t="shared" si="6"/>
        <v>0</v>
      </c>
      <c r="BH215" s="133">
        <f t="shared" si="7"/>
        <v>0</v>
      </c>
      <c r="BI215" s="133">
        <f t="shared" si="8"/>
        <v>0</v>
      </c>
      <c r="BJ215" s="39" t="s">
        <v>8</v>
      </c>
      <c r="BK215" s="133">
        <f t="shared" si="9"/>
        <v>0</v>
      </c>
      <c r="BL215" s="39" t="s">
        <v>304</v>
      </c>
      <c r="BM215" s="132" t="s">
        <v>4455</v>
      </c>
    </row>
    <row r="216" spans="1:65" s="49" customFormat="1" ht="24.2" customHeight="1">
      <c r="A216" s="47"/>
      <c r="B216" s="46"/>
      <c r="C216" s="135" t="s">
        <v>651</v>
      </c>
      <c r="D216" s="135" t="s">
        <v>300</v>
      </c>
      <c r="E216" s="136" t="s">
        <v>4456</v>
      </c>
      <c r="F216" s="137" t="s">
        <v>4457</v>
      </c>
      <c r="G216" s="138" t="s">
        <v>438</v>
      </c>
      <c r="H216" s="139">
        <v>4</v>
      </c>
      <c r="I216" s="23"/>
      <c r="J216" s="140">
        <f t="shared" si="0"/>
        <v>0</v>
      </c>
      <c r="K216" s="137" t="s">
        <v>1</v>
      </c>
      <c r="L216" s="46"/>
      <c r="M216" s="141" t="s">
        <v>1</v>
      </c>
      <c r="N216" s="142" t="s">
        <v>40</v>
      </c>
      <c r="O216" s="129"/>
      <c r="P216" s="130">
        <f t="shared" si="1"/>
        <v>0</v>
      </c>
      <c r="Q216" s="130">
        <v>2.116764944</v>
      </c>
      <c r="R216" s="130">
        <f t="shared" si="2"/>
        <v>8.467059776</v>
      </c>
      <c r="S216" s="130">
        <v>0</v>
      </c>
      <c r="T216" s="131">
        <f t="shared" si="3"/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83</v>
      </c>
      <c r="AY216" s="39" t="s">
        <v>298</v>
      </c>
      <c r="BE216" s="133">
        <f t="shared" si="4"/>
        <v>0</v>
      </c>
      <c r="BF216" s="133">
        <f t="shared" si="5"/>
        <v>0</v>
      </c>
      <c r="BG216" s="133">
        <f t="shared" si="6"/>
        <v>0</v>
      </c>
      <c r="BH216" s="133">
        <f t="shared" si="7"/>
        <v>0</v>
      </c>
      <c r="BI216" s="133">
        <f t="shared" si="8"/>
        <v>0</v>
      </c>
      <c r="BJ216" s="39" t="s">
        <v>8</v>
      </c>
      <c r="BK216" s="133">
        <f t="shared" si="9"/>
        <v>0</v>
      </c>
      <c r="BL216" s="39" t="s">
        <v>304</v>
      </c>
      <c r="BM216" s="132" t="s">
        <v>4458</v>
      </c>
    </row>
    <row r="217" spans="1:65" s="49" customFormat="1" ht="24.2" customHeight="1">
      <c r="A217" s="47"/>
      <c r="B217" s="46"/>
      <c r="C217" s="135" t="s">
        <v>655</v>
      </c>
      <c r="D217" s="135" t="s">
        <v>300</v>
      </c>
      <c r="E217" s="136" t="s">
        <v>4459</v>
      </c>
      <c r="F217" s="137" t="s">
        <v>4460</v>
      </c>
      <c r="G217" s="138" t="s">
        <v>438</v>
      </c>
      <c r="H217" s="139">
        <v>1</v>
      </c>
      <c r="I217" s="23"/>
      <c r="J217" s="140">
        <f t="shared" si="0"/>
        <v>0</v>
      </c>
      <c r="K217" s="137" t="s">
        <v>1</v>
      </c>
      <c r="L217" s="46"/>
      <c r="M217" s="141" t="s">
        <v>1</v>
      </c>
      <c r="N217" s="142" t="s">
        <v>40</v>
      </c>
      <c r="O217" s="129"/>
      <c r="P217" s="130">
        <f t="shared" si="1"/>
        <v>0</v>
      </c>
      <c r="Q217" s="130">
        <v>2.72625</v>
      </c>
      <c r="R217" s="130">
        <f t="shared" si="2"/>
        <v>2.72625</v>
      </c>
      <c r="S217" s="130">
        <v>0</v>
      </c>
      <c r="T217" s="131">
        <f t="shared" si="3"/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304</v>
      </c>
      <c r="AT217" s="132" t="s">
        <v>300</v>
      </c>
      <c r="AU217" s="132" t="s">
        <v>83</v>
      </c>
      <c r="AY217" s="39" t="s">
        <v>298</v>
      </c>
      <c r="BE217" s="133">
        <f t="shared" si="4"/>
        <v>0</v>
      </c>
      <c r="BF217" s="133">
        <f t="shared" si="5"/>
        <v>0</v>
      </c>
      <c r="BG217" s="133">
        <f t="shared" si="6"/>
        <v>0</v>
      </c>
      <c r="BH217" s="133">
        <f t="shared" si="7"/>
        <v>0</v>
      </c>
      <c r="BI217" s="133">
        <f t="shared" si="8"/>
        <v>0</v>
      </c>
      <c r="BJ217" s="39" t="s">
        <v>8</v>
      </c>
      <c r="BK217" s="133">
        <f t="shared" si="9"/>
        <v>0</v>
      </c>
      <c r="BL217" s="39" t="s">
        <v>304</v>
      </c>
      <c r="BM217" s="132" t="s">
        <v>4461</v>
      </c>
    </row>
    <row r="218" spans="1:65" s="49" customFormat="1" ht="24.2" customHeight="1">
      <c r="A218" s="47"/>
      <c r="B218" s="46"/>
      <c r="C218" s="120" t="s">
        <v>659</v>
      </c>
      <c r="D218" s="120" t="s">
        <v>358</v>
      </c>
      <c r="E218" s="121" t="s">
        <v>4462</v>
      </c>
      <c r="F218" s="122" t="s">
        <v>4463</v>
      </c>
      <c r="G218" s="123" t="s">
        <v>438</v>
      </c>
      <c r="H218" s="124">
        <v>4</v>
      </c>
      <c r="I218" s="24"/>
      <c r="J218" s="125">
        <f t="shared" si="0"/>
        <v>0</v>
      </c>
      <c r="K218" s="122" t="s">
        <v>1</v>
      </c>
      <c r="L218" s="126"/>
      <c r="M218" s="127" t="s">
        <v>1</v>
      </c>
      <c r="N218" s="128" t="s">
        <v>40</v>
      </c>
      <c r="O218" s="129"/>
      <c r="P218" s="130">
        <f t="shared" si="1"/>
        <v>0</v>
      </c>
      <c r="Q218" s="130">
        <v>1.614</v>
      </c>
      <c r="R218" s="130">
        <f t="shared" si="2"/>
        <v>6.456</v>
      </c>
      <c r="S218" s="130">
        <v>0</v>
      </c>
      <c r="T218" s="131">
        <f t="shared" si="3"/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340</v>
      </c>
      <c r="AT218" s="132" t="s">
        <v>358</v>
      </c>
      <c r="AU218" s="132" t="s">
        <v>83</v>
      </c>
      <c r="AY218" s="39" t="s">
        <v>298</v>
      </c>
      <c r="BE218" s="133">
        <f t="shared" si="4"/>
        <v>0</v>
      </c>
      <c r="BF218" s="133">
        <f t="shared" si="5"/>
        <v>0</v>
      </c>
      <c r="BG218" s="133">
        <f t="shared" si="6"/>
        <v>0</v>
      </c>
      <c r="BH218" s="133">
        <f t="shared" si="7"/>
        <v>0</v>
      </c>
      <c r="BI218" s="133">
        <f t="shared" si="8"/>
        <v>0</v>
      </c>
      <c r="BJ218" s="39" t="s">
        <v>8</v>
      </c>
      <c r="BK218" s="133">
        <f t="shared" si="9"/>
        <v>0</v>
      </c>
      <c r="BL218" s="39" t="s">
        <v>304</v>
      </c>
      <c r="BM218" s="132" t="s">
        <v>4464</v>
      </c>
    </row>
    <row r="219" spans="1:65" s="49" customFormat="1" ht="14.45" customHeight="1">
      <c r="A219" s="47"/>
      <c r="B219" s="46"/>
      <c r="C219" s="120" t="s">
        <v>663</v>
      </c>
      <c r="D219" s="120" t="s">
        <v>358</v>
      </c>
      <c r="E219" s="121" t="s">
        <v>4465</v>
      </c>
      <c r="F219" s="122" t="s">
        <v>4466</v>
      </c>
      <c r="G219" s="123" t="s">
        <v>438</v>
      </c>
      <c r="H219" s="124">
        <v>1</v>
      </c>
      <c r="I219" s="24"/>
      <c r="J219" s="125">
        <f t="shared" si="0"/>
        <v>0</v>
      </c>
      <c r="K219" s="122" t="s">
        <v>1</v>
      </c>
      <c r="L219" s="126"/>
      <c r="M219" s="127" t="s">
        <v>1</v>
      </c>
      <c r="N219" s="128" t="s">
        <v>40</v>
      </c>
      <c r="O219" s="129"/>
      <c r="P219" s="130">
        <f t="shared" si="1"/>
        <v>0</v>
      </c>
      <c r="Q219" s="130">
        <v>6.6</v>
      </c>
      <c r="R219" s="130">
        <f t="shared" si="2"/>
        <v>6.6</v>
      </c>
      <c r="S219" s="130">
        <v>0</v>
      </c>
      <c r="T219" s="131">
        <f t="shared" si="3"/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340</v>
      </c>
      <c r="AT219" s="132" t="s">
        <v>358</v>
      </c>
      <c r="AU219" s="132" t="s">
        <v>83</v>
      </c>
      <c r="AY219" s="39" t="s">
        <v>298</v>
      </c>
      <c r="BE219" s="133">
        <f t="shared" si="4"/>
        <v>0</v>
      </c>
      <c r="BF219" s="133">
        <f t="shared" si="5"/>
        <v>0</v>
      </c>
      <c r="BG219" s="133">
        <f t="shared" si="6"/>
        <v>0</v>
      </c>
      <c r="BH219" s="133">
        <f t="shared" si="7"/>
        <v>0</v>
      </c>
      <c r="BI219" s="133">
        <f t="shared" si="8"/>
        <v>0</v>
      </c>
      <c r="BJ219" s="39" t="s">
        <v>8</v>
      </c>
      <c r="BK219" s="133">
        <f t="shared" si="9"/>
        <v>0</v>
      </c>
      <c r="BL219" s="39" t="s">
        <v>304</v>
      </c>
      <c r="BM219" s="132" t="s">
        <v>4467</v>
      </c>
    </row>
    <row r="220" spans="1:65" s="49" customFormat="1" ht="24.2" customHeight="1">
      <c r="A220" s="47"/>
      <c r="B220" s="46"/>
      <c r="C220" s="120" t="s">
        <v>668</v>
      </c>
      <c r="D220" s="120" t="s">
        <v>358</v>
      </c>
      <c r="E220" s="121" t="s">
        <v>4468</v>
      </c>
      <c r="F220" s="122" t="s">
        <v>4469</v>
      </c>
      <c r="G220" s="123" t="s">
        <v>438</v>
      </c>
      <c r="H220" s="124">
        <v>9</v>
      </c>
      <c r="I220" s="24"/>
      <c r="J220" s="125">
        <f t="shared" si="0"/>
        <v>0</v>
      </c>
      <c r="K220" s="122" t="s">
        <v>4067</v>
      </c>
      <c r="L220" s="126"/>
      <c r="M220" s="127" t="s">
        <v>1</v>
      </c>
      <c r="N220" s="128" t="s">
        <v>40</v>
      </c>
      <c r="O220" s="129"/>
      <c r="P220" s="130">
        <f t="shared" si="1"/>
        <v>0</v>
      </c>
      <c r="Q220" s="130">
        <v>0.002</v>
      </c>
      <c r="R220" s="130">
        <f t="shared" si="2"/>
        <v>0.018000000000000002</v>
      </c>
      <c r="S220" s="130">
        <v>0</v>
      </c>
      <c r="T220" s="131">
        <f t="shared" si="3"/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340</v>
      </c>
      <c r="AT220" s="132" t="s">
        <v>358</v>
      </c>
      <c r="AU220" s="132" t="s">
        <v>83</v>
      </c>
      <c r="AY220" s="39" t="s">
        <v>298</v>
      </c>
      <c r="BE220" s="133">
        <f t="shared" si="4"/>
        <v>0</v>
      </c>
      <c r="BF220" s="133">
        <f t="shared" si="5"/>
        <v>0</v>
      </c>
      <c r="BG220" s="133">
        <f t="shared" si="6"/>
        <v>0</v>
      </c>
      <c r="BH220" s="133">
        <f t="shared" si="7"/>
        <v>0</v>
      </c>
      <c r="BI220" s="133">
        <f t="shared" si="8"/>
        <v>0</v>
      </c>
      <c r="BJ220" s="39" t="s">
        <v>8</v>
      </c>
      <c r="BK220" s="133">
        <f t="shared" si="9"/>
        <v>0</v>
      </c>
      <c r="BL220" s="39" t="s">
        <v>304</v>
      </c>
      <c r="BM220" s="132" t="s">
        <v>4470</v>
      </c>
    </row>
    <row r="221" spans="1:65" s="49" customFormat="1" ht="24.2" customHeight="1">
      <c r="A221" s="47"/>
      <c r="B221" s="46"/>
      <c r="C221" s="120" t="s">
        <v>674</v>
      </c>
      <c r="D221" s="120" t="s">
        <v>358</v>
      </c>
      <c r="E221" s="121" t="s">
        <v>4471</v>
      </c>
      <c r="F221" s="122" t="s">
        <v>4472</v>
      </c>
      <c r="G221" s="123" t="s">
        <v>438</v>
      </c>
      <c r="H221" s="124">
        <v>4</v>
      </c>
      <c r="I221" s="24"/>
      <c r="J221" s="125">
        <f t="shared" si="0"/>
        <v>0</v>
      </c>
      <c r="K221" s="122" t="s">
        <v>1</v>
      </c>
      <c r="L221" s="126"/>
      <c r="M221" s="127" t="s">
        <v>1</v>
      </c>
      <c r="N221" s="128" t="s">
        <v>40</v>
      </c>
      <c r="O221" s="129"/>
      <c r="P221" s="130">
        <f t="shared" si="1"/>
        <v>0</v>
      </c>
      <c r="Q221" s="130">
        <v>0.004</v>
      </c>
      <c r="R221" s="130">
        <f t="shared" si="2"/>
        <v>0.016</v>
      </c>
      <c r="S221" s="130">
        <v>0</v>
      </c>
      <c r="T221" s="131">
        <f t="shared" si="3"/>
        <v>0</v>
      </c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R221" s="132" t="s">
        <v>340</v>
      </c>
      <c r="AT221" s="132" t="s">
        <v>358</v>
      </c>
      <c r="AU221" s="132" t="s">
        <v>83</v>
      </c>
      <c r="AY221" s="39" t="s">
        <v>298</v>
      </c>
      <c r="BE221" s="133">
        <f t="shared" si="4"/>
        <v>0</v>
      </c>
      <c r="BF221" s="133">
        <f t="shared" si="5"/>
        <v>0</v>
      </c>
      <c r="BG221" s="133">
        <f t="shared" si="6"/>
        <v>0</v>
      </c>
      <c r="BH221" s="133">
        <f t="shared" si="7"/>
        <v>0</v>
      </c>
      <c r="BI221" s="133">
        <f t="shared" si="8"/>
        <v>0</v>
      </c>
      <c r="BJ221" s="39" t="s">
        <v>8</v>
      </c>
      <c r="BK221" s="133">
        <f t="shared" si="9"/>
        <v>0</v>
      </c>
      <c r="BL221" s="39" t="s">
        <v>304</v>
      </c>
      <c r="BM221" s="132" t="s">
        <v>4473</v>
      </c>
    </row>
    <row r="222" spans="1:65" s="49" customFormat="1" ht="14.45" customHeight="1">
      <c r="A222" s="47"/>
      <c r="B222" s="46"/>
      <c r="C222" s="120" t="s">
        <v>708</v>
      </c>
      <c r="D222" s="120" t="s">
        <v>358</v>
      </c>
      <c r="E222" s="121" t="s">
        <v>4474</v>
      </c>
      <c r="F222" s="122" t="s">
        <v>4475</v>
      </c>
      <c r="G222" s="123" t="s">
        <v>438</v>
      </c>
      <c r="H222" s="124">
        <v>2</v>
      </c>
      <c r="I222" s="24"/>
      <c r="J222" s="125">
        <f t="shared" si="0"/>
        <v>0</v>
      </c>
      <c r="K222" s="122" t="s">
        <v>1</v>
      </c>
      <c r="L222" s="126"/>
      <c r="M222" s="127" t="s">
        <v>1</v>
      </c>
      <c r="N222" s="128" t="s">
        <v>40</v>
      </c>
      <c r="O222" s="129"/>
      <c r="P222" s="130">
        <f t="shared" si="1"/>
        <v>0</v>
      </c>
      <c r="Q222" s="130">
        <v>1.74</v>
      </c>
      <c r="R222" s="130">
        <f t="shared" si="2"/>
        <v>3.48</v>
      </c>
      <c r="S222" s="130">
        <v>0</v>
      </c>
      <c r="T222" s="131">
        <f t="shared" si="3"/>
        <v>0</v>
      </c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R222" s="132" t="s">
        <v>340</v>
      </c>
      <c r="AT222" s="132" t="s">
        <v>358</v>
      </c>
      <c r="AU222" s="132" t="s">
        <v>83</v>
      </c>
      <c r="AY222" s="39" t="s">
        <v>298</v>
      </c>
      <c r="BE222" s="133">
        <f t="shared" si="4"/>
        <v>0</v>
      </c>
      <c r="BF222" s="133">
        <f t="shared" si="5"/>
        <v>0</v>
      </c>
      <c r="BG222" s="133">
        <f t="shared" si="6"/>
        <v>0</v>
      </c>
      <c r="BH222" s="133">
        <f t="shared" si="7"/>
        <v>0</v>
      </c>
      <c r="BI222" s="133">
        <f t="shared" si="8"/>
        <v>0</v>
      </c>
      <c r="BJ222" s="39" t="s">
        <v>8</v>
      </c>
      <c r="BK222" s="133">
        <f t="shared" si="9"/>
        <v>0</v>
      </c>
      <c r="BL222" s="39" t="s">
        <v>304</v>
      </c>
      <c r="BM222" s="132" t="s">
        <v>4476</v>
      </c>
    </row>
    <row r="223" spans="1:65" s="49" customFormat="1" ht="14.45" customHeight="1">
      <c r="A223" s="47"/>
      <c r="B223" s="46"/>
      <c r="C223" s="120" t="s">
        <v>714</v>
      </c>
      <c r="D223" s="120" t="s">
        <v>358</v>
      </c>
      <c r="E223" s="121" t="s">
        <v>4477</v>
      </c>
      <c r="F223" s="122" t="s">
        <v>4478</v>
      </c>
      <c r="G223" s="123" t="s">
        <v>438</v>
      </c>
      <c r="H223" s="124">
        <v>1</v>
      </c>
      <c r="I223" s="24"/>
      <c r="J223" s="125">
        <f t="shared" si="0"/>
        <v>0</v>
      </c>
      <c r="K223" s="122" t="s">
        <v>1</v>
      </c>
      <c r="L223" s="126"/>
      <c r="M223" s="127" t="s">
        <v>1</v>
      </c>
      <c r="N223" s="128" t="s">
        <v>40</v>
      </c>
      <c r="O223" s="129"/>
      <c r="P223" s="130">
        <f t="shared" si="1"/>
        <v>0</v>
      </c>
      <c r="Q223" s="130">
        <v>1.35</v>
      </c>
      <c r="R223" s="130">
        <f t="shared" si="2"/>
        <v>1.35</v>
      </c>
      <c r="S223" s="130">
        <v>0</v>
      </c>
      <c r="T223" s="131">
        <f t="shared" si="3"/>
        <v>0</v>
      </c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R223" s="132" t="s">
        <v>340</v>
      </c>
      <c r="AT223" s="132" t="s">
        <v>358</v>
      </c>
      <c r="AU223" s="132" t="s">
        <v>83</v>
      </c>
      <c r="AY223" s="39" t="s">
        <v>298</v>
      </c>
      <c r="BE223" s="133">
        <f t="shared" si="4"/>
        <v>0</v>
      </c>
      <c r="BF223" s="133">
        <f t="shared" si="5"/>
        <v>0</v>
      </c>
      <c r="BG223" s="133">
        <f t="shared" si="6"/>
        <v>0</v>
      </c>
      <c r="BH223" s="133">
        <f t="shared" si="7"/>
        <v>0</v>
      </c>
      <c r="BI223" s="133">
        <f t="shared" si="8"/>
        <v>0</v>
      </c>
      <c r="BJ223" s="39" t="s">
        <v>8</v>
      </c>
      <c r="BK223" s="133">
        <f t="shared" si="9"/>
        <v>0</v>
      </c>
      <c r="BL223" s="39" t="s">
        <v>304</v>
      </c>
      <c r="BM223" s="132" t="s">
        <v>4479</v>
      </c>
    </row>
    <row r="224" spans="1:65" s="49" customFormat="1" ht="14.45" customHeight="1">
      <c r="A224" s="47"/>
      <c r="B224" s="46"/>
      <c r="C224" s="120" t="s">
        <v>740</v>
      </c>
      <c r="D224" s="120" t="s">
        <v>358</v>
      </c>
      <c r="E224" s="121" t="s">
        <v>4480</v>
      </c>
      <c r="F224" s="122" t="s">
        <v>4481</v>
      </c>
      <c r="G224" s="123" t="s">
        <v>438</v>
      </c>
      <c r="H224" s="124">
        <v>1</v>
      </c>
      <c r="I224" s="24"/>
      <c r="J224" s="125">
        <f t="shared" si="0"/>
        <v>0</v>
      </c>
      <c r="K224" s="122" t="s">
        <v>1</v>
      </c>
      <c r="L224" s="126"/>
      <c r="M224" s="127" t="s">
        <v>1</v>
      </c>
      <c r="N224" s="128" t="s">
        <v>40</v>
      </c>
      <c r="O224" s="129"/>
      <c r="P224" s="130">
        <f t="shared" si="1"/>
        <v>0</v>
      </c>
      <c r="Q224" s="130">
        <v>0.87</v>
      </c>
      <c r="R224" s="130">
        <f t="shared" si="2"/>
        <v>0.87</v>
      </c>
      <c r="S224" s="130">
        <v>0</v>
      </c>
      <c r="T224" s="131">
        <f t="shared" si="3"/>
        <v>0</v>
      </c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R224" s="132" t="s">
        <v>340</v>
      </c>
      <c r="AT224" s="132" t="s">
        <v>358</v>
      </c>
      <c r="AU224" s="132" t="s">
        <v>83</v>
      </c>
      <c r="AY224" s="39" t="s">
        <v>298</v>
      </c>
      <c r="BE224" s="133">
        <f t="shared" si="4"/>
        <v>0</v>
      </c>
      <c r="BF224" s="133">
        <f t="shared" si="5"/>
        <v>0</v>
      </c>
      <c r="BG224" s="133">
        <f t="shared" si="6"/>
        <v>0</v>
      </c>
      <c r="BH224" s="133">
        <f t="shared" si="7"/>
        <v>0</v>
      </c>
      <c r="BI224" s="133">
        <f t="shared" si="8"/>
        <v>0</v>
      </c>
      <c r="BJ224" s="39" t="s">
        <v>8</v>
      </c>
      <c r="BK224" s="133">
        <f t="shared" si="9"/>
        <v>0</v>
      </c>
      <c r="BL224" s="39" t="s">
        <v>304</v>
      </c>
      <c r="BM224" s="132" t="s">
        <v>4482</v>
      </c>
    </row>
    <row r="225" spans="1:65" s="49" customFormat="1" ht="24.2" customHeight="1">
      <c r="A225" s="47"/>
      <c r="B225" s="46"/>
      <c r="C225" s="120" t="s">
        <v>745</v>
      </c>
      <c r="D225" s="120" t="s">
        <v>358</v>
      </c>
      <c r="E225" s="121" t="s">
        <v>4483</v>
      </c>
      <c r="F225" s="122" t="s">
        <v>4484</v>
      </c>
      <c r="G225" s="123" t="s">
        <v>438</v>
      </c>
      <c r="H225" s="124">
        <v>3</v>
      </c>
      <c r="I225" s="24"/>
      <c r="J225" s="125">
        <f t="shared" si="0"/>
        <v>0</v>
      </c>
      <c r="K225" s="122" t="s">
        <v>2550</v>
      </c>
      <c r="L225" s="126"/>
      <c r="M225" s="127" t="s">
        <v>1</v>
      </c>
      <c r="N225" s="128" t="s">
        <v>40</v>
      </c>
      <c r="O225" s="129"/>
      <c r="P225" s="130">
        <f t="shared" si="1"/>
        <v>0</v>
      </c>
      <c r="Q225" s="130">
        <v>0.548</v>
      </c>
      <c r="R225" s="130">
        <f t="shared" si="2"/>
        <v>1.6440000000000001</v>
      </c>
      <c r="S225" s="130">
        <v>0</v>
      </c>
      <c r="T225" s="131">
        <f t="shared" si="3"/>
        <v>0</v>
      </c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R225" s="132" t="s">
        <v>340</v>
      </c>
      <c r="AT225" s="132" t="s">
        <v>358</v>
      </c>
      <c r="AU225" s="132" t="s">
        <v>83</v>
      </c>
      <c r="AY225" s="39" t="s">
        <v>298</v>
      </c>
      <c r="BE225" s="133">
        <f t="shared" si="4"/>
        <v>0</v>
      </c>
      <c r="BF225" s="133">
        <f t="shared" si="5"/>
        <v>0</v>
      </c>
      <c r="BG225" s="133">
        <f t="shared" si="6"/>
        <v>0</v>
      </c>
      <c r="BH225" s="133">
        <f t="shared" si="7"/>
        <v>0</v>
      </c>
      <c r="BI225" s="133">
        <f t="shared" si="8"/>
        <v>0</v>
      </c>
      <c r="BJ225" s="39" t="s">
        <v>8</v>
      </c>
      <c r="BK225" s="133">
        <f t="shared" si="9"/>
        <v>0</v>
      </c>
      <c r="BL225" s="39" t="s">
        <v>304</v>
      </c>
      <c r="BM225" s="132" t="s">
        <v>4485</v>
      </c>
    </row>
    <row r="226" spans="1:65" s="49" customFormat="1" ht="24.2" customHeight="1">
      <c r="A226" s="47"/>
      <c r="B226" s="46"/>
      <c r="C226" s="120" t="s">
        <v>753</v>
      </c>
      <c r="D226" s="120" t="s">
        <v>358</v>
      </c>
      <c r="E226" s="121" t="s">
        <v>4486</v>
      </c>
      <c r="F226" s="122" t="s">
        <v>4487</v>
      </c>
      <c r="G226" s="123" t="s">
        <v>438</v>
      </c>
      <c r="H226" s="124">
        <v>1</v>
      </c>
      <c r="I226" s="24"/>
      <c r="J226" s="125">
        <f t="shared" si="0"/>
        <v>0</v>
      </c>
      <c r="K226" s="122" t="s">
        <v>2550</v>
      </c>
      <c r="L226" s="126"/>
      <c r="M226" s="127" t="s">
        <v>1</v>
      </c>
      <c r="N226" s="128" t="s">
        <v>40</v>
      </c>
      <c r="O226" s="129"/>
      <c r="P226" s="130">
        <f t="shared" si="1"/>
        <v>0</v>
      </c>
      <c r="Q226" s="130">
        <v>0.521</v>
      </c>
      <c r="R226" s="130">
        <f t="shared" si="2"/>
        <v>0.521</v>
      </c>
      <c r="S226" s="130">
        <v>0</v>
      </c>
      <c r="T226" s="131">
        <f t="shared" si="3"/>
        <v>0</v>
      </c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R226" s="132" t="s">
        <v>340</v>
      </c>
      <c r="AT226" s="132" t="s">
        <v>358</v>
      </c>
      <c r="AU226" s="132" t="s">
        <v>83</v>
      </c>
      <c r="AY226" s="39" t="s">
        <v>298</v>
      </c>
      <c r="BE226" s="133">
        <f t="shared" si="4"/>
        <v>0</v>
      </c>
      <c r="BF226" s="133">
        <f t="shared" si="5"/>
        <v>0</v>
      </c>
      <c r="BG226" s="133">
        <f t="shared" si="6"/>
        <v>0</v>
      </c>
      <c r="BH226" s="133">
        <f t="shared" si="7"/>
        <v>0</v>
      </c>
      <c r="BI226" s="133">
        <f t="shared" si="8"/>
        <v>0</v>
      </c>
      <c r="BJ226" s="39" t="s">
        <v>8</v>
      </c>
      <c r="BK226" s="133">
        <f t="shared" si="9"/>
        <v>0</v>
      </c>
      <c r="BL226" s="39" t="s">
        <v>304</v>
      </c>
      <c r="BM226" s="132" t="s">
        <v>4488</v>
      </c>
    </row>
    <row r="227" spans="1:65" s="49" customFormat="1" ht="24.2" customHeight="1">
      <c r="A227" s="47"/>
      <c r="B227" s="46"/>
      <c r="C227" s="120" t="s">
        <v>758</v>
      </c>
      <c r="D227" s="120" t="s">
        <v>358</v>
      </c>
      <c r="E227" s="121" t="s">
        <v>4489</v>
      </c>
      <c r="F227" s="122" t="s">
        <v>4490</v>
      </c>
      <c r="G227" s="123" t="s">
        <v>438</v>
      </c>
      <c r="H227" s="124">
        <v>1</v>
      </c>
      <c r="I227" s="24"/>
      <c r="J227" s="125">
        <f t="shared" si="0"/>
        <v>0</v>
      </c>
      <c r="K227" s="122" t="s">
        <v>2550</v>
      </c>
      <c r="L227" s="126"/>
      <c r="M227" s="127" t="s">
        <v>1</v>
      </c>
      <c r="N227" s="128" t="s">
        <v>40</v>
      </c>
      <c r="O227" s="129"/>
      <c r="P227" s="130">
        <f t="shared" si="1"/>
        <v>0</v>
      </c>
      <c r="Q227" s="130">
        <v>0.254</v>
      </c>
      <c r="R227" s="130">
        <f t="shared" si="2"/>
        <v>0.254</v>
      </c>
      <c r="S227" s="130">
        <v>0</v>
      </c>
      <c r="T227" s="131">
        <f t="shared" si="3"/>
        <v>0</v>
      </c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R227" s="132" t="s">
        <v>340</v>
      </c>
      <c r="AT227" s="132" t="s">
        <v>358</v>
      </c>
      <c r="AU227" s="132" t="s">
        <v>83</v>
      </c>
      <c r="AY227" s="39" t="s">
        <v>298</v>
      </c>
      <c r="BE227" s="133">
        <f t="shared" si="4"/>
        <v>0</v>
      </c>
      <c r="BF227" s="133">
        <f t="shared" si="5"/>
        <v>0</v>
      </c>
      <c r="BG227" s="133">
        <f t="shared" si="6"/>
        <v>0</v>
      </c>
      <c r="BH227" s="133">
        <f t="shared" si="7"/>
        <v>0</v>
      </c>
      <c r="BI227" s="133">
        <f t="shared" si="8"/>
        <v>0</v>
      </c>
      <c r="BJ227" s="39" t="s">
        <v>8</v>
      </c>
      <c r="BK227" s="133">
        <f t="shared" si="9"/>
        <v>0</v>
      </c>
      <c r="BL227" s="39" t="s">
        <v>304</v>
      </c>
      <c r="BM227" s="132" t="s">
        <v>4491</v>
      </c>
    </row>
    <row r="228" spans="1:65" s="49" customFormat="1" ht="24.2" customHeight="1">
      <c r="A228" s="47"/>
      <c r="B228" s="46"/>
      <c r="C228" s="120" t="s">
        <v>762</v>
      </c>
      <c r="D228" s="120" t="s">
        <v>358</v>
      </c>
      <c r="E228" s="121" t="s">
        <v>4492</v>
      </c>
      <c r="F228" s="122" t="s">
        <v>4493</v>
      </c>
      <c r="G228" s="123" t="s">
        <v>438</v>
      </c>
      <c r="H228" s="124">
        <v>3</v>
      </c>
      <c r="I228" s="24"/>
      <c r="J228" s="125">
        <f t="shared" si="0"/>
        <v>0</v>
      </c>
      <c r="K228" s="122" t="s">
        <v>2550</v>
      </c>
      <c r="L228" s="126"/>
      <c r="M228" s="127" t="s">
        <v>1</v>
      </c>
      <c r="N228" s="128" t="s">
        <v>40</v>
      </c>
      <c r="O228" s="129"/>
      <c r="P228" s="130">
        <f t="shared" si="1"/>
        <v>0</v>
      </c>
      <c r="Q228" s="130">
        <v>0.506</v>
      </c>
      <c r="R228" s="130">
        <f t="shared" si="2"/>
        <v>1.518</v>
      </c>
      <c r="S228" s="130">
        <v>0</v>
      </c>
      <c r="T228" s="131">
        <f t="shared" si="3"/>
        <v>0</v>
      </c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R228" s="132" t="s">
        <v>340</v>
      </c>
      <c r="AT228" s="132" t="s">
        <v>358</v>
      </c>
      <c r="AU228" s="132" t="s">
        <v>83</v>
      </c>
      <c r="AY228" s="39" t="s">
        <v>298</v>
      </c>
      <c r="BE228" s="133">
        <f t="shared" si="4"/>
        <v>0</v>
      </c>
      <c r="BF228" s="133">
        <f t="shared" si="5"/>
        <v>0</v>
      </c>
      <c r="BG228" s="133">
        <f t="shared" si="6"/>
        <v>0</v>
      </c>
      <c r="BH228" s="133">
        <f t="shared" si="7"/>
        <v>0</v>
      </c>
      <c r="BI228" s="133">
        <f t="shared" si="8"/>
        <v>0</v>
      </c>
      <c r="BJ228" s="39" t="s">
        <v>8</v>
      </c>
      <c r="BK228" s="133">
        <f t="shared" si="9"/>
        <v>0</v>
      </c>
      <c r="BL228" s="39" t="s">
        <v>304</v>
      </c>
      <c r="BM228" s="132" t="s">
        <v>4494</v>
      </c>
    </row>
    <row r="229" spans="1:65" s="49" customFormat="1" ht="24.2" customHeight="1">
      <c r="A229" s="47"/>
      <c r="B229" s="46"/>
      <c r="C229" s="120" t="s">
        <v>768</v>
      </c>
      <c r="D229" s="120" t="s">
        <v>358</v>
      </c>
      <c r="E229" s="121" t="s">
        <v>4495</v>
      </c>
      <c r="F229" s="122" t="s">
        <v>4496</v>
      </c>
      <c r="G229" s="123" t="s">
        <v>438</v>
      </c>
      <c r="H229" s="124">
        <v>1</v>
      </c>
      <c r="I229" s="24"/>
      <c r="J229" s="125">
        <f t="shared" si="0"/>
        <v>0</v>
      </c>
      <c r="K229" s="122" t="s">
        <v>2550</v>
      </c>
      <c r="L229" s="126"/>
      <c r="M229" s="127" t="s">
        <v>1</v>
      </c>
      <c r="N229" s="128" t="s">
        <v>40</v>
      </c>
      <c r="O229" s="129"/>
      <c r="P229" s="130">
        <f t="shared" si="1"/>
        <v>0</v>
      </c>
      <c r="Q229" s="130">
        <v>1.013</v>
      </c>
      <c r="R229" s="130">
        <f t="shared" si="2"/>
        <v>1.013</v>
      </c>
      <c r="S229" s="130">
        <v>0</v>
      </c>
      <c r="T229" s="131">
        <f t="shared" si="3"/>
        <v>0</v>
      </c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R229" s="132" t="s">
        <v>340</v>
      </c>
      <c r="AT229" s="132" t="s">
        <v>358</v>
      </c>
      <c r="AU229" s="132" t="s">
        <v>83</v>
      </c>
      <c r="AY229" s="39" t="s">
        <v>298</v>
      </c>
      <c r="BE229" s="133">
        <f t="shared" si="4"/>
        <v>0</v>
      </c>
      <c r="BF229" s="133">
        <f t="shared" si="5"/>
        <v>0</v>
      </c>
      <c r="BG229" s="133">
        <f t="shared" si="6"/>
        <v>0</v>
      </c>
      <c r="BH229" s="133">
        <f t="shared" si="7"/>
        <v>0</v>
      </c>
      <c r="BI229" s="133">
        <f t="shared" si="8"/>
        <v>0</v>
      </c>
      <c r="BJ229" s="39" t="s">
        <v>8</v>
      </c>
      <c r="BK229" s="133">
        <f t="shared" si="9"/>
        <v>0</v>
      </c>
      <c r="BL229" s="39" t="s">
        <v>304</v>
      </c>
      <c r="BM229" s="132" t="s">
        <v>4497</v>
      </c>
    </row>
    <row r="230" spans="1:65" s="49" customFormat="1" ht="14.45" customHeight="1">
      <c r="A230" s="47"/>
      <c r="B230" s="46"/>
      <c r="C230" s="120" t="s">
        <v>773</v>
      </c>
      <c r="D230" s="120" t="s">
        <v>358</v>
      </c>
      <c r="E230" s="121" t="s">
        <v>4498</v>
      </c>
      <c r="F230" s="122" t="s">
        <v>4499</v>
      </c>
      <c r="G230" s="123" t="s">
        <v>438</v>
      </c>
      <c r="H230" s="124">
        <v>11</v>
      </c>
      <c r="I230" s="24"/>
      <c r="J230" s="125">
        <f t="shared" si="0"/>
        <v>0</v>
      </c>
      <c r="K230" s="122" t="s">
        <v>4102</v>
      </c>
      <c r="L230" s="126"/>
      <c r="M230" s="127" t="s">
        <v>1</v>
      </c>
      <c r="N230" s="128" t="s">
        <v>40</v>
      </c>
      <c r="O230" s="129"/>
      <c r="P230" s="130">
        <f t="shared" si="1"/>
        <v>0</v>
      </c>
      <c r="Q230" s="130">
        <v>0.0009</v>
      </c>
      <c r="R230" s="130">
        <f t="shared" si="2"/>
        <v>0.009899999999999999</v>
      </c>
      <c r="S230" s="130">
        <v>0</v>
      </c>
      <c r="T230" s="131">
        <f t="shared" si="3"/>
        <v>0</v>
      </c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R230" s="132" t="s">
        <v>340</v>
      </c>
      <c r="AT230" s="132" t="s">
        <v>358</v>
      </c>
      <c r="AU230" s="132" t="s">
        <v>83</v>
      </c>
      <c r="AY230" s="39" t="s">
        <v>298</v>
      </c>
      <c r="BE230" s="133">
        <f t="shared" si="4"/>
        <v>0</v>
      </c>
      <c r="BF230" s="133">
        <f t="shared" si="5"/>
        <v>0</v>
      </c>
      <c r="BG230" s="133">
        <f t="shared" si="6"/>
        <v>0</v>
      </c>
      <c r="BH230" s="133">
        <f t="shared" si="7"/>
        <v>0</v>
      </c>
      <c r="BI230" s="133">
        <f t="shared" si="8"/>
        <v>0</v>
      </c>
      <c r="BJ230" s="39" t="s">
        <v>8</v>
      </c>
      <c r="BK230" s="133">
        <f t="shared" si="9"/>
        <v>0</v>
      </c>
      <c r="BL230" s="39" t="s">
        <v>304</v>
      </c>
      <c r="BM230" s="132" t="s">
        <v>4500</v>
      </c>
    </row>
    <row r="231" spans="1:65" s="49" customFormat="1" ht="14.45" customHeight="1">
      <c r="A231" s="47"/>
      <c r="B231" s="46"/>
      <c r="C231" s="120" t="s">
        <v>788</v>
      </c>
      <c r="D231" s="120" t="s">
        <v>358</v>
      </c>
      <c r="E231" s="121" t="s">
        <v>4501</v>
      </c>
      <c r="F231" s="122" t="s">
        <v>4502</v>
      </c>
      <c r="G231" s="123" t="s">
        <v>438</v>
      </c>
      <c r="H231" s="124">
        <v>6</v>
      </c>
      <c r="I231" s="24"/>
      <c r="J231" s="125">
        <f t="shared" si="0"/>
        <v>0</v>
      </c>
      <c r="K231" s="122" t="s">
        <v>2550</v>
      </c>
      <c r="L231" s="126"/>
      <c r="M231" s="127" t="s">
        <v>1</v>
      </c>
      <c r="N231" s="128" t="s">
        <v>40</v>
      </c>
      <c r="O231" s="129"/>
      <c r="P231" s="130">
        <f t="shared" si="1"/>
        <v>0</v>
      </c>
      <c r="Q231" s="130">
        <v>0.0006</v>
      </c>
      <c r="R231" s="130">
        <f t="shared" si="2"/>
        <v>0.0036</v>
      </c>
      <c r="S231" s="130">
        <v>0</v>
      </c>
      <c r="T231" s="131">
        <f t="shared" si="3"/>
        <v>0</v>
      </c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R231" s="132" t="s">
        <v>340</v>
      </c>
      <c r="AT231" s="132" t="s">
        <v>358</v>
      </c>
      <c r="AU231" s="132" t="s">
        <v>83</v>
      </c>
      <c r="AY231" s="39" t="s">
        <v>298</v>
      </c>
      <c r="BE231" s="133">
        <f t="shared" si="4"/>
        <v>0</v>
      </c>
      <c r="BF231" s="133">
        <f t="shared" si="5"/>
        <v>0</v>
      </c>
      <c r="BG231" s="133">
        <f t="shared" si="6"/>
        <v>0</v>
      </c>
      <c r="BH231" s="133">
        <f t="shared" si="7"/>
        <v>0</v>
      </c>
      <c r="BI231" s="133">
        <f t="shared" si="8"/>
        <v>0</v>
      </c>
      <c r="BJ231" s="39" t="s">
        <v>8</v>
      </c>
      <c r="BK231" s="133">
        <f t="shared" si="9"/>
        <v>0</v>
      </c>
      <c r="BL231" s="39" t="s">
        <v>304</v>
      </c>
      <c r="BM231" s="132" t="s">
        <v>4503</v>
      </c>
    </row>
    <row r="232" spans="1:65" s="49" customFormat="1" ht="24.2" customHeight="1">
      <c r="A232" s="47"/>
      <c r="B232" s="46"/>
      <c r="C232" s="135" t="s">
        <v>793</v>
      </c>
      <c r="D232" s="135" t="s">
        <v>300</v>
      </c>
      <c r="E232" s="136" t="s">
        <v>4504</v>
      </c>
      <c r="F232" s="137" t="s">
        <v>4505</v>
      </c>
      <c r="G232" s="138" t="s">
        <v>438</v>
      </c>
      <c r="H232" s="139">
        <v>4</v>
      </c>
      <c r="I232" s="23"/>
      <c r="J232" s="140">
        <f t="shared" si="0"/>
        <v>0</v>
      </c>
      <c r="K232" s="137" t="s">
        <v>1</v>
      </c>
      <c r="L232" s="46"/>
      <c r="M232" s="141" t="s">
        <v>1</v>
      </c>
      <c r="N232" s="142" t="s">
        <v>40</v>
      </c>
      <c r="O232" s="129"/>
      <c r="P232" s="130">
        <f t="shared" si="1"/>
        <v>0</v>
      </c>
      <c r="Q232" s="130">
        <v>0.08205</v>
      </c>
      <c r="R232" s="130">
        <f t="shared" si="2"/>
        <v>0.3282</v>
      </c>
      <c r="S232" s="130">
        <v>0</v>
      </c>
      <c r="T232" s="131">
        <f t="shared" si="3"/>
        <v>0</v>
      </c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R232" s="132" t="s">
        <v>304</v>
      </c>
      <c r="AT232" s="132" t="s">
        <v>300</v>
      </c>
      <c r="AU232" s="132" t="s">
        <v>83</v>
      </c>
      <c r="AY232" s="39" t="s">
        <v>298</v>
      </c>
      <c r="BE232" s="133">
        <f t="shared" si="4"/>
        <v>0</v>
      </c>
      <c r="BF232" s="133">
        <f t="shared" si="5"/>
        <v>0</v>
      </c>
      <c r="BG232" s="133">
        <f t="shared" si="6"/>
        <v>0</v>
      </c>
      <c r="BH232" s="133">
        <f t="shared" si="7"/>
        <v>0</v>
      </c>
      <c r="BI232" s="133">
        <f t="shared" si="8"/>
        <v>0</v>
      </c>
      <c r="BJ232" s="39" t="s">
        <v>8</v>
      </c>
      <c r="BK232" s="133">
        <f t="shared" si="9"/>
        <v>0</v>
      </c>
      <c r="BL232" s="39" t="s">
        <v>304</v>
      </c>
      <c r="BM232" s="132" t="s">
        <v>4506</v>
      </c>
    </row>
    <row r="233" spans="1:65" s="49" customFormat="1" ht="24.2" customHeight="1">
      <c r="A233" s="47"/>
      <c r="B233" s="46"/>
      <c r="C233" s="135" t="s">
        <v>798</v>
      </c>
      <c r="D233" s="135" t="s">
        <v>300</v>
      </c>
      <c r="E233" s="136" t="s">
        <v>4507</v>
      </c>
      <c r="F233" s="137" t="s">
        <v>4508</v>
      </c>
      <c r="G233" s="138" t="s">
        <v>438</v>
      </c>
      <c r="H233" s="139">
        <v>4</v>
      </c>
      <c r="I233" s="23"/>
      <c r="J233" s="140">
        <f t="shared" si="0"/>
        <v>0</v>
      </c>
      <c r="K233" s="137" t="s">
        <v>4067</v>
      </c>
      <c r="L233" s="46"/>
      <c r="M233" s="141" t="s">
        <v>1</v>
      </c>
      <c r="N233" s="142" t="s">
        <v>40</v>
      </c>
      <c r="O233" s="129"/>
      <c r="P233" s="130">
        <f t="shared" si="1"/>
        <v>0</v>
      </c>
      <c r="Q233" s="130">
        <v>0.0081406</v>
      </c>
      <c r="R233" s="130">
        <f t="shared" si="2"/>
        <v>0.0325624</v>
      </c>
      <c r="S233" s="130">
        <v>0</v>
      </c>
      <c r="T233" s="131">
        <f t="shared" si="3"/>
        <v>0</v>
      </c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R233" s="132" t="s">
        <v>304</v>
      </c>
      <c r="AT233" s="132" t="s">
        <v>300</v>
      </c>
      <c r="AU233" s="132" t="s">
        <v>83</v>
      </c>
      <c r="AY233" s="39" t="s">
        <v>298</v>
      </c>
      <c r="BE233" s="133">
        <f t="shared" si="4"/>
        <v>0</v>
      </c>
      <c r="BF233" s="133">
        <f t="shared" si="5"/>
        <v>0</v>
      </c>
      <c r="BG233" s="133">
        <f t="shared" si="6"/>
        <v>0</v>
      </c>
      <c r="BH233" s="133">
        <f t="shared" si="7"/>
        <v>0</v>
      </c>
      <c r="BI233" s="133">
        <f t="shared" si="8"/>
        <v>0</v>
      </c>
      <c r="BJ233" s="39" t="s">
        <v>8</v>
      </c>
      <c r="BK233" s="133">
        <f t="shared" si="9"/>
        <v>0</v>
      </c>
      <c r="BL233" s="39" t="s">
        <v>304</v>
      </c>
      <c r="BM233" s="132" t="s">
        <v>4509</v>
      </c>
    </row>
    <row r="234" spans="1:65" s="49" customFormat="1" ht="24.2" customHeight="1">
      <c r="A234" s="47"/>
      <c r="B234" s="46"/>
      <c r="C234" s="135" t="s">
        <v>803</v>
      </c>
      <c r="D234" s="135" t="s">
        <v>300</v>
      </c>
      <c r="E234" s="136" t="s">
        <v>937</v>
      </c>
      <c r="F234" s="137" t="s">
        <v>938</v>
      </c>
      <c r="G234" s="138" t="s">
        <v>438</v>
      </c>
      <c r="H234" s="139">
        <v>4</v>
      </c>
      <c r="I234" s="23"/>
      <c r="J234" s="140">
        <f t="shared" si="0"/>
        <v>0</v>
      </c>
      <c r="K234" s="137" t="s">
        <v>4113</v>
      </c>
      <c r="L234" s="46"/>
      <c r="M234" s="141" t="s">
        <v>1</v>
      </c>
      <c r="N234" s="142" t="s">
        <v>40</v>
      </c>
      <c r="O234" s="129"/>
      <c r="P234" s="130">
        <f t="shared" si="1"/>
        <v>0</v>
      </c>
      <c r="Q234" s="130">
        <v>0</v>
      </c>
      <c r="R234" s="130">
        <f t="shared" si="2"/>
        <v>0</v>
      </c>
      <c r="S234" s="130">
        <v>0</v>
      </c>
      <c r="T234" s="131">
        <f t="shared" si="3"/>
        <v>0</v>
      </c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R234" s="132" t="s">
        <v>304</v>
      </c>
      <c r="AT234" s="132" t="s">
        <v>300</v>
      </c>
      <c r="AU234" s="132" t="s">
        <v>83</v>
      </c>
      <c r="AY234" s="39" t="s">
        <v>298</v>
      </c>
      <c r="BE234" s="133">
        <f t="shared" si="4"/>
        <v>0</v>
      </c>
      <c r="BF234" s="133">
        <f t="shared" si="5"/>
        <v>0</v>
      </c>
      <c r="BG234" s="133">
        <f t="shared" si="6"/>
        <v>0</v>
      </c>
      <c r="BH234" s="133">
        <f t="shared" si="7"/>
        <v>0</v>
      </c>
      <c r="BI234" s="133">
        <f t="shared" si="8"/>
        <v>0</v>
      </c>
      <c r="BJ234" s="39" t="s">
        <v>8</v>
      </c>
      <c r="BK234" s="133">
        <f t="shared" si="9"/>
        <v>0</v>
      </c>
      <c r="BL234" s="39" t="s">
        <v>304</v>
      </c>
      <c r="BM234" s="132" t="s">
        <v>4510</v>
      </c>
    </row>
    <row r="235" spans="1:65" s="49" customFormat="1" ht="24.2" customHeight="1">
      <c r="A235" s="47"/>
      <c r="B235" s="46"/>
      <c r="C235" s="135" t="s">
        <v>808</v>
      </c>
      <c r="D235" s="135" t="s">
        <v>300</v>
      </c>
      <c r="E235" s="136" t="s">
        <v>4511</v>
      </c>
      <c r="F235" s="137" t="s">
        <v>4512</v>
      </c>
      <c r="G235" s="138" t="s">
        <v>438</v>
      </c>
      <c r="H235" s="139">
        <v>4</v>
      </c>
      <c r="I235" s="23"/>
      <c r="J235" s="140">
        <f t="shared" si="0"/>
        <v>0</v>
      </c>
      <c r="K235" s="137" t="s">
        <v>4113</v>
      </c>
      <c r="L235" s="46"/>
      <c r="M235" s="141" t="s">
        <v>1</v>
      </c>
      <c r="N235" s="142" t="s">
        <v>40</v>
      </c>
      <c r="O235" s="129"/>
      <c r="P235" s="130">
        <f t="shared" si="1"/>
        <v>0</v>
      </c>
      <c r="Q235" s="130">
        <v>0.03119</v>
      </c>
      <c r="R235" s="130">
        <f t="shared" si="2"/>
        <v>0.12476</v>
      </c>
      <c r="S235" s="130">
        <v>0</v>
      </c>
      <c r="T235" s="131">
        <f t="shared" si="3"/>
        <v>0</v>
      </c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R235" s="132" t="s">
        <v>304</v>
      </c>
      <c r="AT235" s="132" t="s">
        <v>300</v>
      </c>
      <c r="AU235" s="132" t="s">
        <v>83</v>
      </c>
      <c r="AY235" s="39" t="s">
        <v>298</v>
      </c>
      <c r="BE235" s="133">
        <f t="shared" si="4"/>
        <v>0</v>
      </c>
      <c r="BF235" s="133">
        <f t="shared" si="5"/>
        <v>0</v>
      </c>
      <c r="BG235" s="133">
        <f t="shared" si="6"/>
        <v>0</v>
      </c>
      <c r="BH235" s="133">
        <f t="shared" si="7"/>
        <v>0</v>
      </c>
      <c r="BI235" s="133">
        <f t="shared" si="8"/>
        <v>0</v>
      </c>
      <c r="BJ235" s="39" t="s">
        <v>8</v>
      </c>
      <c r="BK235" s="133">
        <f t="shared" si="9"/>
        <v>0</v>
      </c>
      <c r="BL235" s="39" t="s">
        <v>304</v>
      </c>
      <c r="BM235" s="132" t="s">
        <v>4513</v>
      </c>
    </row>
    <row r="236" spans="1:65" s="49" customFormat="1" ht="24.2" customHeight="1">
      <c r="A236" s="47"/>
      <c r="B236" s="46"/>
      <c r="C236" s="135" t="s">
        <v>812</v>
      </c>
      <c r="D236" s="135" t="s">
        <v>300</v>
      </c>
      <c r="E236" s="136" t="s">
        <v>4514</v>
      </c>
      <c r="F236" s="137" t="s">
        <v>4515</v>
      </c>
      <c r="G236" s="138" t="s">
        <v>438</v>
      </c>
      <c r="H236" s="139">
        <v>5</v>
      </c>
      <c r="I236" s="23"/>
      <c r="J236" s="140">
        <f t="shared" si="0"/>
        <v>0</v>
      </c>
      <c r="K236" s="137" t="s">
        <v>1</v>
      </c>
      <c r="L236" s="46"/>
      <c r="M236" s="141" t="s">
        <v>1</v>
      </c>
      <c r="N236" s="142" t="s">
        <v>40</v>
      </c>
      <c r="O236" s="129"/>
      <c r="P236" s="130">
        <f t="shared" si="1"/>
        <v>0</v>
      </c>
      <c r="Q236" s="130">
        <v>0.217338</v>
      </c>
      <c r="R236" s="130">
        <f t="shared" si="2"/>
        <v>1.08669</v>
      </c>
      <c r="S236" s="130">
        <v>0</v>
      </c>
      <c r="T236" s="131">
        <f t="shared" si="3"/>
        <v>0</v>
      </c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R236" s="132" t="s">
        <v>304</v>
      </c>
      <c r="AT236" s="132" t="s">
        <v>300</v>
      </c>
      <c r="AU236" s="132" t="s">
        <v>83</v>
      </c>
      <c r="AY236" s="39" t="s">
        <v>298</v>
      </c>
      <c r="BE236" s="133">
        <f t="shared" si="4"/>
        <v>0</v>
      </c>
      <c r="BF236" s="133">
        <f t="shared" si="5"/>
        <v>0</v>
      </c>
      <c r="BG236" s="133">
        <f t="shared" si="6"/>
        <v>0</v>
      </c>
      <c r="BH236" s="133">
        <f t="shared" si="7"/>
        <v>0</v>
      </c>
      <c r="BI236" s="133">
        <f t="shared" si="8"/>
        <v>0</v>
      </c>
      <c r="BJ236" s="39" t="s">
        <v>8</v>
      </c>
      <c r="BK236" s="133">
        <f t="shared" si="9"/>
        <v>0</v>
      </c>
      <c r="BL236" s="39" t="s">
        <v>304</v>
      </c>
      <c r="BM236" s="132" t="s">
        <v>4516</v>
      </c>
    </row>
    <row r="237" spans="1:65" s="49" customFormat="1" ht="24.2" customHeight="1">
      <c r="A237" s="47"/>
      <c r="B237" s="46"/>
      <c r="C237" s="120" t="s">
        <v>816</v>
      </c>
      <c r="D237" s="120" t="s">
        <v>358</v>
      </c>
      <c r="E237" s="121" t="s">
        <v>4517</v>
      </c>
      <c r="F237" s="122" t="s">
        <v>4518</v>
      </c>
      <c r="G237" s="123" t="s">
        <v>438</v>
      </c>
      <c r="H237" s="124">
        <v>4</v>
      </c>
      <c r="I237" s="24"/>
      <c r="J237" s="125">
        <f t="shared" si="0"/>
        <v>0</v>
      </c>
      <c r="K237" s="122" t="s">
        <v>1</v>
      </c>
      <c r="L237" s="126"/>
      <c r="M237" s="127" t="s">
        <v>1</v>
      </c>
      <c r="N237" s="128" t="s">
        <v>40</v>
      </c>
      <c r="O237" s="129"/>
      <c r="P237" s="130">
        <f t="shared" si="1"/>
        <v>0</v>
      </c>
      <c r="Q237" s="130">
        <v>0</v>
      </c>
      <c r="R237" s="130">
        <f t="shared" si="2"/>
        <v>0</v>
      </c>
      <c r="S237" s="130">
        <v>0</v>
      </c>
      <c r="T237" s="131">
        <f t="shared" si="3"/>
        <v>0</v>
      </c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R237" s="132" t="s">
        <v>340</v>
      </c>
      <c r="AT237" s="132" t="s">
        <v>358</v>
      </c>
      <c r="AU237" s="132" t="s">
        <v>83</v>
      </c>
      <c r="AY237" s="39" t="s">
        <v>298</v>
      </c>
      <c r="BE237" s="133">
        <f t="shared" si="4"/>
        <v>0</v>
      </c>
      <c r="BF237" s="133">
        <f t="shared" si="5"/>
        <v>0</v>
      </c>
      <c r="BG237" s="133">
        <f t="shared" si="6"/>
        <v>0</v>
      </c>
      <c r="BH237" s="133">
        <f t="shared" si="7"/>
        <v>0</v>
      </c>
      <c r="BI237" s="133">
        <f t="shared" si="8"/>
        <v>0</v>
      </c>
      <c r="BJ237" s="39" t="s">
        <v>8</v>
      </c>
      <c r="BK237" s="133">
        <f t="shared" si="9"/>
        <v>0</v>
      </c>
      <c r="BL237" s="39" t="s">
        <v>304</v>
      </c>
      <c r="BM237" s="132" t="s">
        <v>4519</v>
      </c>
    </row>
    <row r="238" spans="1:65" s="49" customFormat="1" ht="24.2" customHeight="1">
      <c r="A238" s="47"/>
      <c r="B238" s="46"/>
      <c r="C238" s="120" t="s">
        <v>821</v>
      </c>
      <c r="D238" s="120" t="s">
        <v>358</v>
      </c>
      <c r="E238" s="121" t="s">
        <v>4520</v>
      </c>
      <c r="F238" s="122" t="s">
        <v>4521</v>
      </c>
      <c r="G238" s="123" t="s">
        <v>438</v>
      </c>
      <c r="H238" s="124">
        <v>1</v>
      </c>
      <c r="I238" s="24"/>
      <c r="J238" s="125">
        <f t="shared" si="0"/>
        <v>0</v>
      </c>
      <c r="K238" s="122" t="s">
        <v>1</v>
      </c>
      <c r="L238" s="126"/>
      <c r="M238" s="127" t="s">
        <v>1</v>
      </c>
      <c r="N238" s="128" t="s">
        <v>40</v>
      </c>
      <c r="O238" s="129"/>
      <c r="P238" s="130">
        <f t="shared" si="1"/>
        <v>0</v>
      </c>
      <c r="Q238" s="130">
        <v>0</v>
      </c>
      <c r="R238" s="130">
        <f t="shared" si="2"/>
        <v>0</v>
      </c>
      <c r="S238" s="130">
        <v>0</v>
      </c>
      <c r="T238" s="131">
        <f t="shared" si="3"/>
        <v>0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R238" s="132" t="s">
        <v>340</v>
      </c>
      <c r="AT238" s="132" t="s">
        <v>358</v>
      </c>
      <c r="AU238" s="132" t="s">
        <v>83</v>
      </c>
      <c r="AY238" s="39" t="s">
        <v>298</v>
      </c>
      <c r="BE238" s="133">
        <f t="shared" si="4"/>
        <v>0</v>
      </c>
      <c r="BF238" s="133">
        <f t="shared" si="5"/>
        <v>0</v>
      </c>
      <c r="BG238" s="133">
        <f t="shared" si="6"/>
        <v>0</v>
      </c>
      <c r="BH238" s="133">
        <f t="shared" si="7"/>
        <v>0</v>
      </c>
      <c r="BI238" s="133">
        <f t="shared" si="8"/>
        <v>0</v>
      </c>
      <c r="BJ238" s="39" t="s">
        <v>8</v>
      </c>
      <c r="BK238" s="133">
        <f t="shared" si="9"/>
        <v>0</v>
      </c>
      <c r="BL238" s="39" t="s">
        <v>304</v>
      </c>
      <c r="BM238" s="132" t="s">
        <v>4522</v>
      </c>
    </row>
    <row r="239" spans="1:65" s="49" customFormat="1" ht="14.45" customHeight="1">
      <c r="A239" s="47"/>
      <c r="B239" s="46"/>
      <c r="C239" s="135" t="s">
        <v>837</v>
      </c>
      <c r="D239" s="135" t="s">
        <v>300</v>
      </c>
      <c r="E239" s="136" t="s">
        <v>4523</v>
      </c>
      <c r="F239" s="137" t="s">
        <v>4524</v>
      </c>
      <c r="G239" s="138" t="s">
        <v>2415</v>
      </c>
      <c r="H239" s="139">
        <v>2</v>
      </c>
      <c r="I239" s="23"/>
      <c r="J239" s="140">
        <f t="shared" si="0"/>
        <v>0</v>
      </c>
      <c r="K239" s="137" t="s">
        <v>1</v>
      </c>
      <c r="L239" s="46"/>
      <c r="M239" s="141" t="s">
        <v>1</v>
      </c>
      <c r="N239" s="142" t="s">
        <v>40</v>
      </c>
      <c r="O239" s="129"/>
      <c r="P239" s="130">
        <f t="shared" si="1"/>
        <v>0</v>
      </c>
      <c r="Q239" s="130">
        <v>0</v>
      </c>
      <c r="R239" s="130">
        <f t="shared" si="2"/>
        <v>0</v>
      </c>
      <c r="S239" s="130">
        <v>0</v>
      </c>
      <c r="T239" s="131">
        <f t="shared" si="3"/>
        <v>0</v>
      </c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R239" s="132" t="s">
        <v>304</v>
      </c>
      <c r="AT239" s="132" t="s">
        <v>300</v>
      </c>
      <c r="AU239" s="132" t="s">
        <v>83</v>
      </c>
      <c r="AY239" s="39" t="s">
        <v>298</v>
      </c>
      <c r="BE239" s="133">
        <f t="shared" si="4"/>
        <v>0</v>
      </c>
      <c r="BF239" s="133">
        <f t="shared" si="5"/>
        <v>0</v>
      </c>
      <c r="BG239" s="133">
        <f t="shared" si="6"/>
        <v>0</v>
      </c>
      <c r="BH239" s="133">
        <f t="shared" si="7"/>
        <v>0</v>
      </c>
      <c r="BI239" s="133">
        <f t="shared" si="8"/>
        <v>0</v>
      </c>
      <c r="BJ239" s="39" t="s">
        <v>8</v>
      </c>
      <c r="BK239" s="133">
        <f t="shared" si="9"/>
        <v>0</v>
      </c>
      <c r="BL239" s="39" t="s">
        <v>304</v>
      </c>
      <c r="BM239" s="132" t="s">
        <v>4525</v>
      </c>
    </row>
    <row r="240" spans="1:65" s="49" customFormat="1" ht="24.2" customHeight="1">
      <c r="A240" s="47"/>
      <c r="B240" s="46"/>
      <c r="C240" s="135" t="s">
        <v>843</v>
      </c>
      <c r="D240" s="135" t="s">
        <v>300</v>
      </c>
      <c r="E240" s="136" t="s">
        <v>4526</v>
      </c>
      <c r="F240" s="137" t="s">
        <v>4527</v>
      </c>
      <c r="G240" s="138" t="s">
        <v>2415</v>
      </c>
      <c r="H240" s="139">
        <v>1</v>
      </c>
      <c r="I240" s="23"/>
      <c r="J240" s="140">
        <f t="shared" si="0"/>
        <v>0</v>
      </c>
      <c r="K240" s="137" t="s">
        <v>1</v>
      </c>
      <c r="L240" s="46"/>
      <c r="M240" s="141" t="s">
        <v>1</v>
      </c>
      <c r="N240" s="142" t="s">
        <v>40</v>
      </c>
      <c r="O240" s="129"/>
      <c r="P240" s="130">
        <f t="shared" si="1"/>
        <v>0</v>
      </c>
      <c r="Q240" s="130">
        <v>0</v>
      </c>
      <c r="R240" s="130">
        <f t="shared" si="2"/>
        <v>0</v>
      </c>
      <c r="S240" s="130">
        <v>0</v>
      </c>
      <c r="T240" s="131">
        <f t="shared" si="3"/>
        <v>0</v>
      </c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R240" s="132" t="s">
        <v>304</v>
      </c>
      <c r="AT240" s="132" t="s">
        <v>300</v>
      </c>
      <c r="AU240" s="132" t="s">
        <v>83</v>
      </c>
      <c r="AY240" s="39" t="s">
        <v>298</v>
      </c>
      <c r="BE240" s="133">
        <f t="shared" si="4"/>
        <v>0</v>
      </c>
      <c r="BF240" s="133">
        <f t="shared" si="5"/>
        <v>0</v>
      </c>
      <c r="BG240" s="133">
        <f t="shared" si="6"/>
        <v>0</v>
      </c>
      <c r="BH240" s="133">
        <f t="shared" si="7"/>
        <v>0</v>
      </c>
      <c r="BI240" s="133">
        <f t="shared" si="8"/>
        <v>0</v>
      </c>
      <c r="BJ240" s="39" t="s">
        <v>8</v>
      </c>
      <c r="BK240" s="133">
        <f t="shared" si="9"/>
        <v>0</v>
      </c>
      <c r="BL240" s="39" t="s">
        <v>304</v>
      </c>
      <c r="BM240" s="132" t="s">
        <v>4528</v>
      </c>
    </row>
    <row r="241" spans="1:65" s="49" customFormat="1" ht="24.2" customHeight="1">
      <c r="A241" s="47"/>
      <c r="B241" s="46"/>
      <c r="C241" s="135" t="s">
        <v>849</v>
      </c>
      <c r="D241" s="135" t="s">
        <v>300</v>
      </c>
      <c r="E241" s="136" t="s">
        <v>4529</v>
      </c>
      <c r="F241" s="137" t="s">
        <v>4530</v>
      </c>
      <c r="G241" s="138" t="s">
        <v>2415</v>
      </c>
      <c r="H241" s="139">
        <v>1</v>
      </c>
      <c r="I241" s="23"/>
      <c r="J241" s="140">
        <f t="shared" si="0"/>
        <v>0</v>
      </c>
      <c r="K241" s="137" t="s">
        <v>1</v>
      </c>
      <c r="L241" s="46"/>
      <c r="M241" s="141" t="s">
        <v>1</v>
      </c>
      <c r="N241" s="142" t="s">
        <v>40</v>
      </c>
      <c r="O241" s="129"/>
      <c r="P241" s="130">
        <f t="shared" si="1"/>
        <v>0</v>
      </c>
      <c r="Q241" s="130">
        <v>0</v>
      </c>
      <c r="R241" s="130">
        <f t="shared" si="2"/>
        <v>0</v>
      </c>
      <c r="S241" s="130">
        <v>0</v>
      </c>
      <c r="T241" s="131">
        <f t="shared" si="3"/>
        <v>0</v>
      </c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R241" s="132" t="s">
        <v>304</v>
      </c>
      <c r="AT241" s="132" t="s">
        <v>300</v>
      </c>
      <c r="AU241" s="132" t="s">
        <v>83</v>
      </c>
      <c r="AY241" s="39" t="s">
        <v>298</v>
      </c>
      <c r="BE241" s="133">
        <f t="shared" si="4"/>
        <v>0</v>
      </c>
      <c r="BF241" s="133">
        <f t="shared" si="5"/>
        <v>0</v>
      </c>
      <c r="BG241" s="133">
        <f t="shared" si="6"/>
        <v>0</v>
      </c>
      <c r="BH241" s="133">
        <f t="shared" si="7"/>
        <v>0</v>
      </c>
      <c r="BI241" s="133">
        <f t="shared" si="8"/>
        <v>0</v>
      </c>
      <c r="BJ241" s="39" t="s">
        <v>8</v>
      </c>
      <c r="BK241" s="133">
        <f t="shared" si="9"/>
        <v>0</v>
      </c>
      <c r="BL241" s="39" t="s">
        <v>304</v>
      </c>
      <c r="BM241" s="132" t="s">
        <v>4531</v>
      </c>
    </row>
    <row r="242" spans="1:65" s="49" customFormat="1" ht="14.45" customHeight="1">
      <c r="A242" s="47"/>
      <c r="B242" s="46"/>
      <c r="C242" s="135" t="s">
        <v>854</v>
      </c>
      <c r="D242" s="135" t="s">
        <v>300</v>
      </c>
      <c r="E242" s="136" t="s">
        <v>4532</v>
      </c>
      <c r="F242" s="137" t="s">
        <v>4533</v>
      </c>
      <c r="G242" s="138" t="s">
        <v>2415</v>
      </c>
      <c r="H242" s="139">
        <v>1</v>
      </c>
      <c r="I242" s="23"/>
      <c r="J242" s="140">
        <f t="shared" si="0"/>
        <v>0</v>
      </c>
      <c r="K242" s="137" t="s">
        <v>1</v>
      </c>
      <c r="L242" s="46"/>
      <c r="M242" s="141" t="s">
        <v>1</v>
      </c>
      <c r="N242" s="142" t="s">
        <v>40</v>
      </c>
      <c r="O242" s="129"/>
      <c r="P242" s="130">
        <f t="shared" si="1"/>
        <v>0</v>
      </c>
      <c r="Q242" s="130">
        <v>0</v>
      </c>
      <c r="R242" s="130">
        <f t="shared" si="2"/>
        <v>0</v>
      </c>
      <c r="S242" s="130">
        <v>0</v>
      </c>
      <c r="T242" s="131">
        <f t="shared" si="3"/>
        <v>0</v>
      </c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R242" s="132" t="s">
        <v>304</v>
      </c>
      <c r="AT242" s="132" t="s">
        <v>300</v>
      </c>
      <c r="AU242" s="132" t="s">
        <v>83</v>
      </c>
      <c r="AY242" s="39" t="s">
        <v>298</v>
      </c>
      <c r="BE242" s="133">
        <f t="shared" si="4"/>
        <v>0</v>
      </c>
      <c r="BF242" s="133">
        <f t="shared" si="5"/>
        <v>0</v>
      </c>
      <c r="BG242" s="133">
        <f t="shared" si="6"/>
        <v>0</v>
      </c>
      <c r="BH242" s="133">
        <f t="shared" si="7"/>
        <v>0</v>
      </c>
      <c r="BI242" s="133">
        <f t="shared" si="8"/>
        <v>0</v>
      </c>
      <c r="BJ242" s="39" t="s">
        <v>8</v>
      </c>
      <c r="BK242" s="133">
        <f t="shared" si="9"/>
        <v>0</v>
      </c>
      <c r="BL242" s="39" t="s">
        <v>304</v>
      </c>
      <c r="BM242" s="132" t="s">
        <v>4534</v>
      </c>
    </row>
    <row r="243" spans="2:63" s="107" customFormat="1" ht="22.9" customHeight="1">
      <c r="B243" s="108"/>
      <c r="D243" s="109" t="s">
        <v>74</v>
      </c>
      <c r="E243" s="118" t="s">
        <v>1050</v>
      </c>
      <c r="F243" s="118" t="s">
        <v>1051</v>
      </c>
      <c r="J243" s="119">
        <f>BK243</f>
        <v>0</v>
      </c>
      <c r="L243" s="108"/>
      <c r="M243" s="112"/>
      <c r="N243" s="113"/>
      <c r="O243" s="113"/>
      <c r="P243" s="114">
        <f>SUM(P244:P245)</f>
        <v>0</v>
      </c>
      <c r="Q243" s="113"/>
      <c r="R243" s="114">
        <f>SUM(R244:R245)</f>
        <v>0</v>
      </c>
      <c r="S243" s="113"/>
      <c r="T243" s="115">
        <f>SUM(T244:T245)</f>
        <v>0</v>
      </c>
      <c r="AR243" s="109" t="s">
        <v>8</v>
      </c>
      <c r="AT243" s="116" t="s">
        <v>74</v>
      </c>
      <c r="AU243" s="116" t="s">
        <v>8</v>
      </c>
      <c r="AY243" s="109" t="s">
        <v>298</v>
      </c>
      <c r="BK243" s="117">
        <f>SUM(BK244:BK245)</f>
        <v>0</v>
      </c>
    </row>
    <row r="244" spans="1:65" s="49" customFormat="1" ht="24.2" customHeight="1">
      <c r="A244" s="47"/>
      <c r="B244" s="46"/>
      <c r="C244" s="135" t="s">
        <v>860</v>
      </c>
      <c r="D244" s="135" t="s">
        <v>300</v>
      </c>
      <c r="E244" s="136" t="s">
        <v>3337</v>
      </c>
      <c r="F244" s="137" t="s">
        <v>3338</v>
      </c>
      <c r="G244" s="138" t="s">
        <v>347</v>
      </c>
      <c r="H244" s="139">
        <v>351.989</v>
      </c>
      <c r="I244" s="23"/>
      <c r="J244" s="140">
        <f>ROUND(I244*H244,0)</f>
        <v>0</v>
      </c>
      <c r="K244" s="137" t="s">
        <v>314</v>
      </c>
      <c r="L244" s="46"/>
      <c r="M244" s="141" t="s">
        <v>1</v>
      </c>
      <c r="N244" s="142" t="s">
        <v>40</v>
      </c>
      <c r="O244" s="129"/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R244" s="132" t="s">
        <v>304</v>
      </c>
      <c r="AT244" s="132" t="s">
        <v>300</v>
      </c>
      <c r="AU244" s="132" t="s">
        <v>83</v>
      </c>
      <c r="AY244" s="39" t="s">
        <v>298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39" t="s">
        <v>8</v>
      </c>
      <c r="BK244" s="133">
        <f>ROUND(I244*H244,0)</f>
        <v>0</v>
      </c>
      <c r="BL244" s="39" t="s">
        <v>304</v>
      </c>
      <c r="BM244" s="132" t="s">
        <v>4535</v>
      </c>
    </row>
    <row r="245" spans="1:65" s="49" customFormat="1" ht="24.2" customHeight="1">
      <c r="A245" s="47"/>
      <c r="B245" s="46"/>
      <c r="C245" s="135" t="s">
        <v>868</v>
      </c>
      <c r="D245" s="135" t="s">
        <v>300</v>
      </c>
      <c r="E245" s="136" t="s">
        <v>2672</v>
      </c>
      <c r="F245" s="137" t="s">
        <v>2673</v>
      </c>
      <c r="G245" s="138" t="s">
        <v>347</v>
      </c>
      <c r="H245" s="139">
        <v>1.74</v>
      </c>
      <c r="I245" s="23"/>
      <c r="J245" s="140">
        <f>ROUND(I245*H245,0)</f>
        <v>0</v>
      </c>
      <c r="K245" s="137" t="s">
        <v>1</v>
      </c>
      <c r="L245" s="46"/>
      <c r="M245" s="178" t="s">
        <v>1</v>
      </c>
      <c r="N245" s="179" t="s">
        <v>40</v>
      </c>
      <c r="O245" s="145"/>
      <c r="P245" s="146">
        <f>O245*H245</f>
        <v>0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R245" s="132" t="s">
        <v>304</v>
      </c>
      <c r="AT245" s="132" t="s">
        <v>300</v>
      </c>
      <c r="AU245" s="132" t="s">
        <v>83</v>
      </c>
      <c r="AY245" s="39" t="s">
        <v>298</v>
      </c>
      <c r="BE245" s="133">
        <f>IF(N245="základní",J245,0)</f>
        <v>0</v>
      </c>
      <c r="BF245" s="133">
        <f>IF(N245="snížená",J245,0)</f>
        <v>0</v>
      </c>
      <c r="BG245" s="133">
        <f>IF(N245="zákl. přenesená",J245,0)</f>
        <v>0</v>
      </c>
      <c r="BH245" s="133">
        <f>IF(N245="sníž. přenesená",J245,0)</f>
        <v>0</v>
      </c>
      <c r="BI245" s="133">
        <f>IF(N245="nulová",J245,0)</f>
        <v>0</v>
      </c>
      <c r="BJ245" s="39" t="s">
        <v>8</v>
      </c>
      <c r="BK245" s="133">
        <f>ROUND(I245*H245,0)</f>
        <v>0</v>
      </c>
      <c r="BL245" s="39" t="s">
        <v>304</v>
      </c>
      <c r="BM245" s="132" t="s">
        <v>4536</v>
      </c>
    </row>
    <row r="246" spans="1:31" s="49" customFormat="1" ht="6.95" customHeight="1">
      <c r="A246" s="47"/>
      <c r="B246" s="73"/>
      <c r="C246" s="74"/>
      <c r="D246" s="74"/>
      <c r="E246" s="74"/>
      <c r="F246" s="74"/>
      <c r="G246" s="74"/>
      <c r="H246" s="74"/>
      <c r="I246" s="74"/>
      <c r="J246" s="74"/>
      <c r="K246" s="74"/>
      <c r="L246" s="46"/>
      <c r="M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</row>
    <row r="247" s="38" customFormat="1" ht="12"/>
    <row r="248" s="38" customFormat="1" ht="12"/>
    <row r="249" s="38" customFormat="1" ht="12"/>
  </sheetData>
  <sheetProtection password="D62F" sheet="1" objects="1" scenarios="1"/>
  <autoFilter ref="C122:K24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9"/>
  <sheetViews>
    <sheetView showGridLines="0" workbookViewId="0" topLeftCell="A1000">
      <selection activeCell="I858" sqref="I85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88</v>
      </c>
      <c r="AZ2" s="148" t="s">
        <v>152</v>
      </c>
      <c r="BA2" s="148" t="s">
        <v>153</v>
      </c>
      <c r="BB2" s="148" t="s">
        <v>1</v>
      </c>
      <c r="BC2" s="148" t="s">
        <v>154</v>
      </c>
      <c r="BD2" s="148" t="s">
        <v>83</v>
      </c>
    </row>
    <row r="3" spans="2:5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  <c r="AZ3" s="148" t="s">
        <v>155</v>
      </c>
      <c r="BA3" s="148" t="s">
        <v>156</v>
      </c>
      <c r="BB3" s="148" t="s">
        <v>1</v>
      </c>
      <c r="BC3" s="148" t="s">
        <v>157</v>
      </c>
      <c r="BD3" s="148" t="s">
        <v>83</v>
      </c>
    </row>
    <row r="4" spans="2:5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  <c r="AZ4" s="148" t="s">
        <v>159</v>
      </c>
      <c r="BA4" s="148" t="s">
        <v>160</v>
      </c>
      <c r="BB4" s="148" t="s">
        <v>1</v>
      </c>
      <c r="BC4" s="148" t="s">
        <v>161</v>
      </c>
      <c r="BD4" s="148" t="s">
        <v>83</v>
      </c>
    </row>
    <row r="5" spans="2:56" s="38" customFormat="1" ht="6.95" customHeight="1">
      <c r="B5" s="42"/>
      <c r="L5" s="42"/>
      <c r="AZ5" s="148" t="s">
        <v>162</v>
      </c>
      <c r="BA5" s="148" t="s">
        <v>163</v>
      </c>
      <c r="BB5" s="148" t="s">
        <v>1</v>
      </c>
      <c r="BC5" s="148" t="s">
        <v>164</v>
      </c>
      <c r="BD5" s="148" t="s">
        <v>83</v>
      </c>
    </row>
    <row r="6" spans="2:56" s="38" customFormat="1" ht="12" customHeight="1">
      <c r="B6" s="42"/>
      <c r="D6" s="45" t="s">
        <v>16</v>
      </c>
      <c r="L6" s="42"/>
      <c r="AZ6" s="148" t="s">
        <v>165</v>
      </c>
      <c r="BA6" s="148" t="s">
        <v>166</v>
      </c>
      <c r="BB6" s="148" t="s">
        <v>1</v>
      </c>
      <c r="BC6" s="148" t="s">
        <v>167</v>
      </c>
      <c r="BD6" s="148" t="s">
        <v>83</v>
      </c>
    </row>
    <row r="7" spans="2:56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  <c r="AZ7" s="148" t="s">
        <v>168</v>
      </c>
      <c r="BA7" s="148" t="s">
        <v>169</v>
      </c>
      <c r="BB7" s="148" t="s">
        <v>1</v>
      </c>
      <c r="BC7" s="148" t="s">
        <v>170</v>
      </c>
      <c r="BD7" s="148" t="s">
        <v>83</v>
      </c>
    </row>
    <row r="8" spans="2:56" s="38" customFormat="1" ht="12" customHeight="1">
      <c r="B8" s="42"/>
      <c r="D8" s="45" t="s">
        <v>171</v>
      </c>
      <c r="L8" s="42"/>
      <c r="AZ8" s="148" t="s">
        <v>172</v>
      </c>
      <c r="BA8" s="148" t="s">
        <v>173</v>
      </c>
      <c r="BB8" s="148" t="s">
        <v>1</v>
      </c>
      <c r="BC8" s="148" t="s">
        <v>174</v>
      </c>
      <c r="BD8" s="148" t="s">
        <v>83</v>
      </c>
    </row>
    <row r="9" spans="1:56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Z9" s="148" t="s">
        <v>176</v>
      </c>
      <c r="BA9" s="148" t="s">
        <v>177</v>
      </c>
      <c r="BB9" s="148" t="s">
        <v>1</v>
      </c>
      <c r="BC9" s="148" t="s">
        <v>178</v>
      </c>
      <c r="BD9" s="148" t="s">
        <v>83</v>
      </c>
    </row>
    <row r="10" spans="1:56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Z10" s="148" t="s">
        <v>180</v>
      </c>
      <c r="BA10" s="148" t="s">
        <v>181</v>
      </c>
      <c r="BB10" s="148" t="s">
        <v>1</v>
      </c>
      <c r="BC10" s="148" t="s">
        <v>182</v>
      </c>
      <c r="BD10" s="148" t="s">
        <v>83</v>
      </c>
    </row>
    <row r="11" spans="1:56" s="49" customFormat="1" ht="16.5" customHeight="1">
      <c r="A11" s="47"/>
      <c r="B11" s="46"/>
      <c r="C11" s="47"/>
      <c r="D11" s="47"/>
      <c r="E11" s="249" t="s">
        <v>183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Z11" s="148" t="s">
        <v>184</v>
      </c>
      <c r="BA11" s="148" t="s">
        <v>185</v>
      </c>
      <c r="BB11" s="148" t="s">
        <v>1</v>
      </c>
      <c r="BC11" s="148" t="s">
        <v>186</v>
      </c>
      <c r="BD11" s="148" t="s">
        <v>83</v>
      </c>
    </row>
    <row r="12" spans="1:56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Z12" s="148" t="s">
        <v>187</v>
      </c>
      <c r="BA12" s="148" t="s">
        <v>188</v>
      </c>
      <c r="BB12" s="148" t="s">
        <v>1</v>
      </c>
      <c r="BC12" s="148" t="s">
        <v>189</v>
      </c>
      <c r="BD12" s="148" t="s">
        <v>83</v>
      </c>
    </row>
    <row r="13" spans="1:56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Z13" s="148" t="s">
        <v>190</v>
      </c>
      <c r="BA13" s="148" t="s">
        <v>191</v>
      </c>
      <c r="BB13" s="148" t="s">
        <v>1</v>
      </c>
      <c r="BC13" s="148" t="s">
        <v>192</v>
      </c>
      <c r="BD13" s="148" t="s">
        <v>83</v>
      </c>
    </row>
    <row r="14" spans="1:56" s="49" customFormat="1" ht="12" customHeight="1">
      <c r="A14" s="47"/>
      <c r="B14" s="46"/>
      <c r="C14" s="47"/>
      <c r="D14" s="45" t="s">
        <v>20</v>
      </c>
      <c r="E14" s="47"/>
      <c r="F14" s="50" t="s">
        <v>21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Z14" s="148" t="s">
        <v>193</v>
      </c>
      <c r="BA14" s="148" t="s">
        <v>194</v>
      </c>
      <c r="BB14" s="148" t="s">
        <v>1</v>
      </c>
      <c r="BC14" s="148" t="s">
        <v>195</v>
      </c>
      <c r="BD14" s="148" t="s">
        <v>83</v>
      </c>
    </row>
    <row r="15" spans="1:56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Z15" s="148" t="s">
        <v>196</v>
      </c>
      <c r="BA15" s="148" t="s">
        <v>197</v>
      </c>
      <c r="BB15" s="148" t="s">
        <v>1</v>
      </c>
      <c r="BC15" s="148" t="s">
        <v>198</v>
      </c>
      <c r="BD15" s="148" t="s">
        <v>83</v>
      </c>
    </row>
    <row r="16" spans="1:56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">
        <v>1</v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Z16" s="148" t="s">
        <v>199</v>
      </c>
      <c r="BA16" s="148" t="s">
        <v>200</v>
      </c>
      <c r="BB16" s="148" t="s">
        <v>1</v>
      </c>
      <c r="BC16" s="148" t="s">
        <v>201</v>
      </c>
      <c r="BD16" s="148" t="s">
        <v>83</v>
      </c>
    </row>
    <row r="17" spans="1:56" s="49" customFormat="1" ht="18" customHeight="1">
      <c r="A17" s="47"/>
      <c r="B17" s="46"/>
      <c r="C17" s="47"/>
      <c r="D17" s="47"/>
      <c r="E17" s="50" t="s">
        <v>25</v>
      </c>
      <c r="F17" s="47"/>
      <c r="G17" s="47"/>
      <c r="H17" s="47"/>
      <c r="I17" s="45" t="s">
        <v>26</v>
      </c>
      <c r="J17" s="50" t="s">
        <v>1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Z17" s="148" t="s">
        <v>202</v>
      </c>
      <c r="BA17" s="148" t="s">
        <v>203</v>
      </c>
      <c r="BB17" s="148" t="s">
        <v>1</v>
      </c>
      <c r="BC17" s="148" t="s">
        <v>204</v>
      </c>
      <c r="BD17" s="148" t="s">
        <v>83</v>
      </c>
    </row>
    <row r="18" spans="1:56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Z18" s="148" t="s">
        <v>205</v>
      </c>
      <c r="BA18" s="148" t="s">
        <v>206</v>
      </c>
      <c r="BB18" s="148" t="s">
        <v>1</v>
      </c>
      <c r="BC18" s="148" t="s">
        <v>207</v>
      </c>
      <c r="BD18" s="148" t="s">
        <v>83</v>
      </c>
    </row>
    <row r="19" spans="1:56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Z19" s="148" t="s">
        <v>208</v>
      </c>
      <c r="BA19" s="148" t="s">
        <v>209</v>
      </c>
      <c r="BB19" s="148" t="s">
        <v>1</v>
      </c>
      <c r="BC19" s="148" t="s">
        <v>210</v>
      </c>
      <c r="BD19" s="148" t="s">
        <v>83</v>
      </c>
    </row>
    <row r="20" spans="1:56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Z20" s="148" t="s">
        <v>211</v>
      </c>
      <c r="BA20" s="148" t="s">
        <v>212</v>
      </c>
      <c r="BB20" s="148" t="s">
        <v>1</v>
      </c>
      <c r="BC20" s="148" t="s">
        <v>213</v>
      </c>
      <c r="BD20" s="148" t="s">
        <v>83</v>
      </c>
    </row>
    <row r="21" spans="1:56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Z21" s="148" t="s">
        <v>214</v>
      </c>
      <c r="BA21" s="148" t="s">
        <v>215</v>
      </c>
      <c r="BB21" s="148" t="s">
        <v>1</v>
      </c>
      <c r="BC21" s="148" t="s">
        <v>216</v>
      </c>
      <c r="BD21" s="148" t="s">
        <v>83</v>
      </c>
    </row>
    <row r="22" spans="1:56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">
        <v>1</v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Z22" s="148" t="s">
        <v>217</v>
      </c>
      <c r="BA22" s="148" t="s">
        <v>218</v>
      </c>
      <c r="BB22" s="148" t="s">
        <v>1</v>
      </c>
      <c r="BC22" s="148" t="s">
        <v>219</v>
      </c>
      <c r="BD22" s="148" t="s">
        <v>83</v>
      </c>
    </row>
    <row r="23" spans="1:56" s="49" customFormat="1" ht="18" customHeight="1">
      <c r="A23" s="47"/>
      <c r="B23" s="46"/>
      <c r="C23" s="47"/>
      <c r="D23" s="47"/>
      <c r="E23" s="50" t="s">
        <v>30</v>
      </c>
      <c r="F23" s="47"/>
      <c r="G23" s="47"/>
      <c r="H23" s="47"/>
      <c r="I23" s="45" t="s">
        <v>26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Z23" s="148" t="s">
        <v>220</v>
      </c>
      <c r="BA23" s="148" t="s">
        <v>221</v>
      </c>
      <c r="BB23" s="148" t="s">
        <v>1</v>
      </c>
      <c r="BC23" s="148" t="s">
        <v>222</v>
      </c>
      <c r="BD23" s="148" t="s">
        <v>83</v>
      </c>
    </row>
    <row r="24" spans="1:56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Z24" s="148" t="s">
        <v>223</v>
      </c>
      <c r="BA24" s="148" t="s">
        <v>224</v>
      </c>
      <c r="BB24" s="148" t="s">
        <v>1</v>
      </c>
      <c r="BC24" s="148" t="s">
        <v>225</v>
      </c>
      <c r="BD24" s="148" t="s">
        <v>83</v>
      </c>
    </row>
    <row r="25" spans="1:56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">
        <v>1</v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Z25" s="148" t="s">
        <v>226</v>
      </c>
      <c r="BA25" s="148" t="s">
        <v>227</v>
      </c>
      <c r="BB25" s="148" t="s">
        <v>1</v>
      </c>
      <c r="BC25" s="148" t="s">
        <v>228</v>
      </c>
      <c r="BD25" s="148" t="s">
        <v>83</v>
      </c>
    </row>
    <row r="26" spans="1:56" s="49" customFormat="1" ht="18" customHeight="1">
      <c r="A26" s="47"/>
      <c r="B26" s="46"/>
      <c r="C26" s="47"/>
      <c r="D26" s="47"/>
      <c r="E26" s="50" t="s">
        <v>33</v>
      </c>
      <c r="F26" s="47"/>
      <c r="G26" s="47"/>
      <c r="H26" s="47"/>
      <c r="I26" s="45" t="s">
        <v>26</v>
      </c>
      <c r="J26" s="50" t="s">
        <v>1</v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Z26" s="148" t="s">
        <v>229</v>
      </c>
      <c r="BA26" s="148" t="s">
        <v>230</v>
      </c>
      <c r="BB26" s="148" t="s">
        <v>1</v>
      </c>
      <c r="BC26" s="148" t="s">
        <v>231</v>
      </c>
      <c r="BD26" s="148" t="s">
        <v>83</v>
      </c>
    </row>
    <row r="27" spans="1:56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Z27" s="148" t="s">
        <v>232</v>
      </c>
      <c r="BA27" s="148" t="s">
        <v>233</v>
      </c>
      <c r="BB27" s="148" t="s">
        <v>1</v>
      </c>
      <c r="BC27" s="148" t="s">
        <v>234</v>
      </c>
      <c r="BD27" s="148" t="s">
        <v>83</v>
      </c>
    </row>
    <row r="28" spans="1:56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Z28" s="148" t="s">
        <v>235</v>
      </c>
      <c r="BA28" s="148" t="s">
        <v>236</v>
      </c>
      <c r="BB28" s="148" t="s">
        <v>1</v>
      </c>
      <c r="BC28" s="148" t="s">
        <v>237</v>
      </c>
      <c r="BD28" s="148" t="s">
        <v>83</v>
      </c>
    </row>
    <row r="29" spans="1:56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Z29" s="149" t="s">
        <v>238</v>
      </c>
      <c r="BA29" s="149" t="s">
        <v>239</v>
      </c>
      <c r="BB29" s="149" t="s">
        <v>1</v>
      </c>
      <c r="BC29" s="149" t="s">
        <v>240</v>
      </c>
      <c r="BD29" s="149" t="s">
        <v>83</v>
      </c>
    </row>
    <row r="30" spans="1:56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Z30" s="148" t="s">
        <v>241</v>
      </c>
      <c r="BA30" s="148" t="s">
        <v>242</v>
      </c>
      <c r="BB30" s="148" t="s">
        <v>1</v>
      </c>
      <c r="BC30" s="148" t="s">
        <v>243</v>
      </c>
      <c r="BD30" s="148" t="s">
        <v>83</v>
      </c>
    </row>
    <row r="31" spans="1:56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Z31" s="148" t="s">
        <v>244</v>
      </c>
      <c r="BA31" s="148" t="s">
        <v>244</v>
      </c>
      <c r="BB31" s="148" t="s">
        <v>1</v>
      </c>
      <c r="BC31" s="148" t="s">
        <v>245</v>
      </c>
      <c r="BD31" s="148" t="s">
        <v>83</v>
      </c>
    </row>
    <row r="32" spans="1:56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ROUND(J142,0)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Z32" s="148" t="s">
        <v>246</v>
      </c>
      <c r="BA32" s="148" t="s">
        <v>246</v>
      </c>
      <c r="BB32" s="148" t="s">
        <v>1</v>
      </c>
      <c r="BC32" s="148" t="s">
        <v>247</v>
      </c>
      <c r="BD32" s="148" t="s">
        <v>83</v>
      </c>
    </row>
    <row r="33" spans="1:56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Z33" s="148" t="s">
        <v>248</v>
      </c>
      <c r="BA33" s="148" t="s">
        <v>248</v>
      </c>
      <c r="BB33" s="148" t="s">
        <v>1</v>
      </c>
      <c r="BC33" s="148" t="s">
        <v>249</v>
      </c>
      <c r="BD33" s="148" t="s">
        <v>83</v>
      </c>
    </row>
    <row r="34" spans="1:56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Z34" s="148" t="s">
        <v>250</v>
      </c>
      <c r="BA34" s="148" t="s">
        <v>250</v>
      </c>
      <c r="BB34" s="148" t="s">
        <v>1</v>
      </c>
      <c r="BC34" s="148" t="s">
        <v>251</v>
      </c>
      <c r="BD34" s="148" t="s">
        <v>83</v>
      </c>
    </row>
    <row r="35" spans="1:56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ROUND((SUM(BE142:BE1018)),0)</f>
        <v>0</v>
      </c>
      <c r="G35" s="47"/>
      <c r="H35" s="47"/>
      <c r="I35" s="59">
        <v>0.21</v>
      </c>
      <c r="J35" s="58">
        <f>ROUND(((SUM(BE142:BE1018))*I35),0)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Z35" s="148" t="s">
        <v>252</v>
      </c>
      <c r="BA35" s="148" t="s">
        <v>252</v>
      </c>
      <c r="BB35" s="148" t="s">
        <v>1</v>
      </c>
      <c r="BC35" s="148" t="s">
        <v>253</v>
      </c>
      <c r="BD35" s="148" t="s">
        <v>83</v>
      </c>
    </row>
    <row r="36" spans="1:56" s="49" customFormat="1" ht="14.45" customHeight="1">
      <c r="A36" s="47"/>
      <c r="B36" s="46"/>
      <c r="C36" s="47"/>
      <c r="D36" s="47"/>
      <c r="E36" s="45" t="s">
        <v>41</v>
      </c>
      <c r="F36" s="58">
        <f>ROUND((SUM(BF142:BF1018)),0)</f>
        <v>0</v>
      </c>
      <c r="G36" s="47"/>
      <c r="H36" s="47"/>
      <c r="I36" s="59">
        <v>0.15</v>
      </c>
      <c r="J36" s="58">
        <f>ROUND(((SUM(BF142:BF1018))*I36),0)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Z36" s="148" t="s">
        <v>254</v>
      </c>
      <c r="BA36" s="148" t="s">
        <v>254</v>
      </c>
      <c r="BB36" s="148" t="s">
        <v>1</v>
      </c>
      <c r="BC36" s="148" t="s">
        <v>255</v>
      </c>
      <c r="BD36" s="148" t="s">
        <v>83</v>
      </c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ROUND((SUM(BG142:BG1018)),0)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ROUND((SUM(BH142:BH1018)),0)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ROUND((SUM(BI142:BI1018)),0)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ab - AR a ST část - změna B, 2. 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>Dvůr Králové nad Labem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J142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261</v>
      </c>
      <c r="E99" s="84"/>
      <c r="F99" s="84"/>
      <c r="G99" s="84"/>
      <c r="H99" s="84"/>
      <c r="I99" s="84"/>
      <c r="J99" s="85">
        <f>J143</f>
        <v>0</v>
      </c>
      <c r="L99" s="82"/>
    </row>
    <row r="100" spans="2:12" s="238" customFormat="1" ht="19.9" customHeight="1">
      <c r="B100" s="86"/>
      <c r="D100" s="87" t="s">
        <v>262</v>
      </c>
      <c r="E100" s="88"/>
      <c r="F100" s="88"/>
      <c r="G100" s="88"/>
      <c r="H100" s="88"/>
      <c r="I100" s="88"/>
      <c r="J100" s="89">
        <f>J144</f>
        <v>0</v>
      </c>
      <c r="L100" s="86"/>
    </row>
    <row r="101" spans="2:12" s="238" customFormat="1" ht="19.9" customHeight="1">
      <c r="B101" s="86"/>
      <c r="D101" s="87" t="s">
        <v>263</v>
      </c>
      <c r="E101" s="88"/>
      <c r="F101" s="88"/>
      <c r="G101" s="88"/>
      <c r="H101" s="88"/>
      <c r="I101" s="88"/>
      <c r="J101" s="89">
        <f>J192</f>
        <v>0</v>
      </c>
      <c r="L101" s="86"/>
    </row>
    <row r="102" spans="2:12" s="238" customFormat="1" ht="19.9" customHeight="1">
      <c r="B102" s="86"/>
      <c r="D102" s="87" t="s">
        <v>264</v>
      </c>
      <c r="E102" s="88"/>
      <c r="F102" s="88"/>
      <c r="G102" s="88"/>
      <c r="H102" s="88"/>
      <c r="I102" s="88"/>
      <c r="J102" s="89">
        <f>J305</f>
        <v>0</v>
      </c>
      <c r="L102" s="86"/>
    </row>
    <row r="103" spans="2:12" s="238" customFormat="1" ht="19.9" customHeight="1">
      <c r="B103" s="86"/>
      <c r="D103" s="87" t="s">
        <v>265</v>
      </c>
      <c r="E103" s="88"/>
      <c r="F103" s="88"/>
      <c r="G103" s="88"/>
      <c r="H103" s="88"/>
      <c r="I103" s="88"/>
      <c r="J103" s="89">
        <f>J362</f>
        <v>0</v>
      </c>
      <c r="L103" s="86"/>
    </row>
    <row r="104" spans="2:12" s="238" customFormat="1" ht="19.9" customHeight="1">
      <c r="B104" s="86"/>
      <c r="D104" s="87" t="s">
        <v>266</v>
      </c>
      <c r="E104" s="88"/>
      <c r="F104" s="88"/>
      <c r="G104" s="88"/>
      <c r="H104" s="88"/>
      <c r="I104" s="88"/>
      <c r="J104" s="89">
        <f>J393</f>
        <v>0</v>
      </c>
      <c r="L104" s="86"/>
    </row>
    <row r="105" spans="2:12" s="238" customFormat="1" ht="19.9" customHeight="1">
      <c r="B105" s="86"/>
      <c r="D105" s="87" t="s">
        <v>267</v>
      </c>
      <c r="E105" s="88"/>
      <c r="F105" s="88"/>
      <c r="G105" s="88"/>
      <c r="H105" s="88"/>
      <c r="I105" s="88"/>
      <c r="J105" s="89">
        <f>J591</f>
        <v>0</v>
      </c>
      <c r="L105" s="86"/>
    </row>
    <row r="106" spans="2:12" s="238" customFormat="1" ht="19.9" customHeight="1">
      <c r="B106" s="86"/>
      <c r="D106" s="87" t="s">
        <v>268</v>
      </c>
      <c r="E106" s="88"/>
      <c r="F106" s="88"/>
      <c r="G106" s="88"/>
      <c r="H106" s="88"/>
      <c r="I106" s="88"/>
      <c r="J106" s="89">
        <f>J611</f>
        <v>0</v>
      </c>
      <c r="L106" s="86"/>
    </row>
    <row r="107" spans="2:12" s="238" customFormat="1" ht="19.9" customHeight="1">
      <c r="B107" s="86"/>
      <c r="D107" s="87" t="s">
        <v>269</v>
      </c>
      <c r="E107" s="88"/>
      <c r="F107" s="88"/>
      <c r="G107" s="88"/>
      <c r="H107" s="88"/>
      <c r="I107" s="88"/>
      <c r="J107" s="89">
        <f>J647</f>
        <v>0</v>
      </c>
      <c r="L107" s="86"/>
    </row>
    <row r="108" spans="2:12" s="238" customFormat="1" ht="19.9" customHeight="1">
      <c r="B108" s="86"/>
      <c r="D108" s="87" t="s">
        <v>270</v>
      </c>
      <c r="E108" s="88"/>
      <c r="F108" s="88"/>
      <c r="G108" s="88"/>
      <c r="H108" s="88"/>
      <c r="I108" s="88"/>
      <c r="J108" s="89">
        <f>J653</f>
        <v>0</v>
      </c>
      <c r="L108" s="86"/>
    </row>
    <row r="109" spans="2:12" s="81" customFormat="1" ht="24.95" customHeight="1">
      <c r="B109" s="82"/>
      <c r="D109" s="83" t="s">
        <v>271</v>
      </c>
      <c r="E109" s="84"/>
      <c r="F109" s="84"/>
      <c r="G109" s="84"/>
      <c r="H109" s="84"/>
      <c r="I109" s="84"/>
      <c r="J109" s="85">
        <f>J655</f>
        <v>0</v>
      </c>
      <c r="L109" s="82"/>
    </row>
    <row r="110" spans="2:12" s="238" customFormat="1" ht="19.9" customHeight="1">
      <c r="B110" s="86"/>
      <c r="D110" s="87" t="s">
        <v>272</v>
      </c>
      <c r="E110" s="88"/>
      <c r="F110" s="88"/>
      <c r="G110" s="88"/>
      <c r="H110" s="88"/>
      <c r="I110" s="88"/>
      <c r="J110" s="89">
        <f>J656</f>
        <v>0</v>
      </c>
      <c r="L110" s="86"/>
    </row>
    <row r="111" spans="2:12" s="238" customFormat="1" ht="19.9" customHeight="1">
      <c r="B111" s="86"/>
      <c r="D111" s="87" t="s">
        <v>273</v>
      </c>
      <c r="E111" s="88"/>
      <c r="F111" s="88"/>
      <c r="G111" s="88"/>
      <c r="H111" s="88"/>
      <c r="I111" s="88"/>
      <c r="J111" s="89">
        <f>J729</f>
        <v>0</v>
      </c>
      <c r="L111" s="86"/>
    </row>
    <row r="112" spans="2:12" s="238" customFormat="1" ht="19.9" customHeight="1">
      <c r="B112" s="86"/>
      <c r="D112" s="87" t="s">
        <v>274</v>
      </c>
      <c r="E112" s="88"/>
      <c r="F112" s="88"/>
      <c r="G112" s="88"/>
      <c r="H112" s="88"/>
      <c r="I112" s="88"/>
      <c r="J112" s="89">
        <f>J784</f>
        <v>0</v>
      </c>
      <c r="L112" s="86"/>
    </row>
    <row r="113" spans="2:12" s="238" customFormat="1" ht="19.9" customHeight="1">
      <c r="B113" s="86"/>
      <c r="D113" s="87" t="s">
        <v>275</v>
      </c>
      <c r="E113" s="88"/>
      <c r="F113" s="88"/>
      <c r="G113" s="88"/>
      <c r="H113" s="88"/>
      <c r="I113" s="88"/>
      <c r="J113" s="89">
        <f>J830</f>
        <v>0</v>
      </c>
      <c r="L113" s="86"/>
    </row>
    <row r="114" spans="2:12" s="238" customFormat="1" ht="19.9" customHeight="1">
      <c r="B114" s="86"/>
      <c r="D114" s="87" t="s">
        <v>276</v>
      </c>
      <c r="E114" s="88"/>
      <c r="F114" s="88"/>
      <c r="G114" s="88"/>
      <c r="H114" s="88"/>
      <c r="I114" s="88"/>
      <c r="J114" s="89">
        <f>J874</f>
        <v>0</v>
      </c>
      <c r="L114" s="86"/>
    </row>
    <row r="115" spans="2:12" s="238" customFormat="1" ht="19.9" customHeight="1">
      <c r="B115" s="86"/>
      <c r="D115" s="87" t="s">
        <v>277</v>
      </c>
      <c r="E115" s="88"/>
      <c r="F115" s="88"/>
      <c r="G115" s="88"/>
      <c r="H115" s="88"/>
      <c r="I115" s="88"/>
      <c r="J115" s="89">
        <f>J888</f>
        <v>0</v>
      </c>
      <c r="L115" s="86"/>
    </row>
    <row r="116" spans="2:12" s="238" customFormat="1" ht="19.9" customHeight="1">
      <c r="B116" s="86"/>
      <c r="D116" s="87" t="s">
        <v>278</v>
      </c>
      <c r="E116" s="88"/>
      <c r="F116" s="88"/>
      <c r="G116" s="88"/>
      <c r="H116" s="88"/>
      <c r="I116" s="88"/>
      <c r="J116" s="89">
        <f>J894</f>
        <v>0</v>
      </c>
      <c r="L116" s="86"/>
    </row>
    <row r="117" spans="2:12" s="238" customFormat="1" ht="19.9" customHeight="1">
      <c r="B117" s="86"/>
      <c r="D117" s="87" t="s">
        <v>279</v>
      </c>
      <c r="E117" s="88"/>
      <c r="F117" s="88"/>
      <c r="G117" s="88"/>
      <c r="H117" s="88"/>
      <c r="I117" s="88"/>
      <c r="J117" s="89">
        <f>J958</f>
        <v>0</v>
      </c>
      <c r="L117" s="86"/>
    </row>
    <row r="118" spans="2:12" s="238" customFormat="1" ht="19.9" customHeight="1">
      <c r="B118" s="86"/>
      <c r="D118" s="87" t="s">
        <v>280</v>
      </c>
      <c r="E118" s="88"/>
      <c r="F118" s="88"/>
      <c r="G118" s="88"/>
      <c r="H118" s="88"/>
      <c r="I118" s="88"/>
      <c r="J118" s="89">
        <f>J966</f>
        <v>0</v>
      </c>
      <c r="L118" s="86"/>
    </row>
    <row r="119" spans="2:12" s="238" customFormat="1" ht="19.9" customHeight="1">
      <c r="B119" s="86"/>
      <c r="D119" s="87" t="s">
        <v>281</v>
      </c>
      <c r="E119" s="88"/>
      <c r="F119" s="88"/>
      <c r="G119" s="88"/>
      <c r="H119" s="88"/>
      <c r="I119" s="88"/>
      <c r="J119" s="89">
        <f>J999</f>
        <v>0</v>
      </c>
      <c r="L119" s="86"/>
    </row>
    <row r="120" spans="2:12" s="238" customFormat="1" ht="19.9" customHeight="1">
      <c r="B120" s="86"/>
      <c r="D120" s="87" t="s">
        <v>282</v>
      </c>
      <c r="E120" s="88"/>
      <c r="F120" s="88"/>
      <c r="G120" s="88"/>
      <c r="H120" s="88"/>
      <c r="I120" s="88"/>
      <c r="J120" s="89">
        <f>J1006</f>
        <v>0</v>
      </c>
      <c r="L120" s="86"/>
    </row>
    <row r="121" spans="1:31" s="49" customFormat="1" ht="21.7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6.95" customHeight="1">
      <c r="A122" s="47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="38" customFormat="1" ht="12"/>
    <row r="124" s="38" customFormat="1" ht="12"/>
    <row r="125" s="38" customFormat="1" ht="12"/>
    <row r="126" spans="1:31" s="49" customFormat="1" ht="6.95" customHeight="1">
      <c r="A126" s="47"/>
      <c r="B126" s="75"/>
      <c r="C126" s="76"/>
      <c r="D126" s="76"/>
      <c r="E126" s="76"/>
      <c r="F126" s="76"/>
      <c r="G126" s="76"/>
      <c r="H126" s="76"/>
      <c r="I126" s="76"/>
      <c r="J126" s="76"/>
      <c r="K126" s="76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24.95" customHeight="1">
      <c r="A127" s="47"/>
      <c r="B127" s="46"/>
      <c r="C127" s="43" t="s">
        <v>283</v>
      </c>
      <c r="D127" s="47"/>
      <c r="E127" s="47"/>
      <c r="F127" s="47"/>
      <c r="G127" s="47"/>
      <c r="H127" s="47"/>
      <c r="I127" s="47"/>
      <c r="J127" s="47"/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6.95" customHeight="1">
      <c r="A128" s="47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12" customHeight="1">
      <c r="A129" s="47"/>
      <c r="B129" s="46"/>
      <c r="C129" s="45" t="s">
        <v>16</v>
      </c>
      <c r="D129" s="47"/>
      <c r="E129" s="47"/>
      <c r="F129" s="47"/>
      <c r="G129" s="47"/>
      <c r="H129" s="47"/>
      <c r="I129" s="47"/>
      <c r="J129" s="47"/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49" customFormat="1" ht="16.5" customHeight="1">
      <c r="A130" s="47"/>
      <c r="B130" s="46"/>
      <c r="C130" s="47"/>
      <c r="D130" s="47"/>
      <c r="E130" s="292" t="str">
        <f>E7</f>
        <v>Expozice Jihozápadní Afrika, ZOO Dvůr Králové a.s. - Změna B, 2.etapa</v>
      </c>
      <c r="F130" s="293"/>
      <c r="G130" s="293"/>
      <c r="H130" s="293"/>
      <c r="I130" s="47"/>
      <c r="J130" s="47"/>
      <c r="K130" s="47"/>
      <c r="L130" s="4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2:12" s="38" customFormat="1" ht="12" customHeight="1">
      <c r="B131" s="42"/>
      <c r="C131" s="45" t="s">
        <v>171</v>
      </c>
      <c r="L131" s="42"/>
    </row>
    <row r="132" spans="1:31" s="49" customFormat="1" ht="16.5" customHeight="1">
      <c r="A132" s="47"/>
      <c r="B132" s="46"/>
      <c r="C132" s="47"/>
      <c r="D132" s="47"/>
      <c r="E132" s="292" t="s">
        <v>175</v>
      </c>
      <c r="F132" s="291"/>
      <c r="G132" s="291"/>
      <c r="H132" s="291"/>
      <c r="I132" s="47"/>
      <c r="J132" s="47"/>
      <c r="K132" s="47"/>
      <c r="L132" s="48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1:31" s="49" customFormat="1" ht="12" customHeight="1">
      <c r="A133" s="47"/>
      <c r="B133" s="46"/>
      <c r="C133" s="45" t="s">
        <v>179</v>
      </c>
      <c r="D133" s="47"/>
      <c r="E133" s="47"/>
      <c r="F133" s="47"/>
      <c r="G133" s="47"/>
      <c r="H133" s="47"/>
      <c r="I133" s="47"/>
      <c r="J133" s="47"/>
      <c r="K133" s="47"/>
      <c r="L133" s="48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1:31" s="49" customFormat="1" ht="16.5" customHeight="1">
      <c r="A134" s="47"/>
      <c r="B134" s="46"/>
      <c r="C134" s="47"/>
      <c r="D134" s="47"/>
      <c r="E134" s="249" t="str">
        <f>E11</f>
        <v>ab - AR a ST část - změna B, 2. etapa</v>
      </c>
      <c r="F134" s="291"/>
      <c r="G134" s="291"/>
      <c r="H134" s="291"/>
      <c r="I134" s="47"/>
      <c r="J134" s="47"/>
      <c r="K134" s="47"/>
      <c r="L134" s="48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1:31" s="49" customFormat="1" ht="6.95" customHeight="1">
      <c r="A135" s="47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8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1:31" s="49" customFormat="1" ht="12" customHeight="1">
      <c r="A136" s="47"/>
      <c r="B136" s="46"/>
      <c r="C136" s="45" t="s">
        <v>20</v>
      </c>
      <c r="D136" s="47"/>
      <c r="E136" s="47"/>
      <c r="F136" s="50" t="str">
        <f>F14</f>
        <v>Dvůr Králové nad Labem</v>
      </c>
      <c r="G136" s="47"/>
      <c r="H136" s="47"/>
      <c r="I136" s="45" t="s">
        <v>22</v>
      </c>
      <c r="J136" s="210">
        <f>IF(J14="","",J14)</f>
        <v>0</v>
      </c>
      <c r="K136" s="47"/>
      <c r="L136" s="48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1:31" s="49" customFormat="1" ht="6.95" customHeight="1">
      <c r="A137" s="47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8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1:31" s="49" customFormat="1" ht="40.15" customHeight="1">
      <c r="A138" s="47"/>
      <c r="B138" s="46"/>
      <c r="C138" s="45" t="s">
        <v>23</v>
      </c>
      <c r="D138" s="47"/>
      <c r="E138" s="47"/>
      <c r="F138" s="50" t="str">
        <f>E17</f>
        <v>ZOO Dvůr Králové a.s., Štefánikova 1029, D.K.n.L.</v>
      </c>
      <c r="G138" s="47"/>
      <c r="H138" s="47"/>
      <c r="I138" s="45" t="s">
        <v>29</v>
      </c>
      <c r="J138" s="77" t="str">
        <f>E23</f>
        <v>Projektis spol. s r.o., Legionářská 562, D.K.n.L.</v>
      </c>
      <c r="K138" s="47"/>
      <c r="L138" s="48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1:31" s="49" customFormat="1" ht="15.2" customHeight="1">
      <c r="A139" s="47"/>
      <c r="B139" s="46"/>
      <c r="C139" s="45" t="s">
        <v>27</v>
      </c>
      <c r="D139" s="47"/>
      <c r="E139" s="47"/>
      <c r="F139" s="50" t="str">
        <f>IF(E20="","",E20)</f>
        <v>Vyplň údaj</v>
      </c>
      <c r="G139" s="47"/>
      <c r="H139" s="47"/>
      <c r="I139" s="45" t="s">
        <v>32</v>
      </c>
      <c r="J139" s="77" t="str">
        <f>E26</f>
        <v>ing. V. Švehla</v>
      </c>
      <c r="K139" s="47"/>
      <c r="L139" s="48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1:31" s="49" customFormat="1" ht="10.35" customHeight="1">
      <c r="A140" s="47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8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1:31" s="99" customFormat="1" ht="29.25" customHeight="1">
      <c r="A141" s="90"/>
      <c r="B141" s="91"/>
      <c r="C141" s="92" t="s">
        <v>284</v>
      </c>
      <c r="D141" s="93" t="s">
        <v>60</v>
      </c>
      <c r="E141" s="93" t="s">
        <v>56</v>
      </c>
      <c r="F141" s="93" t="s">
        <v>57</v>
      </c>
      <c r="G141" s="93" t="s">
        <v>285</v>
      </c>
      <c r="H141" s="93" t="s">
        <v>286</v>
      </c>
      <c r="I141" s="93" t="s">
        <v>287</v>
      </c>
      <c r="J141" s="93" t="s">
        <v>258</v>
      </c>
      <c r="K141" s="94" t="s">
        <v>288</v>
      </c>
      <c r="L141" s="95"/>
      <c r="M141" s="96" t="s">
        <v>1</v>
      </c>
      <c r="N141" s="97" t="s">
        <v>39</v>
      </c>
      <c r="O141" s="97" t="s">
        <v>289</v>
      </c>
      <c r="P141" s="97" t="s">
        <v>290</v>
      </c>
      <c r="Q141" s="97" t="s">
        <v>291</v>
      </c>
      <c r="R141" s="97" t="s">
        <v>292</v>
      </c>
      <c r="S141" s="97" t="s">
        <v>293</v>
      </c>
      <c r="T141" s="98" t="s">
        <v>294</v>
      </c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</row>
    <row r="142" spans="1:63" s="49" customFormat="1" ht="22.9" customHeight="1">
      <c r="A142" s="47"/>
      <c r="B142" s="46"/>
      <c r="C142" s="100" t="s">
        <v>295</v>
      </c>
      <c r="D142" s="47"/>
      <c r="E142" s="47"/>
      <c r="F142" s="47"/>
      <c r="G142" s="47"/>
      <c r="H142" s="47"/>
      <c r="I142" s="47"/>
      <c r="J142" s="101">
        <f>BK142</f>
        <v>0</v>
      </c>
      <c r="K142" s="47"/>
      <c r="L142" s="46"/>
      <c r="M142" s="102"/>
      <c r="N142" s="103"/>
      <c r="O142" s="55"/>
      <c r="P142" s="104">
        <f>P143+P655</f>
        <v>0</v>
      </c>
      <c r="Q142" s="55"/>
      <c r="R142" s="104">
        <f>R143+R655</f>
        <v>1583.8786824018262</v>
      </c>
      <c r="S142" s="55"/>
      <c r="T142" s="105">
        <f>T143+T655</f>
        <v>154.1134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T142" s="39" t="s">
        <v>74</v>
      </c>
      <c r="AU142" s="39" t="s">
        <v>260</v>
      </c>
      <c r="BK142" s="106">
        <f>BK143+BK655</f>
        <v>0</v>
      </c>
    </row>
    <row r="143" spans="2:63" s="107" customFormat="1" ht="25.9" customHeight="1">
      <c r="B143" s="108"/>
      <c r="D143" s="109" t="s">
        <v>74</v>
      </c>
      <c r="E143" s="110" t="s">
        <v>296</v>
      </c>
      <c r="F143" s="110" t="s">
        <v>297</v>
      </c>
      <c r="J143" s="111">
        <f>BK143</f>
        <v>0</v>
      </c>
      <c r="L143" s="108"/>
      <c r="M143" s="112"/>
      <c r="N143" s="113"/>
      <c r="O143" s="113"/>
      <c r="P143" s="114">
        <f>P144+P192+P305+P362+P393+P591+P611+P647+P653</f>
        <v>0</v>
      </c>
      <c r="Q143" s="113"/>
      <c r="R143" s="114">
        <f>R144+R192+R305+R362+R393+R591+R611+R647+R653</f>
        <v>1572.1716985022113</v>
      </c>
      <c r="S143" s="113"/>
      <c r="T143" s="115">
        <f>T144+T192+T305+T362+T393+T591+T611+T647+T653</f>
        <v>154.1134</v>
      </c>
      <c r="AR143" s="109" t="s">
        <v>8</v>
      </c>
      <c r="AT143" s="116" t="s">
        <v>74</v>
      </c>
      <c r="AU143" s="116" t="s">
        <v>75</v>
      </c>
      <c r="AY143" s="109" t="s">
        <v>298</v>
      </c>
      <c r="BK143" s="117">
        <f>BK144+BK192+BK305+BK362+BK393+BK591+BK611+BK647+BK653</f>
        <v>0</v>
      </c>
    </row>
    <row r="144" spans="2:63" s="107" customFormat="1" ht="22.9" customHeight="1">
      <c r="B144" s="108"/>
      <c r="D144" s="109" t="s">
        <v>74</v>
      </c>
      <c r="E144" s="118" t="s">
        <v>8</v>
      </c>
      <c r="F144" s="118" t="s">
        <v>299</v>
      </c>
      <c r="J144" s="119">
        <f>BK144</f>
        <v>0</v>
      </c>
      <c r="L144" s="108"/>
      <c r="M144" s="112"/>
      <c r="N144" s="113"/>
      <c r="O144" s="113"/>
      <c r="P144" s="114">
        <f>SUM(P145:P191)</f>
        <v>0</v>
      </c>
      <c r="Q144" s="113"/>
      <c r="R144" s="114">
        <f>SUM(R145:R191)</f>
        <v>723.8271134</v>
      </c>
      <c r="S144" s="113"/>
      <c r="T144" s="115">
        <f>SUM(T145:T191)</f>
        <v>0</v>
      </c>
      <c r="AR144" s="109" t="s">
        <v>8</v>
      </c>
      <c r="AT144" s="116" t="s">
        <v>74</v>
      </c>
      <c r="AU144" s="116" t="s">
        <v>8</v>
      </c>
      <c r="AY144" s="109" t="s">
        <v>298</v>
      </c>
      <c r="BK144" s="117">
        <f>SUM(BK145:BK191)</f>
        <v>0</v>
      </c>
    </row>
    <row r="145" spans="1:65" s="49" customFormat="1" ht="24.2" customHeight="1">
      <c r="A145" s="47"/>
      <c r="B145" s="46"/>
      <c r="C145" s="135" t="s">
        <v>8</v>
      </c>
      <c r="D145" s="135" t="s">
        <v>300</v>
      </c>
      <c r="E145" s="136" t="s">
        <v>301</v>
      </c>
      <c r="F145" s="137" t="s">
        <v>302</v>
      </c>
      <c r="G145" s="138" t="s">
        <v>303</v>
      </c>
      <c r="H145" s="139">
        <v>109.071</v>
      </c>
      <c r="I145" s="23"/>
      <c r="J145" s="140">
        <f>ROUND(I145*H145,0)</f>
        <v>0</v>
      </c>
      <c r="K145" s="137" t="s">
        <v>1</v>
      </c>
      <c r="L145" s="46"/>
      <c r="M145" s="141" t="s">
        <v>1</v>
      </c>
      <c r="N145" s="142" t="s">
        <v>40</v>
      </c>
      <c r="O145" s="129"/>
      <c r="P145" s="130">
        <f>O145*H145</f>
        <v>0</v>
      </c>
      <c r="Q145" s="130">
        <v>0.0354</v>
      </c>
      <c r="R145" s="130">
        <f>Q145*H145</f>
        <v>3.8611134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304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304</v>
      </c>
      <c r="BM145" s="132" t="s">
        <v>305</v>
      </c>
    </row>
    <row r="146" spans="2:51" s="150" customFormat="1" ht="22.5">
      <c r="B146" s="151"/>
      <c r="D146" s="152" t="s">
        <v>306</v>
      </c>
      <c r="E146" s="153" t="s">
        <v>1</v>
      </c>
      <c r="F146" s="154" t="s">
        <v>307</v>
      </c>
      <c r="H146" s="155">
        <v>164.796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31</v>
      </c>
      <c r="AX146" s="150" t="s">
        <v>75</v>
      </c>
      <c r="AY146" s="153" t="s">
        <v>298</v>
      </c>
    </row>
    <row r="147" spans="2:51" s="150" customFormat="1" ht="22.5">
      <c r="B147" s="151"/>
      <c r="D147" s="152" t="s">
        <v>306</v>
      </c>
      <c r="E147" s="153" t="s">
        <v>1</v>
      </c>
      <c r="F147" s="154" t="s">
        <v>308</v>
      </c>
      <c r="H147" s="155">
        <v>53.345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306</v>
      </c>
      <c r="AU147" s="153" t="s">
        <v>83</v>
      </c>
      <c r="AV147" s="150" t="s">
        <v>83</v>
      </c>
      <c r="AW147" s="150" t="s">
        <v>31</v>
      </c>
      <c r="AX147" s="150" t="s">
        <v>75</v>
      </c>
      <c r="AY147" s="153" t="s">
        <v>298</v>
      </c>
    </row>
    <row r="148" spans="2:51" s="159" customFormat="1" ht="12">
      <c r="B148" s="160"/>
      <c r="D148" s="152" t="s">
        <v>306</v>
      </c>
      <c r="E148" s="161" t="s">
        <v>172</v>
      </c>
      <c r="F148" s="162" t="s">
        <v>309</v>
      </c>
      <c r="H148" s="163">
        <v>218.141</v>
      </c>
      <c r="L148" s="160"/>
      <c r="M148" s="164"/>
      <c r="N148" s="165"/>
      <c r="O148" s="165"/>
      <c r="P148" s="165"/>
      <c r="Q148" s="165"/>
      <c r="R148" s="165"/>
      <c r="S148" s="165"/>
      <c r="T148" s="166"/>
      <c r="AT148" s="161" t="s">
        <v>306</v>
      </c>
      <c r="AU148" s="161" t="s">
        <v>83</v>
      </c>
      <c r="AV148" s="159" t="s">
        <v>310</v>
      </c>
      <c r="AW148" s="159" t="s">
        <v>31</v>
      </c>
      <c r="AX148" s="159" t="s">
        <v>75</v>
      </c>
      <c r="AY148" s="161" t="s">
        <v>298</v>
      </c>
    </row>
    <row r="149" spans="2:51" s="150" customFormat="1" ht="12">
      <c r="B149" s="151"/>
      <c r="D149" s="152" t="s">
        <v>306</v>
      </c>
      <c r="E149" s="153" t="s">
        <v>1</v>
      </c>
      <c r="F149" s="154" t="s">
        <v>311</v>
      </c>
      <c r="H149" s="155">
        <v>109.071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306</v>
      </c>
      <c r="AU149" s="153" t="s">
        <v>83</v>
      </c>
      <c r="AV149" s="150" t="s">
        <v>83</v>
      </c>
      <c r="AW149" s="150" t="s">
        <v>31</v>
      </c>
      <c r="AX149" s="150" t="s">
        <v>75</v>
      </c>
      <c r="AY149" s="153" t="s">
        <v>298</v>
      </c>
    </row>
    <row r="150" spans="2:51" s="159" customFormat="1" ht="12">
      <c r="B150" s="160"/>
      <c r="D150" s="152" t="s">
        <v>306</v>
      </c>
      <c r="E150" s="161" t="s">
        <v>1</v>
      </c>
      <c r="F150" s="162" t="s">
        <v>309</v>
      </c>
      <c r="H150" s="163">
        <v>109.071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306</v>
      </c>
      <c r="AU150" s="161" t="s">
        <v>83</v>
      </c>
      <c r="AV150" s="159" t="s">
        <v>310</v>
      </c>
      <c r="AW150" s="159" t="s">
        <v>31</v>
      </c>
      <c r="AX150" s="159" t="s">
        <v>8</v>
      </c>
      <c r="AY150" s="161" t="s">
        <v>298</v>
      </c>
    </row>
    <row r="151" spans="1:65" s="49" customFormat="1" ht="24.2" customHeight="1">
      <c r="A151" s="47"/>
      <c r="B151" s="46"/>
      <c r="C151" s="135" t="s">
        <v>83</v>
      </c>
      <c r="D151" s="135" t="s">
        <v>300</v>
      </c>
      <c r="E151" s="136" t="s">
        <v>312</v>
      </c>
      <c r="F151" s="137" t="s">
        <v>313</v>
      </c>
      <c r="G151" s="138" t="s">
        <v>303</v>
      </c>
      <c r="H151" s="139">
        <v>453.879</v>
      </c>
      <c r="I151" s="23"/>
      <c r="J151" s="140">
        <f>ROUND(I151*H151,0)</f>
        <v>0</v>
      </c>
      <c r="K151" s="137" t="s">
        <v>314</v>
      </c>
      <c r="L151" s="46"/>
      <c r="M151" s="141" t="s">
        <v>1</v>
      </c>
      <c r="N151" s="142" t="s">
        <v>40</v>
      </c>
      <c r="O151" s="129"/>
      <c r="P151" s="130">
        <f>O151*H151</f>
        <v>0</v>
      </c>
      <c r="Q151" s="130">
        <v>0</v>
      </c>
      <c r="R151" s="130">
        <f>Q151*H151</f>
        <v>0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315</v>
      </c>
    </row>
    <row r="152" spans="2:51" s="150" customFormat="1" ht="22.5">
      <c r="B152" s="151"/>
      <c r="D152" s="152" t="s">
        <v>306</v>
      </c>
      <c r="E152" s="153" t="s">
        <v>1</v>
      </c>
      <c r="F152" s="154" t="s">
        <v>316</v>
      </c>
      <c r="H152" s="155">
        <v>702.266</v>
      </c>
      <c r="L152" s="151"/>
      <c r="M152" s="156"/>
      <c r="N152" s="157"/>
      <c r="O152" s="157"/>
      <c r="P152" s="157"/>
      <c r="Q152" s="157"/>
      <c r="R152" s="157"/>
      <c r="S152" s="157"/>
      <c r="T152" s="158"/>
      <c r="AT152" s="153" t="s">
        <v>306</v>
      </c>
      <c r="AU152" s="153" t="s">
        <v>83</v>
      </c>
      <c r="AV152" s="150" t="s">
        <v>83</v>
      </c>
      <c r="AW152" s="150" t="s">
        <v>31</v>
      </c>
      <c r="AX152" s="150" t="s">
        <v>75</v>
      </c>
      <c r="AY152" s="153" t="s">
        <v>298</v>
      </c>
    </row>
    <row r="153" spans="2:51" s="150" customFormat="1" ht="12">
      <c r="B153" s="151"/>
      <c r="D153" s="152" t="s">
        <v>306</v>
      </c>
      <c r="E153" s="153" t="s">
        <v>1</v>
      </c>
      <c r="F153" s="154" t="s">
        <v>317</v>
      </c>
      <c r="H153" s="155">
        <v>96.42</v>
      </c>
      <c r="L153" s="151"/>
      <c r="M153" s="156"/>
      <c r="N153" s="157"/>
      <c r="O153" s="157"/>
      <c r="P153" s="157"/>
      <c r="Q153" s="157"/>
      <c r="R153" s="157"/>
      <c r="S153" s="157"/>
      <c r="T153" s="158"/>
      <c r="AT153" s="153" t="s">
        <v>306</v>
      </c>
      <c r="AU153" s="153" t="s">
        <v>83</v>
      </c>
      <c r="AV153" s="150" t="s">
        <v>83</v>
      </c>
      <c r="AW153" s="150" t="s">
        <v>31</v>
      </c>
      <c r="AX153" s="150" t="s">
        <v>75</v>
      </c>
      <c r="AY153" s="153" t="s">
        <v>298</v>
      </c>
    </row>
    <row r="154" spans="2:51" s="150" customFormat="1" ht="22.5">
      <c r="B154" s="151"/>
      <c r="D154" s="152" t="s">
        <v>306</v>
      </c>
      <c r="E154" s="153" t="s">
        <v>1</v>
      </c>
      <c r="F154" s="154" t="s">
        <v>318</v>
      </c>
      <c r="H154" s="155">
        <v>82.398</v>
      </c>
      <c r="L154" s="151"/>
      <c r="M154" s="156"/>
      <c r="N154" s="157"/>
      <c r="O154" s="157"/>
      <c r="P154" s="157"/>
      <c r="Q154" s="157"/>
      <c r="R154" s="157"/>
      <c r="S154" s="157"/>
      <c r="T154" s="158"/>
      <c r="AT154" s="153" t="s">
        <v>306</v>
      </c>
      <c r="AU154" s="153" t="s">
        <v>83</v>
      </c>
      <c r="AV154" s="150" t="s">
        <v>83</v>
      </c>
      <c r="AW154" s="150" t="s">
        <v>31</v>
      </c>
      <c r="AX154" s="150" t="s">
        <v>75</v>
      </c>
      <c r="AY154" s="153" t="s">
        <v>298</v>
      </c>
    </row>
    <row r="155" spans="2:51" s="150" customFormat="1" ht="22.5">
      <c r="B155" s="151"/>
      <c r="D155" s="152" t="s">
        <v>306</v>
      </c>
      <c r="E155" s="153" t="s">
        <v>1</v>
      </c>
      <c r="F155" s="154" t="s">
        <v>319</v>
      </c>
      <c r="H155" s="155">
        <v>26.673</v>
      </c>
      <c r="L155" s="151"/>
      <c r="M155" s="156"/>
      <c r="N155" s="157"/>
      <c r="O155" s="157"/>
      <c r="P155" s="157"/>
      <c r="Q155" s="157"/>
      <c r="R155" s="157"/>
      <c r="S155" s="157"/>
      <c r="T155" s="158"/>
      <c r="AT155" s="153" t="s">
        <v>306</v>
      </c>
      <c r="AU155" s="153" t="s">
        <v>83</v>
      </c>
      <c r="AV155" s="150" t="s">
        <v>83</v>
      </c>
      <c r="AW155" s="150" t="s">
        <v>31</v>
      </c>
      <c r="AX155" s="150" t="s">
        <v>75</v>
      </c>
      <c r="AY155" s="153" t="s">
        <v>298</v>
      </c>
    </row>
    <row r="156" spans="2:51" s="159" customFormat="1" ht="12">
      <c r="B156" s="160"/>
      <c r="D156" s="152" t="s">
        <v>306</v>
      </c>
      <c r="E156" s="161" t="s">
        <v>152</v>
      </c>
      <c r="F156" s="162" t="s">
        <v>309</v>
      </c>
      <c r="H156" s="163">
        <v>907.757</v>
      </c>
      <c r="L156" s="160"/>
      <c r="M156" s="164"/>
      <c r="N156" s="165"/>
      <c r="O156" s="165"/>
      <c r="P156" s="165"/>
      <c r="Q156" s="165"/>
      <c r="R156" s="165"/>
      <c r="S156" s="165"/>
      <c r="T156" s="166"/>
      <c r="AT156" s="161" t="s">
        <v>306</v>
      </c>
      <c r="AU156" s="161" t="s">
        <v>83</v>
      </c>
      <c r="AV156" s="159" t="s">
        <v>310</v>
      </c>
      <c r="AW156" s="159" t="s">
        <v>31</v>
      </c>
      <c r="AX156" s="159" t="s">
        <v>75</v>
      </c>
      <c r="AY156" s="161" t="s">
        <v>298</v>
      </c>
    </row>
    <row r="157" spans="2:51" s="150" customFormat="1" ht="12">
      <c r="B157" s="151"/>
      <c r="D157" s="152" t="s">
        <v>306</v>
      </c>
      <c r="E157" s="153" t="s">
        <v>1</v>
      </c>
      <c r="F157" s="154" t="s">
        <v>320</v>
      </c>
      <c r="H157" s="155">
        <v>453.879</v>
      </c>
      <c r="L157" s="151"/>
      <c r="M157" s="156"/>
      <c r="N157" s="157"/>
      <c r="O157" s="157"/>
      <c r="P157" s="157"/>
      <c r="Q157" s="157"/>
      <c r="R157" s="157"/>
      <c r="S157" s="157"/>
      <c r="T157" s="158"/>
      <c r="AT157" s="153" t="s">
        <v>306</v>
      </c>
      <c r="AU157" s="153" t="s">
        <v>83</v>
      </c>
      <c r="AV157" s="150" t="s">
        <v>83</v>
      </c>
      <c r="AW157" s="150" t="s">
        <v>31</v>
      </c>
      <c r="AX157" s="150" t="s">
        <v>75</v>
      </c>
      <c r="AY157" s="153" t="s">
        <v>298</v>
      </c>
    </row>
    <row r="158" spans="2:51" s="159" customFormat="1" ht="12">
      <c r="B158" s="160"/>
      <c r="D158" s="152" t="s">
        <v>306</v>
      </c>
      <c r="E158" s="161" t="s">
        <v>1</v>
      </c>
      <c r="F158" s="162" t="s">
        <v>309</v>
      </c>
      <c r="H158" s="163">
        <v>453.879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306</v>
      </c>
      <c r="AU158" s="161" t="s">
        <v>83</v>
      </c>
      <c r="AV158" s="159" t="s">
        <v>310</v>
      </c>
      <c r="AW158" s="159" t="s">
        <v>31</v>
      </c>
      <c r="AX158" s="159" t="s">
        <v>8</v>
      </c>
      <c r="AY158" s="161" t="s">
        <v>298</v>
      </c>
    </row>
    <row r="159" spans="1:65" s="49" customFormat="1" ht="24.2" customHeight="1">
      <c r="A159" s="47"/>
      <c r="B159" s="46"/>
      <c r="C159" s="135" t="s">
        <v>310</v>
      </c>
      <c r="D159" s="135" t="s">
        <v>300</v>
      </c>
      <c r="E159" s="136" t="s">
        <v>321</v>
      </c>
      <c r="F159" s="137" t="s">
        <v>322</v>
      </c>
      <c r="G159" s="138" t="s">
        <v>303</v>
      </c>
      <c r="H159" s="139">
        <v>453.879</v>
      </c>
      <c r="I159" s="23"/>
      <c r="J159" s="140">
        <f>ROUND(I159*H159,0)</f>
        <v>0</v>
      </c>
      <c r="K159" s="137" t="s">
        <v>314</v>
      </c>
      <c r="L159" s="46"/>
      <c r="M159" s="141" t="s">
        <v>1</v>
      </c>
      <c r="N159" s="142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83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323</v>
      </c>
    </row>
    <row r="160" spans="2:51" s="150" customFormat="1" ht="12">
      <c r="B160" s="151"/>
      <c r="D160" s="152" t="s">
        <v>306</v>
      </c>
      <c r="E160" s="153" t="s">
        <v>1</v>
      </c>
      <c r="F160" s="154" t="s">
        <v>320</v>
      </c>
      <c r="H160" s="155">
        <v>453.879</v>
      </c>
      <c r="L160" s="151"/>
      <c r="M160" s="156"/>
      <c r="N160" s="157"/>
      <c r="O160" s="157"/>
      <c r="P160" s="157"/>
      <c r="Q160" s="157"/>
      <c r="R160" s="157"/>
      <c r="S160" s="157"/>
      <c r="T160" s="158"/>
      <c r="AT160" s="153" t="s">
        <v>306</v>
      </c>
      <c r="AU160" s="153" t="s">
        <v>83</v>
      </c>
      <c r="AV160" s="150" t="s">
        <v>83</v>
      </c>
      <c r="AW160" s="150" t="s">
        <v>31</v>
      </c>
      <c r="AX160" s="150" t="s">
        <v>8</v>
      </c>
      <c r="AY160" s="153" t="s">
        <v>298</v>
      </c>
    </row>
    <row r="161" spans="1:65" s="49" customFormat="1" ht="24.2" customHeight="1">
      <c r="A161" s="47"/>
      <c r="B161" s="46"/>
      <c r="C161" s="135" t="s">
        <v>304</v>
      </c>
      <c r="D161" s="135" t="s">
        <v>300</v>
      </c>
      <c r="E161" s="136" t="s">
        <v>324</v>
      </c>
      <c r="F161" s="137" t="s">
        <v>325</v>
      </c>
      <c r="G161" s="138" t="s">
        <v>303</v>
      </c>
      <c r="H161" s="139">
        <v>453.879</v>
      </c>
      <c r="I161" s="23"/>
      <c r="J161" s="140">
        <f>ROUND(I161*H161,0)</f>
        <v>0</v>
      </c>
      <c r="K161" s="137" t="s">
        <v>314</v>
      </c>
      <c r="L161" s="46"/>
      <c r="M161" s="141" t="s">
        <v>1</v>
      </c>
      <c r="N161" s="142" t="s">
        <v>40</v>
      </c>
      <c r="O161" s="129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304</v>
      </c>
      <c r="AT161" s="132" t="s">
        <v>300</v>
      </c>
      <c r="AU161" s="132" t="s">
        <v>83</v>
      </c>
      <c r="AY161" s="39" t="s">
        <v>298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39" t="s">
        <v>8</v>
      </c>
      <c r="BK161" s="133">
        <f>ROUND(I161*H161,0)</f>
        <v>0</v>
      </c>
      <c r="BL161" s="39" t="s">
        <v>304</v>
      </c>
      <c r="BM161" s="132" t="s">
        <v>326</v>
      </c>
    </row>
    <row r="162" spans="2:51" s="150" customFormat="1" ht="12">
      <c r="B162" s="151"/>
      <c r="D162" s="152" t="s">
        <v>306</v>
      </c>
      <c r="E162" s="153" t="s">
        <v>1</v>
      </c>
      <c r="F162" s="154" t="s">
        <v>320</v>
      </c>
      <c r="H162" s="155">
        <v>453.879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306</v>
      </c>
      <c r="AU162" s="153" t="s">
        <v>83</v>
      </c>
      <c r="AV162" s="150" t="s">
        <v>83</v>
      </c>
      <c r="AW162" s="150" t="s">
        <v>31</v>
      </c>
      <c r="AX162" s="150" t="s">
        <v>8</v>
      </c>
      <c r="AY162" s="153" t="s">
        <v>298</v>
      </c>
    </row>
    <row r="163" spans="1:65" s="49" customFormat="1" ht="37.9" customHeight="1">
      <c r="A163" s="47"/>
      <c r="B163" s="46"/>
      <c r="C163" s="135" t="s">
        <v>327</v>
      </c>
      <c r="D163" s="135" t="s">
        <v>300</v>
      </c>
      <c r="E163" s="136" t="s">
        <v>328</v>
      </c>
      <c r="F163" s="137" t="s">
        <v>329</v>
      </c>
      <c r="G163" s="138" t="s">
        <v>303</v>
      </c>
      <c r="H163" s="139">
        <v>9077.58</v>
      </c>
      <c r="I163" s="23"/>
      <c r="J163" s="140">
        <f>ROUND(I163*H163,0)</f>
        <v>0</v>
      </c>
      <c r="K163" s="137" t="s">
        <v>314</v>
      </c>
      <c r="L163" s="46"/>
      <c r="M163" s="141" t="s">
        <v>1</v>
      </c>
      <c r="N163" s="142" t="s">
        <v>40</v>
      </c>
      <c r="O163" s="129"/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304</v>
      </c>
      <c r="AT163" s="132" t="s">
        <v>300</v>
      </c>
      <c r="AU163" s="132" t="s">
        <v>83</v>
      </c>
      <c r="AY163" s="39" t="s">
        <v>298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39" t="s">
        <v>8</v>
      </c>
      <c r="BK163" s="133">
        <f>ROUND(I163*H163,0)</f>
        <v>0</v>
      </c>
      <c r="BL163" s="39" t="s">
        <v>304</v>
      </c>
      <c r="BM163" s="132" t="s">
        <v>330</v>
      </c>
    </row>
    <row r="164" spans="2:51" s="150" customFormat="1" ht="12">
      <c r="B164" s="151"/>
      <c r="D164" s="152" t="s">
        <v>306</v>
      </c>
      <c r="E164" s="153" t="s">
        <v>1</v>
      </c>
      <c r="F164" s="154" t="s">
        <v>320</v>
      </c>
      <c r="H164" s="155">
        <v>453.879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306</v>
      </c>
      <c r="AU164" s="153" t="s">
        <v>83</v>
      </c>
      <c r="AV164" s="150" t="s">
        <v>83</v>
      </c>
      <c r="AW164" s="150" t="s">
        <v>31</v>
      </c>
      <c r="AX164" s="150" t="s">
        <v>8</v>
      </c>
      <c r="AY164" s="153" t="s">
        <v>298</v>
      </c>
    </row>
    <row r="165" spans="2:51" s="150" customFormat="1" ht="12">
      <c r="B165" s="151"/>
      <c r="D165" s="152" t="s">
        <v>306</v>
      </c>
      <c r="F165" s="154" t="s">
        <v>331</v>
      </c>
      <c r="H165" s="155">
        <v>9077.58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</v>
      </c>
      <c r="AX165" s="150" t="s">
        <v>8</v>
      </c>
      <c r="AY165" s="153" t="s">
        <v>298</v>
      </c>
    </row>
    <row r="166" spans="1:65" s="49" customFormat="1" ht="24.2" customHeight="1">
      <c r="A166" s="47"/>
      <c r="B166" s="46"/>
      <c r="C166" s="135" t="s">
        <v>332</v>
      </c>
      <c r="D166" s="135" t="s">
        <v>300</v>
      </c>
      <c r="E166" s="136" t="s">
        <v>333</v>
      </c>
      <c r="F166" s="137" t="s">
        <v>334</v>
      </c>
      <c r="G166" s="138" t="s">
        <v>303</v>
      </c>
      <c r="H166" s="139">
        <v>453.879</v>
      </c>
      <c r="I166" s="23"/>
      <c r="J166" s="140">
        <f>ROUND(I166*H166,0)</f>
        <v>0</v>
      </c>
      <c r="K166" s="137" t="s">
        <v>314</v>
      </c>
      <c r="L166" s="46"/>
      <c r="M166" s="141" t="s">
        <v>1</v>
      </c>
      <c r="N166" s="142" t="s">
        <v>40</v>
      </c>
      <c r="O166" s="129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83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335</v>
      </c>
    </row>
    <row r="167" spans="2:51" s="150" customFormat="1" ht="12">
      <c r="B167" s="151"/>
      <c r="D167" s="152" t="s">
        <v>306</v>
      </c>
      <c r="E167" s="153" t="s">
        <v>1</v>
      </c>
      <c r="F167" s="154" t="s">
        <v>320</v>
      </c>
      <c r="H167" s="155">
        <v>453.879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306</v>
      </c>
      <c r="AU167" s="153" t="s">
        <v>83</v>
      </c>
      <c r="AV167" s="150" t="s">
        <v>83</v>
      </c>
      <c r="AW167" s="150" t="s">
        <v>31</v>
      </c>
      <c r="AX167" s="150" t="s">
        <v>8</v>
      </c>
      <c r="AY167" s="153" t="s">
        <v>298</v>
      </c>
    </row>
    <row r="168" spans="1:65" s="49" customFormat="1" ht="37.9" customHeight="1">
      <c r="A168" s="47"/>
      <c r="B168" s="46"/>
      <c r="C168" s="135" t="s">
        <v>336</v>
      </c>
      <c r="D168" s="135" t="s">
        <v>300</v>
      </c>
      <c r="E168" s="136" t="s">
        <v>337</v>
      </c>
      <c r="F168" s="137" t="s">
        <v>338</v>
      </c>
      <c r="G168" s="138" t="s">
        <v>303</v>
      </c>
      <c r="H168" s="139">
        <v>9077.58</v>
      </c>
      <c r="I168" s="23"/>
      <c r="J168" s="140">
        <f>ROUND(I168*H168,0)</f>
        <v>0</v>
      </c>
      <c r="K168" s="137" t="s">
        <v>314</v>
      </c>
      <c r="L168" s="46"/>
      <c r="M168" s="141" t="s">
        <v>1</v>
      </c>
      <c r="N168" s="142" t="s">
        <v>40</v>
      </c>
      <c r="O168" s="129"/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83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304</v>
      </c>
      <c r="BM168" s="132" t="s">
        <v>339</v>
      </c>
    </row>
    <row r="169" spans="2:51" s="150" customFormat="1" ht="12">
      <c r="B169" s="151"/>
      <c r="D169" s="152" t="s">
        <v>306</v>
      </c>
      <c r="E169" s="153" t="s">
        <v>1</v>
      </c>
      <c r="F169" s="154" t="s">
        <v>320</v>
      </c>
      <c r="H169" s="155">
        <v>453.879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306</v>
      </c>
      <c r="AU169" s="153" t="s">
        <v>83</v>
      </c>
      <c r="AV169" s="150" t="s">
        <v>83</v>
      </c>
      <c r="AW169" s="150" t="s">
        <v>31</v>
      </c>
      <c r="AX169" s="150" t="s">
        <v>8</v>
      </c>
      <c r="AY169" s="153" t="s">
        <v>298</v>
      </c>
    </row>
    <row r="170" spans="2:51" s="150" customFormat="1" ht="12">
      <c r="B170" s="151"/>
      <c r="D170" s="152" t="s">
        <v>306</v>
      </c>
      <c r="F170" s="154" t="s">
        <v>331</v>
      </c>
      <c r="H170" s="155">
        <v>9077.58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306</v>
      </c>
      <c r="AU170" s="153" t="s">
        <v>83</v>
      </c>
      <c r="AV170" s="150" t="s">
        <v>83</v>
      </c>
      <c r="AW170" s="150" t="s">
        <v>3</v>
      </c>
      <c r="AX170" s="150" t="s">
        <v>8</v>
      </c>
      <c r="AY170" s="153" t="s">
        <v>298</v>
      </c>
    </row>
    <row r="171" spans="1:65" s="49" customFormat="1" ht="14.45" customHeight="1">
      <c r="A171" s="47"/>
      <c r="B171" s="46"/>
      <c r="C171" s="135" t="s">
        <v>340</v>
      </c>
      <c r="D171" s="135" t="s">
        <v>300</v>
      </c>
      <c r="E171" s="136" t="s">
        <v>341</v>
      </c>
      <c r="F171" s="137" t="s">
        <v>342</v>
      </c>
      <c r="G171" s="138" t="s">
        <v>303</v>
      </c>
      <c r="H171" s="139">
        <v>907.757</v>
      </c>
      <c r="I171" s="23"/>
      <c r="J171" s="140">
        <f>ROUND(I171*H171,0)</f>
        <v>0</v>
      </c>
      <c r="K171" s="137" t="s">
        <v>314</v>
      </c>
      <c r="L171" s="46"/>
      <c r="M171" s="141" t="s">
        <v>1</v>
      </c>
      <c r="N171" s="142" t="s">
        <v>40</v>
      </c>
      <c r="O171" s="129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83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343</v>
      </c>
    </row>
    <row r="172" spans="2:51" s="150" customFormat="1" ht="12">
      <c r="B172" s="151"/>
      <c r="D172" s="152" t="s">
        <v>306</v>
      </c>
      <c r="E172" s="153" t="s">
        <v>1</v>
      </c>
      <c r="F172" s="154" t="s">
        <v>152</v>
      </c>
      <c r="H172" s="155">
        <v>907.757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306</v>
      </c>
      <c r="AU172" s="153" t="s">
        <v>83</v>
      </c>
      <c r="AV172" s="150" t="s">
        <v>83</v>
      </c>
      <c r="AW172" s="150" t="s">
        <v>31</v>
      </c>
      <c r="AX172" s="150" t="s">
        <v>8</v>
      </c>
      <c r="AY172" s="153" t="s">
        <v>298</v>
      </c>
    </row>
    <row r="173" spans="1:65" s="49" customFormat="1" ht="24.2" customHeight="1">
      <c r="A173" s="47"/>
      <c r="B173" s="46"/>
      <c r="C173" s="135" t="s">
        <v>344</v>
      </c>
      <c r="D173" s="135" t="s">
        <v>300</v>
      </c>
      <c r="E173" s="136" t="s">
        <v>345</v>
      </c>
      <c r="F173" s="137" t="s">
        <v>346</v>
      </c>
      <c r="G173" s="138" t="s">
        <v>347</v>
      </c>
      <c r="H173" s="139">
        <v>1633.963</v>
      </c>
      <c r="I173" s="23"/>
      <c r="J173" s="140">
        <f>ROUND(I173*H173,0)</f>
        <v>0</v>
      </c>
      <c r="K173" s="137" t="s">
        <v>314</v>
      </c>
      <c r="L173" s="46"/>
      <c r="M173" s="141" t="s">
        <v>1</v>
      </c>
      <c r="N173" s="142" t="s">
        <v>40</v>
      </c>
      <c r="O173" s="129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348</v>
      </c>
    </row>
    <row r="174" spans="2:51" s="150" customFormat="1" ht="12">
      <c r="B174" s="151"/>
      <c r="D174" s="152" t="s">
        <v>306</v>
      </c>
      <c r="E174" s="153" t="s">
        <v>1</v>
      </c>
      <c r="F174" s="154" t="s">
        <v>349</v>
      </c>
      <c r="H174" s="155">
        <v>1633.963</v>
      </c>
      <c r="L174" s="151"/>
      <c r="M174" s="156"/>
      <c r="N174" s="157"/>
      <c r="O174" s="157"/>
      <c r="P174" s="157"/>
      <c r="Q174" s="157"/>
      <c r="R174" s="157"/>
      <c r="S174" s="157"/>
      <c r="T174" s="158"/>
      <c r="AT174" s="153" t="s">
        <v>306</v>
      </c>
      <c r="AU174" s="153" t="s">
        <v>83</v>
      </c>
      <c r="AV174" s="150" t="s">
        <v>83</v>
      </c>
      <c r="AW174" s="150" t="s">
        <v>31</v>
      </c>
      <c r="AX174" s="150" t="s">
        <v>8</v>
      </c>
      <c r="AY174" s="153" t="s">
        <v>298</v>
      </c>
    </row>
    <row r="175" spans="1:65" s="49" customFormat="1" ht="24.2" customHeight="1">
      <c r="A175" s="47"/>
      <c r="B175" s="46"/>
      <c r="C175" s="135" t="s">
        <v>350</v>
      </c>
      <c r="D175" s="135" t="s">
        <v>300</v>
      </c>
      <c r="E175" s="136" t="s">
        <v>351</v>
      </c>
      <c r="F175" s="137" t="s">
        <v>352</v>
      </c>
      <c r="G175" s="138" t="s">
        <v>303</v>
      </c>
      <c r="H175" s="139">
        <v>399.981</v>
      </c>
      <c r="I175" s="23"/>
      <c r="J175" s="140">
        <f>ROUND(I175*H175,0)</f>
        <v>0</v>
      </c>
      <c r="K175" s="137" t="s">
        <v>314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304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353</v>
      </c>
    </row>
    <row r="176" spans="2:51" s="150" customFormat="1" ht="12">
      <c r="B176" s="151"/>
      <c r="D176" s="152" t="s">
        <v>306</v>
      </c>
      <c r="E176" s="153" t="s">
        <v>1</v>
      </c>
      <c r="F176" s="154" t="s">
        <v>152</v>
      </c>
      <c r="H176" s="155">
        <v>907.757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306</v>
      </c>
      <c r="AU176" s="153" t="s">
        <v>83</v>
      </c>
      <c r="AV176" s="150" t="s">
        <v>83</v>
      </c>
      <c r="AW176" s="150" t="s">
        <v>31</v>
      </c>
      <c r="AX176" s="150" t="s">
        <v>75</v>
      </c>
      <c r="AY176" s="153" t="s">
        <v>298</v>
      </c>
    </row>
    <row r="177" spans="2:51" s="150" customFormat="1" ht="22.5">
      <c r="B177" s="151"/>
      <c r="D177" s="152" t="s">
        <v>306</v>
      </c>
      <c r="E177" s="153" t="s">
        <v>1</v>
      </c>
      <c r="F177" s="154" t="s">
        <v>354</v>
      </c>
      <c r="H177" s="155">
        <v>-323.079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75</v>
      </c>
      <c r="AY177" s="153" t="s">
        <v>298</v>
      </c>
    </row>
    <row r="178" spans="2:51" s="150" customFormat="1" ht="22.5">
      <c r="B178" s="151"/>
      <c r="D178" s="152" t="s">
        <v>306</v>
      </c>
      <c r="E178" s="153" t="s">
        <v>1</v>
      </c>
      <c r="F178" s="154" t="s">
        <v>355</v>
      </c>
      <c r="H178" s="155">
        <v>-75.626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306</v>
      </c>
      <c r="AU178" s="153" t="s">
        <v>83</v>
      </c>
      <c r="AV178" s="150" t="s">
        <v>83</v>
      </c>
      <c r="AW178" s="150" t="s">
        <v>31</v>
      </c>
      <c r="AX178" s="150" t="s">
        <v>75</v>
      </c>
      <c r="AY178" s="153" t="s">
        <v>298</v>
      </c>
    </row>
    <row r="179" spans="2:51" s="150" customFormat="1" ht="22.5">
      <c r="B179" s="151"/>
      <c r="D179" s="152" t="s">
        <v>306</v>
      </c>
      <c r="E179" s="153" t="s">
        <v>1</v>
      </c>
      <c r="F179" s="154" t="s">
        <v>356</v>
      </c>
      <c r="H179" s="155">
        <v>-109.071</v>
      </c>
      <c r="L179" s="151"/>
      <c r="M179" s="156"/>
      <c r="N179" s="157"/>
      <c r="O179" s="157"/>
      <c r="P179" s="157"/>
      <c r="Q179" s="157"/>
      <c r="R179" s="157"/>
      <c r="S179" s="157"/>
      <c r="T179" s="158"/>
      <c r="AT179" s="153" t="s">
        <v>306</v>
      </c>
      <c r="AU179" s="153" t="s">
        <v>83</v>
      </c>
      <c r="AV179" s="150" t="s">
        <v>83</v>
      </c>
      <c r="AW179" s="150" t="s">
        <v>31</v>
      </c>
      <c r="AX179" s="150" t="s">
        <v>75</v>
      </c>
      <c r="AY179" s="153" t="s">
        <v>298</v>
      </c>
    </row>
    <row r="180" spans="2:51" s="159" customFormat="1" ht="12">
      <c r="B180" s="160"/>
      <c r="D180" s="152" t="s">
        <v>306</v>
      </c>
      <c r="E180" s="161" t="s">
        <v>168</v>
      </c>
      <c r="F180" s="162" t="s">
        <v>309</v>
      </c>
      <c r="H180" s="163">
        <v>399.981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1" t="s">
        <v>306</v>
      </c>
      <c r="AU180" s="161" t="s">
        <v>83</v>
      </c>
      <c r="AV180" s="159" t="s">
        <v>310</v>
      </c>
      <c r="AW180" s="159" t="s">
        <v>31</v>
      </c>
      <c r="AX180" s="159" t="s">
        <v>8</v>
      </c>
      <c r="AY180" s="161" t="s">
        <v>298</v>
      </c>
    </row>
    <row r="181" spans="1:65" s="49" customFormat="1" ht="14.45" customHeight="1">
      <c r="A181" s="47"/>
      <c r="B181" s="46"/>
      <c r="C181" s="120" t="s">
        <v>357</v>
      </c>
      <c r="D181" s="120" t="s">
        <v>358</v>
      </c>
      <c r="E181" s="121" t="s">
        <v>359</v>
      </c>
      <c r="F181" s="122" t="s">
        <v>360</v>
      </c>
      <c r="G181" s="123" t="s">
        <v>347</v>
      </c>
      <c r="H181" s="124">
        <v>719.966</v>
      </c>
      <c r="I181" s="24"/>
      <c r="J181" s="125">
        <f>ROUND(I181*H181,0)</f>
        <v>0</v>
      </c>
      <c r="K181" s="122" t="s">
        <v>314</v>
      </c>
      <c r="L181" s="126"/>
      <c r="M181" s="127" t="s">
        <v>1</v>
      </c>
      <c r="N181" s="128" t="s">
        <v>40</v>
      </c>
      <c r="O181" s="129"/>
      <c r="P181" s="130">
        <f>O181*H181</f>
        <v>0</v>
      </c>
      <c r="Q181" s="130">
        <v>1</v>
      </c>
      <c r="R181" s="130">
        <f>Q181*H181</f>
        <v>719.966</v>
      </c>
      <c r="S181" s="130">
        <v>0</v>
      </c>
      <c r="T181" s="131">
        <f>S181*H181</f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340</v>
      </c>
      <c r="AT181" s="132" t="s">
        <v>358</v>
      </c>
      <c r="AU181" s="132" t="s">
        <v>83</v>
      </c>
      <c r="AY181" s="39" t="s">
        <v>298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39" t="s">
        <v>8</v>
      </c>
      <c r="BK181" s="133">
        <f>ROUND(I181*H181,0)</f>
        <v>0</v>
      </c>
      <c r="BL181" s="39" t="s">
        <v>304</v>
      </c>
      <c r="BM181" s="132" t="s">
        <v>361</v>
      </c>
    </row>
    <row r="182" spans="2:51" s="150" customFormat="1" ht="12">
      <c r="B182" s="151"/>
      <c r="D182" s="152" t="s">
        <v>306</v>
      </c>
      <c r="E182" s="153" t="s">
        <v>1</v>
      </c>
      <c r="F182" s="154" t="s">
        <v>362</v>
      </c>
      <c r="H182" s="155">
        <v>719.966</v>
      </c>
      <c r="L182" s="151"/>
      <c r="M182" s="156"/>
      <c r="N182" s="157"/>
      <c r="O182" s="157"/>
      <c r="P182" s="157"/>
      <c r="Q182" s="157"/>
      <c r="R182" s="157"/>
      <c r="S182" s="157"/>
      <c r="T182" s="158"/>
      <c r="AT182" s="153" t="s">
        <v>306</v>
      </c>
      <c r="AU182" s="153" t="s">
        <v>83</v>
      </c>
      <c r="AV182" s="150" t="s">
        <v>83</v>
      </c>
      <c r="AW182" s="150" t="s">
        <v>31</v>
      </c>
      <c r="AX182" s="150" t="s">
        <v>8</v>
      </c>
      <c r="AY182" s="153" t="s">
        <v>298</v>
      </c>
    </row>
    <row r="183" spans="1:65" s="49" customFormat="1" ht="24.2" customHeight="1">
      <c r="A183" s="47"/>
      <c r="B183" s="46"/>
      <c r="C183" s="135" t="s">
        <v>363</v>
      </c>
      <c r="D183" s="135" t="s">
        <v>300</v>
      </c>
      <c r="E183" s="136" t="s">
        <v>364</v>
      </c>
      <c r="F183" s="137" t="s">
        <v>365</v>
      </c>
      <c r="G183" s="138" t="s">
        <v>303</v>
      </c>
      <c r="H183" s="139">
        <v>109.071</v>
      </c>
      <c r="I183" s="23"/>
      <c r="J183" s="140">
        <f>ROUND(I183*H183,0)</f>
        <v>0</v>
      </c>
      <c r="K183" s="137" t="s">
        <v>314</v>
      </c>
      <c r="L183" s="46"/>
      <c r="M183" s="141" t="s">
        <v>1</v>
      </c>
      <c r="N183" s="142" t="s">
        <v>40</v>
      </c>
      <c r="O183" s="129"/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304</v>
      </c>
      <c r="AT183" s="132" t="s">
        <v>300</v>
      </c>
      <c r="AU183" s="132" t="s">
        <v>83</v>
      </c>
      <c r="AY183" s="39" t="s">
        <v>298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39" t="s">
        <v>8</v>
      </c>
      <c r="BK183" s="133">
        <f>ROUND(I183*H183,0)</f>
        <v>0</v>
      </c>
      <c r="BL183" s="39" t="s">
        <v>304</v>
      </c>
      <c r="BM183" s="132" t="s">
        <v>366</v>
      </c>
    </row>
    <row r="184" spans="2:51" s="150" customFormat="1" ht="12">
      <c r="B184" s="151"/>
      <c r="D184" s="152" t="s">
        <v>306</v>
      </c>
      <c r="E184" s="153" t="s">
        <v>1</v>
      </c>
      <c r="F184" s="154" t="s">
        <v>311</v>
      </c>
      <c r="H184" s="155">
        <v>109.071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306</v>
      </c>
      <c r="AU184" s="153" t="s">
        <v>83</v>
      </c>
      <c r="AV184" s="150" t="s">
        <v>83</v>
      </c>
      <c r="AW184" s="150" t="s">
        <v>31</v>
      </c>
      <c r="AX184" s="150" t="s">
        <v>75</v>
      </c>
      <c r="AY184" s="153" t="s">
        <v>298</v>
      </c>
    </row>
    <row r="185" spans="2:51" s="159" customFormat="1" ht="12">
      <c r="B185" s="160"/>
      <c r="D185" s="152" t="s">
        <v>306</v>
      </c>
      <c r="E185" s="161" t="s">
        <v>1</v>
      </c>
      <c r="F185" s="162" t="s">
        <v>309</v>
      </c>
      <c r="H185" s="163">
        <v>109.071</v>
      </c>
      <c r="L185" s="160"/>
      <c r="M185" s="164"/>
      <c r="N185" s="165"/>
      <c r="O185" s="165"/>
      <c r="P185" s="165"/>
      <c r="Q185" s="165"/>
      <c r="R185" s="165"/>
      <c r="S185" s="165"/>
      <c r="T185" s="166"/>
      <c r="AT185" s="161" t="s">
        <v>306</v>
      </c>
      <c r="AU185" s="161" t="s">
        <v>83</v>
      </c>
      <c r="AV185" s="159" t="s">
        <v>310</v>
      </c>
      <c r="AW185" s="159" t="s">
        <v>31</v>
      </c>
      <c r="AX185" s="159" t="s">
        <v>8</v>
      </c>
      <c r="AY185" s="161" t="s">
        <v>298</v>
      </c>
    </row>
    <row r="186" spans="1:65" s="49" customFormat="1" ht="24.2" customHeight="1">
      <c r="A186" s="47"/>
      <c r="B186" s="46"/>
      <c r="C186" s="135" t="s">
        <v>367</v>
      </c>
      <c r="D186" s="135" t="s">
        <v>300</v>
      </c>
      <c r="E186" s="136" t="s">
        <v>368</v>
      </c>
      <c r="F186" s="137" t="s">
        <v>369</v>
      </c>
      <c r="G186" s="138" t="s">
        <v>303</v>
      </c>
      <c r="H186" s="139">
        <v>109.071</v>
      </c>
      <c r="I186" s="23"/>
      <c r="J186" s="140">
        <f>ROUND(I186*H186,0)</f>
        <v>0</v>
      </c>
      <c r="K186" s="137" t="s">
        <v>314</v>
      </c>
      <c r="L186" s="46"/>
      <c r="M186" s="141" t="s">
        <v>1</v>
      </c>
      <c r="N186" s="142" t="s">
        <v>40</v>
      </c>
      <c r="O186" s="129"/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304</v>
      </c>
      <c r="AT186" s="132" t="s">
        <v>300</v>
      </c>
      <c r="AU186" s="132" t="s">
        <v>83</v>
      </c>
      <c r="AY186" s="39" t="s">
        <v>298</v>
      </c>
      <c r="BE186" s="133">
        <f>IF(N186="základní",J186,0)</f>
        <v>0</v>
      </c>
      <c r="BF186" s="133">
        <f>IF(N186="snížená",J186,0)</f>
        <v>0</v>
      </c>
      <c r="BG186" s="133">
        <f>IF(N186="zákl. přenesená",J186,0)</f>
        <v>0</v>
      </c>
      <c r="BH186" s="133">
        <f>IF(N186="sníž. přenesená",J186,0)</f>
        <v>0</v>
      </c>
      <c r="BI186" s="133">
        <f>IF(N186="nulová",J186,0)</f>
        <v>0</v>
      </c>
      <c r="BJ186" s="39" t="s">
        <v>8</v>
      </c>
      <c r="BK186" s="133">
        <f>ROUND(I186*H186,0)</f>
        <v>0</v>
      </c>
      <c r="BL186" s="39" t="s">
        <v>304</v>
      </c>
      <c r="BM186" s="132" t="s">
        <v>370</v>
      </c>
    </row>
    <row r="187" spans="2:51" s="150" customFormat="1" ht="12">
      <c r="B187" s="151"/>
      <c r="D187" s="152" t="s">
        <v>306</v>
      </c>
      <c r="E187" s="153" t="s">
        <v>1</v>
      </c>
      <c r="F187" s="154" t="s">
        <v>311</v>
      </c>
      <c r="H187" s="155">
        <v>109.071</v>
      </c>
      <c r="L187" s="151"/>
      <c r="M187" s="156"/>
      <c r="N187" s="157"/>
      <c r="O187" s="157"/>
      <c r="P187" s="157"/>
      <c r="Q187" s="157"/>
      <c r="R187" s="157"/>
      <c r="S187" s="157"/>
      <c r="T187" s="158"/>
      <c r="AT187" s="153" t="s">
        <v>306</v>
      </c>
      <c r="AU187" s="153" t="s">
        <v>83</v>
      </c>
      <c r="AV187" s="150" t="s">
        <v>83</v>
      </c>
      <c r="AW187" s="150" t="s">
        <v>31</v>
      </c>
      <c r="AX187" s="150" t="s">
        <v>75</v>
      </c>
      <c r="AY187" s="153" t="s">
        <v>298</v>
      </c>
    </row>
    <row r="188" spans="2:51" s="159" customFormat="1" ht="12">
      <c r="B188" s="160"/>
      <c r="D188" s="152" t="s">
        <v>306</v>
      </c>
      <c r="E188" s="161" t="s">
        <v>1</v>
      </c>
      <c r="F188" s="162" t="s">
        <v>309</v>
      </c>
      <c r="H188" s="163">
        <v>109.071</v>
      </c>
      <c r="L188" s="160"/>
      <c r="M188" s="164"/>
      <c r="N188" s="165"/>
      <c r="O188" s="165"/>
      <c r="P188" s="165"/>
      <c r="Q188" s="165"/>
      <c r="R188" s="165"/>
      <c r="S188" s="165"/>
      <c r="T188" s="166"/>
      <c r="AT188" s="161" t="s">
        <v>306</v>
      </c>
      <c r="AU188" s="161" t="s">
        <v>83</v>
      </c>
      <c r="AV188" s="159" t="s">
        <v>310</v>
      </c>
      <c r="AW188" s="159" t="s">
        <v>31</v>
      </c>
      <c r="AX188" s="159" t="s">
        <v>8</v>
      </c>
      <c r="AY188" s="161" t="s">
        <v>298</v>
      </c>
    </row>
    <row r="189" spans="1:65" s="49" customFormat="1" ht="24.2" customHeight="1">
      <c r="A189" s="47"/>
      <c r="B189" s="46"/>
      <c r="C189" s="135" t="s">
        <v>371</v>
      </c>
      <c r="D189" s="135" t="s">
        <v>300</v>
      </c>
      <c r="E189" s="136" t="s">
        <v>351</v>
      </c>
      <c r="F189" s="137" t="s">
        <v>352</v>
      </c>
      <c r="G189" s="138" t="s">
        <v>303</v>
      </c>
      <c r="H189" s="139">
        <v>109.071</v>
      </c>
      <c r="I189" s="23"/>
      <c r="J189" s="140">
        <f>ROUND(I189*H189,0)</f>
        <v>0</v>
      </c>
      <c r="K189" s="137" t="s">
        <v>314</v>
      </c>
      <c r="L189" s="46"/>
      <c r="M189" s="141" t="s">
        <v>1</v>
      </c>
      <c r="N189" s="142" t="s">
        <v>40</v>
      </c>
      <c r="O189" s="129"/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304</v>
      </c>
      <c r="AT189" s="132" t="s">
        <v>300</v>
      </c>
      <c r="AU189" s="132" t="s">
        <v>83</v>
      </c>
      <c r="AY189" s="39" t="s">
        <v>298</v>
      </c>
      <c r="BE189" s="133">
        <f>IF(N189="základní",J189,0)</f>
        <v>0</v>
      </c>
      <c r="BF189" s="133">
        <f>IF(N189="snížená",J189,0)</f>
        <v>0</v>
      </c>
      <c r="BG189" s="133">
        <f>IF(N189="zákl. přenesená",J189,0)</f>
        <v>0</v>
      </c>
      <c r="BH189" s="133">
        <f>IF(N189="sníž. přenesená",J189,0)</f>
        <v>0</v>
      </c>
      <c r="BI189" s="133">
        <f>IF(N189="nulová",J189,0)</f>
        <v>0</v>
      </c>
      <c r="BJ189" s="39" t="s">
        <v>8</v>
      </c>
      <c r="BK189" s="133">
        <f>ROUND(I189*H189,0)</f>
        <v>0</v>
      </c>
      <c r="BL189" s="39" t="s">
        <v>304</v>
      </c>
      <c r="BM189" s="132" t="s">
        <v>372</v>
      </c>
    </row>
    <row r="190" spans="2:51" s="150" customFormat="1" ht="12">
      <c r="B190" s="151"/>
      <c r="D190" s="152" t="s">
        <v>306</v>
      </c>
      <c r="E190" s="153" t="s">
        <v>1</v>
      </c>
      <c r="F190" s="154" t="s">
        <v>311</v>
      </c>
      <c r="H190" s="155">
        <v>109.071</v>
      </c>
      <c r="L190" s="151"/>
      <c r="M190" s="156"/>
      <c r="N190" s="157"/>
      <c r="O190" s="157"/>
      <c r="P190" s="157"/>
      <c r="Q190" s="157"/>
      <c r="R190" s="157"/>
      <c r="S190" s="157"/>
      <c r="T190" s="158"/>
      <c r="AT190" s="153" t="s">
        <v>306</v>
      </c>
      <c r="AU190" s="153" t="s">
        <v>83</v>
      </c>
      <c r="AV190" s="150" t="s">
        <v>83</v>
      </c>
      <c r="AW190" s="150" t="s">
        <v>31</v>
      </c>
      <c r="AX190" s="150" t="s">
        <v>75</v>
      </c>
      <c r="AY190" s="153" t="s">
        <v>298</v>
      </c>
    </row>
    <row r="191" spans="2:51" s="159" customFormat="1" ht="12">
      <c r="B191" s="160"/>
      <c r="D191" s="152" t="s">
        <v>306</v>
      </c>
      <c r="E191" s="161" t="s">
        <v>1</v>
      </c>
      <c r="F191" s="162" t="s">
        <v>309</v>
      </c>
      <c r="H191" s="163">
        <v>109.071</v>
      </c>
      <c r="L191" s="160"/>
      <c r="M191" s="164"/>
      <c r="N191" s="165"/>
      <c r="O191" s="165"/>
      <c r="P191" s="165"/>
      <c r="Q191" s="165"/>
      <c r="R191" s="165"/>
      <c r="S191" s="165"/>
      <c r="T191" s="166"/>
      <c r="AT191" s="161" t="s">
        <v>306</v>
      </c>
      <c r="AU191" s="161" t="s">
        <v>83</v>
      </c>
      <c r="AV191" s="159" t="s">
        <v>310</v>
      </c>
      <c r="AW191" s="159" t="s">
        <v>31</v>
      </c>
      <c r="AX191" s="159" t="s">
        <v>8</v>
      </c>
      <c r="AY191" s="161" t="s">
        <v>298</v>
      </c>
    </row>
    <row r="192" spans="2:63" s="107" customFormat="1" ht="22.9" customHeight="1">
      <c r="B192" s="108"/>
      <c r="D192" s="109" t="s">
        <v>74</v>
      </c>
      <c r="E192" s="118" t="s">
        <v>83</v>
      </c>
      <c r="F192" s="118" t="s">
        <v>373</v>
      </c>
      <c r="J192" s="119">
        <f>BK192</f>
        <v>0</v>
      </c>
      <c r="L192" s="108"/>
      <c r="M192" s="112"/>
      <c r="N192" s="113"/>
      <c r="O192" s="113"/>
      <c r="P192" s="114">
        <f>SUM(P193:P304)</f>
        <v>0</v>
      </c>
      <c r="Q192" s="113"/>
      <c r="R192" s="114">
        <f>SUM(R193:R304)</f>
        <v>312.60750731371</v>
      </c>
      <c r="S192" s="113"/>
      <c r="T192" s="115">
        <f>SUM(T193:T304)</f>
        <v>0</v>
      </c>
      <c r="AR192" s="109" t="s">
        <v>8</v>
      </c>
      <c r="AT192" s="116" t="s">
        <v>74</v>
      </c>
      <c r="AU192" s="116" t="s">
        <v>8</v>
      </c>
      <c r="AY192" s="109" t="s">
        <v>298</v>
      </c>
      <c r="BK192" s="117">
        <f>SUM(BK193:BK304)</f>
        <v>0</v>
      </c>
    </row>
    <row r="193" spans="1:65" s="49" customFormat="1" ht="24.2" customHeight="1">
      <c r="A193" s="47"/>
      <c r="B193" s="46"/>
      <c r="C193" s="135" t="s">
        <v>9</v>
      </c>
      <c r="D193" s="135" t="s">
        <v>300</v>
      </c>
      <c r="E193" s="136" t="s">
        <v>374</v>
      </c>
      <c r="F193" s="137" t="s">
        <v>375</v>
      </c>
      <c r="G193" s="138" t="s">
        <v>303</v>
      </c>
      <c r="H193" s="139">
        <v>4.5</v>
      </c>
      <c r="I193" s="23"/>
      <c r="J193" s="140">
        <f>ROUND(I193*H193,0)</f>
        <v>0</v>
      </c>
      <c r="K193" s="137" t="s">
        <v>314</v>
      </c>
      <c r="L193" s="46"/>
      <c r="M193" s="141" t="s">
        <v>1</v>
      </c>
      <c r="N193" s="142" t="s">
        <v>40</v>
      </c>
      <c r="O193" s="129"/>
      <c r="P193" s="130">
        <f>O193*H193</f>
        <v>0</v>
      </c>
      <c r="Q193" s="130">
        <v>1.63</v>
      </c>
      <c r="R193" s="130">
        <f>Q193*H193</f>
        <v>7.334999999999999</v>
      </c>
      <c r="S193" s="130">
        <v>0</v>
      </c>
      <c r="T193" s="131">
        <f>S193*H193</f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304</v>
      </c>
      <c r="AT193" s="132" t="s">
        <v>300</v>
      </c>
      <c r="AU193" s="132" t="s">
        <v>83</v>
      </c>
      <c r="AY193" s="39" t="s">
        <v>298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39" t="s">
        <v>8</v>
      </c>
      <c r="BK193" s="133">
        <f>ROUND(I193*H193,0)</f>
        <v>0</v>
      </c>
      <c r="BL193" s="39" t="s">
        <v>304</v>
      </c>
      <c r="BM193" s="132" t="s">
        <v>376</v>
      </c>
    </row>
    <row r="194" spans="2:51" s="150" customFormat="1" ht="12">
      <c r="B194" s="151"/>
      <c r="D194" s="152" t="s">
        <v>306</v>
      </c>
      <c r="E194" s="153" t="s">
        <v>1</v>
      </c>
      <c r="F194" s="154" t="s">
        <v>377</v>
      </c>
      <c r="H194" s="155">
        <v>4.5</v>
      </c>
      <c r="L194" s="151"/>
      <c r="M194" s="156"/>
      <c r="N194" s="157"/>
      <c r="O194" s="157"/>
      <c r="P194" s="157"/>
      <c r="Q194" s="157"/>
      <c r="R194" s="157"/>
      <c r="S194" s="157"/>
      <c r="T194" s="158"/>
      <c r="AT194" s="153" t="s">
        <v>306</v>
      </c>
      <c r="AU194" s="153" t="s">
        <v>83</v>
      </c>
      <c r="AV194" s="150" t="s">
        <v>83</v>
      </c>
      <c r="AW194" s="150" t="s">
        <v>31</v>
      </c>
      <c r="AX194" s="150" t="s">
        <v>8</v>
      </c>
      <c r="AY194" s="153" t="s">
        <v>298</v>
      </c>
    </row>
    <row r="195" spans="1:65" s="49" customFormat="1" ht="24.2" customHeight="1">
      <c r="A195" s="47"/>
      <c r="B195" s="46"/>
      <c r="C195" s="135" t="s">
        <v>378</v>
      </c>
      <c r="D195" s="135" t="s">
        <v>300</v>
      </c>
      <c r="E195" s="136" t="s">
        <v>379</v>
      </c>
      <c r="F195" s="137" t="s">
        <v>380</v>
      </c>
      <c r="G195" s="138" t="s">
        <v>381</v>
      </c>
      <c r="H195" s="139">
        <v>60</v>
      </c>
      <c r="I195" s="23"/>
      <c r="J195" s="140">
        <f>ROUND(I195*H195,0)</f>
        <v>0</v>
      </c>
      <c r="K195" s="137" t="s">
        <v>314</v>
      </c>
      <c r="L195" s="46"/>
      <c r="M195" s="141" t="s">
        <v>1</v>
      </c>
      <c r="N195" s="142" t="s">
        <v>40</v>
      </c>
      <c r="O195" s="129"/>
      <c r="P195" s="130">
        <f>O195*H195</f>
        <v>0</v>
      </c>
      <c r="Q195" s="130">
        <v>0.00030945</v>
      </c>
      <c r="R195" s="130">
        <f>Q195*H195</f>
        <v>0.018567</v>
      </c>
      <c r="S195" s="130">
        <v>0</v>
      </c>
      <c r="T195" s="131">
        <f>S195*H195</f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304</v>
      </c>
      <c r="AT195" s="132" t="s">
        <v>300</v>
      </c>
      <c r="AU195" s="132" t="s">
        <v>83</v>
      </c>
      <c r="AY195" s="39" t="s">
        <v>298</v>
      </c>
      <c r="BE195" s="133">
        <f>IF(N195="základní",J195,0)</f>
        <v>0</v>
      </c>
      <c r="BF195" s="133">
        <f>IF(N195="snížená",J195,0)</f>
        <v>0</v>
      </c>
      <c r="BG195" s="133">
        <f>IF(N195="zákl. přenesená",J195,0)</f>
        <v>0</v>
      </c>
      <c r="BH195" s="133">
        <f>IF(N195="sníž. přenesená",J195,0)</f>
        <v>0</v>
      </c>
      <c r="BI195" s="133">
        <f>IF(N195="nulová",J195,0)</f>
        <v>0</v>
      </c>
      <c r="BJ195" s="39" t="s">
        <v>8</v>
      </c>
      <c r="BK195" s="133">
        <f>ROUND(I195*H195,0)</f>
        <v>0</v>
      </c>
      <c r="BL195" s="39" t="s">
        <v>304</v>
      </c>
      <c r="BM195" s="132" t="s">
        <v>382</v>
      </c>
    </row>
    <row r="196" spans="2:51" s="150" customFormat="1" ht="12">
      <c r="B196" s="151"/>
      <c r="D196" s="152" t="s">
        <v>306</v>
      </c>
      <c r="E196" s="153" t="s">
        <v>1</v>
      </c>
      <c r="F196" s="154" t="s">
        <v>383</v>
      </c>
      <c r="H196" s="155">
        <v>60</v>
      </c>
      <c r="L196" s="151"/>
      <c r="M196" s="156"/>
      <c r="N196" s="157"/>
      <c r="O196" s="157"/>
      <c r="P196" s="157"/>
      <c r="Q196" s="157"/>
      <c r="R196" s="157"/>
      <c r="S196" s="157"/>
      <c r="T196" s="158"/>
      <c r="AT196" s="153" t="s">
        <v>306</v>
      </c>
      <c r="AU196" s="153" t="s">
        <v>83</v>
      </c>
      <c r="AV196" s="150" t="s">
        <v>83</v>
      </c>
      <c r="AW196" s="150" t="s">
        <v>31</v>
      </c>
      <c r="AX196" s="150" t="s">
        <v>8</v>
      </c>
      <c r="AY196" s="153" t="s">
        <v>298</v>
      </c>
    </row>
    <row r="197" spans="1:65" s="49" customFormat="1" ht="24.2" customHeight="1">
      <c r="A197" s="47"/>
      <c r="B197" s="46"/>
      <c r="C197" s="120" t="s">
        <v>384</v>
      </c>
      <c r="D197" s="120" t="s">
        <v>358</v>
      </c>
      <c r="E197" s="121" t="s">
        <v>385</v>
      </c>
      <c r="F197" s="122" t="s">
        <v>386</v>
      </c>
      <c r="G197" s="123" t="s">
        <v>381</v>
      </c>
      <c r="H197" s="124">
        <v>66</v>
      </c>
      <c r="I197" s="24"/>
      <c r="J197" s="125">
        <f>ROUND(I197*H197,0)</f>
        <v>0</v>
      </c>
      <c r="K197" s="122" t="s">
        <v>314</v>
      </c>
      <c r="L197" s="126"/>
      <c r="M197" s="127" t="s">
        <v>1</v>
      </c>
      <c r="N197" s="128" t="s">
        <v>40</v>
      </c>
      <c r="O197" s="129"/>
      <c r="P197" s="130">
        <f>O197*H197</f>
        <v>0</v>
      </c>
      <c r="Q197" s="130">
        <v>0.0003</v>
      </c>
      <c r="R197" s="130">
        <f>Q197*H197</f>
        <v>0.019799999999999998</v>
      </c>
      <c r="S197" s="130">
        <v>0</v>
      </c>
      <c r="T197" s="131">
        <f>S197*H197</f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340</v>
      </c>
      <c r="AT197" s="132" t="s">
        <v>358</v>
      </c>
      <c r="AU197" s="132" t="s">
        <v>83</v>
      </c>
      <c r="AY197" s="39" t="s">
        <v>298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39" t="s">
        <v>8</v>
      </c>
      <c r="BK197" s="133">
        <f>ROUND(I197*H197,0)</f>
        <v>0</v>
      </c>
      <c r="BL197" s="39" t="s">
        <v>304</v>
      </c>
      <c r="BM197" s="132" t="s">
        <v>387</v>
      </c>
    </row>
    <row r="198" spans="2:51" s="150" customFormat="1" ht="12">
      <c r="B198" s="151"/>
      <c r="D198" s="152" t="s">
        <v>306</v>
      </c>
      <c r="E198" s="153" t="s">
        <v>1</v>
      </c>
      <c r="F198" s="154" t="s">
        <v>388</v>
      </c>
      <c r="H198" s="155">
        <v>66</v>
      </c>
      <c r="L198" s="151"/>
      <c r="M198" s="156"/>
      <c r="N198" s="157"/>
      <c r="O198" s="157"/>
      <c r="P198" s="157"/>
      <c r="Q198" s="157"/>
      <c r="R198" s="157"/>
      <c r="S198" s="157"/>
      <c r="T198" s="158"/>
      <c r="AT198" s="153" t="s">
        <v>306</v>
      </c>
      <c r="AU198" s="153" t="s">
        <v>83</v>
      </c>
      <c r="AV198" s="150" t="s">
        <v>83</v>
      </c>
      <c r="AW198" s="150" t="s">
        <v>31</v>
      </c>
      <c r="AX198" s="150" t="s">
        <v>8</v>
      </c>
      <c r="AY198" s="153" t="s">
        <v>298</v>
      </c>
    </row>
    <row r="199" spans="1:65" s="49" customFormat="1" ht="24.2" customHeight="1">
      <c r="A199" s="47"/>
      <c r="B199" s="46"/>
      <c r="C199" s="135" t="s">
        <v>389</v>
      </c>
      <c r="D199" s="135" t="s">
        <v>300</v>
      </c>
      <c r="E199" s="136" t="s">
        <v>390</v>
      </c>
      <c r="F199" s="137" t="s">
        <v>391</v>
      </c>
      <c r="G199" s="138" t="s">
        <v>392</v>
      </c>
      <c r="H199" s="139">
        <v>50</v>
      </c>
      <c r="I199" s="23"/>
      <c r="J199" s="140">
        <f>ROUND(I199*H199,0)</f>
        <v>0</v>
      </c>
      <c r="K199" s="137" t="s">
        <v>314</v>
      </c>
      <c r="L199" s="46"/>
      <c r="M199" s="141" t="s">
        <v>1</v>
      </c>
      <c r="N199" s="142" t="s">
        <v>40</v>
      </c>
      <c r="O199" s="129"/>
      <c r="P199" s="130">
        <f>O199*H199</f>
        <v>0</v>
      </c>
      <c r="Q199" s="130">
        <v>0.0004896</v>
      </c>
      <c r="R199" s="130">
        <f>Q199*H199</f>
        <v>0.02448</v>
      </c>
      <c r="S199" s="130">
        <v>0</v>
      </c>
      <c r="T199" s="131">
        <f>S199*H199</f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304</v>
      </c>
      <c r="AT199" s="132" t="s">
        <v>300</v>
      </c>
      <c r="AU199" s="132" t="s">
        <v>83</v>
      </c>
      <c r="AY199" s="39" t="s">
        <v>298</v>
      </c>
      <c r="BE199" s="133">
        <f>IF(N199="základní",J199,0)</f>
        <v>0</v>
      </c>
      <c r="BF199" s="133">
        <f>IF(N199="snížená",J199,0)</f>
        <v>0</v>
      </c>
      <c r="BG199" s="133">
        <f>IF(N199="zákl. přenesená",J199,0)</f>
        <v>0</v>
      </c>
      <c r="BH199" s="133">
        <f>IF(N199="sníž. přenesená",J199,0)</f>
        <v>0</v>
      </c>
      <c r="BI199" s="133">
        <f>IF(N199="nulová",J199,0)</f>
        <v>0</v>
      </c>
      <c r="BJ199" s="39" t="s">
        <v>8</v>
      </c>
      <c r="BK199" s="133">
        <f>ROUND(I199*H199,0)</f>
        <v>0</v>
      </c>
      <c r="BL199" s="39" t="s">
        <v>304</v>
      </c>
      <c r="BM199" s="132" t="s">
        <v>393</v>
      </c>
    </row>
    <row r="200" spans="2:51" s="150" customFormat="1" ht="12">
      <c r="B200" s="151"/>
      <c r="D200" s="152" t="s">
        <v>306</v>
      </c>
      <c r="E200" s="153" t="s">
        <v>1</v>
      </c>
      <c r="F200" s="154" t="s">
        <v>394</v>
      </c>
      <c r="H200" s="155">
        <v>50</v>
      </c>
      <c r="L200" s="151"/>
      <c r="M200" s="156"/>
      <c r="N200" s="157"/>
      <c r="O200" s="157"/>
      <c r="P200" s="157"/>
      <c r="Q200" s="157"/>
      <c r="R200" s="157"/>
      <c r="S200" s="157"/>
      <c r="T200" s="158"/>
      <c r="AT200" s="153" t="s">
        <v>306</v>
      </c>
      <c r="AU200" s="153" t="s">
        <v>83</v>
      </c>
      <c r="AV200" s="150" t="s">
        <v>83</v>
      </c>
      <c r="AW200" s="150" t="s">
        <v>31</v>
      </c>
      <c r="AX200" s="150" t="s">
        <v>75</v>
      </c>
      <c r="AY200" s="153" t="s">
        <v>298</v>
      </c>
    </row>
    <row r="201" spans="2:51" s="159" customFormat="1" ht="12">
      <c r="B201" s="160"/>
      <c r="D201" s="152" t="s">
        <v>306</v>
      </c>
      <c r="E201" s="161" t="s">
        <v>229</v>
      </c>
      <c r="F201" s="162" t="s">
        <v>309</v>
      </c>
      <c r="H201" s="163">
        <v>50</v>
      </c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306</v>
      </c>
      <c r="AU201" s="161" t="s">
        <v>83</v>
      </c>
      <c r="AV201" s="159" t="s">
        <v>310</v>
      </c>
      <c r="AW201" s="159" t="s">
        <v>31</v>
      </c>
      <c r="AX201" s="159" t="s">
        <v>8</v>
      </c>
      <c r="AY201" s="161" t="s">
        <v>298</v>
      </c>
    </row>
    <row r="202" spans="1:65" s="49" customFormat="1" ht="24.2" customHeight="1">
      <c r="A202" s="47"/>
      <c r="B202" s="46"/>
      <c r="C202" s="135" t="s">
        <v>395</v>
      </c>
      <c r="D202" s="135" t="s">
        <v>300</v>
      </c>
      <c r="E202" s="136" t="s">
        <v>396</v>
      </c>
      <c r="F202" s="137" t="s">
        <v>397</v>
      </c>
      <c r="G202" s="138" t="s">
        <v>303</v>
      </c>
      <c r="H202" s="139">
        <v>37.344</v>
      </c>
      <c r="I202" s="23"/>
      <c r="J202" s="140">
        <f>ROUND(I202*H202,0)</f>
        <v>0</v>
      </c>
      <c r="K202" s="137" t="s">
        <v>1</v>
      </c>
      <c r="L202" s="46"/>
      <c r="M202" s="141" t="s">
        <v>1</v>
      </c>
      <c r="N202" s="142" t="s">
        <v>40</v>
      </c>
      <c r="O202" s="129"/>
      <c r="P202" s="130">
        <f>O202*H202</f>
        <v>0</v>
      </c>
      <c r="Q202" s="130">
        <v>2.16</v>
      </c>
      <c r="R202" s="130">
        <f>Q202*H202</f>
        <v>80.66304000000001</v>
      </c>
      <c r="S202" s="130">
        <v>0</v>
      </c>
      <c r="T202" s="131">
        <f>S202*H202</f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304</v>
      </c>
      <c r="AT202" s="132" t="s">
        <v>300</v>
      </c>
      <c r="AU202" s="132" t="s">
        <v>83</v>
      </c>
      <c r="AY202" s="39" t="s">
        <v>298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39" t="s">
        <v>8</v>
      </c>
      <c r="BK202" s="133">
        <f>ROUND(I202*H202,0)</f>
        <v>0</v>
      </c>
      <c r="BL202" s="39" t="s">
        <v>304</v>
      </c>
      <c r="BM202" s="132" t="s">
        <v>398</v>
      </c>
    </row>
    <row r="203" spans="2:51" s="150" customFormat="1" ht="12">
      <c r="B203" s="151"/>
      <c r="D203" s="152" t="s">
        <v>306</v>
      </c>
      <c r="E203" s="153" t="s">
        <v>1</v>
      </c>
      <c r="F203" s="154" t="s">
        <v>399</v>
      </c>
      <c r="H203" s="155">
        <v>26.784</v>
      </c>
      <c r="L203" s="151"/>
      <c r="M203" s="156"/>
      <c r="N203" s="157"/>
      <c r="O203" s="157"/>
      <c r="P203" s="157"/>
      <c r="Q203" s="157"/>
      <c r="R203" s="157"/>
      <c r="S203" s="157"/>
      <c r="T203" s="158"/>
      <c r="AT203" s="153" t="s">
        <v>306</v>
      </c>
      <c r="AU203" s="153" t="s">
        <v>83</v>
      </c>
      <c r="AV203" s="150" t="s">
        <v>83</v>
      </c>
      <c r="AW203" s="150" t="s">
        <v>31</v>
      </c>
      <c r="AX203" s="150" t="s">
        <v>75</v>
      </c>
      <c r="AY203" s="153" t="s">
        <v>298</v>
      </c>
    </row>
    <row r="204" spans="2:51" s="150" customFormat="1" ht="12">
      <c r="B204" s="151"/>
      <c r="D204" s="152" t="s">
        <v>306</v>
      </c>
      <c r="E204" s="153" t="s">
        <v>1</v>
      </c>
      <c r="F204" s="154" t="s">
        <v>400</v>
      </c>
      <c r="H204" s="155">
        <v>10.56</v>
      </c>
      <c r="L204" s="151"/>
      <c r="M204" s="156"/>
      <c r="N204" s="157"/>
      <c r="O204" s="157"/>
      <c r="P204" s="157"/>
      <c r="Q204" s="157"/>
      <c r="R204" s="157"/>
      <c r="S204" s="157"/>
      <c r="T204" s="158"/>
      <c r="AT204" s="153" t="s">
        <v>306</v>
      </c>
      <c r="AU204" s="153" t="s">
        <v>83</v>
      </c>
      <c r="AV204" s="150" t="s">
        <v>83</v>
      </c>
      <c r="AW204" s="150" t="s">
        <v>31</v>
      </c>
      <c r="AX204" s="150" t="s">
        <v>75</v>
      </c>
      <c r="AY204" s="153" t="s">
        <v>298</v>
      </c>
    </row>
    <row r="205" spans="2:51" s="159" customFormat="1" ht="12">
      <c r="B205" s="160"/>
      <c r="D205" s="152" t="s">
        <v>306</v>
      </c>
      <c r="E205" s="161" t="s">
        <v>1</v>
      </c>
      <c r="F205" s="162" t="s">
        <v>309</v>
      </c>
      <c r="H205" s="163">
        <v>37.344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306</v>
      </c>
      <c r="AU205" s="161" t="s">
        <v>83</v>
      </c>
      <c r="AV205" s="159" t="s">
        <v>310</v>
      </c>
      <c r="AW205" s="159" t="s">
        <v>31</v>
      </c>
      <c r="AX205" s="159" t="s">
        <v>8</v>
      </c>
      <c r="AY205" s="161" t="s">
        <v>298</v>
      </c>
    </row>
    <row r="206" spans="1:65" s="49" customFormat="1" ht="14.45" customHeight="1">
      <c r="A206" s="47"/>
      <c r="B206" s="46"/>
      <c r="C206" s="135" t="s">
        <v>401</v>
      </c>
      <c r="D206" s="135" t="s">
        <v>300</v>
      </c>
      <c r="E206" s="136" t="s">
        <v>402</v>
      </c>
      <c r="F206" s="137" t="s">
        <v>403</v>
      </c>
      <c r="G206" s="138" t="s">
        <v>303</v>
      </c>
      <c r="H206" s="139">
        <v>7.493</v>
      </c>
      <c r="I206" s="23"/>
      <c r="J206" s="140">
        <f>ROUND(I206*H206,0)</f>
        <v>0</v>
      </c>
      <c r="K206" s="137" t="s">
        <v>314</v>
      </c>
      <c r="L206" s="46"/>
      <c r="M206" s="141" t="s">
        <v>1</v>
      </c>
      <c r="N206" s="142" t="s">
        <v>40</v>
      </c>
      <c r="O206" s="129"/>
      <c r="P206" s="130">
        <f>O206*H206</f>
        <v>0</v>
      </c>
      <c r="Q206" s="130">
        <v>2.256342204</v>
      </c>
      <c r="R206" s="130">
        <f>Q206*H206</f>
        <v>16.906772134572</v>
      </c>
      <c r="S206" s="130">
        <v>0</v>
      </c>
      <c r="T206" s="131">
        <f>S206*H206</f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304</v>
      </c>
      <c r="AT206" s="132" t="s">
        <v>300</v>
      </c>
      <c r="AU206" s="132" t="s">
        <v>83</v>
      </c>
      <c r="AY206" s="39" t="s">
        <v>298</v>
      </c>
      <c r="BE206" s="133">
        <f>IF(N206="základní",J206,0)</f>
        <v>0</v>
      </c>
      <c r="BF206" s="133">
        <f>IF(N206="snížená",J206,0)</f>
        <v>0</v>
      </c>
      <c r="BG206" s="133">
        <f>IF(N206="zákl. přenesená",J206,0)</f>
        <v>0</v>
      </c>
      <c r="BH206" s="133">
        <f>IF(N206="sníž. přenesená",J206,0)</f>
        <v>0</v>
      </c>
      <c r="BI206" s="133">
        <f>IF(N206="nulová",J206,0)</f>
        <v>0</v>
      </c>
      <c r="BJ206" s="39" t="s">
        <v>8</v>
      </c>
      <c r="BK206" s="133">
        <f>ROUND(I206*H206,0)</f>
        <v>0</v>
      </c>
      <c r="BL206" s="39" t="s">
        <v>304</v>
      </c>
      <c r="BM206" s="132" t="s">
        <v>404</v>
      </c>
    </row>
    <row r="207" spans="2:51" s="150" customFormat="1" ht="12">
      <c r="B207" s="151"/>
      <c r="D207" s="152" t="s">
        <v>306</v>
      </c>
      <c r="E207" s="153" t="s">
        <v>1</v>
      </c>
      <c r="F207" s="154" t="s">
        <v>405</v>
      </c>
      <c r="H207" s="155">
        <v>5.797</v>
      </c>
      <c r="L207" s="151"/>
      <c r="M207" s="156"/>
      <c r="N207" s="157"/>
      <c r="O207" s="157"/>
      <c r="P207" s="157"/>
      <c r="Q207" s="157"/>
      <c r="R207" s="157"/>
      <c r="S207" s="157"/>
      <c r="T207" s="158"/>
      <c r="AT207" s="153" t="s">
        <v>306</v>
      </c>
      <c r="AU207" s="153" t="s">
        <v>83</v>
      </c>
      <c r="AV207" s="150" t="s">
        <v>83</v>
      </c>
      <c r="AW207" s="150" t="s">
        <v>31</v>
      </c>
      <c r="AX207" s="150" t="s">
        <v>75</v>
      </c>
      <c r="AY207" s="153" t="s">
        <v>298</v>
      </c>
    </row>
    <row r="208" spans="2:51" s="150" customFormat="1" ht="12">
      <c r="B208" s="151"/>
      <c r="D208" s="152" t="s">
        <v>306</v>
      </c>
      <c r="E208" s="153" t="s">
        <v>1</v>
      </c>
      <c r="F208" s="154" t="s">
        <v>406</v>
      </c>
      <c r="H208" s="155">
        <v>1.696</v>
      </c>
      <c r="L208" s="151"/>
      <c r="M208" s="156"/>
      <c r="N208" s="157"/>
      <c r="O208" s="157"/>
      <c r="P208" s="157"/>
      <c r="Q208" s="157"/>
      <c r="R208" s="157"/>
      <c r="S208" s="157"/>
      <c r="T208" s="158"/>
      <c r="AT208" s="153" t="s">
        <v>306</v>
      </c>
      <c r="AU208" s="153" t="s">
        <v>83</v>
      </c>
      <c r="AV208" s="150" t="s">
        <v>83</v>
      </c>
      <c r="AW208" s="150" t="s">
        <v>31</v>
      </c>
      <c r="AX208" s="150" t="s">
        <v>75</v>
      </c>
      <c r="AY208" s="153" t="s">
        <v>298</v>
      </c>
    </row>
    <row r="209" spans="2:51" s="159" customFormat="1" ht="12">
      <c r="B209" s="160"/>
      <c r="D209" s="152" t="s">
        <v>306</v>
      </c>
      <c r="E209" s="161" t="s">
        <v>1</v>
      </c>
      <c r="F209" s="162" t="s">
        <v>407</v>
      </c>
      <c r="H209" s="163">
        <v>7.493</v>
      </c>
      <c r="L209" s="160"/>
      <c r="M209" s="164"/>
      <c r="N209" s="165"/>
      <c r="O209" s="165"/>
      <c r="P209" s="165"/>
      <c r="Q209" s="165"/>
      <c r="R209" s="165"/>
      <c r="S209" s="165"/>
      <c r="T209" s="166"/>
      <c r="AT209" s="161" t="s">
        <v>306</v>
      </c>
      <c r="AU209" s="161" t="s">
        <v>83</v>
      </c>
      <c r="AV209" s="159" t="s">
        <v>310</v>
      </c>
      <c r="AW209" s="159" t="s">
        <v>31</v>
      </c>
      <c r="AX209" s="159" t="s">
        <v>8</v>
      </c>
      <c r="AY209" s="161" t="s">
        <v>298</v>
      </c>
    </row>
    <row r="210" spans="1:65" s="49" customFormat="1" ht="24.2" customHeight="1">
      <c r="A210" s="47"/>
      <c r="B210" s="46"/>
      <c r="C210" s="135" t="s">
        <v>7</v>
      </c>
      <c r="D210" s="135" t="s">
        <v>300</v>
      </c>
      <c r="E210" s="136" t="s">
        <v>408</v>
      </c>
      <c r="F210" s="137" t="s">
        <v>409</v>
      </c>
      <c r="G210" s="138" t="s">
        <v>303</v>
      </c>
      <c r="H210" s="139">
        <v>49.067</v>
      </c>
      <c r="I210" s="23"/>
      <c r="J210" s="140">
        <f>ROUND(I210*H210,0)</f>
        <v>0</v>
      </c>
      <c r="K210" s="137" t="s">
        <v>314</v>
      </c>
      <c r="L210" s="46"/>
      <c r="M210" s="141" t="s">
        <v>1</v>
      </c>
      <c r="N210" s="142" t="s">
        <v>40</v>
      </c>
      <c r="O210" s="129"/>
      <c r="P210" s="130">
        <f>O210*H210</f>
        <v>0</v>
      </c>
      <c r="Q210" s="130">
        <v>2.453292204</v>
      </c>
      <c r="R210" s="130">
        <f>Q210*H210</f>
        <v>120.37568857366799</v>
      </c>
      <c r="S210" s="130">
        <v>0</v>
      </c>
      <c r="T210" s="131">
        <f>S210*H210</f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304</v>
      </c>
      <c r="AT210" s="132" t="s">
        <v>300</v>
      </c>
      <c r="AU210" s="132" t="s">
        <v>83</v>
      </c>
      <c r="AY210" s="39" t="s">
        <v>298</v>
      </c>
      <c r="BE210" s="133">
        <f>IF(N210="základní",J210,0)</f>
        <v>0</v>
      </c>
      <c r="BF210" s="133">
        <f>IF(N210="snížená",J210,0)</f>
        <v>0</v>
      </c>
      <c r="BG210" s="133">
        <f>IF(N210="zákl. přenesená",J210,0)</f>
        <v>0</v>
      </c>
      <c r="BH210" s="133">
        <f>IF(N210="sníž. přenesená",J210,0)</f>
        <v>0</v>
      </c>
      <c r="BI210" s="133">
        <f>IF(N210="nulová",J210,0)</f>
        <v>0</v>
      </c>
      <c r="BJ210" s="39" t="s">
        <v>8</v>
      </c>
      <c r="BK210" s="133">
        <f>ROUND(I210*H210,0)</f>
        <v>0</v>
      </c>
      <c r="BL210" s="39" t="s">
        <v>304</v>
      </c>
      <c r="BM210" s="132" t="s">
        <v>410</v>
      </c>
    </row>
    <row r="211" spans="2:51" s="150" customFormat="1" ht="12">
      <c r="B211" s="151"/>
      <c r="D211" s="152" t="s">
        <v>306</v>
      </c>
      <c r="E211" s="153" t="s">
        <v>1</v>
      </c>
      <c r="F211" s="154" t="s">
        <v>411</v>
      </c>
      <c r="H211" s="155">
        <v>34.783</v>
      </c>
      <c r="L211" s="151"/>
      <c r="M211" s="156"/>
      <c r="N211" s="157"/>
      <c r="O211" s="157"/>
      <c r="P211" s="157"/>
      <c r="Q211" s="157"/>
      <c r="R211" s="157"/>
      <c r="S211" s="157"/>
      <c r="T211" s="158"/>
      <c r="AT211" s="153" t="s">
        <v>306</v>
      </c>
      <c r="AU211" s="153" t="s">
        <v>83</v>
      </c>
      <c r="AV211" s="150" t="s">
        <v>83</v>
      </c>
      <c r="AW211" s="150" t="s">
        <v>31</v>
      </c>
      <c r="AX211" s="150" t="s">
        <v>75</v>
      </c>
      <c r="AY211" s="153" t="s">
        <v>298</v>
      </c>
    </row>
    <row r="212" spans="2:51" s="150" customFormat="1" ht="12">
      <c r="B212" s="151"/>
      <c r="D212" s="152" t="s">
        <v>306</v>
      </c>
      <c r="E212" s="153" t="s">
        <v>1</v>
      </c>
      <c r="F212" s="154" t="s">
        <v>412</v>
      </c>
      <c r="H212" s="155">
        <v>4.108</v>
      </c>
      <c r="L212" s="151"/>
      <c r="M212" s="156"/>
      <c r="N212" s="157"/>
      <c r="O212" s="157"/>
      <c r="P212" s="157"/>
      <c r="Q212" s="157"/>
      <c r="R212" s="157"/>
      <c r="S212" s="157"/>
      <c r="T212" s="158"/>
      <c r="AT212" s="153" t="s">
        <v>306</v>
      </c>
      <c r="AU212" s="153" t="s">
        <v>83</v>
      </c>
      <c r="AV212" s="150" t="s">
        <v>83</v>
      </c>
      <c r="AW212" s="150" t="s">
        <v>31</v>
      </c>
      <c r="AX212" s="150" t="s">
        <v>75</v>
      </c>
      <c r="AY212" s="153" t="s">
        <v>298</v>
      </c>
    </row>
    <row r="213" spans="2:51" s="150" customFormat="1" ht="12">
      <c r="B213" s="151"/>
      <c r="D213" s="152" t="s">
        <v>306</v>
      </c>
      <c r="E213" s="153" t="s">
        <v>1</v>
      </c>
      <c r="F213" s="154" t="s">
        <v>413</v>
      </c>
      <c r="H213" s="155">
        <v>10.176</v>
      </c>
      <c r="L213" s="151"/>
      <c r="M213" s="156"/>
      <c r="N213" s="157"/>
      <c r="O213" s="157"/>
      <c r="P213" s="157"/>
      <c r="Q213" s="157"/>
      <c r="R213" s="157"/>
      <c r="S213" s="157"/>
      <c r="T213" s="158"/>
      <c r="AT213" s="153" t="s">
        <v>306</v>
      </c>
      <c r="AU213" s="153" t="s">
        <v>83</v>
      </c>
      <c r="AV213" s="150" t="s">
        <v>83</v>
      </c>
      <c r="AW213" s="150" t="s">
        <v>31</v>
      </c>
      <c r="AX213" s="150" t="s">
        <v>75</v>
      </c>
      <c r="AY213" s="153" t="s">
        <v>298</v>
      </c>
    </row>
    <row r="214" spans="2:51" s="159" customFormat="1" ht="12">
      <c r="B214" s="160"/>
      <c r="D214" s="152" t="s">
        <v>306</v>
      </c>
      <c r="E214" s="161" t="s">
        <v>1</v>
      </c>
      <c r="F214" s="162" t="s">
        <v>309</v>
      </c>
      <c r="H214" s="163">
        <v>49.067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1" t="s">
        <v>306</v>
      </c>
      <c r="AU214" s="161" t="s">
        <v>83</v>
      </c>
      <c r="AV214" s="159" t="s">
        <v>310</v>
      </c>
      <c r="AW214" s="159" t="s">
        <v>31</v>
      </c>
      <c r="AX214" s="159" t="s">
        <v>8</v>
      </c>
      <c r="AY214" s="161" t="s">
        <v>298</v>
      </c>
    </row>
    <row r="215" spans="1:65" s="49" customFormat="1" ht="24.2" customHeight="1">
      <c r="A215" s="47"/>
      <c r="B215" s="46"/>
      <c r="C215" s="135" t="s">
        <v>414</v>
      </c>
      <c r="D215" s="135" t="s">
        <v>300</v>
      </c>
      <c r="E215" s="136" t="s">
        <v>415</v>
      </c>
      <c r="F215" s="137" t="s">
        <v>416</v>
      </c>
      <c r="G215" s="138" t="s">
        <v>303</v>
      </c>
      <c r="H215" s="139">
        <v>1.983</v>
      </c>
      <c r="I215" s="23"/>
      <c r="J215" s="140">
        <f>ROUND(I215*H215,0)</f>
        <v>0</v>
      </c>
      <c r="K215" s="137" t="s">
        <v>314</v>
      </c>
      <c r="L215" s="46"/>
      <c r="M215" s="141" t="s">
        <v>1</v>
      </c>
      <c r="N215" s="142" t="s">
        <v>40</v>
      </c>
      <c r="O215" s="129"/>
      <c r="P215" s="130">
        <f>O215*H215</f>
        <v>0</v>
      </c>
      <c r="Q215" s="130">
        <v>2.453292204</v>
      </c>
      <c r="R215" s="130">
        <f>Q215*H215</f>
        <v>4.864878440532</v>
      </c>
      <c r="S215" s="130">
        <v>0</v>
      </c>
      <c r="T215" s="131">
        <f>S215*H215</f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83</v>
      </c>
      <c r="AY215" s="39" t="s">
        <v>298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39" t="s">
        <v>8</v>
      </c>
      <c r="BK215" s="133">
        <f>ROUND(I215*H215,0)</f>
        <v>0</v>
      </c>
      <c r="BL215" s="39" t="s">
        <v>304</v>
      </c>
      <c r="BM215" s="132" t="s">
        <v>417</v>
      </c>
    </row>
    <row r="216" spans="2:51" s="150" customFormat="1" ht="12">
      <c r="B216" s="151"/>
      <c r="D216" s="152" t="s">
        <v>306</v>
      </c>
      <c r="E216" s="153" t="s">
        <v>1</v>
      </c>
      <c r="F216" s="154" t="s">
        <v>418</v>
      </c>
      <c r="H216" s="155">
        <v>1.173</v>
      </c>
      <c r="L216" s="151"/>
      <c r="M216" s="156"/>
      <c r="N216" s="157"/>
      <c r="O216" s="157"/>
      <c r="P216" s="157"/>
      <c r="Q216" s="157"/>
      <c r="R216" s="157"/>
      <c r="S216" s="157"/>
      <c r="T216" s="158"/>
      <c r="AT216" s="153" t="s">
        <v>306</v>
      </c>
      <c r="AU216" s="153" t="s">
        <v>83</v>
      </c>
      <c r="AV216" s="150" t="s">
        <v>83</v>
      </c>
      <c r="AW216" s="150" t="s">
        <v>31</v>
      </c>
      <c r="AX216" s="150" t="s">
        <v>75</v>
      </c>
      <c r="AY216" s="153" t="s">
        <v>298</v>
      </c>
    </row>
    <row r="217" spans="2:51" s="150" customFormat="1" ht="12">
      <c r="B217" s="151"/>
      <c r="D217" s="152" t="s">
        <v>306</v>
      </c>
      <c r="E217" s="153" t="s">
        <v>1</v>
      </c>
      <c r="F217" s="154" t="s">
        <v>419</v>
      </c>
      <c r="H217" s="155">
        <v>0.81</v>
      </c>
      <c r="L217" s="151"/>
      <c r="M217" s="156"/>
      <c r="N217" s="157"/>
      <c r="O217" s="157"/>
      <c r="P217" s="157"/>
      <c r="Q217" s="157"/>
      <c r="R217" s="157"/>
      <c r="S217" s="157"/>
      <c r="T217" s="158"/>
      <c r="AT217" s="153" t="s">
        <v>306</v>
      </c>
      <c r="AU217" s="153" t="s">
        <v>83</v>
      </c>
      <c r="AV217" s="150" t="s">
        <v>83</v>
      </c>
      <c r="AW217" s="150" t="s">
        <v>31</v>
      </c>
      <c r="AX217" s="150" t="s">
        <v>75</v>
      </c>
      <c r="AY217" s="153" t="s">
        <v>298</v>
      </c>
    </row>
    <row r="218" spans="2:51" s="159" customFormat="1" ht="12">
      <c r="B218" s="160"/>
      <c r="D218" s="152" t="s">
        <v>306</v>
      </c>
      <c r="E218" s="161" t="s">
        <v>1</v>
      </c>
      <c r="F218" s="162" t="s">
        <v>420</v>
      </c>
      <c r="H218" s="163">
        <v>1.983</v>
      </c>
      <c r="L218" s="160"/>
      <c r="M218" s="164"/>
      <c r="N218" s="165"/>
      <c r="O218" s="165"/>
      <c r="P218" s="165"/>
      <c r="Q218" s="165"/>
      <c r="R218" s="165"/>
      <c r="S218" s="165"/>
      <c r="T218" s="166"/>
      <c r="AT218" s="161" t="s">
        <v>306</v>
      </c>
      <c r="AU218" s="161" t="s">
        <v>83</v>
      </c>
      <c r="AV218" s="159" t="s">
        <v>310</v>
      </c>
      <c r="AW218" s="159" t="s">
        <v>31</v>
      </c>
      <c r="AX218" s="159" t="s">
        <v>8</v>
      </c>
      <c r="AY218" s="161" t="s">
        <v>298</v>
      </c>
    </row>
    <row r="219" spans="1:65" s="49" customFormat="1" ht="14.45" customHeight="1">
      <c r="A219" s="47"/>
      <c r="B219" s="46"/>
      <c r="C219" s="135" t="s">
        <v>421</v>
      </c>
      <c r="D219" s="135" t="s">
        <v>300</v>
      </c>
      <c r="E219" s="136" t="s">
        <v>422</v>
      </c>
      <c r="F219" s="137" t="s">
        <v>423</v>
      </c>
      <c r="G219" s="138" t="s">
        <v>381</v>
      </c>
      <c r="H219" s="139">
        <v>85.248</v>
      </c>
      <c r="I219" s="23"/>
      <c r="J219" s="140">
        <f>ROUND(I219*H219,0)</f>
        <v>0</v>
      </c>
      <c r="K219" s="137" t="s">
        <v>314</v>
      </c>
      <c r="L219" s="46"/>
      <c r="M219" s="141" t="s">
        <v>1</v>
      </c>
      <c r="N219" s="142" t="s">
        <v>40</v>
      </c>
      <c r="O219" s="129"/>
      <c r="P219" s="130">
        <f>O219*H219</f>
        <v>0</v>
      </c>
      <c r="Q219" s="130">
        <v>0.0024719</v>
      </c>
      <c r="R219" s="130">
        <f>Q219*H219</f>
        <v>0.2107245312</v>
      </c>
      <c r="S219" s="130">
        <v>0</v>
      </c>
      <c r="T219" s="131">
        <f>S219*H219</f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304</v>
      </c>
      <c r="AT219" s="132" t="s">
        <v>300</v>
      </c>
      <c r="AU219" s="132" t="s">
        <v>83</v>
      </c>
      <c r="AY219" s="39" t="s">
        <v>298</v>
      </c>
      <c r="BE219" s="133">
        <f>IF(N219="základní",J219,0)</f>
        <v>0</v>
      </c>
      <c r="BF219" s="133">
        <f>IF(N219="snížená",J219,0)</f>
        <v>0</v>
      </c>
      <c r="BG219" s="133">
        <f>IF(N219="zákl. přenesená",J219,0)</f>
        <v>0</v>
      </c>
      <c r="BH219" s="133">
        <f>IF(N219="sníž. přenesená",J219,0)</f>
        <v>0</v>
      </c>
      <c r="BI219" s="133">
        <f>IF(N219="nulová",J219,0)</f>
        <v>0</v>
      </c>
      <c r="BJ219" s="39" t="s">
        <v>8</v>
      </c>
      <c r="BK219" s="133">
        <f>ROUND(I219*H219,0)</f>
        <v>0</v>
      </c>
      <c r="BL219" s="39" t="s">
        <v>304</v>
      </c>
      <c r="BM219" s="132" t="s">
        <v>424</v>
      </c>
    </row>
    <row r="220" spans="2:51" s="150" customFormat="1" ht="12">
      <c r="B220" s="151"/>
      <c r="D220" s="152" t="s">
        <v>306</v>
      </c>
      <c r="E220" s="153" t="s">
        <v>1</v>
      </c>
      <c r="F220" s="154" t="s">
        <v>425</v>
      </c>
      <c r="H220" s="155">
        <v>28.104</v>
      </c>
      <c r="L220" s="151"/>
      <c r="M220" s="156"/>
      <c r="N220" s="157"/>
      <c r="O220" s="157"/>
      <c r="P220" s="157"/>
      <c r="Q220" s="157"/>
      <c r="R220" s="157"/>
      <c r="S220" s="157"/>
      <c r="T220" s="158"/>
      <c r="AT220" s="153" t="s">
        <v>306</v>
      </c>
      <c r="AU220" s="153" t="s">
        <v>83</v>
      </c>
      <c r="AV220" s="150" t="s">
        <v>83</v>
      </c>
      <c r="AW220" s="150" t="s">
        <v>31</v>
      </c>
      <c r="AX220" s="150" t="s">
        <v>75</v>
      </c>
      <c r="AY220" s="153" t="s">
        <v>298</v>
      </c>
    </row>
    <row r="221" spans="2:51" s="150" customFormat="1" ht="12">
      <c r="B221" s="151"/>
      <c r="D221" s="152" t="s">
        <v>306</v>
      </c>
      <c r="E221" s="153" t="s">
        <v>1</v>
      </c>
      <c r="F221" s="154" t="s">
        <v>426</v>
      </c>
      <c r="H221" s="155">
        <v>27.384</v>
      </c>
      <c r="L221" s="151"/>
      <c r="M221" s="156"/>
      <c r="N221" s="157"/>
      <c r="O221" s="157"/>
      <c r="P221" s="157"/>
      <c r="Q221" s="157"/>
      <c r="R221" s="157"/>
      <c r="S221" s="157"/>
      <c r="T221" s="158"/>
      <c r="AT221" s="153" t="s">
        <v>306</v>
      </c>
      <c r="AU221" s="153" t="s">
        <v>83</v>
      </c>
      <c r="AV221" s="150" t="s">
        <v>83</v>
      </c>
      <c r="AW221" s="150" t="s">
        <v>31</v>
      </c>
      <c r="AX221" s="150" t="s">
        <v>75</v>
      </c>
      <c r="AY221" s="153" t="s">
        <v>298</v>
      </c>
    </row>
    <row r="222" spans="2:51" s="150" customFormat="1" ht="12">
      <c r="B222" s="151"/>
      <c r="D222" s="152" t="s">
        <v>306</v>
      </c>
      <c r="E222" s="153" t="s">
        <v>1</v>
      </c>
      <c r="F222" s="154" t="s">
        <v>427</v>
      </c>
      <c r="H222" s="155">
        <v>16.56</v>
      </c>
      <c r="L222" s="151"/>
      <c r="M222" s="156"/>
      <c r="N222" s="157"/>
      <c r="O222" s="157"/>
      <c r="P222" s="157"/>
      <c r="Q222" s="157"/>
      <c r="R222" s="157"/>
      <c r="S222" s="157"/>
      <c r="T222" s="158"/>
      <c r="AT222" s="153" t="s">
        <v>306</v>
      </c>
      <c r="AU222" s="153" t="s">
        <v>83</v>
      </c>
      <c r="AV222" s="150" t="s">
        <v>83</v>
      </c>
      <c r="AW222" s="150" t="s">
        <v>31</v>
      </c>
      <c r="AX222" s="150" t="s">
        <v>75</v>
      </c>
      <c r="AY222" s="153" t="s">
        <v>298</v>
      </c>
    </row>
    <row r="223" spans="2:51" s="159" customFormat="1" ht="12">
      <c r="B223" s="160"/>
      <c r="D223" s="152" t="s">
        <v>306</v>
      </c>
      <c r="E223" s="161" t="s">
        <v>1</v>
      </c>
      <c r="F223" s="162" t="s">
        <v>309</v>
      </c>
      <c r="H223" s="163">
        <v>72.048</v>
      </c>
      <c r="L223" s="160"/>
      <c r="M223" s="164"/>
      <c r="N223" s="165"/>
      <c r="O223" s="165"/>
      <c r="P223" s="165"/>
      <c r="Q223" s="165"/>
      <c r="R223" s="165"/>
      <c r="S223" s="165"/>
      <c r="T223" s="166"/>
      <c r="AT223" s="161" t="s">
        <v>306</v>
      </c>
      <c r="AU223" s="161" t="s">
        <v>83</v>
      </c>
      <c r="AV223" s="159" t="s">
        <v>310</v>
      </c>
      <c r="AW223" s="159" t="s">
        <v>31</v>
      </c>
      <c r="AX223" s="159" t="s">
        <v>75</v>
      </c>
      <c r="AY223" s="161" t="s">
        <v>298</v>
      </c>
    </row>
    <row r="224" spans="2:51" s="150" customFormat="1" ht="12">
      <c r="B224" s="151"/>
      <c r="D224" s="152" t="s">
        <v>306</v>
      </c>
      <c r="E224" s="153" t="s">
        <v>1</v>
      </c>
      <c r="F224" s="154" t="s">
        <v>428</v>
      </c>
      <c r="H224" s="155">
        <v>2.4</v>
      </c>
      <c r="L224" s="151"/>
      <c r="M224" s="156"/>
      <c r="N224" s="157"/>
      <c r="O224" s="157"/>
      <c r="P224" s="157"/>
      <c r="Q224" s="157"/>
      <c r="R224" s="157"/>
      <c r="S224" s="157"/>
      <c r="T224" s="158"/>
      <c r="AT224" s="153" t="s">
        <v>306</v>
      </c>
      <c r="AU224" s="153" t="s">
        <v>83</v>
      </c>
      <c r="AV224" s="150" t="s">
        <v>83</v>
      </c>
      <c r="AW224" s="150" t="s">
        <v>31</v>
      </c>
      <c r="AX224" s="150" t="s">
        <v>75</v>
      </c>
      <c r="AY224" s="153" t="s">
        <v>298</v>
      </c>
    </row>
    <row r="225" spans="2:51" s="150" customFormat="1" ht="12">
      <c r="B225" s="151"/>
      <c r="D225" s="152" t="s">
        <v>306</v>
      </c>
      <c r="E225" s="153" t="s">
        <v>1</v>
      </c>
      <c r="F225" s="154" t="s">
        <v>429</v>
      </c>
      <c r="H225" s="155">
        <v>10.8</v>
      </c>
      <c r="L225" s="151"/>
      <c r="M225" s="156"/>
      <c r="N225" s="157"/>
      <c r="O225" s="157"/>
      <c r="P225" s="157"/>
      <c r="Q225" s="157"/>
      <c r="R225" s="157"/>
      <c r="S225" s="157"/>
      <c r="T225" s="158"/>
      <c r="AT225" s="153" t="s">
        <v>306</v>
      </c>
      <c r="AU225" s="153" t="s">
        <v>83</v>
      </c>
      <c r="AV225" s="150" t="s">
        <v>83</v>
      </c>
      <c r="AW225" s="150" t="s">
        <v>31</v>
      </c>
      <c r="AX225" s="150" t="s">
        <v>75</v>
      </c>
      <c r="AY225" s="153" t="s">
        <v>298</v>
      </c>
    </row>
    <row r="226" spans="2:51" s="159" customFormat="1" ht="12">
      <c r="B226" s="160"/>
      <c r="D226" s="152" t="s">
        <v>306</v>
      </c>
      <c r="E226" s="161" t="s">
        <v>1</v>
      </c>
      <c r="F226" s="162" t="s">
        <v>420</v>
      </c>
      <c r="H226" s="163">
        <v>13.200000000000001</v>
      </c>
      <c r="L226" s="160"/>
      <c r="M226" s="164"/>
      <c r="N226" s="165"/>
      <c r="O226" s="165"/>
      <c r="P226" s="165"/>
      <c r="Q226" s="165"/>
      <c r="R226" s="165"/>
      <c r="S226" s="165"/>
      <c r="T226" s="166"/>
      <c r="AT226" s="161" t="s">
        <v>306</v>
      </c>
      <c r="AU226" s="161" t="s">
        <v>83</v>
      </c>
      <c r="AV226" s="159" t="s">
        <v>310</v>
      </c>
      <c r="AW226" s="159" t="s">
        <v>31</v>
      </c>
      <c r="AX226" s="159" t="s">
        <v>75</v>
      </c>
      <c r="AY226" s="161" t="s">
        <v>298</v>
      </c>
    </row>
    <row r="227" spans="2:51" s="167" customFormat="1" ht="12">
      <c r="B227" s="168"/>
      <c r="D227" s="152" t="s">
        <v>306</v>
      </c>
      <c r="E227" s="169" t="s">
        <v>1</v>
      </c>
      <c r="F227" s="170" t="s">
        <v>430</v>
      </c>
      <c r="H227" s="171">
        <v>85.248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306</v>
      </c>
      <c r="AU227" s="169" t="s">
        <v>83</v>
      </c>
      <c r="AV227" s="167" t="s">
        <v>304</v>
      </c>
      <c r="AW227" s="167" t="s">
        <v>31</v>
      </c>
      <c r="AX227" s="167" t="s">
        <v>8</v>
      </c>
      <c r="AY227" s="169" t="s">
        <v>298</v>
      </c>
    </row>
    <row r="228" spans="1:65" s="49" customFormat="1" ht="14.45" customHeight="1">
      <c r="A228" s="47"/>
      <c r="B228" s="46"/>
      <c r="C228" s="135" t="s">
        <v>431</v>
      </c>
      <c r="D228" s="135" t="s">
        <v>300</v>
      </c>
      <c r="E228" s="136" t="s">
        <v>432</v>
      </c>
      <c r="F228" s="137" t="s">
        <v>433</v>
      </c>
      <c r="G228" s="138" t="s">
        <v>381</v>
      </c>
      <c r="H228" s="139">
        <v>85.248</v>
      </c>
      <c r="I228" s="23"/>
      <c r="J228" s="140">
        <f>ROUND(I228*H228,0)</f>
        <v>0</v>
      </c>
      <c r="K228" s="137" t="s">
        <v>314</v>
      </c>
      <c r="L228" s="46"/>
      <c r="M228" s="141" t="s">
        <v>1</v>
      </c>
      <c r="N228" s="142" t="s">
        <v>40</v>
      </c>
      <c r="O228" s="129"/>
      <c r="P228" s="130">
        <f>O228*H228</f>
        <v>0</v>
      </c>
      <c r="Q228" s="130">
        <v>0</v>
      </c>
      <c r="R228" s="130">
        <f>Q228*H228</f>
        <v>0</v>
      </c>
      <c r="S228" s="130">
        <v>0</v>
      </c>
      <c r="T228" s="131">
        <f>S228*H228</f>
        <v>0</v>
      </c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R228" s="132" t="s">
        <v>304</v>
      </c>
      <c r="AT228" s="132" t="s">
        <v>300</v>
      </c>
      <c r="AU228" s="132" t="s">
        <v>83</v>
      </c>
      <c r="AY228" s="39" t="s">
        <v>298</v>
      </c>
      <c r="BE228" s="133">
        <f>IF(N228="základní",J228,0)</f>
        <v>0</v>
      </c>
      <c r="BF228" s="133">
        <f>IF(N228="snížená",J228,0)</f>
        <v>0</v>
      </c>
      <c r="BG228" s="133">
        <f>IF(N228="zákl. přenesená",J228,0)</f>
        <v>0</v>
      </c>
      <c r="BH228" s="133">
        <f>IF(N228="sníž. přenesená",J228,0)</f>
        <v>0</v>
      </c>
      <c r="BI228" s="133">
        <f>IF(N228="nulová",J228,0)</f>
        <v>0</v>
      </c>
      <c r="BJ228" s="39" t="s">
        <v>8</v>
      </c>
      <c r="BK228" s="133">
        <f>ROUND(I228*H228,0)</f>
        <v>0</v>
      </c>
      <c r="BL228" s="39" t="s">
        <v>304</v>
      </c>
      <c r="BM228" s="132" t="s">
        <v>434</v>
      </c>
    </row>
    <row r="229" spans="1:65" s="49" customFormat="1" ht="24.2" customHeight="1">
      <c r="A229" s="47"/>
      <c r="B229" s="46"/>
      <c r="C229" s="135" t="s">
        <v>435</v>
      </c>
      <c r="D229" s="135" t="s">
        <v>300</v>
      </c>
      <c r="E229" s="136" t="s">
        <v>436</v>
      </c>
      <c r="F229" s="137" t="s">
        <v>437</v>
      </c>
      <c r="G229" s="138" t="s">
        <v>438</v>
      </c>
      <c r="H229" s="139">
        <v>2</v>
      </c>
      <c r="I229" s="23"/>
      <c r="J229" s="140">
        <f>ROUND(I229*H229,0)</f>
        <v>0</v>
      </c>
      <c r="K229" s="137" t="s">
        <v>314</v>
      </c>
      <c r="L229" s="46"/>
      <c r="M229" s="141" t="s">
        <v>1</v>
      </c>
      <c r="N229" s="142" t="s">
        <v>40</v>
      </c>
      <c r="O229" s="129"/>
      <c r="P229" s="130">
        <f>O229*H229</f>
        <v>0</v>
      </c>
      <c r="Q229" s="130">
        <v>0.00308468</v>
      </c>
      <c r="R229" s="130">
        <f>Q229*H229</f>
        <v>0.00616936</v>
      </c>
      <c r="S229" s="130">
        <v>0</v>
      </c>
      <c r="T229" s="131">
        <f>S229*H229</f>
        <v>0</v>
      </c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R229" s="132" t="s">
        <v>304</v>
      </c>
      <c r="AT229" s="132" t="s">
        <v>300</v>
      </c>
      <c r="AU229" s="132" t="s">
        <v>83</v>
      </c>
      <c r="AY229" s="39" t="s">
        <v>298</v>
      </c>
      <c r="BE229" s="133">
        <f>IF(N229="základní",J229,0)</f>
        <v>0</v>
      </c>
      <c r="BF229" s="133">
        <f>IF(N229="snížená",J229,0)</f>
        <v>0</v>
      </c>
      <c r="BG229" s="133">
        <f>IF(N229="zákl. přenesená",J229,0)</f>
        <v>0</v>
      </c>
      <c r="BH229" s="133">
        <f>IF(N229="sníž. přenesená",J229,0)</f>
        <v>0</v>
      </c>
      <c r="BI229" s="133">
        <f>IF(N229="nulová",J229,0)</f>
        <v>0</v>
      </c>
      <c r="BJ229" s="39" t="s">
        <v>8</v>
      </c>
      <c r="BK229" s="133">
        <f>ROUND(I229*H229,0)</f>
        <v>0</v>
      </c>
      <c r="BL229" s="39" t="s">
        <v>304</v>
      </c>
      <c r="BM229" s="132" t="s">
        <v>439</v>
      </c>
    </row>
    <row r="230" spans="2:51" s="150" customFormat="1" ht="12">
      <c r="B230" s="151"/>
      <c r="D230" s="152" t="s">
        <v>306</v>
      </c>
      <c r="E230" s="153" t="s">
        <v>1</v>
      </c>
      <c r="F230" s="154" t="s">
        <v>440</v>
      </c>
      <c r="H230" s="155">
        <v>2</v>
      </c>
      <c r="L230" s="151"/>
      <c r="M230" s="156"/>
      <c r="N230" s="157"/>
      <c r="O230" s="157"/>
      <c r="P230" s="157"/>
      <c r="Q230" s="157"/>
      <c r="R230" s="157"/>
      <c r="S230" s="157"/>
      <c r="T230" s="158"/>
      <c r="AT230" s="153" t="s">
        <v>306</v>
      </c>
      <c r="AU230" s="153" t="s">
        <v>83</v>
      </c>
      <c r="AV230" s="150" t="s">
        <v>83</v>
      </c>
      <c r="AW230" s="150" t="s">
        <v>31</v>
      </c>
      <c r="AX230" s="150" t="s">
        <v>75</v>
      </c>
      <c r="AY230" s="153" t="s">
        <v>298</v>
      </c>
    </row>
    <row r="231" spans="2:51" s="159" customFormat="1" ht="22.5">
      <c r="B231" s="160"/>
      <c r="D231" s="152" t="s">
        <v>306</v>
      </c>
      <c r="E231" s="161" t="s">
        <v>1</v>
      </c>
      <c r="F231" s="162" t="s">
        <v>441</v>
      </c>
      <c r="H231" s="163">
        <v>2</v>
      </c>
      <c r="L231" s="160"/>
      <c r="M231" s="164"/>
      <c r="N231" s="165"/>
      <c r="O231" s="165"/>
      <c r="P231" s="165"/>
      <c r="Q231" s="165"/>
      <c r="R231" s="165"/>
      <c r="S231" s="165"/>
      <c r="T231" s="166"/>
      <c r="AT231" s="161" t="s">
        <v>306</v>
      </c>
      <c r="AU231" s="161" t="s">
        <v>83</v>
      </c>
      <c r="AV231" s="159" t="s">
        <v>310</v>
      </c>
      <c r="AW231" s="159" t="s">
        <v>31</v>
      </c>
      <c r="AX231" s="159" t="s">
        <v>8</v>
      </c>
      <c r="AY231" s="161" t="s">
        <v>298</v>
      </c>
    </row>
    <row r="232" spans="1:65" s="49" customFormat="1" ht="14.45" customHeight="1">
      <c r="A232" s="47"/>
      <c r="B232" s="46"/>
      <c r="C232" s="135" t="s">
        <v>442</v>
      </c>
      <c r="D232" s="135" t="s">
        <v>300</v>
      </c>
      <c r="E232" s="136" t="s">
        <v>443</v>
      </c>
      <c r="F232" s="137" t="s">
        <v>444</v>
      </c>
      <c r="G232" s="138" t="s">
        <v>347</v>
      </c>
      <c r="H232" s="139">
        <v>0.156</v>
      </c>
      <c r="I232" s="23"/>
      <c r="J232" s="140">
        <f>ROUND(I232*H232,0)</f>
        <v>0</v>
      </c>
      <c r="K232" s="137" t="s">
        <v>314</v>
      </c>
      <c r="L232" s="46"/>
      <c r="M232" s="141" t="s">
        <v>1</v>
      </c>
      <c r="N232" s="142" t="s">
        <v>40</v>
      </c>
      <c r="O232" s="129"/>
      <c r="P232" s="130">
        <f>O232*H232</f>
        <v>0</v>
      </c>
      <c r="Q232" s="130">
        <v>1.0596208</v>
      </c>
      <c r="R232" s="130">
        <f>Q232*H232</f>
        <v>0.1653008448</v>
      </c>
      <c r="S232" s="130">
        <v>0</v>
      </c>
      <c r="T232" s="131">
        <f>S232*H232</f>
        <v>0</v>
      </c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R232" s="132" t="s">
        <v>304</v>
      </c>
      <c r="AT232" s="132" t="s">
        <v>300</v>
      </c>
      <c r="AU232" s="132" t="s">
        <v>83</v>
      </c>
      <c r="AY232" s="39" t="s">
        <v>298</v>
      </c>
      <c r="BE232" s="133">
        <f>IF(N232="základní",J232,0)</f>
        <v>0</v>
      </c>
      <c r="BF232" s="133">
        <f>IF(N232="snížená",J232,0)</f>
        <v>0</v>
      </c>
      <c r="BG232" s="133">
        <f>IF(N232="zákl. přenesená",J232,0)</f>
        <v>0</v>
      </c>
      <c r="BH232" s="133">
        <f>IF(N232="sníž. přenesená",J232,0)</f>
        <v>0</v>
      </c>
      <c r="BI232" s="133">
        <f>IF(N232="nulová",J232,0)</f>
        <v>0</v>
      </c>
      <c r="BJ232" s="39" t="s">
        <v>8</v>
      </c>
      <c r="BK232" s="133">
        <f>ROUND(I232*H232,0)</f>
        <v>0</v>
      </c>
      <c r="BL232" s="39" t="s">
        <v>304</v>
      </c>
      <c r="BM232" s="132" t="s">
        <v>445</v>
      </c>
    </row>
    <row r="233" spans="2:51" s="150" customFormat="1" ht="12">
      <c r="B233" s="151"/>
      <c r="D233" s="152" t="s">
        <v>306</v>
      </c>
      <c r="E233" s="153" t="s">
        <v>1</v>
      </c>
      <c r="F233" s="154" t="s">
        <v>446</v>
      </c>
      <c r="H233" s="155">
        <v>0.153</v>
      </c>
      <c r="L233" s="151"/>
      <c r="M233" s="156"/>
      <c r="N233" s="157"/>
      <c r="O233" s="157"/>
      <c r="P233" s="157"/>
      <c r="Q233" s="157"/>
      <c r="R233" s="157"/>
      <c r="S233" s="157"/>
      <c r="T233" s="158"/>
      <c r="AT233" s="153" t="s">
        <v>306</v>
      </c>
      <c r="AU233" s="153" t="s">
        <v>83</v>
      </c>
      <c r="AV233" s="150" t="s">
        <v>83</v>
      </c>
      <c r="AW233" s="150" t="s">
        <v>31</v>
      </c>
      <c r="AX233" s="150" t="s">
        <v>75</v>
      </c>
      <c r="AY233" s="153" t="s">
        <v>298</v>
      </c>
    </row>
    <row r="234" spans="2:51" s="150" customFormat="1" ht="12">
      <c r="B234" s="151"/>
      <c r="D234" s="152" t="s">
        <v>306</v>
      </c>
      <c r="E234" s="153" t="s">
        <v>1</v>
      </c>
      <c r="F234" s="154" t="s">
        <v>447</v>
      </c>
      <c r="H234" s="155">
        <v>0.003</v>
      </c>
      <c r="L234" s="151"/>
      <c r="M234" s="156"/>
      <c r="N234" s="157"/>
      <c r="O234" s="157"/>
      <c r="P234" s="157"/>
      <c r="Q234" s="157"/>
      <c r="R234" s="157"/>
      <c r="S234" s="157"/>
      <c r="T234" s="158"/>
      <c r="AT234" s="153" t="s">
        <v>306</v>
      </c>
      <c r="AU234" s="153" t="s">
        <v>83</v>
      </c>
      <c r="AV234" s="150" t="s">
        <v>83</v>
      </c>
      <c r="AW234" s="150" t="s">
        <v>31</v>
      </c>
      <c r="AX234" s="150" t="s">
        <v>75</v>
      </c>
      <c r="AY234" s="153" t="s">
        <v>298</v>
      </c>
    </row>
    <row r="235" spans="2:51" s="159" customFormat="1" ht="12">
      <c r="B235" s="160"/>
      <c r="D235" s="152" t="s">
        <v>306</v>
      </c>
      <c r="E235" s="161" t="s">
        <v>1</v>
      </c>
      <c r="F235" s="162" t="s">
        <v>309</v>
      </c>
      <c r="H235" s="163">
        <v>0.156</v>
      </c>
      <c r="L235" s="160"/>
      <c r="M235" s="164"/>
      <c r="N235" s="165"/>
      <c r="O235" s="165"/>
      <c r="P235" s="165"/>
      <c r="Q235" s="165"/>
      <c r="R235" s="165"/>
      <c r="S235" s="165"/>
      <c r="T235" s="166"/>
      <c r="AT235" s="161" t="s">
        <v>306</v>
      </c>
      <c r="AU235" s="161" t="s">
        <v>83</v>
      </c>
      <c r="AV235" s="159" t="s">
        <v>310</v>
      </c>
      <c r="AW235" s="159" t="s">
        <v>31</v>
      </c>
      <c r="AX235" s="159" t="s">
        <v>8</v>
      </c>
      <c r="AY235" s="161" t="s">
        <v>298</v>
      </c>
    </row>
    <row r="236" spans="1:65" s="49" customFormat="1" ht="14.45" customHeight="1">
      <c r="A236" s="47"/>
      <c r="B236" s="46"/>
      <c r="C236" s="135" t="s">
        <v>448</v>
      </c>
      <c r="D236" s="135" t="s">
        <v>300</v>
      </c>
      <c r="E236" s="136" t="s">
        <v>449</v>
      </c>
      <c r="F236" s="137" t="s">
        <v>450</v>
      </c>
      <c r="G236" s="138" t="s">
        <v>347</v>
      </c>
      <c r="H236" s="139">
        <v>5.631</v>
      </c>
      <c r="I236" s="23"/>
      <c r="J236" s="140">
        <f>ROUND(I236*H236,0)</f>
        <v>0</v>
      </c>
      <c r="K236" s="137" t="s">
        <v>314</v>
      </c>
      <c r="L236" s="46"/>
      <c r="M236" s="141" t="s">
        <v>1</v>
      </c>
      <c r="N236" s="142" t="s">
        <v>40</v>
      </c>
      <c r="O236" s="129"/>
      <c r="P236" s="130">
        <f>O236*H236</f>
        <v>0</v>
      </c>
      <c r="Q236" s="130">
        <v>1.0606208</v>
      </c>
      <c r="R236" s="130">
        <f>Q236*H236</f>
        <v>5.9723557248</v>
      </c>
      <c r="S236" s="130">
        <v>0</v>
      </c>
      <c r="T236" s="131">
        <f>S236*H236</f>
        <v>0</v>
      </c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R236" s="132" t="s">
        <v>304</v>
      </c>
      <c r="AT236" s="132" t="s">
        <v>300</v>
      </c>
      <c r="AU236" s="132" t="s">
        <v>83</v>
      </c>
      <c r="AY236" s="39" t="s">
        <v>298</v>
      </c>
      <c r="BE236" s="133">
        <f>IF(N236="základní",J236,0)</f>
        <v>0</v>
      </c>
      <c r="BF236" s="133">
        <f>IF(N236="snížená",J236,0)</f>
        <v>0</v>
      </c>
      <c r="BG236" s="133">
        <f>IF(N236="zákl. přenesená",J236,0)</f>
        <v>0</v>
      </c>
      <c r="BH236" s="133">
        <f>IF(N236="sníž. přenesená",J236,0)</f>
        <v>0</v>
      </c>
      <c r="BI236" s="133">
        <f>IF(N236="nulová",J236,0)</f>
        <v>0</v>
      </c>
      <c r="BJ236" s="39" t="s">
        <v>8</v>
      </c>
      <c r="BK236" s="133">
        <f>ROUND(I236*H236,0)</f>
        <v>0</v>
      </c>
      <c r="BL236" s="39" t="s">
        <v>304</v>
      </c>
      <c r="BM236" s="132" t="s">
        <v>451</v>
      </c>
    </row>
    <row r="237" spans="2:51" s="150" customFormat="1" ht="12">
      <c r="B237" s="151"/>
      <c r="D237" s="152" t="s">
        <v>306</v>
      </c>
      <c r="E237" s="153" t="s">
        <v>1</v>
      </c>
      <c r="F237" s="154" t="s">
        <v>452</v>
      </c>
      <c r="H237" s="155">
        <v>5.262</v>
      </c>
      <c r="L237" s="151"/>
      <c r="M237" s="156"/>
      <c r="N237" s="157"/>
      <c r="O237" s="157"/>
      <c r="P237" s="157"/>
      <c r="Q237" s="157"/>
      <c r="R237" s="157"/>
      <c r="S237" s="157"/>
      <c r="T237" s="158"/>
      <c r="AT237" s="153" t="s">
        <v>306</v>
      </c>
      <c r="AU237" s="153" t="s">
        <v>83</v>
      </c>
      <c r="AV237" s="150" t="s">
        <v>83</v>
      </c>
      <c r="AW237" s="150" t="s">
        <v>31</v>
      </c>
      <c r="AX237" s="150" t="s">
        <v>75</v>
      </c>
      <c r="AY237" s="153" t="s">
        <v>298</v>
      </c>
    </row>
    <row r="238" spans="2:51" s="150" customFormat="1" ht="12">
      <c r="B238" s="151"/>
      <c r="D238" s="152" t="s">
        <v>306</v>
      </c>
      <c r="E238" s="153" t="s">
        <v>1</v>
      </c>
      <c r="F238" s="154" t="s">
        <v>453</v>
      </c>
      <c r="H238" s="155">
        <v>0.369</v>
      </c>
      <c r="L238" s="151"/>
      <c r="M238" s="156"/>
      <c r="N238" s="157"/>
      <c r="O238" s="157"/>
      <c r="P238" s="157"/>
      <c r="Q238" s="157"/>
      <c r="R238" s="157"/>
      <c r="S238" s="157"/>
      <c r="T238" s="158"/>
      <c r="AT238" s="153" t="s">
        <v>306</v>
      </c>
      <c r="AU238" s="153" t="s">
        <v>83</v>
      </c>
      <c r="AV238" s="150" t="s">
        <v>83</v>
      </c>
      <c r="AW238" s="150" t="s">
        <v>31</v>
      </c>
      <c r="AX238" s="150" t="s">
        <v>75</v>
      </c>
      <c r="AY238" s="153" t="s">
        <v>298</v>
      </c>
    </row>
    <row r="239" spans="2:51" s="159" customFormat="1" ht="12">
      <c r="B239" s="160"/>
      <c r="D239" s="152" t="s">
        <v>306</v>
      </c>
      <c r="E239" s="161" t="s">
        <v>1</v>
      </c>
      <c r="F239" s="162" t="s">
        <v>309</v>
      </c>
      <c r="H239" s="163">
        <v>5.631</v>
      </c>
      <c r="L239" s="160"/>
      <c r="M239" s="164"/>
      <c r="N239" s="165"/>
      <c r="O239" s="165"/>
      <c r="P239" s="165"/>
      <c r="Q239" s="165"/>
      <c r="R239" s="165"/>
      <c r="S239" s="165"/>
      <c r="T239" s="166"/>
      <c r="AT239" s="161" t="s">
        <v>306</v>
      </c>
      <c r="AU239" s="161" t="s">
        <v>83</v>
      </c>
      <c r="AV239" s="159" t="s">
        <v>310</v>
      </c>
      <c r="AW239" s="159" t="s">
        <v>31</v>
      </c>
      <c r="AX239" s="159" t="s">
        <v>8</v>
      </c>
      <c r="AY239" s="161" t="s">
        <v>298</v>
      </c>
    </row>
    <row r="240" spans="1:65" s="49" customFormat="1" ht="14.45" customHeight="1">
      <c r="A240" s="47"/>
      <c r="B240" s="46"/>
      <c r="C240" s="135" t="s">
        <v>454</v>
      </c>
      <c r="D240" s="135" t="s">
        <v>300</v>
      </c>
      <c r="E240" s="136" t="s">
        <v>455</v>
      </c>
      <c r="F240" s="137" t="s">
        <v>456</v>
      </c>
      <c r="G240" s="138" t="s">
        <v>347</v>
      </c>
      <c r="H240" s="139">
        <v>0.053</v>
      </c>
      <c r="I240" s="23"/>
      <c r="J240" s="140">
        <f>ROUND(I240*H240,0)</f>
        <v>0</v>
      </c>
      <c r="K240" s="137" t="s">
        <v>314</v>
      </c>
      <c r="L240" s="46"/>
      <c r="M240" s="141" t="s">
        <v>1</v>
      </c>
      <c r="N240" s="142" t="s">
        <v>40</v>
      </c>
      <c r="O240" s="129"/>
      <c r="P240" s="130">
        <f>O240*H240</f>
        <v>0</v>
      </c>
      <c r="Q240" s="130">
        <v>1.0627727797</v>
      </c>
      <c r="R240" s="130">
        <f>Q240*H240</f>
        <v>0.056326957324099994</v>
      </c>
      <c r="S240" s="130">
        <v>0</v>
      </c>
      <c r="T240" s="131">
        <f>S240*H240</f>
        <v>0</v>
      </c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R240" s="132" t="s">
        <v>304</v>
      </c>
      <c r="AT240" s="132" t="s">
        <v>300</v>
      </c>
      <c r="AU240" s="132" t="s">
        <v>83</v>
      </c>
      <c r="AY240" s="39" t="s">
        <v>298</v>
      </c>
      <c r="BE240" s="133">
        <f>IF(N240="základní",J240,0)</f>
        <v>0</v>
      </c>
      <c r="BF240" s="133">
        <f>IF(N240="snížená",J240,0)</f>
        <v>0</v>
      </c>
      <c r="BG240" s="133">
        <f>IF(N240="zákl. přenesená",J240,0)</f>
        <v>0</v>
      </c>
      <c r="BH240" s="133">
        <f>IF(N240="sníž. přenesená",J240,0)</f>
        <v>0</v>
      </c>
      <c r="BI240" s="133">
        <f>IF(N240="nulová",J240,0)</f>
        <v>0</v>
      </c>
      <c r="BJ240" s="39" t="s">
        <v>8</v>
      </c>
      <c r="BK240" s="133">
        <f>ROUND(I240*H240,0)</f>
        <v>0</v>
      </c>
      <c r="BL240" s="39" t="s">
        <v>304</v>
      </c>
      <c r="BM240" s="132" t="s">
        <v>457</v>
      </c>
    </row>
    <row r="241" spans="2:51" s="150" customFormat="1" ht="12">
      <c r="B241" s="151"/>
      <c r="D241" s="152" t="s">
        <v>306</v>
      </c>
      <c r="E241" s="153" t="s">
        <v>1</v>
      </c>
      <c r="F241" s="154" t="s">
        <v>458</v>
      </c>
      <c r="H241" s="155">
        <v>0.053</v>
      </c>
      <c r="L241" s="151"/>
      <c r="M241" s="156"/>
      <c r="N241" s="157"/>
      <c r="O241" s="157"/>
      <c r="P241" s="157"/>
      <c r="Q241" s="157"/>
      <c r="R241" s="157"/>
      <c r="S241" s="157"/>
      <c r="T241" s="158"/>
      <c r="AT241" s="153" t="s">
        <v>306</v>
      </c>
      <c r="AU241" s="153" t="s">
        <v>83</v>
      </c>
      <c r="AV241" s="150" t="s">
        <v>83</v>
      </c>
      <c r="AW241" s="150" t="s">
        <v>31</v>
      </c>
      <c r="AX241" s="150" t="s">
        <v>8</v>
      </c>
      <c r="AY241" s="153" t="s">
        <v>298</v>
      </c>
    </row>
    <row r="242" spans="1:65" s="49" customFormat="1" ht="14.45" customHeight="1">
      <c r="A242" s="47"/>
      <c r="B242" s="46"/>
      <c r="C242" s="135" t="s">
        <v>459</v>
      </c>
      <c r="D242" s="135" t="s">
        <v>300</v>
      </c>
      <c r="E242" s="136" t="s">
        <v>460</v>
      </c>
      <c r="F242" s="137" t="s">
        <v>461</v>
      </c>
      <c r="G242" s="138" t="s">
        <v>303</v>
      </c>
      <c r="H242" s="139">
        <v>3.892</v>
      </c>
      <c r="I242" s="23"/>
      <c r="J242" s="140">
        <f>ROUND(I242*H242,0)</f>
        <v>0</v>
      </c>
      <c r="K242" s="137" t="s">
        <v>314</v>
      </c>
      <c r="L242" s="46"/>
      <c r="M242" s="141" t="s">
        <v>1</v>
      </c>
      <c r="N242" s="142" t="s">
        <v>40</v>
      </c>
      <c r="O242" s="129"/>
      <c r="P242" s="130">
        <f>O242*H242</f>
        <v>0</v>
      </c>
      <c r="Q242" s="130">
        <v>2.256342204</v>
      </c>
      <c r="R242" s="130">
        <f>Q242*H242</f>
        <v>8.781683857968</v>
      </c>
      <c r="S242" s="130">
        <v>0</v>
      </c>
      <c r="T242" s="131">
        <f>S242*H242</f>
        <v>0</v>
      </c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R242" s="132" t="s">
        <v>304</v>
      </c>
      <c r="AT242" s="132" t="s">
        <v>300</v>
      </c>
      <c r="AU242" s="132" t="s">
        <v>83</v>
      </c>
      <c r="AY242" s="39" t="s">
        <v>298</v>
      </c>
      <c r="BE242" s="133">
        <f>IF(N242="základní",J242,0)</f>
        <v>0</v>
      </c>
      <c r="BF242" s="133">
        <f>IF(N242="snížená",J242,0)</f>
        <v>0</v>
      </c>
      <c r="BG242" s="133">
        <f>IF(N242="zákl. přenesená",J242,0)</f>
        <v>0</v>
      </c>
      <c r="BH242" s="133">
        <f>IF(N242="sníž. přenesená",J242,0)</f>
        <v>0</v>
      </c>
      <c r="BI242" s="133">
        <f>IF(N242="nulová",J242,0)</f>
        <v>0</v>
      </c>
      <c r="BJ242" s="39" t="s">
        <v>8</v>
      </c>
      <c r="BK242" s="133">
        <f>ROUND(I242*H242,0)</f>
        <v>0</v>
      </c>
      <c r="BL242" s="39" t="s">
        <v>304</v>
      </c>
      <c r="BM242" s="132" t="s">
        <v>462</v>
      </c>
    </row>
    <row r="243" spans="2:51" s="150" customFormat="1" ht="22.5">
      <c r="B243" s="151"/>
      <c r="D243" s="152" t="s">
        <v>306</v>
      </c>
      <c r="E243" s="153" t="s">
        <v>1</v>
      </c>
      <c r="F243" s="154" t="s">
        <v>463</v>
      </c>
      <c r="H243" s="155">
        <v>3.892</v>
      </c>
      <c r="L243" s="151"/>
      <c r="M243" s="156"/>
      <c r="N243" s="157"/>
      <c r="O243" s="157"/>
      <c r="P243" s="157"/>
      <c r="Q243" s="157"/>
      <c r="R243" s="157"/>
      <c r="S243" s="157"/>
      <c r="T243" s="158"/>
      <c r="AT243" s="153" t="s">
        <v>306</v>
      </c>
      <c r="AU243" s="153" t="s">
        <v>83</v>
      </c>
      <c r="AV243" s="150" t="s">
        <v>83</v>
      </c>
      <c r="AW243" s="150" t="s">
        <v>31</v>
      </c>
      <c r="AX243" s="150" t="s">
        <v>75</v>
      </c>
      <c r="AY243" s="153" t="s">
        <v>298</v>
      </c>
    </row>
    <row r="244" spans="2:51" s="150" customFormat="1" ht="22.5">
      <c r="B244" s="151"/>
      <c r="D244" s="152" t="s">
        <v>306</v>
      </c>
      <c r="E244" s="153" t="s">
        <v>1</v>
      </c>
      <c r="F244" s="154" t="s">
        <v>464</v>
      </c>
      <c r="H244" s="155">
        <v>0</v>
      </c>
      <c r="L244" s="151"/>
      <c r="M244" s="156"/>
      <c r="N244" s="157"/>
      <c r="O244" s="157"/>
      <c r="P244" s="157"/>
      <c r="Q244" s="157"/>
      <c r="R244" s="157"/>
      <c r="S244" s="157"/>
      <c r="T244" s="158"/>
      <c r="AT244" s="153" t="s">
        <v>306</v>
      </c>
      <c r="AU244" s="153" t="s">
        <v>83</v>
      </c>
      <c r="AV244" s="150" t="s">
        <v>83</v>
      </c>
      <c r="AW244" s="150" t="s">
        <v>31</v>
      </c>
      <c r="AX244" s="150" t="s">
        <v>75</v>
      </c>
      <c r="AY244" s="153" t="s">
        <v>298</v>
      </c>
    </row>
    <row r="245" spans="2:51" s="159" customFormat="1" ht="12">
      <c r="B245" s="160"/>
      <c r="D245" s="152" t="s">
        <v>306</v>
      </c>
      <c r="E245" s="161" t="s">
        <v>1</v>
      </c>
      <c r="F245" s="162" t="s">
        <v>309</v>
      </c>
      <c r="H245" s="163">
        <v>3.892</v>
      </c>
      <c r="L245" s="160"/>
      <c r="M245" s="164"/>
      <c r="N245" s="165"/>
      <c r="O245" s="165"/>
      <c r="P245" s="165"/>
      <c r="Q245" s="165"/>
      <c r="R245" s="165"/>
      <c r="S245" s="165"/>
      <c r="T245" s="166"/>
      <c r="AT245" s="161" t="s">
        <v>306</v>
      </c>
      <c r="AU245" s="161" t="s">
        <v>83</v>
      </c>
      <c r="AV245" s="159" t="s">
        <v>310</v>
      </c>
      <c r="AW245" s="159" t="s">
        <v>31</v>
      </c>
      <c r="AX245" s="159" t="s">
        <v>8</v>
      </c>
      <c r="AY245" s="161" t="s">
        <v>298</v>
      </c>
    </row>
    <row r="246" spans="1:65" s="49" customFormat="1" ht="14.45" customHeight="1">
      <c r="A246" s="47"/>
      <c r="B246" s="46"/>
      <c r="C246" s="135" t="s">
        <v>465</v>
      </c>
      <c r="D246" s="135" t="s">
        <v>300</v>
      </c>
      <c r="E246" s="136" t="s">
        <v>466</v>
      </c>
      <c r="F246" s="137" t="s">
        <v>467</v>
      </c>
      <c r="G246" s="138" t="s">
        <v>381</v>
      </c>
      <c r="H246" s="139">
        <v>25.944</v>
      </c>
      <c r="I246" s="23"/>
      <c r="J246" s="140">
        <f>ROUND(I246*H246,0)</f>
        <v>0</v>
      </c>
      <c r="K246" s="137" t="s">
        <v>314</v>
      </c>
      <c r="L246" s="46"/>
      <c r="M246" s="141" t="s">
        <v>1</v>
      </c>
      <c r="N246" s="142" t="s">
        <v>40</v>
      </c>
      <c r="O246" s="129"/>
      <c r="P246" s="130">
        <f>O246*H246</f>
        <v>0</v>
      </c>
      <c r="Q246" s="130">
        <v>0.0026919</v>
      </c>
      <c r="R246" s="130">
        <f>Q246*H246</f>
        <v>0.0698386536</v>
      </c>
      <c r="S246" s="130">
        <v>0</v>
      </c>
      <c r="T246" s="131">
        <f>S246*H246</f>
        <v>0</v>
      </c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R246" s="132" t="s">
        <v>304</v>
      </c>
      <c r="AT246" s="132" t="s">
        <v>300</v>
      </c>
      <c r="AU246" s="132" t="s">
        <v>83</v>
      </c>
      <c r="AY246" s="39" t="s">
        <v>298</v>
      </c>
      <c r="BE246" s="133">
        <f>IF(N246="základní",J246,0)</f>
        <v>0</v>
      </c>
      <c r="BF246" s="133">
        <f>IF(N246="snížená",J246,0)</f>
        <v>0</v>
      </c>
      <c r="BG246" s="133">
        <f>IF(N246="zákl. přenesená",J246,0)</f>
        <v>0</v>
      </c>
      <c r="BH246" s="133">
        <f>IF(N246="sníž. přenesená",J246,0)</f>
        <v>0</v>
      </c>
      <c r="BI246" s="133">
        <f>IF(N246="nulová",J246,0)</f>
        <v>0</v>
      </c>
      <c r="BJ246" s="39" t="s">
        <v>8</v>
      </c>
      <c r="BK246" s="133">
        <f>ROUND(I246*H246,0)</f>
        <v>0</v>
      </c>
      <c r="BL246" s="39" t="s">
        <v>304</v>
      </c>
      <c r="BM246" s="132" t="s">
        <v>468</v>
      </c>
    </row>
    <row r="247" spans="2:51" s="150" customFormat="1" ht="22.5">
      <c r="B247" s="151"/>
      <c r="D247" s="152" t="s">
        <v>306</v>
      </c>
      <c r="E247" s="153" t="s">
        <v>1</v>
      </c>
      <c r="F247" s="154" t="s">
        <v>469</v>
      </c>
      <c r="H247" s="155">
        <v>25.944</v>
      </c>
      <c r="L247" s="151"/>
      <c r="M247" s="156"/>
      <c r="N247" s="157"/>
      <c r="O247" s="157"/>
      <c r="P247" s="157"/>
      <c r="Q247" s="157"/>
      <c r="R247" s="157"/>
      <c r="S247" s="157"/>
      <c r="T247" s="158"/>
      <c r="AT247" s="153" t="s">
        <v>306</v>
      </c>
      <c r="AU247" s="153" t="s">
        <v>83</v>
      </c>
      <c r="AV247" s="150" t="s">
        <v>83</v>
      </c>
      <c r="AW247" s="150" t="s">
        <v>31</v>
      </c>
      <c r="AX247" s="150" t="s">
        <v>75</v>
      </c>
      <c r="AY247" s="153" t="s">
        <v>298</v>
      </c>
    </row>
    <row r="248" spans="2:51" s="150" customFormat="1" ht="22.5">
      <c r="B248" s="151"/>
      <c r="D248" s="152" t="s">
        <v>306</v>
      </c>
      <c r="E248" s="153" t="s">
        <v>1</v>
      </c>
      <c r="F248" s="154" t="s">
        <v>470</v>
      </c>
      <c r="H248" s="155">
        <v>0</v>
      </c>
      <c r="L248" s="151"/>
      <c r="M248" s="156"/>
      <c r="N248" s="157"/>
      <c r="O248" s="157"/>
      <c r="P248" s="157"/>
      <c r="Q248" s="157"/>
      <c r="R248" s="157"/>
      <c r="S248" s="157"/>
      <c r="T248" s="158"/>
      <c r="AT248" s="153" t="s">
        <v>306</v>
      </c>
      <c r="AU248" s="153" t="s">
        <v>83</v>
      </c>
      <c r="AV248" s="150" t="s">
        <v>83</v>
      </c>
      <c r="AW248" s="150" t="s">
        <v>31</v>
      </c>
      <c r="AX248" s="150" t="s">
        <v>75</v>
      </c>
      <c r="AY248" s="153" t="s">
        <v>298</v>
      </c>
    </row>
    <row r="249" spans="2:51" s="159" customFormat="1" ht="12">
      <c r="B249" s="160"/>
      <c r="D249" s="152" t="s">
        <v>306</v>
      </c>
      <c r="E249" s="161" t="s">
        <v>1</v>
      </c>
      <c r="F249" s="162" t="s">
        <v>309</v>
      </c>
      <c r="H249" s="163">
        <v>25.944</v>
      </c>
      <c r="L249" s="160"/>
      <c r="M249" s="164"/>
      <c r="N249" s="165"/>
      <c r="O249" s="165"/>
      <c r="P249" s="165"/>
      <c r="Q249" s="165"/>
      <c r="R249" s="165"/>
      <c r="S249" s="165"/>
      <c r="T249" s="166"/>
      <c r="AT249" s="161" t="s">
        <v>306</v>
      </c>
      <c r="AU249" s="161" t="s">
        <v>83</v>
      </c>
      <c r="AV249" s="159" t="s">
        <v>310</v>
      </c>
      <c r="AW249" s="159" t="s">
        <v>31</v>
      </c>
      <c r="AX249" s="159" t="s">
        <v>8</v>
      </c>
      <c r="AY249" s="161" t="s">
        <v>298</v>
      </c>
    </row>
    <row r="250" spans="1:65" s="49" customFormat="1" ht="14.45" customHeight="1">
      <c r="A250" s="47"/>
      <c r="B250" s="46"/>
      <c r="C250" s="135" t="s">
        <v>471</v>
      </c>
      <c r="D250" s="135" t="s">
        <v>300</v>
      </c>
      <c r="E250" s="136" t="s">
        <v>472</v>
      </c>
      <c r="F250" s="137" t="s">
        <v>473</v>
      </c>
      <c r="G250" s="138" t="s">
        <v>381</v>
      </c>
      <c r="H250" s="139">
        <v>25.944</v>
      </c>
      <c r="I250" s="23"/>
      <c r="J250" s="140">
        <f>ROUND(I250*H250,0)</f>
        <v>0</v>
      </c>
      <c r="K250" s="137" t="s">
        <v>314</v>
      </c>
      <c r="L250" s="46"/>
      <c r="M250" s="141" t="s">
        <v>1</v>
      </c>
      <c r="N250" s="142" t="s">
        <v>40</v>
      </c>
      <c r="O250" s="129"/>
      <c r="P250" s="130">
        <f>O250*H250</f>
        <v>0</v>
      </c>
      <c r="Q250" s="130">
        <v>0</v>
      </c>
      <c r="R250" s="130">
        <f>Q250*H250</f>
        <v>0</v>
      </c>
      <c r="S250" s="130">
        <v>0</v>
      </c>
      <c r="T250" s="131">
        <f>S250*H250</f>
        <v>0</v>
      </c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R250" s="132" t="s">
        <v>304</v>
      </c>
      <c r="AT250" s="132" t="s">
        <v>300</v>
      </c>
      <c r="AU250" s="132" t="s">
        <v>83</v>
      </c>
      <c r="AY250" s="39" t="s">
        <v>298</v>
      </c>
      <c r="BE250" s="133">
        <f>IF(N250="základní",J250,0)</f>
        <v>0</v>
      </c>
      <c r="BF250" s="133">
        <f>IF(N250="snížená",J250,0)</f>
        <v>0</v>
      </c>
      <c r="BG250" s="133">
        <f>IF(N250="zákl. přenesená",J250,0)</f>
        <v>0</v>
      </c>
      <c r="BH250" s="133">
        <f>IF(N250="sníž. přenesená",J250,0)</f>
        <v>0</v>
      </c>
      <c r="BI250" s="133">
        <f>IF(N250="nulová",J250,0)</f>
        <v>0</v>
      </c>
      <c r="BJ250" s="39" t="s">
        <v>8</v>
      </c>
      <c r="BK250" s="133">
        <f>ROUND(I250*H250,0)</f>
        <v>0</v>
      </c>
      <c r="BL250" s="39" t="s">
        <v>304</v>
      </c>
      <c r="BM250" s="132" t="s">
        <v>474</v>
      </c>
    </row>
    <row r="251" spans="1:65" s="49" customFormat="1" ht="24.2" customHeight="1">
      <c r="A251" s="47"/>
      <c r="B251" s="46"/>
      <c r="C251" s="135" t="s">
        <v>475</v>
      </c>
      <c r="D251" s="135" t="s">
        <v>300</v>
      </c>
      <c r="E251" s="136" t="s">
        <v>476</v>
      </c>
      <c r="F251" s="137" t="s">
        <v>477</v>
      </c>
      <c r="G251" s="138" t="s">
        <v>438</v>
      </c>
      <c r="H251" s="139">
        <v>10</v>
      </c>
      <c r="I251" s="23"/>
      <c r="J251" s="140">
        <f>ROUND(I251*H251,0)</f>
        <v>0</v>
      </c>
      <c r="K251" s="137" t="s">
        <v>314</v>
      </c>
      <c r="L251" s="46"/>
      <c r="M251" s="141" t="s">
        <v>1</v>
      </c>
      <c r="N251" s="142" t="s">
        <v>40</v>
      </c>
      <c r="O251" s="129"/>
      <c r="P251" s="130">
        <f>O251*H251</f>
        <v>0</v>
      </c>
      <c r="Q251" s="130">
        <v>0.00497916</v>
      </c>
      <c r="R251" s="130">
        <f>Q251*H251</f>
        <v>0.0497916</v>
      </c>
      <c r="S251" s="130">
        <v>0</v>
      </c>
      <c r="T251" s="131">
        <f>S251*H251</f>
        <v>0</v>
      </c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R251" s="132" t="s">
        <v>304</v>
      </c>
      <c r="AT251" s="132" t="s">
        <v>300</v>
      </c>
      <c r="AU251" s="132" t="s">
        <v>83</v>
      </c>
      <c r="AY251" s="39" t="s">
        <v>298</v>
      </c>
      <c r="BE251" s="133">
        <f>IF(N251="základní",J251,0)</f>
        <v>0</v>
      </c>
      <c r="BF251" s="133">
        <f>IF(N251="snížená",J251,0)</f>
        <v>0</v>
      </c>
      <c r="BG251" s="133">
        <f>IF(N251="zákl. přenesená",J251,0)</f>
        <v>0</v>
      </c>
      <c r="BH251" s="133">
        <f>IF(N251="sníž. přenesená",J251,0)</f>
        <v>0</v>
      </c>
      <c r="BI251" s="133">
        <f>IF(N251="nulová",J251,0)</f>
        <v>0</v>
      </c>
      <c r="BJ251" s="39" t="s">
        <v>8</v>
      </c>
      <c r="BK251" s="133">
        <f>ROUND(I251*H251,0)</f>
        <v>0</v>
      </c>
      <c r="BL251" s="39" t="s">
        <v>304</v>
      </c>
      <c r="BM251" s="132" t="s">
        <v>478</v>
      </c>
    </row>
    <row r="252" spans="2:51" s="150" customFormat="1" ht="12">
      <c r="B252" s="151"/>
      <c r="D252" s="152" t="s">
        <v>306</v>
      </c>
      <c r="E252" s="153" t="s">
        <v>1</v>
      </c>
      <c r="F252" s="154" t="s">
        <v>479</v>
      </c>
      <c r="H252" s="155">
        <v>8</v>
      </c>
      <c r="L252" s="151"/>
      <c r="M252" s="156"/>
      <c r="N252" s="157"/>
      <c r="O252" s="157"/>
      <c r="P252" s="157"/>
      <c r="Q252" s="157"/>
      <c r="R252" s="157"/>
      <c r="S252" s="157"/>
      <c r="T252" s="158"/>
      <c r="AT252" s="153" t="s">
        <v>306</v>
      </c>
      <c r="AU252" s="153" t="s">
        <v>83</v>
      </c>
      <c r="AV252" s="150" t="s">
        <v>83</v>
      </c>
      <c r="AW252" s="150" t="s">
        <v>31</v>
      </c>
      <c r="AX252" s="150" t="s">
        <v>75</v>
      </c>
      <c r="AY252" s="153" t="s">
        <v>298</v>
      </c>
    </row>
    <row r="253" spans="2:51" s="150" customFormat="1" ht="12">
      <c r="B253" s="151"/>
      <c r="D253" s="152" t="s">
        <v>306</v>
      </c>
      <c r="E253" s="153" t="s">
        <v>1</v>
      </c>
      <c r="F253" s="154" t="s">
        <v>480</v>
      </c>
      <c r="H253" s="155">
        <v>2</v>
      </c>
      <c r="L253" s="151"/>
      <c r="M253" s="156"/>
      <c r="N253" s="157"/>
      <c r="O253" s="157"/>
      <c r="P253" s="157"/>
      <c r="Q253" s="157"/>
      <c r="R253" s="157"/>
      <c r="S253" s="157"/>
      <c r="T253" s="158"/>
      <c r="AT253" s="153" t="s">
        <v>306</v>
      </c>
      <c r="AU253" s="153" t="s">
        <v>83</v>
      </c>
      <c r="AV253" s="150" t="s">
        <v>83</v>
      </c>
      <c r="AW253" s="150" t="s">
        <v>31</v>
      </c>
      <c r="AX253" s="150" t="s">
        <v>75</v>
      </c>
      <c r="AY253" s="153" t="s">
        <v>298</v>
      </c>
    </row>
    <row r="254" spans="2:51" s="159" customFormat="1" ht="22.5">
      <c r="B254" s="160"/>
      <c r="D254" s="152" t="s">
        <v>306</v>
      </c>
      <c r="E254" s="161" t="s">
        <v>1</v>
      </c>
      <c r="F254" s="162" t="s">
        <v>481</v>
      </c>
      <c r="H254" s="163">
        <v>10</v>
      </c>
      <c r="L254" s="160"/>
      <c r="M254" s="164"/>
      <c r="N254" s="165"/>
      <c r="O254" s="165"/>
      <c r="P254" s="165"/>
      <c r="Q254" s="165"/>
      <c r="R254" s="165"/>
      <c r="S254" s="165"/>
      <c r="T254" s="166"/>
      <c r="AT254" s="161" t="s">
        <v>306</v>
      </c>
      <c r="AU254" s="161" t="s">
        <v>83</v>
      </c>
      <c r="AV254" s="159" t="s">
        <v>310</v>
      </c>
      <c r="AW254" s="159" t="s">
        <v>31</v>
      </c>
      <c r="AX254" s="159" t="s">
        <v>8</v>
      </c>
      <c r="AY254" s="161" t="s">
        <v>298</v>
      </c>
    </row>
    <row r="255" spans="1:65" s="49" customFormat="1" ht="24.2" customHeight="1">
      <c r="A255" s="47"/>
      <c r="B255" s="46"/>
      <c r="C255" s="135" t="s">
        <v>482</v>
      </c>
      <c r="D255" s="135" t="s">
        <v>300</v>
      </c>
      <c r="E255" s="136" t="s">
        <v>483</v>
      </c>
      <c r="F255" s="137" t="s">
        <v>484</v>
      </c>
      <c r="G255" s="138" t="s">
        <v>438</v>
      </c>
      <c r="H255" s="139">
        <v>5</v>
      </c>
      <c r="I255" s="23"/>
      <c r="J255" s="140">
        <f>ROUND(I255*H255,0)</f>
        <v>0</v>
      </c>
      <c r="K255" s="137" t="s">
        <v>314</v>
      </c>
      <c r="L255" s="46"/>
      <c r="M255" s="141" t="s">
        <v>1</v>
      </c>
      <c r="N255" s="142" t="s">
        <v>40</v>
      </c>
      <c r="O255" s="129"/>
      <c r="P255" s="130">
        <f>O255*H255</f>
        <v>0</v>
      </c>
      <c r="Q255" s="130">
        <v>0.01350704</v>
      </c>
      <c r="R255" s="130">
        <f>Q255*H255</f>
        <v>0.0675352</v>
      </c>
      <c r="S255" s="130">
        <v>0</v>
      </c>
      <c r="T255" s="131">
        <f>S255*H255</f>
        <v>0</v>
      </c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R255" s="132" t="s">
        <v>304</v>
      </c>
      <c r="AT255" s="132" t="s">
        <v>300</v>
      </c>
      <c r="AU255" s="132" t="s">
        <v>83</v>
      </c>
      <c r="AY255" s="39" t="s">
        <v>298</v>
      </c>
      <c r="BE255" s="133">
        <f>IF(N255="základní",J255,0)</f>
        <v>0</v>
      </c>
      <c r="BF255" s="133">
        <f>IF(N255="snížená",J255,0)</f>
        <v>0</v>
      </c>
      <c r="BG255" s="133">
        <f>IF(N255="zákl. přenesená",J255,0)</f>
        <v>0</v>
      </c>
      <c r="BH255" s="133">
        <f>IF(N255="sníž. přenesená",J255,0)</f>
        <v>0</v>
      </c>
      <c r="BI255" s="133">
        <f>IF(N255="nulová",J255,0)</f>
        <v>0</v>
      </c>
      <c r="BJ255" s="39" t="s">
        <v>8</v>
      </c>
      <c r="BK255" s="133">
        <f>ROUND(I255*H255,0)</f>
        <v>0</v>
      </c>
      <c r="BL255" s="39" t="s">
        <v>304</v>
      </c>
      <c r="BM255" s="132" t="s">
        <v>485</v>
      </c>
    </row>
    <row r="256" spans="2:51" s="150" customFormat="1" ht="12">
      <c r="B256" s="151"/>
      <c r="D256" s="152" t="s">
        <v>306</v>
      </c>
      <c r="E256" s="153" t="s">
        <v>1</v>
      </c>
      <c r="F256" s="154" t="s">
        <v>486</v>
      </c>
      <c r="H256" s="155">
        <v>5</v>
      </c>
      <c r="L256" s="151"/>
      <c r="M256" s="156"/>
      <c r="N256" s="157"/>
      <c r="O256" s="157"/>
      <c r="P256" s="157"/>
      <c r="Q256" s="157"/>
      <c r="R256" s="157"/>
      <c r="S256" s="157"/>
      <c r="T256" s="158"/>
      <c r="AT256" s="153" t="s">
        <v>306</v>
      </c>
      <c r="AU256" s="153" t="s">
        <v>83</v>
      </c>
      <c r="AV256" s="150" t="s">
        <v>83</v>
      </c>
      <c r="AW256" s="150" t="s">
        <v>31</v>
      </c>
      <c r="AX256" s="150" t="s">
        <v>75</v>
      </c>
      <c r="AY256" s="153" t="s">
        <v>298</v>
      </c>
    </row>
    <row r="257" spans="2:51" s="159" customFormat="1" ht="22.5">
      <c r="B257" s="160"/>
      <c r="D257" s="152" t="s">
        <v>306</v>
      </c>
      <c r="E257" s="161" t="s">
        <v>1</v>
      </c>
      <c r="F257" s="162" t="s">
        <v>481</v>
      </c>
      <c r="H257" s="163">
        <v>5</v>
      </c>
      <c r="L257" s="160"/>
      <c r="M257" s="164"/>
      <c r="N257" s="165"/>
      <c r="O257" s="165"/>
      <c r="P257" s="165"/>
      <c r="Q257" s="165"/>
      <c r="R257" s="165"/>
      <c r="S257" s="165"/>
      <c r="T257" s="166"/>
      <c r="AT257" s="161" t="s">
        <v>306</v>
      </c>
      <c r="AU257" s="161" t="s">
        <v>83</v>
      </c>
      <c r="AV257" s="159" t="s">
        <v>310</v>
      </c>
      <c r="AW257" s="159" t="s">
        <v>31</v>
      </c>
      <c r="AX257" s="159" t="s">
        <v>8</v>
      </c>
      <c r="AY257" s="161" t="s">
        <v>298</v>
      </c>
    </row>
    <row r="258" spans="1:65" s="49" customFormat="1" ht="14.45" customHeight="1">
      <c r="A258" s="47"/>
      <c r="B258" s="46"/>
      <c r="C258" s="135" t="s">
        <v>487</v>
      </c>
      <c r="D258" s="135" t="s">
        <v>300</v>
      </c>
      <c r="E258" s="136" t="s">
        <v>488</v>
      </c>
      <c r="F258" s="137" t="s">
        <v>489</v>
      </c>
      <c r="G258" s="138" t="s">
        <v>303</v>
      </c>
      <c r="H258" s="139">
        <v>3.651</v>
      </c>
      <c r="I258" s="23"/>
      <c r="J258" s="140">
        <f>ROUND(I258*H258,0)</f>
        <v>0</v>
      </c>
      <c r="K258" s="137" t="s">
        <v>314</v>
      </c>
      <c r="L258" s="46"/>
      <c r="M258" s="141" t="s">
        <v>1</v>
      </c>
      <c r="N258" s="142" t="s">
        <v>40</v>
      </c>
      <c r="O258" s="129"/>
      <c r="P258" s="130">
        <f>O258*H258</f>
        <v>0</v>
      </c>
      <c r="Q258" s="130">
        <v>2.256342204</v>
      </c>
      <c r="R258" s="130">
        <f>Q258*H258</f>
        <v>8.237905386804</v>
      </c>
      <c r="S258" s="130">
        <v>0</v>
      </c>
      <c r="T258" s="131">
        <f>S258*H258</f>
        <v>0</v>
      </c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R258" s="132" t="s">
        <v>304</v>
      </c>
      <c r="AT258" s="132" t="s">
        <v>300</v>
      </c>
      <c r="AU258" s="132" t="s">
        <v>83</v>
      </c>
      <c r="AY258" s="39" t="s">
        <v>298</v>
      </c>
      <c r="BE258" s="133">
        <f>IF(N258="základní",J258,0)</f>
        <v>0</v>
      </c>
      <c r="BF258" s="133">
        <f>IF(N258="snížená",J258,0)</f>
        <v>0</v>
      </c>
      <c r="BG258" s="133">
        <f>IF(N258="zákl. přenesená",J258,0)</f>
        <v>0</v>
      </c>
      <c r="BH258" s="133">
        <f>IF(N258="sníž. přenesená",J258,0)</f>
        <v>0</v>
      </c>
      <c r="BI258" s="133">
        <f>IF(N258="nulová",J258,0)</f>
        <v>0</v>
      </c>
      <c r="BJ258" s="39" t="s">
        <v>8</v>
      </c>
      <c r="BK258" s="133">
        <f>ROUND(I258*H258,0)</f>
        <v>0</v>
      </c>
      <c r="BL258" s="39" t="s">
        <v>304</v>
      </c>
      <c r="BM258" s="132" t="s">
        <v>490</v>
      </c>
    </row>
    <row r="259" spans="2:51" s="150" customFormat="1" ht="12">
      <c r="B259" s="151"/>
      <c r="D259" s="152" t="s">
        <v>306</v>
      </c>
      <c r="E259" s="153" t="s">
        <v>1</v>
      </c>
      <c r="F259" s="154" t="s">
        <v>491</v>
      </c>
      <c r="H259" s="155">
        <v>1.088</v>
      </c>
      <c r="L259" s="151"/>
      <c r="M259" s="156"/>
      <c r="N259" s="157"/>
      <c r="O259" s="157"/>
      <c r="P259" s="157"/>
      <c r="Q259" s="157"/>
      <c r="R259" s="157"/>
      <c r="S259" s="157"/>
      <c r="T259" s="158"/>
      <c r="AT259" s="153" t="s">
        <v>306</v>
      </c>
      <c r="AU259" s="153" t="s">
        <v>83</v>
      </c>
      <c r="AV259" s="150" t="s">
        <v>83</v>
      </c>
      <c r="AW259" s="150" t="s">
        <v>31</v>
      </c>
      <c r="AX259" s="150" t="s">
        <v>75</v>
      </c>
      <c r="AY259" s="153" t="s">
        <v>298</v>
      </c>
    </row>
    <row r="260" spans="2:51" s="150" customFormat="1" ht="12">
      <c r="B260" s="151"/>
      <c r="D260" s="152" t="s">
        <v>306</v>
      </c>
      <c r="E260" s="153" t="s">
        <v>1</v>
      </c>
      <c r="F260" s="154" t="s">
        <v>492</v>
      </c>
      <c r="H260" s="155">
        <v>0.88</v>
      </c>
      <c r="L260" s="151"/>
      <c r="M260" s="156"/>
      <c r="N260" s="157"/>
      <c r="O260" s="157"/>
      <c r="P260" s="157"/>
      <c r="Q260" s="157"/>
      <c r="R260" s="157"/>
      <c r="S260" s="157"/>
      <c r="T260" s="158"/>
      <c r="AT260" s="153" t="s">
        <v>306</v>
      </c>
      <c r="AU260" s="153" t="s">
        <v>83</v>
      </c>
      <c r="AV260" s="150" t="s">
        <v>83</v>
      </c>
      <c r="AW260" s="150" t="s">
        <v>31</v>
      </c>
      <c r="AX260" s="150" t="s">
        <v>75</v>
      </c>
      <c r="AY260" s="153" t="s">
        <v>298</v>
      </c>
    </row>
    <row r="261" spans="2:51" s="150" customFormat="1" ht="12">
      <c r="B261" s="151"/>
      <c r="D261" s="152" t="s">
        <v>306</v>
      </c>
      <c r="E261" s="153" t="s">
        <v>1</v>
      </c>
      <c r="F261" s="154" t="s">
        <v>493</v>
      </c>
      <c r="H261" s="155">
        <v>0.396</v>
      </c>
      <c r="L261" s="151"/>
      <c r="M261" s="156"/>
      <c r="N261" s="157"/>
      <c r="O261" s="157"/>
      <c r="P261" s="157"/>
      <c r="Q261" s="157"/>
      <c r="R261" s="157"/>
      <c r="S261" s="157"/>
      <c r="T261" s="158"/>
      <c r="AT261" s="153" t="s">
        <v>306</v>
      </c>
      <c r="AU261" s="153" t="s">
        <v>83</v>
      </c>
      <c r="AV261" s="150" t="s">
        <v>83</v>
      </c>
      <c r="AW261" s="150" t="s">
        <v>31</v>
      </c>
      <c r="AX261" s="150" t="s">
        <v>75</v>
      </c>
      <c r="AY261" s="153" t="s">
        <v>298</v>
      </c>
    </row>
    <row r="262" spans="2:51" s="150" customFormat="1" ht="12">
      <c r="B262" s="151"/>
      <c r="D262" s="152" t="s">
        <v>306</v>
      </c>
      <c r="E262" s="153" t="s">
        <v>1</v>
      </c>
      <c r="F262" s="154" t="s">
        <v>494</v>
      </c>
      <c r="H262" s="155">
        <v>1.287</v>
      </c>
      <c r="L262" s="151"/>
      <c r="M262" s="156"/>
      <c r="N262" s="157"/>
      <c r="O262" s="157"/>
      <c r="P262" s="157"/>
      <c r="Q262" s="157"/>
      <c r="R262" s="157"/>
      <c r="S262" s="157"/>
      <c r="T262" s="158"/>
      <c r="AT262" s="153" t="s">
        <v>306</v>
      </c>
      <c r="AU262" s="153" t="s">
        <v>83</v>
      </c>
      <c r="AV262" s="150" t="s">
        <v>83</v>
      </c>
      <c r="AW262" s="150" t="s">
        <v>31</v>
      </c>
      <c r="AX262" s="150" t="s">
        <v>75</v>
      </c>
      <c r="AY262" s="153" t="s">
        <v>298</v>
      </c>
    </row>
    <row r="263" spans="2:51" s="159" customFormat="1" ht="12">
      <c r="B263" s="160"/>
      <c r="D263" s="152" t="s">
        <v>306</v>
      </c>
      <c r="E263" s="161" t="s">
        <v>1</v>
      </c>
      <c r="F263" s="162" t="s">
        <v>495</v>
      </c>
      <c r="H263" s="163">
        <v>3.651</v>
      </c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306</v>
      </c>
      <c r="AU263" s="161" t="s">
        <v>83</v>
      </c>
      <c r="AV263" s="159" t="s">
        <v>310</v>
      </c>
      <c r="AW263" s="159" t="s">
        <v>31</v>
      </c>
      <c r="AX263" s="159" t="s">
        <v>8</v>
      </c>
      <c r="AY263" s="161" t="s">
        <v>298</v>
      </c>
    </row>
    <row r="264" spans="1:65" s="49" customFormat="1" ht="14.45" customHeight="1">
      <c r="A264" s="47"/>
      <c r="B264" s="46"/>
      <c r="C264" s="135" t="s">
        <v>496</v>
      </c>
      <c r="D264" s="135" t="s">
        <v>300</v>
      </c>
      <c r="E264" s="136" t="s">
        <v>497</v>
      </c>
      <c r="F264" s="137" t="s">
        <v>498</v>
      </c>
      <c r="G264" s="138" t="s">
        <v>303</v>
      </c>
      <c r="H264" s="139">
        <v>4.038</v>
      </c>
      <c r="I264" s="23"/>
      <c r="J264" s="140">
        <f>ROUND(I264*H264,0)</f>
        <v>0</v>
      </c>
      <c r="K264" s="137" t="s">
        <v>314</v>
      </c>
      <c r="L264" s="46"/>
      <c r="M264" s="141" t="s">
        <v>1</v>
      </c>
      <c r="N264" s="142" t="s">
        <v>40</v>
      </c>
      <c r="O264" s="129"/>
      <c r="P264" s="130">
        <f>O264*H264</f>
        <v>0</v>
      </c>
      <c r="Q264" s="130">
        <v>2.453292204</v>
      </c>
      <c r="R264" s="130">
        <f>Q264*H264</f>
        <v>9.906393919752</v>
      </c>
      <c r="S264" s="130">
        <v>0</v>
      </c>
      <c r="T264" s="131">
        <f>S264*H264</f>
        <v>0</v>
      </c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R264" s="132" t="s">
        <v>304</v>
      </c>
      <c r="AT264" s="132" t="s">
        <v>300</v>
      </c>
      <c r="AU264" s="132" t="s">
        <v>83</v>
      </c>
      <c r="AY264" s="39" t="s">
        <v>298</v>
      </c>
      <c r="BE264" s="133">
        <f>IF(N264="základní",J264,0)</f>
        <v>0</v>
      </c>
      <c r="BF264" s="133">
        <f>IF(N264="snížená",J264,0)</f>
        <v>0</v>
      </c>
      <c r="BG264" s="133">
        <f>IF(N264="zákl. přenesená",J264,0)</f>
        <v>0</v>
      </c>
      <c r="BH264" s="133">
        <f>IF(N264="sníž. přenesená",J264,0)</f>
        <v>0</v>
      </c>
      <c r="BI264" s="133">
        <f>IF(N264="nulová",J264,0)</f>
        <v>0</v>
      </c>
      <c r="BJ264" s="39" t="s">
        <v>8</v>
      </c>
      <c r="BK264" s="133">
        <f>ROUND(I264*H264,0)</f>
        <v>0</v>
      </c>
      <c r="BL264" s="39" t="s">
        <v>304</v>
      </c>
      <c r="BM264" s="132" t="s">
        <v>499</v>
      </c>
    </row>
    <row r="265" spans="2:51" s="150" customFormat="1" ht="12">
      <c r="B265" s="151"/>
      <c r="D265" s="152" t="s">
        <v>306</v>
      </c>
      <c r="E265" s="153" t="s">
        <v>1</v>
      </c>
      <c r="F265" s="154" t="s">
        <v>500</v>
      </c>
      <c r="H265" s="155">
        <v>0.538</v>
      </c>
      <c r="L265" s="151"/>
      <c r="M265" s="156"/>
      <c r="N265" s="157"/>
      <c r="O265" s="157"/>
      <c r="P265" s="157"/>
      <c r="Q265" s="157"/>
      <c r="R265" s="157"/>
      <c r="S265" s="157"/>
      <c r="T265" s="158"/>
      <c r="AT265" s="153" t="s">
        <v>306</v>
      </c>
      <c r="AU265" s="153" t="s">
        <v>83</v>
      </c>
      <c r="AV265" s="150" t="s">
        <v>83</v>
      </c>
      <c r="AW265" s="150" t="s">
        <v>31</v>
      </c>
      <c r="AX265" s="150" t="s">
        <v>75</v>
      </c>
      <c r="AY265" s="153" t="s">
        <v>298</v>
      </c>
    </row>
    <row r="266" spans="2:51" s="150" customFormat="1" ht="12">
      <c r="B266" s="151"/>
      <c r="D266" s="152" t="s">
        <v>306</v>
      </c>
      <c r="E266" s="153" t="s">
        <v>1</v>
      </c>
      <c r="F266" s="154" t="s">
        <v>501</v>
      </c>
      <c r="H266" s="155">
        <v>0.898</v>
      </c>
      <c r="L266" s="151"/>
      <c r="M266" s="156"/>
      <c r="N266" s="157"/>
      <c r="O266" s="157"/>
      <c r="P266" s="157"/>
      <c r="Q266" s="157"/>
      <c r="R266" s="157"/>
      <c r="S266" s="157"/>
      <c r="T266" s="158"/>
      <c r="AT266" s="153" t="s">
        <v>306</v>
      </c>
      <c r="AU266" s="153" t="s">
        <v>83</v>
      </c>
      <c r="AV266" s="150" t="s">
        <v>83</v>
      </c>
      <c r="AW266" s="150" t="s">
        <v>31</v>
      </c>
      <c r="AX266" s="150" t="s">
        <v>75</v>
      </c>
      <c r="AY266" s="153" t="s">
        <v>298</v>
      </c>
    </row>
    <row r="267" spans="2:51" s="150" customFormat="1" ht="12">
      <c r="B267" s="151"/>
      <c r="D267" s="152" t="s">
        <v>306</v>
      </c>
      <c r="E267" s="153" t="s">
        <v>1</v>
      </c>
      <c r="F267" s="154" t="s">
        <v>502</v>
      </c>
      <c r="H267" s="155">
        <v>0.523</v>
      </c>
      <c r="L267" s="151"/>
      <c r="M267" s="156"/>
      <c r="N267" s="157"/>
      <c r="O267" s="157"/>
      <c r="P267" s="157"/>
      <c r="Q267" s="157"/>
      <c r="R267" s="157"/>
      <c r="S267" s="157"/>
      <c r="T267" s="158"/>
      <c r="AT267" s="153" t="s">
        <v>306</v>
      </c>
      <c r="AU267" s="153" t="s">
        <v>83</v>
      </c>
      <c r="AV267" s="150" t="s">
        <v>83</v>
      </c>
      <c r="AW267" s="150" t="s">
        <v>31</v>
      </c>
      <c r="AX267" s="150" t="s">
        <v>75</v>
      </c>
      <c r="AY267" s="153" t="s">
        <v>298</v>
      </c>
    </row>
    <row r="268" spans="2:51" s="159" customFormat="1" ht="12">
      <c r="B268" s="160"/>
      <c r="D268" s="152" t="s">
        <v>306</v>
      </c>
      <c r="E268" s="161" t="s">
        <v>1</v>
      </c>
      <c r="F268" s="162" t="s">
        <v>503</v>
      </c>
      <c r="H268" s="163">
        <v>1.959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306</v>
      </c>
      <c r="AU268" s="161" t="s">
        <v>83</v>
      </c>
      <c r="AV268" s="159" t="s">
        <v>310</v>
      </c>
      <c r="AW268" s="159" t="s">
        <v>31</v>
      </c>
      <c r="AX268" s="159" t="s">
        <v>75</v>
      </c>
      <c r="AY268" s="161" t="s">
        <v>298</v>
      </c>
    </row>
    <row r="269" spans="2:51" s="150" customFormat="1" ht="12">
      <c r="B269" s="151"/>
      <c r="D269" s="152" t="s">
        <v>306</v>
      </c>
      <c r="E269" s="153" t="s">
        <v>1</v>
      </c>
      <c r="F269" s="154" t="s">
        <v>504</v>
      </c>
      <c r="H269" s="155">
        <v>0.42</v>
      </c>
      <c r="L269" s="151"/>
      <c r="M269" s="156"/>
      <c r="N269" s="157"/>
      <c r="O269" s="157"/>
      <c r="P269" s="157"/>
      <c r="Q269" s="157"/>
      <c r="R269" s="157"/>
      <c r="S269" s="157"/>
      <c r="T269" s="158"/>
      <c r="AT269" s="153" t="s">
        <v>306</v>
      </c>
      <c r="AU269" s="153" t="s">
        <v>83</v>
      </c>
      <c r="AV269" s="150" t="s">
        <v>83</v>
      </c>
      <c r="AW269" s="150" t="s">
        <v>31</v>
      </c>
      <c r="AX269" s="150" t="s">
        <v>75</v>
      </c>
      <c r="AY269" s="153" t="s">
        <v>298</v>
      </c>
    </row>
    <row r="270" spans="2:51" s="150" customFormat="1" ht="12">
      <c r="B270" s="151"/>
      <c r="D270" s="152" t="s">
        <v>306</v>
      </c>
      <c r="E270" s="153" t="s">
        <v>1</v>
      </c>
      <c r="F270" s="154" t="s">
        <v>505</v>
      </c>
      <c r="H270" s="155">
        <v>0.483</v>
      </c>
      <c r="L270" s="151"/>
      <c r="M270" s="156"/>
      <c r="N270" s="157"/>
      <c r="O270" s="157"/>
      <c r="P270" s="157"/>
      <c r="Q270" s="157"/>
      <c r="R270" s="157"/>
      <c r="S270" s="157"/>
      <c r="T270" s="158"/>
      <c r="AT270" s="153" t="s">
        <v>306</v>
      </c>
      <c r="AU270" s="153" t="s">
        <v>83</v>
      </c>
      <c r="AV270" s="150" t="s">
        <v>83</v>
      </c>
      <c r="AW270" s="150" t="s">
        <v>31</v>
      </c>
      <c r="AX270" s="150" t="s">
        <v>75</v>
      </c>
      <c r="AY270" s="153" t="s">
        <v>298</v>
      </c>
    </row>
    <row r="271" spans="2:51" s="150" customFormat="1" ht="12">
      <c r="B271" s="151"/>
      <c r="D271" s="152" t="s">
        <v>306</v>
      </c>
      <c r="E271" s="153" t="s">
        <v>1</v>
      </c>
      <c r="F271" s="154" t="s">
        <v>506</v>
      </c>
      <c r="H271" s="155">
        <v>1.176</v>
      </c>
      <c r="L271" s="151"/>
      <c r="M271" s="156"/>
      <c r="N271" s="157"/>
      <c r="O271" s="157"/>
      <c r="P271" s="157"/>
      <c r="Q271" s="157"/>
      <c r="R271" s="157"/>
      <c r="S271" s="157"/>
      <c r="T271" s="158"/>
      <c r="AT271" s="153" t="s">
        <v>306</v>
      </c>
      <c r="AU271" s="153" t="s">
        <v>83</v>
      </c>
      <c r="AV271" s="150" t="s">
        <v>83</v>
      </c>
      <c r="AW271" s="150" t="s">
        <v>31</v>
      </c>
      <c r="AX271" s="150" t="s">
        <v>75</v>
      </c>
      <c r="AY271" s="153" t="s">
        <v>298</v>
      </c>
    </row>
    <row r="272" spans="2:51" s="159" customFormat="1" ht="12">
      <c r="B272" s="160"/>
      <c r="D272" s="152" t="s">
        <v>306</v>
      </c>
      <c r="E272" s="161" t="s">
        <v>1</v>
      </c>
      <c r="F272" s="162" t="s">
        <v>507</v>
      </c>
      <c r="H272" s="163">
        <v>2.079</v>
      </c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306</v>
      </c>
      <c r="AU272" s="161" t="s">
        <v>83</v>
      </c>
      <c r="AV272" s="159" t="s">
        <v>310</v>
      </c>
      <c r="AW272" s="159" t="s">
        <v>31</v>
      </c>
      <c r="AX272" s="159" t="s">
        <v>75</v>
      </c>
      <c r="AY272" s="161" t="s">
        <v>298</v>
      </c>
    </row>
    <row r="273" spans="2:51" s="167" customFormat="1" ht="12">
      <c r="B273" s="168"/>
      <c r="D273" s="152" t="s">
        <v>306</v>
      </c>
      <c r="E273" s="169" t="s">
        <v>1</v>
      </c>
      <c r="F273" s="170" t="s">
        <v>508</v>
      </c>
      <c r="H273" s="171">
        <v>4.038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306</v>
      </c>
      <c r="AU273" s="169" t="s">
        <v>83</v>
      </c>
      <c r="AV273" s="167" t="s">
        <v>304</v>
      </c>
      <c r="AW273" s="167" t="s">
        <v>31</v>
      </c>
      <c r="AX273" s="167" t="s">
        <v>8</v>
      </c>
      <c r="AY273" s="169" t="s">
        <v>298</v>
      </c>
    </row>
    <row r="274" spans="1:65" s="49" customFormat="1" ht="14.45" customHeight="1">
      <c r="A274" s="47"/>
      <c r="B274" s="46"/>
      <c r="C274" s="135" t="s">
        <v>509</v>
      </c>
      <c r="D274" s="135" t="s">
        <v>300</v>
      </c>
      <c r="E274" s="136" t="s">
        <v>510</v>
      </c>
      <c r="F274" s="137" t="s">
        <v>511</v>
      </c>
      <c r="G274" s="138" t="s">
        <v>381</v>
      </c>
      <c r="H274" s="139">
        <v>33.881</v>
      </c>
      <c r="I274" s="23"/>
      <c r="J274" s="140">
        <f>ROUND(I274*H274,0)</f>
        <v>0</v>
      </c>
      <c r="K274" s="137" t="s">
        <v>314</v>
      </c>
      <c r="L274" s="46"/>
      <c r="M274" s="141" t="s">
        <v>1</v>
      </c>
      <c r="N274" s="142" t="s">
        <v>40</v>
      </c>
      <c r="O274" s="129"/>
      <c r="P274" s="130">
        <f>O274*H274</f>
        <v>0</v>
      </c>
      <c r="Q274" s="130">
        <v>0.0026369</v>
      </c>
      <c r="R274" s="130">
        <f>Q274*H274</f>
        <v>0.08934080890000001</v>
      </c>
      <c r="S274" s="130">
        <v>0</v>
      </c>
      <c r="T274" s="131">
        <f>S274*H274</f>
        <v>0</v>
      </c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R274" s="132" t="s">
        <v>304</v>
      </c>
      <c r="AT274" s="132" t="s">
        <v>300</v>
      </c>
      <c r="AU274" s="132" t="s">
        <v>83</v>
      </c>
      <c r="AY274" s="39" t="s">
        <v>298</v>
      </c>
      <c r="BE274" s="133">
        <f>IF(N274="základní",J274,0)</f>
        <v>0</v>
      </c>
      <c r="BF274" s="133">
        <f>IF(N274="snížená",J274,0)</f>
        <v>0</v>
      </c>
      <c r="BG274" s="133">
        <f>IF(N274="zákl. přenesená",J274,0)</f>
        <v>0</v>
      </c>
      <c r="BH274" s="133">
        <f>IF(N274="sníž. přenesená",J274,0)</f>
        <v>0</v>
      </c>
      <c r="BI274" s="133">
        <f>IF(N274="nulová",J274,0)</f>
        <v>0</v>
      </c>
      <c r="BJ274" s="39" t="s">
        <v>8</v>
      </c>
      <c r="BK274" s="133">
        <f>ROUND(I274*H274,0)</f>
        <v>0</v>
      </c>
      <c r="BL274" s="39" t="s">
        <v>304</v>
      </c>
      <c r="BM274" s="132" t="s">
        <v>512</v>
      </c>
    </row>
    <row r="275" spans="2:51" s="150" customFormat="1" ht="12">
      <c r="B275" s="151"/>
      <c r="D275" s="152" t="s">
        <v>306</v>
      </c>
      <c r="E275" s="153" t="s">
        <v>1</v>
      </c>
      <c r="F275" s="154" t="s">
        <v>513</v>
      </c>
      <c r="H275" s="155">
        <v>7.04</v>
      </c>
      <c r="L275" s="151"/>
      <c r="M275" s="156"/>
      <c r="N275" s="157"/>
      <c r="O275" s="157"/>
      <c r="P275" s="157"/>
      <c r="Q275" s="157"/>
      <c r="R275" s="157"/>
      <c r="S275" s="157"/>
      <c r="T275" s="158"/>
      <c r="AT275" s="153" t="s">
        <v>306</v>
      </c>
      <c r="AU275" s="153" t="s">
        <v>83</v>
      </c>
      <c r="AV275" s="150" t="s">
        <v>83</v>
      </c>
      <c r="AW275" s="150" t="s">
        <v>31</v>
      </c>
      <c r="AX275" s="150" t="s">
        <v>75</v>
      </c>
      <c r="AY275" s="153" t="s">
        <v>298</v>
      </c>
    </row>
    <row r="276" spans="2:51" s="150" customFormat="1" ht="12">
      <c r="B276" s="151"/>
      <c r="D276" s="152" t="s">
        <v>306</v>
      </c>
      <c r="E276" s="153" t="s">
        <v>1</v>
      </c>
      <c r="F276" s="154" t="s">
        <v>514</v>
      </c>
      <c r="H276" s="155">
        <v>6.16</v>
      </c>
      <c r="L276" s="151"/>
      <c r="M276" s="156"/>
      <c r="N276" s="157"/>
      <c r="O276" s="157"/>
      <c r="P276" s="157"/>
      <c r="Q276" s="157"/>
      <c r="R276" s="157"/>
      <c r="S276" s="157"/>
      <c r="T276" s="158"/>
      <c r="AT276" s="153" t="s">
        <v>306</v>
      </c>
      <c r="AU276" s="153" t="s">
        <v>83</v>
      </c>
      <c r="AV276" s="150" t="s">
        <v>83</v>
      </c>
      <c r="AW276" s="150" t="s">
        <v>31</v>
      </c>
      <c r="AX276" s="150" t="s">
        <v>75</v>
      </c>
      <c r="AY276" s="153" t="s">
        <v>298</v>
      </c>
    </row>
    <row r="277" spans="2:51" s="150" customFormat="1" ht="12">
      <c r="B277" s="151"/>
      <c r="D277" s="152" t="s">
        <v>306</v>
      </c>
      <c r="E277" s="153" t="s">
        <v>1</v>
      </c>
      <c r="F277" s="154" t="s">
        <v>515</v>
      </c>
      <c r="H277" s="155">
        <v>2.86</v>
      </c>
      <c r="L277" s="151"/>
      <c r="M277" s="156"/>
      <c r="N277" s="157"/>
      <c r="O277" s="157"/>
      <c r="P277" s="157"/>
      <c r="Q277" s="157"/>
      <c r="R277" s="157"/>
      <c r="S277" s="157"/>
      <c r="T277" s="158"/>
      <c r="AT277" s="153" t="s">
        <v>306</v>
      </c>
      <c r="AU277" s="153" t="s">
        <v>83</v>
      </c>
      <c r="AV277" s="150" t="s">
        <v>83</v>
      </c>
      <c r="AW277" s="150" t="s">
        <v>31</v>
      </c>
      <c r="AX277" s="150" t="s">
        <v>75</v>
      </c>
      <c r="AY277" s="153" t="s">
        <v>298</v>
      </c>
    </row>
    <row r="278" spans="2:51" s="150" customFormat="1" ht="12">
      <c r="B278" s="151"/>
      <c r="D278" s="152" t="s">
        <v>306</v>
      </c>
      <c r="E278" s="153" t="s">
        <v>1</v>
      </c>
      <c r="F278" s="154" t="s">
        <v>516</v>
      </c>
      <c r="H278" s="155">
        <v>6.325</v>
      </c>
      <c r="L278" s="151"/>
      <c r="M278" s="156"/>
      <c r="N278" s="157"/>
      <c r="O278" s="157"/>
      <c r="P278" s="157"/>
      <c r="Q278" s="157"/>
      <c r="R278" s="157"/>
      <c r="S278" s="157"/>
      <c r="T278" s="158"/>
      <c r="AT278" s="153" t="s">
        <v>306</v>
      </c>
      <c r="AU278" s="153" t="s">
        <v>83</v>
      </c>
      <c r="AV278" s="150" t="s">
        <v>83</v>
      </c>
      <c r="AW278" s="150" t="s">
        <v>31</v>
      </c>
      <c r="AX278" s="150" t="s">
        <v>75</v>
      </c>
      <c r="AY278" s="153" t="s">
        <v>298</v>
      </c>
    </row>
    <row r="279" spans="2:51" s="159" customFormat="1" ht="12">
      <c r="B279" s="160"/>
      <c r="D279" s="152" t="s">
        <v>306</v>
      </c>
      <c r="E279" s="161" t="s">
        <v>1</v>
      </c>
      <c r="F279" s="162" t="s">
        <v>495</v>
      </c>
      <c r="H279" s="163">
        <v>22.385</v>
      </c>
      <c r="L279" s="160"/>
      <c r="M279" s="164"/>
      <c r="N279" s="165"/>
      <c r="O279" s="165"/>
      <c r="P279" s="165"/>
      <c r="Q279" s="165"/>
      <c r="R279" s="165"/>
      <c r="S279" s="165"/>
      <c r="T279" s="166"/>
      <c r="AT279" s="161" t="s">
        <v>306</v>
      </c>
      <c r="AU279" s="161" t="s">
        <v>83</v>
      </c>
      <c r="AV279" s="159" t="s">
        <v>310</v>
      </c>
      <c r="AW279" s="159" t="s">
        <v>31</v>
      </c>
      <c r="AX279" s="159" t="s">
        <v>75</v>
      </c>
      <c r="AY279" s="161" t="s">
        <v>298</v>
      </c>
    </row>
    <row r="280" spans="2:51" s="150" customFormat="1" ht="12">
      <c r="B280" s="151"/>
      <c r="D280" s="152" t="s">
        <v>306</v>
      </c>
      <c r="E280" s="153" t="s">
        <v>1</v>
      </c>
      <c r="F280" s="154" t="s">
        <v>517</v>
      </c>
      <c r="H280" s="155">
        <v>2.016</v>
      </c>
      <c r="L280" s="151"/>
      <c r="M280" s="156"/>
      <c r="N280" s="157"/>
      <c r="O280" s="157"/>
      <c r="P280" s="157"/>
      <c r="Q280" s="157"/>
      <c r="R280" s="157"/>
      <c r="S280" s="157"/>
      <c r="T280" s="158"/>
      <c r="AT280" s="153" t="s">
        <v>306</v>
      </c>
      <c r="AU280" s="153" t="s">
        <v>83</v>
      </c>
      <c r="AV280" s="150" t="s">
        <v>83</v>
      </c>
      <c r="AW280" s="150" t="s">
        <v>31</v>
      </c>
      <c r="AX280" s="150" t="s">
        <v>75</v>
      </c>
      <c r="AY280" s="153" t="s">
        <v>298</v>
      </c>
    </row>
    <row r="281" spans="2:51" s="150" customFormat="1" ht="12">
      <c r="B281" s="151"/>
      <c r="D281" s="152" t="s">
        <v>306</v>
      </c>
      <c r="E281" s="153" t="s">
        <v>1</v>
      </c>
      <c r="F281" s="154" t="s">
        <v>518</v>
      </c>
      <c r="H281" s="155">
        <v>2.275</v>
      </c>
      <c r="L281" s="151"/>
      <c r="M281" s="156"/>
      <c r="N281" s="157"/>
      <c r="O281" s="157"/>
      <c r="P281" s="157"/>
      <c r="Q281" s="157"/>
      <c r="R281" s="157"/>
      <c r="S281" s="157"/>
      <c r="T281" s="158"/>
      <c r="AT281" s="153" t="s">
        <v>306</v>
      </c>
      <c r="AU281" s="153" t="s">
        <v>83</v>
      </c>
      <c r="AV281" s="150" t="s">
        <v>83</v>
      </c>
      <c r="AW281" s="150" t="s">
        <v>31</v>
      </c>
      <c r="AX281" s="150" t="s">
        <v>75</v>
      </c>
      <c r="AY281" s="153" t="s">
        <v>298</v>
      </c>
    </row>
    <row r="282" spans="2:51" s="150" customFormat="1" ht="12">
      <c r="B282" s="151"/>
      <c r="D282" s="152" t="s">
        <v>306</v>
      </c>
      <c r="E282" s="153" t="s">
        <v>1</v>
      </c>
      <c r="F282" s="154" t="s">
        <v>519</v>
      </c>
      <c r="H282" s="155">
        <v>1.715</v>
      </c>
      <c r="L282" s="151"/>
      <c r="M282" s="156"/>
      <c r="N282" s="157"/>
      <c r="O282" s="157"/>
      <c r="P282" s="157"/>
      <c r="Q282" s="157"/>
      <c r="R282" s="157"/>
      <c r="S282" s="157"/>
      <c r="T282" s="158"/>
      <c r="AT282" s="153" t="s">
        <v>306</v>
      </c>
      <c r="AU282" s="153" t="s">
        <v>83</v>
      </c>
      <c r="AV282" s="150" t="s">
        <v>83</v>
      </c>
      <c r="AW282" s="150" t="s">
        <v>31</v>
      </c>
      <c r="AX282" s="150" t="s">
        <v>75</v>
      </c>
      <c r="AY282" s="153" t="s">
        <v>298</v>
      </c>
    </row>
    <row r="283" spans="2:51" s="159" customFormat="1" ht="12">
      <c r="B283" s="160"/>
      <c r="D283" s="152" t="s">
        <v>306</v>
      </c>
      <c r="E283" s="161" t="s">
        <v>1</v>
      </c>
      <c r="F283" s="162" t="s">
        <v>520</v>
      </c>
      <c r="H283" s="163">
        <v>6.006</v>
      </c>
      <c r="L283" s="160"/>
      <c r="M283" s="164"/>
      <c r="N283" s="165"/>
      <c r="O283" s="165"/>
      <c r="P283" s="165"/>
      <c r="Q283" s="165"/>
      <c r="R283" s="165"/>
      <c r="S283" s="165"/>
      <c r="T283" s="166"/>
      <c r="AT283" s="161" t="s">
        <v>306</v>
      </c>
      <c r="AU283" s="161" t="s">
        <v>83</v>
      </c>
      <c r="AV283" s="159" t="s">
        <v>310</v>
      </c>
      <c r="AW283" s="159" t="s">
        <v>31</v>
      </c>
      <c r="AX283" s="159" t="s">
        <v>75</v>
      </c>
      <c r="AY283" s="161" t="s">
        <v>298</v>
      </c>
    </row>
    <row r="284" spans="2:51" s="150" customFormat="1" ht="12">
      <c r="B284" s="151"/>
      <c r="D284" s="152" t="s">
        <v>306</v>
      </c>
      <c r="E284" s="153" t="s">
        <v>1</v>
      </c>
      <c r="F284" s="154" t="s">
        <v>521</v>
      </c>
      <c r="H284" s="155">
        <v>1.02</v>
      </c>
      <c r="L284" s="151"/>
      <c r="M284" s="156"/>
      <c r="N284" s="157"/>
      <c r="O284" s="157"/>
      <c r="P284" s="157"/>
      <c r="Q284" s="157"/>
      <c r="R284" s="157"/>
      <c r="S284" s="157"/>
      <c r="T284" s="158"/>
      <c r="AT284" s="153" t="s">
        <v>306</v>
      </c>
      <c r="AU284" s="153" t="s">
        <v>83</v>
      </c>
      <c r="AV284" s="150" t="s">
        <v>83</v>
      </c>
      <c r="AW284" s="150" t="s">
        <v>31</v>
      </c>
      <c r="AX284" s="150" t="s">
        <v>75</v>
      </c>
      <c r="AY284" s="153" t="s">
        <v>298</v>
      </c>
    </row>
    <row r="285" spans="2:51" s="150" customFormat="1" ht="12">
      <c r="B285" s="151"/>
      <c r="D285" s="152" t="s">
        <v>306</v>
      </c>
      <c r="E285" s="153" t="s">
        <v>1</v>
      </c>
      <c r="F285" s="154" t="s">
        <v>522</v>
      </c>
      <c r="H285" s="155">
        <v>1.11</v>
      </c>
      <c r="L285" s="151"/>
      <c r="M285" s="156"/>
      <c r="N285" s="157"/>
      <c r="O285" s="157"/>
      <c r="P285" s="157"/>
      <c r="Q285" s="157"/>
      <c r="R285" s="157"/>
      <c r="S285" s="157"/>
      <c r="T285" s="158"/>
      <c r="AT285" s="153" t="s">
        <v>306</v>
      </c>
      <c r="AU285" s="153" t="s">
        <v>83</v>
      </c>
      <c r="AV285" s="150" t="s">
        <v>83</v>
      </c>
      <c r="AW285" s="150" t="s">
        <v>31</v>
      </c>
      <c r="AX285" s="150" t="s">
        <v>75</v>
      </c>
      <c r="AY285" s="153" t="s">
        <v>298</v>
      </c>
    </row>
    <row r="286" spans="2:51" s="150" customFormat="1" ht="12">
      <c r="B286" s="151"/>
      <c r="D286" s="152" t="s">
        <v>306</v>
      </c>
      <c r="E286" s="153" t="s">
        <v>1</v>
      </c>
      <c r="F286" s="154" t="s">
        <v>523</v>
      </c>
      <c r="H286" s="155">
        <v>3.36</v>
      </c>
      <c r="L286" s="151"/>
      <c r="M286" s="156"/>
      <c r="N286" s="157"/>
      <c r="O286" s="157"/>
      <c r="P286" s="157"/>
      <c r="Q286" s="157"/>
      <c r="R286" s="157"/>
      <c r="S286" s="157"/>
      <c r="T286" s="158"/>
      <c r="AT286" s="153" t="s">
        <v>306</v>
      </c>
      <c r="AU286" s="153" t="s">
        <v>83</v>
      </c>
      <c r="AV286" s="150" t="s">
        <v>83</v>
      </c>
      <c r="AW286" s="150" t="s">
        <v>31</v>
      </c>
      <c r="AX286" s="150" t="s">
        <v>75</v>
      </c>
      <c r="AY286" s="153" t="s">
        <v>298</v>
      </c>
    </row>
    <row r="287" spans="2:51" s="159" customFormat="1" ht="22.5">
      <c r="B287" s="160"/>
      <c r="D287" s="152" t="s">
        <v>306</v>
      </c>
      <c r="E287" s="161" t="s">
        <v>1</v>
      </c>
      <c r="F287" s="162" t="s">
        <v>524</v>
      </c>
      <c r="H287" s="163">
        <v>5.49</v>
      </c>
      <c r="L287" s="160"/>
      <c r="M287" s="164"/>
      <c r="N287" s="165"/>
      <c r="O287" s="165"/>
      <c r="P287" s="165"/>
      <c r="Q287" s="165"/>
      <c r="R287" s="165"/>
      <c r="S287" s="165"/>
      <c r="T287" s="166"/>
      <c r="AT287" s="161" t="s">
        <v>306</v>
      </c>
      <c r="AU287" s="161" t="s">
        <v>83</v>
      </c>
      <c r="AV287" s="159" t="s">
        <v>310</v>
      </c>
      <c r="AW287" s="159" t="s">
        <v>31</v>
      </c>
      <c r="AX287" s="159" t="s">
        <v>75</v>
      </c>
      <c r="AY287" s="161" t="s">
        <v>298</v>
      </c>
    </row>
    <row r="288" spans="2:51" s="167" customFormat="1" ht="12">
      <c r="B288" s="168"/>
      <c r="D288" s="152" t="s">
        <v>306</v>
      </c>
      <c r="E288" s="169" t="s">
        <v>1</v>
      </c>
      <c r="F288" s="170" t="s">
        <v>525</v>
      </c>
      <c r="H288" s="171">
        <v>33.881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306</v>
      </c>
      <c r="AU288" s="169" t="s">
        <v>83</v>
      </c>
      <c r="AV288" s="167" t="s">
        <v>304</v>
      </c>
      <c r="AW288" s="167" t="s">
        <v>31</v>
      </c>
      <c r="AX288" s="167" t="s">
        <v>8</v>
      </c>
      <c r="AY288" s="169" t="s">
        <v>298</v>
      </c>
    </row>
    <row r="289" spans="1:65" s="49" customFormat="1" ht="14.45" customHeight="1">
      <c r="A289" s="47"/>
      <c r="B289" s="46"/>
      <c r="C289" s="135" t="s">
        <v>526</v>
      </c>
      <c r="D289" s="135" t="s">
        <v>300</v>
      </c>
      <c r="E289" s="136" t="s">
        <v>527</v>
      </c>
      <c r="F289" s="137" t="s">
        <v>528</v>
      </c>
      <c r="G289" s="138" t="s">
        <v>381</v>
      </c>
      <c r="H289" s="139">
        <v>33.881</v>
      </c>
      <c r="I289" s="23"/>
      <c r="J289" s="140">
        <f>ROUND(I289*H289,0)</f>
        <v>0</v>
      </c>
      <c r="K289" s="137" t="s">
        <v>314</v>
      </c>
      <c r="L289" s="46"/>
      <c r="M289" s="141" t="s">
        <v>1</v>
      </c>
      <c r="N289" s="142" t="s">
        <v>40</v>
      </c>
      <c r="O289" s="129"/>
      <c r="P289" s="130">
        <f>O289*H289</f>
        <v>0</v>
      </c>
      <c r="Q289" s="130">
        <v>0</v>
      </c>
      <c r="R289" s="130">
        <f>Q289*H289</f>
        <v>0</v>
      </c>
      <c r="S289" s="130">
        <v>0</v>
      </c>
      <c r="T289" s="131">
        <f>S289*H289</f>
        <v>0</v>
      </c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R289" s="132" t="s">
        <v>304</v>
      </c>
      <c r="AT289" s="132" t="s">
        <v>300</v>
      </c>
      <c r="AU289" s="132" t="s">
        <v>83</v>
      </c>
      <c r="AY289" s="39" t="s">
        <v>298</v>
      </c>
      <c r="BE289" s="133">
        <f>IF(N289="základní",J289,0)</f>
        <v>0</v>
      </c>
      <c r="BF289" s="133">
        <f>IF(N289="snížená",J289,0)</f>
        <v>0</v>
      </c>
      <c r="BG289" s="133">
        <f>IF(N289="zákl. přenesená",J289,0)</f>
        <v>0</v>
      </c>
      <c r="BH289" s="133">
        <f>IF(N289="sníž. přenesená",J289,0)</f>
        <v>0</v>
      </c>
      <c r="BI289" s="133">
        <f>IF(N289="nulová",J289,0)</f>
        <v>0</v>
      </c>
      <c r="BJ289" s="39" t="s">
        <v>8</v>
      </c>
      <c r="BK289" s="133">
        <f>ROUND(I289*H289,0)</f>
        <v>0</v>
      </c>
      <c r="BL289" s="39" t="s">
        <v>304</v>
      </c>
      <c r="BM289" s="132" t="s">
        <v>529</v>
      </c>
    </row>
    <row r="290" spans="1:65" s="49" customFormat="1" ht="24.2" customHeight="1">
      <c r="A290" s="47"/>
      <c r="B290" s="46"/>
      <c r="C290" s="135" t="s">
        <v>530</v>
      </c>
      <c r="D290" s="135" t="s">
        <v>300</v>
      </c>
      <c r="E290" s="136" t="s">
        <v>531</v>
      </c>
      <c r="F290" s="137" t="s">
        <v>532</v>
      </c>
      <c r="G290" s="138" t="s">
        <v>381</v>
      </c>
      <c r="H290" s="139">
        <v>45.955</v>
      </c>
      <c r="I290" s="23"/>
      <c r="J290" s="140">
        <f>ROUND(I290*H290,0)</f>
        <v>0</v>
      </c>
      <c r="K290" s="137" t="s">
        <v>314</v>
      </c>
      <c r="L290" s="46"/>
      <c r="M290" s="141" t="s">
        <v>1</v>
      </c>
      <c r="N290" s="142" t="s">
        <v>40</v>
      </c>
      <c r="O290" s="129"/>
      <c r="P290" s="130">
        <f>O290*H290</f>
        <v>0</v>
      </c>
      <c r="Q290" s="130">
        <v>0.36276978</v>
      </c>
      <c r="R290" s="130">
        <f>Q290*H290</f>
        <v>16.6710852399</v>
      </c>
      <c r="S290" s="130">
        <v>0</v>
      </c>
      <c r="T290" s="131">
        <f>S290*H290</f>
        <v>0</v>
      </c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R290" s="132" t="s">
        <v>304</v>
      </c>
      <c r="AT290" s="132" t="s">
        <v>300</v>
      </c>
      <c r="AU290" s="132" t="s">
        <v>83</v>
      </c>
      <c r="AY290" s="39" t="s">
        <v>298</v>
      </c>
      <c r="BE290" s="133">
        <f>IF(N290="základní",J290,0)</f>
        <v>0</v>
      </c>
      <c r="BF290" s="133">
        <f>IF(N290="snížená",J290,0)</f>
        <v>0</v>
      </c>
      <c r="BG290" s="133">
        <f>IF(N290="zákl. přenesená",J290,0)</f>
        <v>0</v>
      </c>
      <c r="BH290" s="133">
        <f>IF(N290="sníž. přenesená",J290,0)</f>
        <v>0</v>
      </c>
      <c r="BI290" s="133">
        <f>IF(N290="nulová",J290,0)</f>
        <v>0</v>
      </c>
      <c r="BJ290" s="39" t="s">
        <v>8</v>
      </c>
      <c r="BK290" s="133">
        <f>ROUND(I290*H290,0)</f>
        <v>0</v>
      </c>
      <c r="BL290" s="39" t="s">
        <v>304</v>
      </c>
      <c r="BM290" s="132" t="s">
        <v>533</v>
      </c>
    </row>
    <row r="291" spans="2:51" s="150" customFormat="1" ht="12">
      <c r="B291" s="151"/>
      <c r="D291" s="152" t="s">
        <v>306</v>
      </c>
      <c r="E291" s="153" t="s">
        <v>1</v>
      </c>
      <c r="F291" s="154" t="s">
        <v>534</v>
      </c>
      <c r="H291" s="155">
        <v>4.675</v>
      </c>
      <c r="L291" s="151"/>
      <c r="M291" s="156"/>
      <c r="N291" s="157"/>
      <c r="O291" s="157"/>
      <c r="P291" s="157"/>
      <c r="Q291" s="157"/>
      <c r="R291" s="157"/>
      <c r="S291" s="157"/>
      <c r="T291" s="158"/>
      <c r="AT291" s="153" t="s">
        <v>306</v>
      </c>
      <c r="AU291" s="153" t="s">
        <v>83</v>
      </c>
      <c r="AV291" s="150" t="s">
        <v>83</v>
      </c>
      <c r="AW291" s="150" t="s">
        <v>31</v>
      </c>
      <c r="AX291" s="150" t="s">
        <v>75</v>
      </c>
      <c r="AY291" s="153" t="s">
        <v>298</v>
      </c>
    </row>
    <row r="292" spans="2:51" s="150" customFormat="1" ht="12">
      <c r="B292" s="151"/>
      <c r="D292" s="152" t="s">
        <v>306</v>
      </c>
      <c r="E292" s="153" t="s">
        <v>1</v>
      </c>
      <c r="F292" s="154" t="s">
        <v>535</v>
      </c>
      <c r="H292" s="155">
        <v>35.58</v>
      </c>
      <c r="L292" s="151"/>
      <c r="M292" s="156"/>
      <c r="N292" s="157"/>
      <c r="O292" s="157"/>
      <c r="P292" s="157"/>
      <c r="Q292" s="157"/>
      <c r="R292" s="157"/>
      <c r="S292" s="157"/>
      <c r="T292" s="158"/>
      <c r="AT292" s="153" t="s">
        <v>306</v>
      </c>
      <c r="AU292" s="153" t="s">
        <v>83</v>
      </c>
      <c r="AV292" s="150" t="s">
        <v>83</v>
      </c>
      <c r="AW292" s="150" t="s">
        <v>31</v>
      </c>
      <c r="AX292" s="150" t="s">
        <v>75</v>
      </c>
      <c r="AY292" s="153" t="s">
        <v>298</v>
      </c>
    </row>
    <row r="293" spans="2:51" s="150" customFormat="1" ht="12">
      <c r="B293" s="151"/>
      <c r="D293" s="152" t="s">
        <v>306</v>
      </c>
      <c r="E293" s="153" t="s">
        <v>1</v>
      </c>
      <c r="F293" s="154" t="s">
        <v>536</v>
      </c>
      <c r="H293" s="155">
        <v>2.3</v>
      </c>
      <c r="L293" s="151"/>
      <c r="M293" s="156"/>
      <c r="N293" s="157"/>
      <c r="O293" s="157"/>
      <c r="P293" s="157"/>
      <c r="Q293" s="157"/>
      <c r="R293" s="157"/>
      <c r="S293" s="157"/>
      <c r="T293" s="158"/>
      <c r="AT293" s="153" t="s">
        <v>306</v>
      </c>
      <c r="AU293" s="153" t="s">
        <v>83</v>
      </c>
      <c r="AV293" s="150" t="s">
        <v>83</v>
      </c>
      <c r="AW293" s="150" t="s">
        <v>31</v>
      </c>
      <c r="AX293" s="150" t="s">
        <v>75</v>
      </c>
      <c r="AY293" s="153" t="s">
        <v>298</v>
      </c>
    </row>
    <row r="294" spans="2:51" s="150" customFormat="1" ht="12">
      <c r="B294" s="151"/>
      <c r="D294" s="152" t="s">
        <v>306</v>
      </c>
      <c r="E294" s="153" t="s">
        <v>1</v>
      </c>
      <c r="F294" s="154" t="s">
        <v>537</v>
      </c>
      <c r="H294" s="155">
        <v>3.4</v>
      </c>
      <c r="L294" s="151"/>
      <c r="M294" s="156"/>
      <c r="N294" s="157"/>
      <c r="O294" s="157"/>
      <c r="P294" s="157"/>
      <c r="Q294" s="157"/>
      <c r="R294" s="157"/>
      <c r="S294" s="157"/>
      <c r="T294" s="158"/>
      <c r="AT294" s="153" t="s">
        <v>306</v>
      </c>
      <c r="AU294" s="153" t="s">
        <v>83</v>
      </c>
      <c r="AV294" s="150" t="s">
        <v>83</v>
      </c>
      <c r="AW294" s="150" t="s">
        <v>31</v>
      </c>
      <c r="AX294" s="150" t="s">
        <v>75</v>
      </c>
      <c r="AY294" s="153" t="s">
        <v>298</v>
      </c>
    </row>
    <row r="295" spans="2:51" s="159" customFormat="1" ht="12">
      <c r="B295" s="160"/>
      <c r="D295" s="152" t="s">
        <v>306</v>
      </c>
      <c r="E295" s="161" t="s">
        <v>538</v>
      </c>
      <c r="F295" s="162" t="s">
        <v>309</v>
      </c>
      <c r="H295" s="163">
        <v>45.955</v>
      </c>
      <c r="L295" s="160"/>
      <c r="M295" s="164"/>
      <c r="N295" s="165"/>
      <c r="O295" s="165"/>
      <c r="P295" s="165"/>
      <c r="Q295" s="165"/>
      <c r="R295" s="165"/>
      <c r="S295" s="165"/>
      <c r="T295" s="166"/>
      <c r="AT295" s="161" t="s">
        <v>306</v>
      </c>
      <c r="AU295" s="161" t="s">
        <v>83</v>
      </c>
      <c r="AV295" s="159" t="s">
        <v>310</v>
      </c>
      <c r="AW295" s="159" t="s">
        <v>31</v>
      </c>
      <c r="AX295" s="159" t="s">
        <v>8</v>
      </c>
      <c r="AY295" s="161" t="s">
        <v>298</v>
      </c>
    </row>
    <row r="296" spans="1:65" s="49" customFormat="1" ht="24.2" customHeight="1">
      <c r="A296" s="47"/>
      <c r="B296" s="46"/>
      <c r="C296" s="135" t="s">
        <v>539</v>
      </c>
      <c r="D296" s="135" t="s">
        <v>300</v>
      </c>
      <c r="E296" s="136" t="s">
        <v>540</v>
      </c>
      <c r="F296" s="137" t="s">
        <v>541</v>
      </c>
      <c r="G296" s="138" t="s">
        <v>381</v>
      </c>
      <c r="H296" s="139">
        <v>26.225</v>
      </c>
      <c r="I296" s="23"/>
      <c r="J296" s="140">
        <f>ROUND(I296*H296,0)</f>
        <v>0</v>
      </c>
      <c r="K296" s="137" t="s">
        <v>314</v>
      </c>
      <c r="L296" s="46"/>
      <c r="M296" s="141" t="s">
        <v>1</v>
      </c>
      <c r="N296" s="142" t="s">
        <v>40</v>
      </c>
      <c r="O296" s="129"/>
      <c r="P296" s="130">
        <f>O296*H296</f>
        <v>0</v>
      </c>
      <c r="Q296" s="130">
        <v>1.20855085</v>
      </c>
      <c r="R296" s="130">
        <f>Q296*H296</f>
        <v>31.69424604125</v>
      </c>
      <c r="S296" s="130">
        <v>0</v>
      </c>
      <c r="T296" s="131">
        <f>S296*H296</f>
        <v>0</v>
      </c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R296" s="132" t="s">
        <v>304</v>
      </c>
      <c r="AT296" s="132" t="s">
        <v>300</v>
      </c>
      <c r="AU296" s="132" t="s">
        <v>83</v>
      </c>
      <c r="AY296" s="39" t="s">
        <v>298</v>
      </c>
      <c r="BE296" s="133">
        <f>IF(N296="základní",J296,0)</f>
        <v>0</v>
      </c>
      <c r="BF296" s="133">
        <f>IF(N296="snížená",J296,0)</f>
        <v>0</v>
      </c>
      <c r="BG296" s="133">
        <f>IF(N296="zákl. přenesená",J296,0)</f>
        <v>0</v>
      </c>
      <c r="BH296" s="133">
        <f>IF(N296="sníž. přenesená",J296,0)</f>
        <v>0</v>
      </c>
      <c r="BI296" s="133">
        <f>IF(N296="nulová",J296,0)</f>
        <v>0</v>
      </c>
      <c r="BJ296" s="39" t="s">
        <v>8</v>
      </c>
      <c r="BK296" s="133">
        <f>ROUND(I296*H296,0)</f>
        <v>0</v>
      </c>
      <c r="BL296" s="39" t="s">
        <v>304</v>
      </c>
      <c r="BM296" s="132" t="s">
        <v>542</v>
      </c>
    </row>
    <row r="297" spans="2:51" s="150" customFormat="1" ht="12">
      <c r="B297" s="151"/>
      <c r="D297" s="152" t="s">
        <v>306</v>
      </c>
      <c r="E297" s="153" t="s">
        <v>1</v>
      </c>
      <c r="F297" s="154" t="s">
        <v>543</v>
      </c>
      <c r="H297" s="155">
        <v>6.75</v>
      </c>
      <c r="L297" s="151"/>
      <c r="M297" s="156"/>
      <c r="N297" s="157"/>
      <c r="O297" s="157"/>
      <c r="P297" s="157"/>
      <c r="Q297" s="157"/>
      <c r="R297" s="157"/>
      <c r="S297" s="157"/>
      <c r="T297" s="158"/>
      <c r="AT297" s="153" t="s">
        <v>306</v>
      </c>
      <c r="AU297" s="153" t="s">
        <v>83</v>
      </c>
      <c r="AV297" s="150" t="s">
        <v>83</v>
      </c>
      <c r="AW297" s="150" t="s">
        <v>31</v>
      </c>
      <c r="AX297" s="150" t="s">
        <v>75</v>
      </c>
      <c r="AY297" s="153" t="s">
        <v>298</v>
      </c>
    </row>
    <row r="298" spans="2:51" s="150" customFormat="1" ht="12">
      <c r="B298" s="151"/>
      <c r="D298" s="152" t="s">
        <v>306</v>
      </c>
      <c r="E298" s="153" t="s">
        <v>1</v>
      </c>
      <c r="F298" s="154" t="s">
        <v>544</v>
      </c>
      <c r="H298" s="155">
        <v>4.8</v>
      </c>
      <c r="L298" s="151"/>
      <c r="M298" s="156"/>
      <c r="N298" s="157"/>
      <c r="O298" s="157"/>
      <c r="P298" s="157"/>
      <c r="Q298" s="157"/>
      <c r="R298" s="157"/>
      <c r="S298" s="157"/>
      <c r="T298" s="158"/>
      <c r="AT298" s="153" t="s">
        <v>306</v>
      </c>
      <c r="AU298" s="153" t="s">
        <v>83</v>
      </c>
      <c r="AV298" s="150" t="s">
        <v>83</v>
      </c>
      <c r="AW298" s="150" t="s">
        <v>31</v>
      </c>
      <c r="AX298" s="150" t="s">
        <v>75</v>
      </c>
      <c r="AY298" s="153" t="s">
        <v>298</v>
      </c>
    </row>
    <row r="299" spans="2:51" s="150" customFormat="1" ht="12">
      <c r="B299" s="151"/>
      <c r="D299" s="152" t="s">
        <v>306</v>
      </c>
      <c r="E299" s="153" t="s">
        <v>1</v>
      </c>
      <c r="F299" s="154" t="s">
        <v>545</v>
      </c>
      <c r="H299" s="155">
        <v>1.875</v>
      </c>
      <c r="L299" s="151"/>
      <c r="M299" s="156"/>
      <c r="N299" s="157"/>
      <c r="O299" s="157"/>
      <c r="P299" s="157"/>
      <c r="Q299" s="157"/>
      <c r="R299" s="157"/>
      <c r="S299" s="157"/>
      <c r="T299" s="158"/>
      <c r="AT299" s="153" t="s">
        <v>306</v>
      </c>
      <c r="AU299" s="153" t="s">
        <v>83</v>
      </c>
      <c r="AV299" s="150" t="s">
        <v>83</v>
      </c>
      <c r="AW299" s="150" t="s">
        <v>31</v>
      </c>
      <c r="AX299" s="150" t="s">
        <v>75</v>
      </c>
      <c r="AY299" s="153" t="s">
        <v>298</v>
      </c>
    </row>
    <row r="300" spans="2:51" s="150" customFormat="1" ht="12">
      <c r="B300" s="151"/>
      <c r="D300" s="152" t="s">
        <v>306</v>
      </c>
      <c r="E300" s="153" t="s">
        <v>1</v>
      </c>
      <c r="F300" s="154" t="s">
        <v>546</v>
      </c>
      <c r="H300" s="155">
        <v>12.8</v>
      </c>
      <c r="L300" s="151"/>
      <c r="M300" s="156"/>
      <c r="N300" s="157"/>
      <c r="O300" s="157"/>
      <c r="P300" s="157"/>
      <c r="Q300" s="157"/>
      <c r="R300" s="157"/>
      <c r="S300" s="157"/>
      <c r="T300" s="158"/>
      <c r="AT300" s="153" t="s">
        <v>306</v>
      </c>
      <c r="AU300" s="153" t="s">
        <v>83</v>
      </c>
      <c r="AV300" s="150" t="s">
        <v>83</v>
      </c>
      <c r="AW300" s="150" t="s">
        <v>31</v>
      </c>
      <c r="AX300" s="150" t="s">
        <v>75</v>
      </c>
      <c r="AY300" s="153" t="s">
        <v>298</v>
      </c>
    </row>
    <row r="301" spans="2:51" s="159" customFormat="1" ht="12">
      <c r="B301" s="160"/>
      <c r="D301" s="152" t="s">
        <v>306</v>
      </c>
      <c r="E301" s="161" t="s">
        <v>547</v>
      </c>
      <c r="F301" s="162" t="s">
        <v>309</v>
      </c>
      <c r="H301" s="163">
        <v>26.225</v>
      </c>
      <c r="L301" s="160"/>
      <c r="M301" s="164"/>
      <c r="N301" s="165"/>
      <c r="O301" s="165"/>
      <c r="P301" s="165"/>
      <c r="Q301" s="165"/>
      <c r="R301" s="165"/>
      <c r="S301" s="165"/>
      <c r="T301" s="166"/>
      <c r="AT301" s="161" t="s">
        <v>306</v>
      </c>
      <c r="AU301" s="161" t="s">
        <v>83</v>
      </c>
      <c r="AV301" s="159" t="s">
        <v>310</v>
      </c>
      <c r="AW301" s="159" t="s">
        <v>31</v>
      </c>
      <c r="AX301" s="159" t="s">
        <v>8</v>
      </c>
      <c r="AY301" s="161" t="s">
        <v>298</v>
      </c>
    </row>
    <row r="302" spans="1:65" s="49" customFormat="1" ht="24.2" customHeight="1">
      <c r="A302" s="47"/>
      <c r="B302" s="46"/>
      <c r="C302" s="135" t="s">
        <v>548</v>
      </c>
      <c r="D302" s="135" t="s">
        <v>300</v>
      </c>
      <c r="E302" s="136" t="s">
        <v>549</v>
      </c>
      <c r="F302" s="137" t="s">
        <v>550</v>
      </c>
      <c r="G302" s="138" t="s">
        <v>347</v>
      </c>
      <c r="H302" s="139">
        <v>0.397</v>
      </c>
      <c r="I302" s="23"/>
      <c r="J302" s="140">
        <f>ROUND(I302*H302,0)</f>
        <v>0</v>
      </c>
      <c r="K302" s="137" t="s">
        <v>314</v>
      </c>
      <c r="L302" s="46"/>
      <c r="M302" s="141" t="s">
        <v>1</v>
      </c>
      <c r="N302" s="142" t="s">
        <v>40</v>
      </c>
      <c r="O302" s="129"/>
      <c r="P302" s="130">
        <f>O302*H302</f>
        <v>0</v>
      </c>
      <c r="Q302" s="130">
        <v>1.05940312</v>
      </c>
      <c r="R302" s="130">
        <f>Q302*H302</f>
        <v>0.42058303864</v>
      </c>
      <c r="S302" s="130">
        <v>0</v>
      </c>
      <c r="T302" s="131">
        <f>S302*H302</f>
        <v>0</v>
      </c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R302" s="132" t="s">
        <v>304</v>
      </c>
      <c r="AT302" s="132" t="s">
        <v>300</v>
      </c>
      <c r="AU302" s="132" t="s">
        <v>83</v>
      </c>
      <c r="AY302" s="39" t="s">
        <v>298</v>
      </c>
      <c r="BE302" s="133">
        <f>IF(N302="základní",J302,0)</f>
        <v>0</v>
      </c>
      <c r="BF302" s="133">
        <f>IF(N302="snížená",J302,0)</f>
        <v>0</v>
      </c>
      <c r="BG302" s="133">
        <f>IF(N302="zákl. přenesená",J302,0)</f>
        <v>0</v>
      </c>
      <c r="BH302" s="133">
        <f>IF(N302="sníž. přenesená",J302,0)</f>
        <v>0</v>
      </c>
      <c r="BI302" s="133">
        <f>IF(N302="nulová",J302,0)</f>
        <v>0</v>
      </c>
      <c r="BJ302" s="39" t="s">
        <v>8</v>
      </c>
      <c r="BK302" s="133">
        <f>ROUND(I302*H302,0)</f>
        <v>0</v>
      </c>
      <c r="BL302" s="39" t="s">
        <v>304</v>
      </c>
      <c r="BM302" s="132" t="s">
        <v>551</v>
      </c>
    </row>
    <row r="303" spans="2:51" s="150" customFormat="1" ht="12">
      <c r="B303" s="151"/>
      <c r="D303" s="152" t="s">
        <v>306</v>
      </c>
      <c r="E303" s="153" t="s">
        <v>1</v>
      </c>
      <c r="F303" s="154" t="s">
        <v>552</v>
      </c>
      <c r="H303" s="155">
        <v>0.397</v>
      </c>
      <c r="L303" s="151"/>
      <c r="M303" s="156"/>
      <c r="N303" s="157"/>
      <c r="O303" s="157"/>
      <c r="P303" s="157"/>
      <c r="Q303" s="157"/>
      <c r="R303" s="157"/>
      <c r="S303" s="157"/>
      <c r="T303" s="158"/>
      <c r="AT303" s="153" t="s">
        <v>306</v>
      </c>
      <c r="AU303" s="153" t="s">
        <v>83</v>
      </c>
      <c r="AV303" s="150" t="s">
        <v>83</v>
      </c>
      <c r="AW303" s="150" t="s">
        <v>31</v>
      </c>
      <c r="AX303" s="150" t="s">
        <v>75</v>
      </c>
      <c r="AY303" s="153" t="s">
        <v>298</v>
      </c>
    </row>
    <row r="304" spans="2:51" s="159" customFormat="1" ht="12">
      <c r="B304" s="160"/>
      <c r="D304" s="152" t="s">
        <v>306</v>
      </c>
      <c r="E304" s="161" t="s">
        <v>1</v>
      </c>
      <c r="F304" s="162" t="s">
        <v>309</v>
      </c>
      <c r="H304" s="163">
        <v>0.397</v>
      </c>
      <c r="L304" s="160"/>
      <c r="M304" s="164"/>
      <c r="N304" s="165"/>
      <c r="O304" s="165"/>
      <c r="P304" s="165"/>
      <c r="Q304" s="165"/>
      <c r="R304" s="165"/>
      <c r="S304" s="165"/>
      <c r="T304" s="166"/>
      <c r="AT304" s="161" t="s">
        <v>306</v>
      </c>
      <c r="AU304" s="161" t="s">
        <v>83</v>
      </c>
      <c r="AV304" s="159" t="s">
        <v>310</v>
      </c>
      <c r="AW304" s="159" t="s">
        <v>31</v>
      </c>
      <c r="AX304" s="159" t="s">
        <v>8</v>
      </c>
      <c r="AY304" s="161" t="s">
        <v>298</v>
      </c>
    </row>
    <row r="305" spans="2:63" s="107" customFormat="1" ht="22.9" customHeight="1">
      <c r="B305" s="108"/>
      <c r="D305" s="109" t="s">
        <v>74</v>
      </c>
      <c r="E305" s="118" t="s">
        <v>310</v>
      </c>
      <c r="F305" s="118" t="s">
        <v>553</v>
      </c>
      <c r="J305" s="119">
        <f>BK305</f>
        <v>0</v>
      </c>
      <c r="L305" s="108"/>
      <c r="M305" s="112"/>
      <c r="N305" s="113"/>
      <c r="O305" s="113"/>
      <c r="P305" s="114">
        <f>SUM(P306:P361)</f>
        <v>0</v>
      </c>
      <c r="Q305" s="113"/>
      <c r="R305" s="114">
        <f>SUM(R306:R361)</f>
        <v>265.7655123765556</v>
      </c>
      <c r="S305" s="113"/>
      <c r="T305" s="115">
        <f>SUM(T306:T361)</f>
        <v>0</v>
      </c>
      <c r="AR305" s="109" t="s">
        <v>8</v>
      </c>
      <c r="AT305" s="116" t="s">
        <v>74</v>
      </c>
      <c r="AU305" s="116" t="s">
        <v>8</v>
      </c>
      <c r="AY305" s="109" t="s">
        <v>298</v>
      </c>
      <c r="BK305" s="117">
        <f>SUM(BK306:BK361)</f>
        <v>0</v>
      </c>
    </row>
    <row r="306" spans="1:65" s="49" customFormat="1" ht="14.45" customHeight="1">
      <c r="A306" s="47"/>
      <c r="B306" s="46"/>
      <c r="C306" s="135" t="s">
        <v>554</v>
      </c>
      <c r="D306" s="135" t="s">
        <v>300</v>
      </c>
      <c r="E306" s="136" t="s">
        <v>555</v>
      </c>
      <c r="F306" s="137" t="s">
        <v>556</v>
      </c>
      <c r="G306" s="138" t="s">
        <v>303</v>
      </c>
      <c r="H306" s="139">
        <v>102.221</v>
      </c>
      <c r="I306" s="23"/>
      <c r="J306" s="140">
        <f>ROUND(I306*H306,0)</f>
        <v>0</v>
      </c>
      <c r="K306" s="137" t="s">
        <v>314</v>
      </c>
      <c r="L306" s="46"/>
      <c r="M306" s="141" t="s">
        <v>1</v>
      </c>
      <c r="N306" s="142" t="s">
        <v>40</v>
      </c>
      <c r="O306" s="129"/>
      <c r="P306" s="130">
        <f>O306*H306</f>
        <v>0</v>
      </c>
      <c r="Q306" s="130">
        <v>2.453292204</v>
      </c>
      <c r="R306" s="130">
        <f>Q306*H306</f>
        <v>250.777982385084</v>
      </c>
      <c r="S306" s="130">
        <v>0</v>
      </c>
      <c r="T306" s="131">
        <f>S306*H306</f>
        <v>0</v>
      </c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R306" s="132" t="s">
        <v>304</v>
      </c>
      <c r="AT306" s="132" t="s">
        <v>300</v>
      </c>
      <c r="AU306" s="132" t="s">
        <v>83</v>
      </c>
      <c r="AY306" s="39" t="s">
        <v>298</v>
      </c>
      <c r="BE306" s="133">
        <f>IF(N306="základní",J306,0)</f>
        <v>0</v>
      </c>
      <c r="BF306" s="133">
        <f>IF(N306="snížená",J306,0)</f>
        <v>0</v>
      </c>
      <c r="BG306" s="133">
        <f>IF(N306="zákl. přenesená",J306,0)</f>
        <v>0</v>
      </c>
      <c r="BH306" s="133">
        <f>IF(N306="sníž. přenesená",J306,0)</f>
        <v>0</v>
      </c>
      <c r="BI306" s="133">
        <f>IF(N306="nulová",J306,0)</f>
        <v>0</v>
      </c>
      <c r="BJ306" s="39" t="s">
        <v>8</v>
      </c>
      <c r="BK306" s="133">
        <f>ROUND(I306*H306,0)</f>
        <v>0</v>
      </c>
      <c r="BL306" s="39" t="s">
        <v>304</v>
      </c>
      <c r="BM306" s="132" t="s">
        <v>557</v>
      </c>
    </row>
    <row r="307" spans="2:51" s="150" customFormat="1" ht="12">
      <c r="B307" s="151"/>
      <c r="D307" s="152" t="s">
        <v>306</v>
      </c>
      <c r="E307" s="153" t="s">
        <v>1</v>
      </c>
      <c r="F307" s="154" t="s">
        <v>558</v>
      </c>
      <c r="H307" s="155">
        <v>7.426</v>
      </c>
      <c r="L307" s="151"/>
      <c r="M307" s="156"/>
      <c r="N307" s="157"/>
      <c r="O307" s="157"/>
      <c r="P307" s="157"/>
      <c r="Q307" s="157"/>
      <c r="R307" s="157"/>
      <c r="S307" s="157"/>
      <c r="T307" s="158"/>
      <c r="AT307" s="153" t="s">
        <v>306</v>
      </c>
      <c r="AU307" s="153" t="s">
        <v>83</v>
      </c>
      <c r="AV307" s="150" t="s">
        <v>83</v>
      </c>
      <c r="AW307" s="150" t="s">
        <v>31</v>
      </c>
      <c r="AX307" s="150" t="s">
        <v>75</v>
      </c>
      <c r="AY307" s="153" t="s">
        <v>298</v>
      </c>
    </row>
    <row r="308" spans="2:51" s="150" customFormat="1" ht="12">
      <c r="B308" s="151"/>
      <c r="D308" s="152" t="s">
        <v>306</v>
      </c>
      <c r="E308" s="153" t="s">
        <v>1</v>
      </c>
      <c r="F308" s="154" t="s">
        <v>559</v>
      </c>
      <c r="H308" s="155">
        <v>-1.082</v>
      </c>
      <c r="L308" s="151"/>
      <c r="M308" s="156"/>
      <c r="N308" s="157"/>
      <c r="O308" s="157"/>
      <c r="P308" s="157"/>
      <c r="Q308" s="157"/>
      <c r="R308" s="157"/>
      <c r="S308" s="157"/>
      <c r="T308" s="158"/>
      <c r="AT308" s="153" t="s">
        <v>306</v>
      </c>
      <c r="AU308" s="153" t="s">
        <v>83</v>
      </c>
      <c r="AV308" s="150" t="s">
        <v>83</v>
      </c>
      <c r="AW308" s="150" t="s">
        <v>31</v>
      </c>
      <c r="AX308" s="150" t="s">
        <v>75</v>
      </c>
      <c r="AY308" s="153" t="s">
        <v>298</v>
      </c>
    </row>
    <row r="309" spans="2:51" s="150" customFormat="1" ht="12">
      <c r="B309" s="151"/>
      <c r="D309" s="152" t="s">
        <v>306</v>
      </c>
      <c r="E309" s="153" t="s">
        <v>1</v>
      </c>
      <c r="F309" s="154" t="s">
        <v>560</v>
      </c>
      <c r="H309" s="155">
        <v>6.834</v>
      </c>
      <c r="L309" s="151"/>
      <c r="M309" s="156"/>
      <c r="N309" s="157"/>
      <c r="O309" s="157"/>
      <c r="P309" s="157"/>
      <c r="Q309" s="157"/>
      <c r="R309" s="157"/>
      <c r="S309" s="157"/>
      <c r="T309" s="158"/>
      <c r="AT309" s="153" t="s">
        <v>306</v>
      </c>
      <c r="AU309" s="153" t="s">
        <v>83</v>
      </c>
      <c r="AV309" s="150" t="s">
        <v>83</v>
      </c>
      <c r="AW309" s="150" t="s">
        <v>31</v>
      </c>
      <c r="AX309" s="150" t="s">
        <v>75</v>
      </c>
      <c r="AY309" s="153" t="s">
        <v>298</v>
      </c>
    </row>
    <row r="310" spans="2:51" s="150" customFormat="1" ht="12">
      <c r="B310" s="151"/>
      <c r="D310" s="152" t="s">
        <v>306</v>
      </c>
      <c r="E310" s="153" t="s">
        <v>1</v>
      </c>
      <c r="F310" s="154" t="s">
        <v>561</v>
      </c>
      <c r="H310" s="155">
        <v>-0.532</v>
      </c>
      <c r="L310" s="151"/>
      <c r="M310" s="156"/>
      <c r="N310" s="157"/>
      <c r="O310" s="157"/>
      <c r="P310" s="157"/>
      <c r="Q310" s="157"/>
      <c r="R310" s="157"/>
      <c r="S310" s="157"/>
      <c r="T310" s="158"/>
      <c r="AT310" s="153" t="s">
        <v>306</v>
      </c>
      <c r="AU310" s="153" t="s">
        <v>83</v>
      </c>
      <c r="AV310" s="150" t="s">
        <v>83</v>
      </c>
      <c r="AW310" s="150" t="s">
        <v>31</v>
      </c>
      <c r="AX310" s="150" t="s">
        <v>75</v>
      </c>
      <c r="AY310" s="153" t="s">
        <v>298</v>
      </c>
    </row>
    <row r="311" spans="2:51" s="150" customFormat="1" ht="12">
      <c r="B311" s="151"/>
      <c r="D311" s="152" t="s">
        <v>306</v>
      </c>
      <c r="E311" s="153" t="s">
        <v>1</v>
      </c>
      <c r="F311" s="154" t="s">
        <v>562</v>
      </c>
      <c r="H311" s="155">
        <v>-0.48</v>
      </c>
      <c r="L311" s="151"/>
      <c r="M311" s="156"/>
      <c r="N311" s="157"/>
      <c r="O311" s="157"/>
      <c r="P311" s="157"/>
      <c r="Q311" s="157"/>
      <c r="R311" s="157"/>
      <c r="S311" s="157"/>
      <c r="T311" s="158"/>
      <c r="AT311" s="153" t="s">
        <v>306</v>
      </c>
      <c r="AU311" s="153" t="s">
        <v>83</v>
      </c>
      <c r="AV311" s="150" t="s">
        <v>83</v>
      </c>
      <c r="AW311" s="150" t="s">
        <v>31</v>
      </c>
      <c r="AX311" s="150" t="s">
        <v>75</v>
      </c>
      <c r="AY311" s="153" t="s">
        <v>298</v>
      </c>
    </row>
    <row r="312" spans="2:51" s="150" customFormat="1" ht="12">
      <c r="B312" s="151"/>
      <c r="D312" s="152" t="s">
        <v>306</v>
      </c>
      <c r="E312" s="153" t="s">
        <v>1</v>
      </c>
      <c r="F312" s="154" t="s">
        <v>563</v>
      </c>
      <c r="H312" s="155">
        <v>-0.6</v>
      </c>
      <c r="L312" s="151"/>
      <c r="M312" s="156"/>
      <c r="N312" s="157"/>
      <c r="O312" s="157"/>
      <c r="P312" s="157"/>
      <c r="Q312" s="157"/>
      <c r="R312" s="157"/>
      <c r="S312" s="157"/>
      <c r="T312" s="158"/>
      <c r="AT312" s="153" t="s">
        <v>306</v>
      </c>
      <c r="AU312" s="153" t="s">
        <v>83</v>
      </c>
      <c r="AV312" s="150" t="s">
        <v>83</v>
      </c>
      <c r="AW312" s="150" t="s">
        <v>31</v>
      </c>
      <c r="AX312" s="150" t="s">
        <v>75</v>
      </c>
      <c r="AY312" s="153" t="s">
        <v>298</v>
      </c>
    </row>
    <row r="313" spans="2:51" s="150" customFormat="1" ht="12">
      <c r="B313" s="151"/>
      <c r="D313" s="152" t="s">
        <v>306</v>
      </c>
      <c r="E313" s="153" t="s">
        <v>1</v>
      </c>
      <c r="F313" s="154" t="s">
        <v>564</v>
      </c>
      <c r="H313" s="155">
        <v>4.659</v>
      </c>
      <c r="L313" s="151"/>
      <c r="M313" s="156"/>
      <c r="N313" s="157"/>
      <c r="O313" s="157"/>
      <c r="P313" s="157"/>
      <c r="Q313" s="157"/>
      <c r="R313" s="157"/>
      <c r="S313" s="157"/>
      <c r="T313" s="158"/>
      <c r="AT313" s="153" t="s">
        <v>306</v>
      </c>
      <c r="AU313" s="153" t="s">
        <v>83</v>
      </c>
      <c r="AV313" s="150" t="s">
        <v>83</v>
      </c>
      <c r="AW313" s="150" t="s">
        <v>31</v>
      </c>
      <c r="AX313" s="150" t="s">
        <v>75</v>
      </c>
      <c r="AY313" s="153" t="s">
        <v>298</v>
      </c>
    </row>
    <row r="314" spans="2:51" s="150" customFormat="1" ht="12">
      <c r="B314" s="151"/>
      <c r="D314" s="152" t="s">
        <v>306</v>
      </c>
      <c r="E314" s="153" t="s">
        <v>1</v>
      </c>
      <c r="F314" s="154" t="s">
        <v>565</v>
      </c>
      <c r="H314" s="155">
        <v>-0.24</v>
      </c>
      <c r="L314" s="151"/>
      <c r="M314" s="156"/>
      <c r="N314" s="157"/>
      <c r="O314" s="157"/>
      <c r="P314" s="157"/>
      <c r="Q314" s="157"/>
      <c r="R314" s="157"/>
      <c r="S314" s="157"/>
      <c r="T314" s="158"/>
      <c r="AT314" s="153" t="s">
        <v>306</v>
      </c>
      <c r="AU314" s="153" t="s">
        <v>83</v>
      </c>
      <c r="AV314" s="150" t="s">
        <v>83</v>
      </c>
      <c r="AW314" s="150" t="s">
        <v>31</v>
      </c>
      <c r="AX314" s="150" t="s">
        <v>75</v>
      </c>
      <c r="AY314" s="153" t="s">
        <v>298</v>
      </c>
    </row>
    <row r="315" spans="2:51" s="150" customFormat="1" ht="12">
      <c r="B315" s="151"/>
      <c r="D315" s="152" t="s">
        <v>306</v>
      </c>
      <c r="E315" s="153" t="s">
        <v>1</v>
      </c>
      <c r="F315" s="154" t="s">
        <v>566</v>
      </c>
      <c r="H315" s="155">
        <v>1.792</v>
      </c>
      <c r="L315" s="151"/>
      <c r="M315" s="156"/>
      <c r="N315" s="157"/>
      <c r="O315" s="157"/>
      <c r="P315" s="157"/>
      <c r="Q315" s="157"/>
      <c r="R315" s="157"/>
      <c r="S315" s="157"/>
      <c r="T315" s="158"/>
      <c r="AT315" s="153" t="s">
        <v>306</v>
      </c>
      <c r="AU315" s="153" t="s">
        <v>83</v>
      </c>
      <c r="AV315" s="150" t="s">
        <v>83</v>
      </c>
      <c r="AW315" s="150" t="s">
        <v>31</v>
      </c>
      <c r="AX315" s="150" t="s">
        <v>75</v>
      </c>
      <c r="AY315" s="153" t="s">
        <v>298</v>
      </c>
    </row>
    <row r="316" spans="2:51" s="150" customFormat="1" ht="12">
      <c r="B316" s="151"/>
      <c r="D316" s="152" t="s">
        <v>306</v>
      </c>
      <c r="E316" s="153" t="s">
        <v>1</v>
      </c>
      <c r="F316" s="154" t="s">
        <v>567</v>
      </c>
      <c r="H316" s="155">
        <v>-0.5</v>
      </c>
      <c r="L316" s="151"/>
      <c r="M316" s="156"/>
      <c r="N316" s="157"/>
      <c r="O316" s="157"/>
      <c r="P316" s="157"/>
      <c r="Q316" s="157"/>
      <c r="R316" s="157"/>
      <c r="S316" s="157"/>
      <c r="T316" s="158"/>
      <c r="AT316" s="153" t="s">
        <v>306</v>
      </c>
      <c r="AU316" s="153" t="s">
        <v>83</v>
      </c>
      <c r="AV316" s="150" t="s">
        <v>83</v>
      </c>
      <c r="AW316" s="150" t="s">
        <v>31</v>
      </c>
      <c r="AX316" s="150" t="s">
        <v>75</v>
      </c>
      <c r="AY316" s="153" t="s">
        <v>298</v>
      </c>
    </row>
    <row r="317" spans="2:51" s="159" customFormat="1" ht="22.5">
      <c r="B317" s="160"/>
      <c r="D317" s="152" t="s">
        <v>306</v>
      </c>
      <c r="E317" s="161" t="s">
        <v>1</v>
      </c>
      <c r="F317" s="162" t="s">
        <v>568</v>
      </c>
      <c r="H317" s="163">
        <v>17.277</v>
      </c>
      <c r="L317" s="160"/>
      <c r="M317" s="164"/>
      <c r="N317" s="165"/>
      <c r="O317" s="165"/>
      <c r="P317" s="165"/>
      <c r="Q317" s="165"/>
      <c r="R317" s="165"/>
      <c r="S317" s="165"/>
      <c r="T317" s="166"/>
      <c r="AT317" s="161" t="s">
        <v>306</v>
      </c>
      <c r="AU317" s="161" t="s">
        <v>83</v>
      </c>
      <c r="AV317" s="159" t="s">
        <v>310</v>
      </c>
      <c r="AW317" s="159" t="s">
        <v>31</v>
      </c>
      <c r="AX317" s="159" t="s">
        <v>75</v>
      </c>
      <c r="AY317" s="161" t="s">
        <v>298</v>
      </c>
    </row>
    <row r="318" spans="2:51" s="150" customFormat="1" ht="22.5">
      <c r="B318" s="151"/>
      <c r="D318" s="152" t="s">
        <v>306</v>
      </c>
      <c r="E318" s="153" t="s">
        <v>1</v>
      </c>
      <c r="F318" s="154" t="s">
        <v>569</v>
      </c>
      <c r="H318" s="155">
        <v>25.641</v>
      </c>
      <c r="L318" s="151"/>
      <c r="M318" s="156"/>
      <c r="N318" s="157"/>
      <c r="O318" s="157"/>
      <c r="P318" s="157"/>
      <c r="Q318" s="157"/>
      <c r="R318" s="157"/>
      <c r="S318" s="157"/>
      <c r="T318" s="158"/>
      <c r="AT318" s="153" t="s">
        <v>306</v>
      </c>
      <c r="AU318" s="153" t="s">
        <v>83</v>
      </c>
      <c r="AV318" s="150" t="s">
        <v>83</v>
      </c>
      <c r="AW318" s="150" t="s">
        <v>31</v>
      </c>
      <c r="AX318" s="150" t="s">
        <v>75</v>
      </c>
      <c r="AY318" s="153" t="s">
        <v>298</v>
      </c>
    </row>
    <row r="319" spans="2:51" s="150" customFormat="1" ht="22.5">
      <c r="B319" s="151"/>
      <c r="D319" s="152" t="s">
        <v>306</v>
      </c>
      <c r="E319" s="153" t="s">
        <v>1</v>
      </c>
      <c r="F319" s="154" t="s">
        <v>570</v>
      </c>
      <c r="H319" s="155">
        <v>11.489</v>
      </c>
      <c r="L319" s="151"/>
      <c r="M319" s="156"/>
      <c r="N319" s="157"/>
      <c r="O319" s="157"/>
      <c r="P319" s="157"/>
      <c r="Q319" s="157"/>
      <c r="R319" s="157"/>
      <c r="S319" s="157"/>
      <c r="T319" s="158"/>
      <c r="AT319" s="153" t="s">
        <v>306</v>
      </c>
      <c r="AU319" s="153" t="s">
        <v>83</v>
      </c>
      <c r="AV319" s="150" t="s">
        <v>83</v>
      </c>
      <c r="AW319" s="150" t="s">
        <v>31</v>
      </c>
      <c r="AX319" s="150" t="s">
        <v>75</v>
      </c>
      <c r="AY319" s="153" t="s">
        <v>298</v>
      </c>
    </row>
    <row r="320" spans="2:51" s="150" customFormat="1" ht="22.5">
      <c r="B320" s="151"/>
      <c r="D320" s="152" t="s">
        <v>306</v>
      </c>
      <c r="E320" s="153" t="s">
        <v>1</v>
      </c>
      <c r="F320" s="154" t="s">
        <v>571</v>
      </c>
      <c r="H320" s="155">
        <v>14.111</v>
      </c>
      <c r="L320" s="151"/>
      <c r="M320" s="156"/>
      <c r="N320" s="157"/>
      <c r="O320" s="157"/>
      <c r="P320" s="157"/>
      <c r="Q320" s="157"/>
      <c r="R320" s="157"/>
      <c r="S320" s="157"/>
      <c r="T320" s="158"/>
      <c r="AT320" s="153" t="s">
        <v>306</v>
      </c>
      <c r="AU320" s="153" t="s">
        <v>83</v>
      </c>
      <c r="AV320" s="150" t="s">
        <v>83</v>
      </c>
      <c r="AW320" s="150" t="s">
        <v>31</v>
      </c>
      <c r="AX320" s="150" t="s">
        <v>75</v>
      </c>
      <c r="AY320" s="153" t="s">
        <v>298</v>
      </c>
    </row>
    <row r="321" spans="2:51" s="150" customFormat="1" ht="22.5">
      <c r="B321" s="151"/>
      <c r="D321" s="152" t="s">
        <v>306</v>
      </c>
      <c r="E321" s="153" t="s">
        <v>1</v>
      </c>
      <c r="F321" s="154" t="s">
        <v>572</v>
      </c>
      <c r="H321" s="155">
        <v>12.197</v>
      </c>
      <c r="L321" s="151"/>
      <c r="M321" s="156"/>
      <c r="N321" s="157"/>
      <c r="O321" s="157"/>
      <c r="P321" s="157"/>
      <c r="Q321" s="157"/>
      <c r="R321" s="157"/>
      <c r="S321" s="157"/>
      <c r="T321" s="158"/>
      <c r="AT321" s="153" t="s">
        <v>306</v>
      </c>
      <c r="AU321" s="153" t="s">
        <v>83</v>
      </c>
      <c r="AV321" s="150" t="s">
        <v>83</v>
      </c>
      <c r="AW321" s="150" t="s">
        <v>31</v>
      </c>
      <c r="AX321" s="150" t="s">
        <v>75</v>
      </c>
      <c r="AY321" s="153" t="s">
        <v>298</v>
      </c>
    </row>
    <row r="322" spans="2:51" s="150" customFormat="1" ht="22.5">
      <c r="B322" s="151"/>
      <c r="D322" s="152" t="s">
        <v>306</v>
      </c>
      <c r="E322" s="153" t="s">
        <v>1</v>
      </c>
      <c r="F322" s="154" t="s">
        <v>573</v>
      </c>
      <c r="H322" s="155">
        <v>11.242</v>
      </c>
      <c r="L322" s="151"/>
      <c r="M322" s="156"/>
      <c r="N322" s="157"/>
      <c r="O322" s="157"/>
      <c r="P322" s="157"/>
      <c r="Q322" s="157"/>
      <c r="R322" s="157"/>
      <c r="S322" s="157"/>
      <c r="T322" s="158"/>
      <c r="AT322" s="153" t="s">
        <v>306</v>
      </c>
      <c r="AU322" s="153" t="s">
        <v>83</v>
      </c>
      <c r="AV322" s="150" t="s">
        <v>83</v>
      </c>
      <c r="AW322" s="150" t="s">
        <v>31</v>
      </c>
      <c r="AX322" s="150" t="s">
        <v>75</v>
      </c>
      <c r="AY322" s="153" t="s">
        <v>298</v>
      </c>
    </row>
    <row r="323" spans="2:51" s="150" customFormat="1" ht="22.5">
      <c r="B323" s="151"/>
      <c r="D323" s="152" t="s">
        <v>306</v>
      </c>
      <c r="E323" s="153" t="s">
        <v>1</v>
      </c>
      <c r="F323" s="154" t="s">
        <v>574</v>
      </c>
      <c r="H323" s="155">
        <v>11.722</v>
      </c>
      <c r="L323" s="151"/>
      <c r="M323" s="156"/>
      <c r="N323" s="157"/>
      <c r="O323" s="157"/>
      <c r="P323" s="157"/>
      <c r="Q323" s="157"/>
      <c r="R323" s="157"/>
      <c r="S323" s="157"/>
      <c r="T323" s="158"/>
      <c r="AT323" s="153" t="s">
        <v>306</v>
      </c>
      <c r="AU323" s="153" t="s">
        <v>83</v>
      </c>
      <c r="AV323" s="150" t="s">
        <v>83</v>
      </c>
      <c r="AW323" s="150" t="s">
        <v>31</v>
      </c>
      <c r="AX323" s="150" t="s">
        <v>75</v>
      </c>
      <c r="AY323" s="153" t="s">
        <v>298</v>
      </c>
    </row>
    <row r="324" spans="2:51" s="150" customFormat="1" ht="12">
      <c r="B324" s="151"/>
      <c r="D324" s="152" t="s">
        <v>306</v>
      </c>
      <c r="E324" s="153" t="s">
        <v>1</v>
      </c>
      <c r="F324" s="154" t="s">
        <v>575</v>
      </c>
      <c r="H324" s="155">
        <v>-1.458</v>
      </c>
      <c r="L324" s="151"/>
      <c r="M324" s="156"/>
      <c r="N324" s="157"/>
      <c r="O324" s="157"/>
      <c r="P324" s="157"/>
      <c r="Q324" s="157"/>
      <c r="R324" s="157"/>
      <c r="S324" s="157"/>
      <c r="T324" s="158"/>
      <c r="AT324" s="153" t="s">
        <v>306</v>
      </c>
      <c r="AU324" s="153" t="s">
        <v>83</v>
      </c>
      <c r="AV324" s="150" t="s">
        <v>83</v>
      </c>
      <c r="AW324" s="150" t="s">
        <v>31</v>
      </c>
      <c r="AX324" s="150" t="s">
        <v>75</v>
      </c>
      <c r="AY324" s="153" t="s">
        <v>298</v>
      </c>
    </row>
    <row r="325" spans="2:51" s="159" customFormat="1" ht="22.5">
      <c r="B325" s="160"/>
      <c r="D325" s="152" t="s">
        <v>306</v>
      </c>
      <c r="E325" s="161" t="s">
        <v>1</v>
      </c>
      <c r="F325" s="162" t="s">
        <v>576</v>
      </c>
      <c r="H325" s="163">
        <v>84.944</v>
      </c>
      <c r="L325" s="160"/>
      <c r="M325" s="164"/>
      <c r="N325" s="165"/>
      <c r="O325" s="165"/>
      <c r="P325" s="165"/>
      <c r="Q325" s="165"/>
      <c r="R325" s="165"/>
      <c r="S325" s="165"/>
      <c r="T325" s="166"/>
      <c r="AT325" s="161" t="s">
        <v>306</v>
      </c>
      <c r="AU325" s="161" t="s">
        <v>83</v>
      </c>
      <c r="AV325" s="159" t="s">
        <v>310</v>
      </c>
      <c r="AW325" s="159" t="s">
        <v>31</v>
      </c>
      <c r="AX325" s="159" t="s">
        <v>75</v>
      </c>
      <c r="AY325" s="161" t="s">
        <v>298</v>
      </c>
    </row>
    <row r="326" spans="2:51" s="167" customFormat="1" ht="12">
      <c r="B326" s="168"/>
      <c r="D326" s="152" t="s">
        <v>306</v>
      </c>
      <c r="E326" s="169" t="s">
        <v>1</v>
      </c>
      <c r="F326" s="170" t="s">
        <v>430</v>
      </c>
      <c r="H326" s="171">
        <v>102.221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306</v>
      </c>
      <c r="AU326" s="169" t="s">
        <v>83</v>
      </c>
      <c r="AV326" s="167" t="s">
        <v>304</v>
      </c>
      <c r="AW326" s="167" t="s">
        <v>31</v>
      </c>
      <c r="AX326" s="167" t="s">
        <v>8</v>
      </c>
      <c r="AY326" s="169" t="s">
        <v>298</v>
      </c>
    </row>
    <row r="327" spans="1:65" s="49" customFormat="1" ht="24.2" customHeight="1">
      <c r="A327" s="47"/>
      <c r="B327" s="46"/>
      <c r="C327" s="135" t="s">
        <v>577</v>
      </c>
      <c r="D327" s="135" t="s">
        <v>300</v>
      </c>
      <c r="E327" s="136" t="s">
        <v>578</v>
      </c>
      <c r="F327" s="137" t="s">
        <v>579</v>
      </c>
      <c r="G327" s="138" t="s">
        <v>381</v>
      </c>
      <c r="H327" s="139">
        <v>932.168</v>
      </c>
      <c r="I327" s="23"/>
      <c r="J327" s="140">
        <f>ROUND(I327*H327,0)</f>
        <v>0</v>
      </c>
      <c r="K327" s="137" t="s">
        <v>314</v>
      </c>
      <c r="L327" s="46"/>
      <c r="M327" s="141" t="s">
        <v>1</v>
      </c>
      <c r="N327" s="142" t="s">
        <v>40</v>
      </c>
      <c r="O327" s="129"/>
      <c r="P327" s="130">
        <f>O327*H327</f>
        <v>0</v>
      </c>
      <c r="Q327" s="130">
        <v>0.0027469</v>
      </c>
      <c r="R327" s="130">
        <f>Q327*H327</f>
        <v>2.5605722792</v>
      </c>
      <c r="S327" s="130">
        <v>0</v>
      </c>
      <c r="T327" s="131">
        <f>S327*H327</f>
        <v>0</v>
      </c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R327" s="132" t="s">
        <v>304</v>
      </c>
      <c r="AT327" s="132" t="s">
        <v>300</v>
      </c>
      <c r="AU327" s="132" t="s">
        <v>83</v>
      </c>
      <c r="AY327" s="39" t="s">
        <v>298</v>
      </c>
      <c r="BE327" s="133">
        <f>IF(N327="základní",J327,0)</f>
        <v>0</v>
      </c>
      <c r="BF327" s="133">
        <f>IF(N327="snížená",J327,0)</f>
        <v>0</v>
      </c>
      <c r="BG327" s="133">
        <f>IF(N327="zákl. přenesená",J327,0)</f>
        <v>0</v>
      </c>
      <c r="BH327" s="133">
        <f>IF(N327="sníž. přenesená",J327,0)</f>
        <v>0</v>
      </c>
      <c r="BI327" s="133">
        <f>IF(N327="nulová",J327,0)</f>
        <v>0</v>
      </c>
      <c r="BJ327" s="39" t="s">
        <v>8</v>
      </c>
      <c r="BK327" s="133">
        <f>ROUND(I327*H327,0)</f>
        <v>0</v>
      </c>
      <c r="BL327" s="39" t="s">
        <v>304</v>
      </c>
      <c r="BM327" s="132" t="s">
        <v>580</v>
      </c>
    </row>
    <row r="328" spans="2:51" s="150" customFormat="1" ht="12">
      <c r="B328" s="151"/>
      <c r="D328" s="152" t="s">
        <v>306</v>
      </c>
      <c r="E328" s="153" t="s">
        <v>1</v>
      </c>
      <c r="F328" s="154" t="s">
        <v>581</v>
      </c>
      <c r="H328" s="155">
        <v>74.256</v>
      </c>
      <c r="L328" s="151"/>
      <c r="M328" s="156"/>
      <c r="N328" s="157"/>
      <c r="O328" s="157"/>
      <c r="P328" s="157"/>
      <c r="Q328" s="157"/>
      <c r="R328" s="157"/>
      <c r="S328" s="157"/>
      <c r="T328" s="158"/>
      <c r="AT328" s="153" t="s">
        <v>306</v>
      </c>
      <c r="AU328" s="153" t="s">
        <v>83</v>
      </c>
      <c r="AV328" s="150" t="s">
        <v>83</v>
      </c>
      <c r="AW328" s="150" t="s">
        <v>31</v>
      </c>
      <c r="AX328" s="150" t="s">
        <v>75</v>
      </c>
      <c r="AY328" s="153" t="s">
        <v>298</v>
      </c>
    </row>
    <row r="329" spans="2:51" s="150" customFormat="1" ht="12">
      <c r="B329" s="151"/>
      <c r="D329" s="152" t="s">
        <v>306</v>
      </c>
      <c r="E329" s="153" t="s">
        <v>1</v>
      </c>
      <c r="F329" s="154" t="s">
        <v>582</v>
      </c>
      <c r="H329" s="155">
        <v>-10.824</v>
      </c>
      <c r="L329" s="151"/>
      <c r="M329" s="156"/>
      <c r="N329" s="157"/>
      <c r="O329" s="157"/>
      <c r="P329" s="157"/>
      <c r="Q329" s="157"/>
      <c r="R329" s="157"/>
      <c r="S329" s="157"/>
      <c r="T329" s="158"/>
      <c r="AT329" s="153" t="s">
        <v>306</v>
      </c>
      <c r="AU329" s="153" t="s">
        <v>83</v>
      </c>
      <c r="AV329" s="150" t="s">
        <v>83</v>
      </c>
      <c r="AW329" s="150" t="s">
        <v>31</v>
      </c>
      <c r="AX329" s="150" t="s">
        <v>75</v>
      </c>
      <c r="AY329" s="153" t="s">
        <v>298</v>
      </c>
    </row>
    <row r="330" spans="2:51" s="150" customFormat="1" ht="12">
      <c r="B330" s="151"/>
      <c r="D330" s="152" t="s">
        <v>306</v>
      </c>
      <c r="E330" s="153" t="s">
        <v>1</v>
      </c>
      <c r="F330" s="154" t="s">
        <v>583</v>
      </c>
      <c r="H330" s="155">
        <v>2.848</v>
      </c>
      <c r="L330" s="151"/>
      <c r="M330" s="156"/>
      <c r="N330" s="157"/>
      <c r="O330" s="157"/>
      <c r="P330" s="157"/>
      <c r="Q330" s="157"/>
      <c r="R330" s="157"/>
      <c r="S330" s="157"/>
      <c r="T330" s="158"/>
      <c r="AT330" s="153" t="s">
        <v>306</v>
      </c>
      <c r="AU330" s="153" t="s">
        <v>83</v>
      </c>
      <c r="AV330" s="150" t="s">
        <v>83</v>
      </c>
      <c r="AW330" s="150" t="s">
        <v>31</v>
      </c>
      <c r="AX330" s="150" t="s">
        <v>75</v>
      </c>
      <c r="AY330" s="153" t="s">
        <v>298</v>
      </c>
    </row>
    <row r="331" spans="2:51" s="150" customFormat="1" ht="12">
      <c r="B331" s="151"/>
      <c r="D331" s="152" t="s">
        <v>306</v>
      </c>
      <c r="E331" s="153" t="s">
        <v>1</v>
      </c>
      <c r="F331" s="154" t="s">
        <v>584</v>
      </c>
      <c r="H331" s="155">
        <v>68.34</v>
      </c>
      <c r="L331" s="151"/>
      <c r="M331" s="156"/>
      <c r="N331" s="157"/>
      <c r="O331" s="157"/>
      <c r="P331" s="157"/>
      <c r="Q331" s="157"/>
      <c r="R331" s="157"/>
      <c r="S331" s="157"/>
      <c r="T331" s="158"/>
      <c r="AT331" s="153" t="s">
        <v>306</v>
      </c>
      <c r="AU331" s="153" t="s">
        <v>83</v>
      </c>
      <c r="AV331" s="150" t="s">
        <v>83</v>
      </c>
      <c r="AW331" s="150" t="s">
        <v>31</v>
      </c>
      <c r="AX331" s="150" t="s">
        <v>75</v>
      </c>
      <c r="AY331" s="153" t="s">
        <v>298</v>
      </c>
    </row>
    <row r="332" spans="2:51" s="150" customFormat="1" ht="12">
      <c r="B332" s="151"/>
      <c r="D332" s="152" t="s">
        <v>306</v>
      </c>
      <c r="E332" s="153" t="s">
        <v>1</v>
      </c>
      <c r="F332" s="154" t="s">
        <v>585</v>
      </c>
      <c r="H332" s="155">
        <v>-5.324</v>
      </c>
      <c r="L332" s="151"/>
      <c r="M332" s="156"/>
      <c r="N332" s="157"/>
      <c r="O332" s="157"/>
      <c r="P332" s="157"/>
      <c r="Q332" s="157"/>
      <c r="R332" s="157"/>
      <c r="S332" s="157"/>
      <c r="T332" s="158"/>
      <c r="AT332" s="153" t="s">
        <v>306</v>
      </c>
      <c r="AU332" s="153" t="s">
        <v>83</v>
      </c>
      <c r="AV332" s="150" t="s">
        <v>83</v>
      </c>
      <c r="AW332" s="150" t="s">
        <v>31</v>
      </c>
      <c r="AX332" s="150" t="s">
        <v>75</v>
      </c>
      <c r="AY332" s="153" t="s">
        <v>298</v>
      </c>
    </row>
    <row r="333" spans="2:51" s="150" customFormat="1" ht="12">
      <c r="B333" s="151"/>
      <c r="D333" s="152" t="s">
        <v>306</v>
      </c>
      <c r="E333" s="153" t="s">
        <v>1</v>
      </c>
      <c r="F333" s="154" t="s">
        <v>586</v>
      </c>
      <c r="H333" s="155">
        <v>1.408</v>
      </c>
      <c r="L333" s="151"/>
      <c r="M333" s="156"/>
      <c r="N333" s="157"/>
      <c r="O333" s="157"/>
      <c r="P333" s="157"/>
      <c r="Q333" s="157"/>
      <c r="R333" s="157"/>
      <c r="S333" s="157"/>
      <c r="T333" s="158"/>
      <c r="AT333" s="153" t="s">
        <v>306</v>
      </c>
      <c r="AU333" s="153" t="s">
        <v>83</v>
      </c>
      <c r="AV333" s="150" t="s">
        <v>83</v>
      </c>
      <c r="AW333" s="150" t="s">
        <v>31</v>
      </c>
      <c r="AX333" s="150" t="s">
        <v>75</v>
      </c>
      <c r="AY333" s="153" t="s">
        <v>298</v>
      </c>
    </row>
    <row r="334" spans="2:51" s="150" customFormat="1" ht="12">
      <c r="B334" s="151"/>
      <c r="D334" s="152" t="s">
        <v>306</v>
      </c>
      <c r="E334" s="153" t="s">
        <v>1</v>
      </c>
      <c r="F334" s="154" t="s">
        <v>587</v>
      </c>
      <c r="H334" s="155">
        <v>-4.8</v>
      </c>
      <c r="L334" s="151"/>
      <c r="M334" s="156"/>
      <c r="N334" s="157"/>
      <c r="O334" s="157"/>
      <c r="P334" s="157"/>
      <c r="Q334" s="157"/>
      <c r="R334" s="157"/>
      <c r="S334" s="157"/>
      <c r="T334" s="158"/>
      <c r="AT334" s="153" t="s">
        <v>306</v>
      </c>
      <c r="AU334" s="153" t="s">
        <v>83</v>
      </c>
      <c r="AV334" s="150" t="s">
        <v>83</v>
      </c>
      <c r="AW334" s="150" t="s">
        <v>31</v>
      </c>
      <c r="AX334" s="150" t="s">
        <v>75</v>
      </c>
      <c r="AY334" s="153" t="s">
        <v>298</v>
      </c>
    </row>
    <row r="335" spans="2:51" s="150" customFormat="1" ht="12">
      <c r="B335" s="151"/>
      <c r="D335" s="152" t="s">
        <v>306</v>
      </c>
      <c r="E335" s="153" t="s">
        <v>1</v>
      </c>
      <c r="F335" s="154" t="s">
        <v>588</v>
      </c>
      <c r="H335" s="155">
        <v>1.76</v>
      </c>
      <c r="L335" s="151"/>
      <c r="M335" s="156"/>
      <c r="N335" s="157"/>
      <c r="O335" s="157"/>
      <c r="P335" s="157"/>
      <c r="Q335" s="157"/>
      <c r="R335" s="157"/>
      <c r="S335" s="157"/>
      <c r="T335" s="158"/>
      <c r="AT335" s="153" t="s">
        <v>306</v>
      </c>
      <c r="AU335" s="153" t="s">
        <v>83</v>
      </c>
      <c r="AV335" s="150" t="s">
        <v>83</v>
      </c>
      <c r="AW335" s="150" t="s">
        <v>31</v>
      </c>
      <c r="AX335" s="150" t="s">
        <v>75</v>
      </c>
      <c r="AY335" s="153" t="s">
        <v>298</v>
      </c>
    </row>
    <row r="336" spans="2:51" s="150" customFormat="1" ht="12">
      <c r="B336" s="151"/>
      <c r="D336" s="152" t="s">
        <v>306</v>
      </c>
      <c r="E336" s="153" t="s">
        <v>1</v>
      </c>
      <c r="F336" s="154" t="s">
        <v>589</v>
      </c>
      <c r="H336" s="155">
        <v>-6</v>
      </c>
      <c r="L336" s="151"/>
      <c r="M336" s="156"/>
      <c r="N336" s="157"/>
      <c r="O336" s="157"/>
      <c r="P336" s="157"/>
      <c r="Q336" s="157"/>
      <c r="R336" s="157"/>
      <c r="S336" s="157"/>
      <c r="T336" s="158"/>
      <c r="AT336" s="153" t="s">
        <v>306</v>
      </c>
      <c r="AU336" s="153" t="s">
        <v>83</v>
      </c>
      <c r="AV336" s="150" t="s">
        <v>83</v>
      </c>
      <c r="AW336" s="150" t="s">
        <v>31</v>
      </c>
      <c r="AX336" s="150" t="s">
        <v>75</v>
      </c>
      <c r="AY336" s="153" t="s">
        <v>298</v>
      </c>
    </row>
    <row r="337" spans="2:51" s="150" customFormat="1" ht="12">
      <c r="B337" s="151"/>
      <c r="D337" s="152" t="s">
        <v>306</v>
      </c>
      <c r="E337" s="153" t="s">
        <v>1</v>
      </c>
      <c r="F337" s="154" t="s">
        <v>590</v>
      </c>
      <c r="H337" s="155">
        <v>2</v>
      </c>
      <c r="L337" s="151"/>
      <c r="M337" s="156"/>
      <c r="N337" s="157"/>
      <c r="O337" s="157"/>
      <c r="P337" s="157"/>
      <c r="Q337" s="157"/>
      <c r="R337" s="157"/>
      <c r="S337" s="157"/>
      <c r="T337" s="158"/>
      <c r="AT337" s="153" t="s">
        <v>306</v>
      </c>
      <c r="AU337" s="153" t="s">
        <v>83</v>
      </c>
      <c r="AV337" s="150" t="s">
        <v>83</v>
      </c>
      <c r="AW337" s="150" t="s">
        <v>31</v>
      </c>
      <c r="AX337" s="150" t="s">
        <v>75</v>
      </c>
      <c r="AY337" s="153" t="s">
        <v>298</v>
      </c>
    </row>
    <row r="338" spans="2:51" s="150" customFormat="1" ht="12">
      <c r="B338" s="151"/>
      <c r="D338" s="152" t="s">
        <v>306</v>
      </c>
      <c r="E338" s="153" t="s">
        <v>1</v>
      </c>
      <c r="F338" s="154" t="s">
        <v>591</v>
      </c>
      <c r="H338" s="155">
        <v>46.592</v>
      </c>
      <c r="L338" s="151"/>
      <c r="M338" s="156"/>
      <c r="N338" s="157"/>
      <c r="O338" s="157"/>
      <c r="P338" s="157"/>
      <c r="Q338" s="157"/>
      <c r="R338" s="157"/>
      <c r="S338" s="157"/>
      <c r="T338" s="158"/>
      <c r="AT338" s="153" t="s">
        <v>306</v>
      </c>
      <c r="AU338" s="153" t="s">
        <v>83</v>
      </c>
      <c r="AV338" s="150" t="s">
        <v>83</v>
      </c>
      <c r="AW338" s="150" t="s">
        <v>31</v>
      </c>
      <c r="AX338" s="150" t="s">
        <v>75</v>
      </c>
      <c r="AY338" s="153" t="s">
        <v>298</v>
      </c>
    </row>
    <row r="339" spans="2:51" s="150" customFormat="1" ht="12">
      <c r="B339" s="151"/>
      <c r="D339" s="152" t="s">
        <v>306</v>
      </c>
      <c r="E339" s="153" t="s">
        <v>1</v>
      </c>
      <c r="F339" s="154" t="s">
        <v>592</v>
      </c>
      <c r="H339" s="155">
        <v>-2.4</v>
      </c>
      <c r="L339" s="151"/>
      <c r="M339" s="156"/>
      <c r="N339" s="157"/>
      <c r="O339" s="157"/>
      <c r="P339" s="157"/>
      <c r="Q339" s="157"/>
      <c r="R339" s="157"/>
      <c r="S339" s="157"/>
      <c r="T339" s="158"/>
      <c r="AT339" s="153" t="s">
        <v>306</v>
      </c>
      <c r="AU339" s="153" t="s">
        <v>83</v>
      </c>
      <c r="AV339" s="150" t="s">
        <v>83</v>
      </c>
      <c r="AW339" s="150" t="s">
        <v>31</v>
      </c>
      <c r="AX339" s="150" t="s">
        <v>75</v>
      </c>
      <c r="AY339" s="153" t="s">
        <v>298</v>
      </c>
    </row>
    <row r="340" spans="2:51" s="150" customFormat="1" ht="12">
      <c r="B340" s="151"/>
      <c r="D340" s="152" t="s">
        <v>306</v>
      </c>
      <c r="E340" s="153" t="s">
        <v>1</v>
      </c>
      <c r="F340" s="154" t="s">
        <v>593</v>
      </c>
      <c r="H340" s="155">
        <v>0.88</v>
      </c>
      <c r="L340" s="151"/>
      <c r="M340" s="156"/>
      <c r="N340" s="157"/>
      <c r="O340" s="157"/>
      <c r="P340" s="157"/>
      <c r="Q340" s="157"/>
      <c r="R340" s="157"/>
      <c r="S340" s="157"/>
      <c r="T340" s="158"/>
      <c r="AT340" s="153" t="s">
        <v>306</v>
      </c>
      <c r="AU340" s="153" t="s">
        <v>83</v>
      </c>
      <c r="AV340" s="150" t="s">
        <v>83</v>
      </c>
      <c r="AW340" s="150" t="s">
        <v>31</v>
      </c>
      <c r="AX340" s="150" t="s">
        <v>75</v>
      </c>
      <c r="AY340" s="153" t="s">
        <v>298</v>
      </c>
    </row>
    <row r="341" spans="2:51" s="150" customFormat="1" ht="12">
      <c r="B341" s="151"/>
      <c r="D341" s="152" t="s">
        <v>306</v>
      </c>
      <c r="E341" s="153" t="s">
        <v>1</v>
      </c>
      <c r="F341" s="154" t="s">
        <v>594</v>
      </c>
      <c r="H341" s="155">
        <v>17.92</v>
      </c>
      <c r="L341" s="151"/>
      <c r="M341" s="156"/>
      <c r="N341" s="157"/>
      <c r="O341" s="157"/>
      <c r="P341" s="157"/>
      <c r="Q341" s="157"/>
      <c r="R341" s="157"/>
      <c r="S341" s="157"/>
      <c r="T341" s="158"/>
      <c r="AT341" s="153" t="s">
        <v>306</v>
      </c>
      <c r="AU341" s="153" t="s">
        <v>83</v>
      </c>
      <c r="AV341" s="150" t="s">
        <v>83</v>
      </c>
      <c r="AW341" s="150" t="s">
        <v>31</v>
      </c>
      <c r="AX341" s="150" t="s">
        <v>75</v>
      </c>
      <c r="AY341" s="153" t="s">
        <v>298</v>
      </c>
    </row>
    <row r="342" spans="2:51" s="150" customFormat="1" ht="12">
      <c r="B342" s="151"/>
      <c r="D342" s="152" t="s">
        <v>306</v>
      </c>
      <c r="E342" s="153" t="s">
        <v>1</v>
      </c>
      <c r="F342" s="154" t="s">
        <v>595</v>
      </c>
      <c r="H342" s="155">
        <v>-5</v>
      </c>
      <c r="L342" s="151"/>
      <c r="M342" s="156"/>
      <c r="N342" s="157"/>
      <c r="O342" s="157"/>
      <c r="P342" s="157"/>
      <c r="Q342" s="157"/>
      <c r="R342" s="157"/>
      <c r="S342" s="157"/>
      <c r="T342" s="158"/>
      <c r="AT342" s="153" t="s">
        <v>306</v>
      </c>
      <c r="AU342" s="153" t="s">
        <v>83</v>
      </c>
      <c r="AV342" s="150" t="s">
        <v>83</v>
      </c>
      <c r="AW342" s="150" t="s">
        <v>31</v>
      </c>
      <c r="AX342" s="150" t="s">
        <v>75</v>
      </c>
      <c r="AY342" s="153" t="s">
        <v>298</v>
      </c>
    </row>
    <row r="343" spans="2:51" s="150" customFormat="1" ht="12">
      <c r="B343" s="151"/>
      <c r="D343" s="152" t="s">
        <v>306</v>
      </c>
      <c r="E343" s="153" t="s">
        <v>1</v>
      </c>
      <c r="F343" s="154" t="s">
        <v>596</v>
      </c>
      <c r="H343" s="155">
        <v>1.4</v>
      </c>
      <c r="L343" s="151"/>
      <c r="M343" s="156"/>
      <c r="N343" s="157"/>
      <c r="O343" s="157"/>
      <c r="P343" s="157"/>
      <c r="Q343" s="157"/>
      <c r="R343" s="157"/>
      <c r="S343" s="157"/>
      <c r="T343" s="158"/>
      <c r="AT343" s="153" t="s">
        <v>306</v>
      </c>
      <c r="AU343" s="153" t="s">
        <v>83</v>
      </c>
      <c r="AV343" s="150" t="s">
        <v>83</v>
      </c>
      <c r="AW343" s="150" t="s">
        <v>31</v>
      </c>
      <c r="AX343" s="150" t="s">
        <v>75</v>
      </c>
      <c r="AY343" s="153" t="s">
        <v>298</v>
      </c>
    </row>
    <row r="344" spans="2:51" s="159" customFormat="1" ht="22.5">
      <c r="B344" s="160"/>
      <c r="D344" s="152" t="s">
        <v>306</v>
      </c>
      <c r="E344" s="161" t="s">
        <v>1</v>
      </c>
      <c r="F344" s="162" t="s">
        <v>568</v>
      </c>
      <c r="H344" s="163">
        <v>183.056</v>
      </c>
      <c r="L344" s="160"/>
      <c r="M344" s="164"/>
      <c r="N344" s="165"/>
      <c r="O344" s="165"/>
      <c r="P344" s="165"/>
      <c r="Q344" s="165"/>
      <c r="R344" s="165"/>
      <c r="S344" s="165"/>
      <c r="T344" s="166"/>
      <c r="AT344" s="161" t="s">
        <v>306</v>
      </c>
      <c r="AU344" s="161" t="s">
        <v>83</v>
      </c>
      <c r="AV344" s="159" t="s">
        <v>310</v>
      </c>
      <c r="AW344" s="159" t="s">
        <v>31</v>
      </c>
      <c r="AX344" s="159" t="s">
        <v>75</v>
      </c>
      <c r="AY344" s="161" t="s">
        <v>298</v>
      </c>
    </row>
    <row r="345" spans="2:51" s="150" customFormat="1" ht="22.5">
      <c r="B345" s="151"/>
      <c r="D345" s="152" t="s">
        <v>306</v>
      </c>
      <c r="E345" s="153" t="s">
        <v>1</v>
      </c>
      <c r="F345" s="154" t="s">
        <v>597</v>
      </c>
      <c r="H345" s="155">
        <v>205.128</v>
      </c>
      <c r="L345" s="151"/>
      <c r="M345" s="156"/>
      <c r="N345" s="157"/>
      <c r="O345" s="157"/>
      <c r="P345" s="157"/>
      <c r="Q345" s="157"/>
      <c r="R345" s="157"/>
      <c r="S345" s="157"/>
      <c r="T345" s="158"/>
      <c r="AT345" s="153" t="s">
        <v>306</v>
      </c>
      <c r="AU345" s="153" t="s">
        <v>83</v>
      </c>
      <c r="AV345" s="150" t="s">
        <v>83</v>
      </c>
      <c r="AW345" s="150" t="s">
        <v>31</v>
      </c>
      <c r="AX345" s="150" t="s">
        <v>75</v>
      </c>
      <c r="AY345" s="153" t="s">
        <v>298</v>
      </c>
    </row>
    <row r="346" spans="2:51" s="150" customFormat="1" ht="22.5">
      <c r="B346" s="151"/>
      <c r="D346" s="152" t="s">
        <v>306</v>
      </c>
      <c r="E346" s="153" t="s">
        <v>1</v>
      </c>
      <c r="F346" s="154" t="s">
        <v>598</v>
      </c>
      <c r="H346" s="155">
        <v>91.908</v>
      </c>
      <c r="L346" s="151"/>
      <c r="M346" s="156"/>
      <c r="N346" s="157"/>
      <c r="O346" s="157"/>
      <c r="P346" s="157"/>
      <c r="Q346" s="157"/>
      <c r="R346" s="157"/>
      <c r="S346" s="157"/>
      <c r="T346" s="158"/>
      <c r="AT346" s="153" t="s">
        <v>306</v>
      </c>
      <c r="AU346" s="153" t="s">
        <v>83</v>
      </c>
      <c r="AV346" s="150" t="s">
        <v>83</v>
      </c>
      <c r="AW346" s="150" t="s">
        <v>31</v>
      </c>
      <c r="AX346" s="150" t="s">
        <v>75</v>
      </c>
      <c r="AY346" s="153" t="s">
        <v>298</v>
      </c>
    </row>
    <row r="347" spans="2:51" s="150" customFormat="1" ht="22.5">
      <c r="B347" s="151"/>
      <c r="D347" s="152" t="s">
        <v>306</v>
      </c>
      <c r="E347" s="153" t="s">
        <v>1</v>
      </c>
      <c r="F347" s="154" t="s">
        <v>599</v>
      </c>
      <c r="H347" s="155">
        <v>112.887</v>
      </c>
      <c r="L347" s="151"/>
      <c r="M347" s="156"/>
      <c r="N347" s="157"/>
      <c r="O347" s="157"/>
      <c r="P347" s="157"/>
      <c r="Q347" s="157"/>
      <c r="R347" s="157"/>
      <c r="S347" s="157"/>
      <c r="T347" s="158"/>
      <c r="AT347" s="153" t="s">
        <v>306</v>
      </c>
      <c r="AU347" s="153" t="s">
        <v>83</v>
      </c>
      <c r="AV347" s="150" t="s">
        <v>83</v>
      </c>
      <c r="AW347" s="150" t="s">
        <v>31</v>
      </c>
      <c r="AX347" s="150" t="s">
        <v>75</v>
      </c>
      <c r="AY347" s="153" t="s">
        <v>298</v>
      </c>
    </row>
    <row r="348" spans="2:51" s="150" customFormat="1" ht="22.5">
      <c r="B348" s="151"/>
      <c r="D348" s="152" t="s">
        <v>306</v>
      </c>
      <c r="E348" s="153" t="s">
        <v>1</v>
      </c>
      <c r="F348" s="154" t="s">
        <v>600</v>
      </c>
      <c r="H348" s="155">
        <v>121.968</v>
      </c>
      <c r="L348" s="151"/>
      <c r="M348" s="156"/>
      <c r="N348" s="157"/>
      <c r="O348" s="157"/>
      <c r="P348" s="157"/>
      <c r="Q348" s="157"/>
      <c r="R348" s="157"/>
      <c r="S348" s="157"/>
      <c r="T348" s="158"/>
      <c r="AT348" s="153" t="s">
        <v>306</v>
      </c>
      <c r="AU348" s="153" t="s">
        <v>83</v>
      </c>
      <c r="AV348" s="150" t="s">
        <v>83</v>
      </c>
      <c r="AW348" s="150" t="s">
        <v>31</v>
      </c>
      <c r="AX348" s="150" t="s">
        <v>75</v>
      </c>
      <c r="AY348" s="153" t="s">
        <v>298</v>
      </c>
    </row>
    <row r="349" spans="2:51" s="150" customFormat="1" ht="22.5">
      <c r="B349" s="151"/>
      <c r="D349" s="152" t="s">
        <v>306</v>
      </c>
      <c r="E349" s="153" t="s">
        <v>1</v>
      </c>
      <c r="F349" s="154" t="s">
        <v>601</v>
      </c>
      <c r="H349" s="155">
        <v>112.42</v>
      </c>
      <c r="L349" s="151"/>
      <c r="M349" s="156"/>
      <c r="N349" s="157"/>
      <c r="O349" s="157"/>
      <c r="P349" s="157"/>
      <c r="Q349" s="157"/>
      <c r="R349" s="157"/>
      <c r="S349" s="157"/>
      <c r="T349" s="158"/>
      <c r="AT349" s="153" t="s">
        <v>306</v>
      </c>
      <c r="AU349" s="153" t="s">
        <v>83</v>
      </c>
      <c r="AV349" s="150" t="s">
        <v>83</v>
      </c>
      <c r="AW349" s="150" t="s">
        <v>31</v>
      </c>
      <c r="AX349" s="150" t="s">
        <v>75</v>
      </c>
      <c r="AY349" s="153" t="s">
        <v>298</v>
      </c>
    </row>
    <row r="350" spans="2:51" s="150" customFormat="1" ht="22.5">
      <c r="B350" s="151"/>
      <c r="D350" s="152" t="s">
        <v>306</v>
      </c>
      <c r="E350" s="153" t="s">
        <v>1</v>
      </c>
      <c r="F350" s="154" t="s">
        <v>602</v>
      </c>
      <c r="H350" s="155">
        <v>117.216</v>
      </c>
      <c r="L350" s="151"/>
      <c r="M350" s="156"/>
      <c r="N350" s="157"/>
      <c r="O350" s="157"/>
      <c r="P350" s="157"/>
      <c r="Q350" s="157"/>
      <c r="R350" s="157"/>
      <c r="S350" s="157"/>
      <c r="T350" s="158"/>
      <c r="AT350" s="153" t="s">
        <v>306</v>
      </c>
      <c r="AU350" s="153" t="s">
        <v>83</v>
      </c>
      <c r="AV350" s="150" t="s">
        <v>83</v>
      </c>
      <c r="AW350" s="150" t="s">
        <v>31</v>
      </c>
      <c r="AX350" s="150" t="s">
        <v>75</v>
      </c>
      <c r="AY350" s="153" t="s">
        <v>298</v>
      </c>
    </row>
    <row r="351" spans="2:51" s="150" customFormat="1" ht="12">
      <c r="B351" s="151"/>
      <c r="D351" s="152" t="s">
        <v>306</v>
      </c>
      <c r="E351" s="153" t="s">
        <v>1</v>
      </c>
      <c r="F351" s="154" t="s">
        <v>603</v>
      </c>
      <c r="H351" s="155">
        <v>-14.575</v>
      </c>
      <c r="L351" s="151"/>
      <c r="M351" s="156"/>
      <c r="N351" s="157"/>
      <c r="O351" s="157"/>
      <c r="P351" s="157"/>
      <c r="Q351" s="157"/>
      <c r="R351" s="157"/>
      <c r="S351" s="157"/>
      <c r="T351" s="158"/>
      <c r="AT351" s="153" t="s">
        <v>306</v>
      </c>
      <c r="AU351" s="153" t="s">
        <v>83</v>
      </c>
      <c r="AV351" s="150" t="s">
        <v>83</v>
      </c>
      <c r="AW351" s="150" t="s">
        <v>31</v>
      </c>
      <c r="AX351" s="150" t="s">
        <v>75</v>
      </c>
      <c r="AY351" s="153" t="s">
        <v>298</v>
      </c>
    </row>
    <row r="352" spans="2:51" s="150" customFormat="1" ht="12">
      <c r="B352" s="151"/>
      <c r="D352" s="152" t="s">
        <v>306</v>
      </c>
      <c r="E352" s="153" t="s">
        <v>1</v>
      </c>
      <c r="F352" s="154" t="s">
        <v>604</v>
      </c>
      <c r="H352" s="155">
        <v>2.16</v>
      </c>
      <c r="L352" s="151"/>
      <c r="M352" s="156"/>
      <c r="N352" s="157"/>
      <c r="O352" s="157"/>
      <c r="P352" s="157"/>
      <c r="Q352" s="157"/>
      <c r="R352" s="157"/>
      <c r="S352" s="157"/>
      <c r="T352" s="158"/>
      <c r="AT352" s="153" t="s">
        <v>306</v>
      </c>
      <c r="AU352" s="153" t="s">
        <v>83</v>
      </c>
      <c r="AV352" s="150" t="s">
        <v>83</v>
      </c>
      <c r="AW352" s="150" t="s">
        <v>31</v>
      </c>
      <c r="AX352" s="150" t="s">
        <v>75</v>
      </c>
      <c r="AY352" s="153" t="s">
        <v>298</v>
      </c>
    </row>
    <row r="353" spans="2:51" s="159" customFormat="1" ht="22.5">
      <c r="B353" s="160"/>
      <c r="D353" s="152" t="s">
        <v>306</v>
      </c>
      <c r="E353" s="161" t="s">
        <v>1</v>
      </c>
      <c r="F353" s="162" t="s">
        <v>576</v>
      </c>
      <c r="H353" s="163">
        <v>749.112</v>
      </c>
      <c r="L353" s="160"/>
      <c r="M353" s="164"/>
      <c r="N353" s="165"/>
      <c r="O353" s="165"/>
      <c r="P353" s="165"/>
      <c r="Q353" s="165"/>
      <c r="R353" s="165"/>
      <c r="S353" s="165"/>
      <c r="T353" s="166"/>
      <c r="AT353" s="161" t="s">
        <v>306</v>
      </c>
      <c r="AU353" s="161" t="s">
        <v>83</v>
      </c>
      <c r="AV353" s="159" t="s">
        <v>310</v>
      </c>
      <c r="AW353" s="159" t="s">
        <v>31</v>
      </c>
      <c r="AX353" s="159" t="s">
        <v>75</v>
      </c>
      <c r="AY353" s="161" t="s">
        <v>298</v>
      </c>
    </row>
    <row r="354" spans="2:51" s="167" customFormat="1" ht="12">
      <c r="B354" s="168"/>
      <c r="D354" s="152" t="s">
        <v>306</v>
      </c>
      <c r="E354" s="169" t="s">
        <v>1</v>
      </c>
      <c r="F354" s="170" t="s">
        <v>430</v>
      </c>
      <c r="H354" s="171">
        <v>932.168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306</v>
      </c>
      <c r="AU354" s="169" t="s">
        <v>83</v>
      </c>
      <c r="AV354" s="167" t="s">
        <v>304</v>
      </c>
      <c r="AW354" s="167" t="s">
        <v>31</v>
      </c>
      <c r="AX354" s="167" t="s">
        <v>8</v>
      </c>
      <c r="AY354" s="169" t="s">
        <v>298</v>
      </c>
    </row>
    <row r="355" spans="1:65" s="49" customFormat="1" ht="24.2" customHeight="1">
      <c r="A355" s="47"/>
      <c r="B355" s="46"/>
      <c r="C355" s="135" t="s">
        <v>605</v>
      </c>
      <c r="D355" s="135" t="s">
        <v>300</v>
      </c>
      <c r="E355" s="136" t="s">
        <v>606</v>
      </c>
      <c r="F355" s="137" t="s">
        <v>607</v>
      </c>
      <c r="G355" s="138" t="s">
        <v>381</v>
      </c>
      <c r="H355" s="139">
        <v>932.168</v>
      </c>
      <c r="I355" s="23"/>
      <c r="J355" s="140">
        <f>ROUND(I355*H355,0)</f>
        <v>0</v>
      </c>
      <c r="K355" s="137" t="s">
        <v>314</v>
      </c>
      <c r="L355" s="46"/>
      <c r="M355" s="141" t="s">
        <v>1</v>
      </c>
      <c r="N355" s="142" t="s">
        <v>40</v>
      </c>
      <c r="O355" s="129"/>
      <c r="P355" s="130">
        <f>O355*H355</f>
        <v>0</v>
      </c>
      <c r="Q355" s="130">
        <v>0</v>
      </c>
      <c r="R355" s="130">
        <f>Q355*H355</f>
        <v>0</v>
      </c>
      <c r="S355" s="130">
        <v>0</v>
      </c>
      <c r="T355" s="131">
        <f>S355*H355</f>
        <v>0</v>
      </c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R355" s="132" t="s">
        <v>304</v>
      </c>
      <c r="AT355" s="132" t="s">
        <v>300</v>
      </c>
      <c r="AU355" s="132" t="s">
        <v>83</v>
      </c>
      <c r="AY355" s="39" t="s">
        <v>298</v>
      </c>
      <c r="BE355" s="133">
        <f>IF(N355="základní",J355,0)</f>
        <v>0</v>
      </c>
      <c r="BF355" s="133">
        <f>IF(N355="snížená",J355,0)</f>
        <v>0</v>
      </c>
      <c r="BG355" s="133">
        <f>IF(N355="zákl. přenesená",J355,0)</f>
        <v>0</v>
      </c>
      <c r="BH355" s="133">
        <f>IF(N355="sníž. přenesená",J355,0)</f>
        <v>0</v>
      </c>
      <c r="BI355" s="133">
        <f>IF(N355="nulová",J355,0)</f>
        <v>0</v>
      </c>
      <c r="BJ355" s="39" t="s">
        <v>8</v>
      </c>
      <c r="BK355" s="133">
        <f>ROUND(I355*H355,0)</f>
        <v>0</v>
      </c>
      <c r="BL355" s="39" t="s">
        <v>304</v>
      </c>
      <c r="BM355" s="132" t="s">
        <v>608</v>
      </c>
    </row>
    <row r="356" spans="1:65" s="49" customFormat="1" ht="14.45" customHeight="1">
      <c r="A356" s="47"/>
      <c r="B356" s="46"/>
      <c r="C356" s="135" t="s">
        <v>609</v>
      </c>
      <c r="D356" s="135" t="s">
        <v>300</v>
      </c>
      <c r="E356" s="136" t="s">
        <v>610</v>
      </c>
      <c r="F356" s="137" t="s">
        <v>611</v>
      </c>
      <c r="G356" s="138" t="s">
        <v>347</v>
      </c>
      <c r="H356" s="139">
        <v>0.131</v>
      </c>
      <c r="I356" s="23"/>
      <c r="J356" s="140">
        <f>ROUND(I356*H356,0)</f>
        <v>0</v>
      </c>
      <c r="K356" s="137" t="s">
        <v>314</v>
      </c>
      <c r="L356" s="46"/>
      <c r="M356" s="141" t="s">
        <v>1</v>
      </c>
      <c r="N356" s="142" t="s">
        <v>40</v>
      </c>
      <c r="O356" s="129"/>
      <c r="P356" s="130">
        <f>O356*H356</f>
        <v>0</v>
      </c>
      <c r="Q356" s="130">
        <v>1.0475704</v>
      </c>
      <c r="R356" s="130">
        <f>Q356*H356</f>
        <v>0.1372317224</v>
      </c>
      <c r="S356" s="130">
        <v>0</v>
      </c>
      <c r="T356" s="131">
        <f>S356*H356</f>
        <v>0</v>
      </c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R356" s="132" t="s">
        <v>304</v>
      </c>
      <c r="AT356" s="132" t="s">
        <v>300</v>
      </c>
      <c r="AU356" s="132" t="s">
        <v>83</v>
      </c>
      <c r="AY356" s="39" t="s">
        <v>298</v>
      </c>
      <c r="BE356" s="133">
        <f>IF(N356="základní",J356,0)</f>
        <v>0</v>
      </c>
      <c r="BF356" s="133">
        <f>IF(N356="snížená",J356,0)</f>
        <v>0</v>
      </c>
      <c r="BG356" s="133">
        <f>IF(N356="zákl. přenesená",J356,0)</f>
        <v>0</v>
      </c>
      <c r="BH356" s="133">
        <f>IF(N356="sníž. přenesená",J356,0)</f>
        <v>0</v>
      </c>
      <c r="BI356" s="133">
        <f>IF(N356="nulová",J356,0)</f>
        <v>0</v>
      </c>
      <c r="BJ356" s="39" t="s">
        <v>8</v>
      </c>
      <c r="BK356" s="133">
        <f>ROUND(I356*H356,0)</f>
        <v>0</v>
      </c>
      <c r="BL356" s="39" t="s">
        <v>304</v>
      </c>
      <c r="BM356" s="132" t="s">
        <v>612</v>
      </c>
    </row>
    <row r="357" spans="2:51" s="150" customFormat="1" ht="12">
      <c r="B357" s="151"/>
      <c r="D357" s="152" t="s">
        <v>306</v>
      </c>
      <c r="E357" s="153" t="s">
        <v>1</v>
      </c>
      <c r="F357" s="154" t="s">
        <v>613</v>
      </c>
      <c r="H357" s="155">
        <v>0.131</v>
      </c>
      <c r="L357" s="151"/>
      <c r="M357" s="156"/>
      <c r="N357" s="157"/>
      <c r="O357" s="157"/>
      <c r="P357" s="157"/>
      <c r="Q357" s="157"/>
      <c r="R357" s="157"/>
      <c r="S357" s="157"/>
      <c r="T357" s="158"/>
      <c r="AT357" s="153" t="s">
        <v>306</v>
      </c>
      <c r="AU357" s="153" t="s">
        <v>83</v>
      </c>
      <c r="AV357" s="150" t="s">
        <v>83</v>
      </c>
      <c r="AW357" s="150" t="s">
        <v>31</v>
      </c>
      <c r="AX357" s="150" t="s">
        <v>8</v>
      </c>
      <c r="AY357" s="153" t="s">
        <v>298</v>
      </c>
    </row>
    <row r="358" spans="1:65" s="49" customFormat="1" ht="14.45" customHeight="1">
      <c r="A358" s="47"/>
      <c r="B358" s="46"/>
      <c r="C358" s="135" t="s">
        <v>614</v>
      </c>
      <c r="D358" s="135" t="s">
        <v>300</v>
      </c>
      <c r="E358" s="136" t="s">
        <v>615</v>
      </c>
      <c r="F358" s="137" t="s">
        <v>616</v>
      </c>
      <c r="G358" s="138" t="s">
        <v>347</v>
      </c>
      <c r="H358" s="139">
        <v>2.366</v>
      </c>
      <c r="I358" s="23"/>
      <c r="J358" s="140">
        <f>ROUND(I358*H358,0)</f>
        <v>0</v>
      </c>
      <c r="K358" s="137" t="s">
        <v>314</v>
      </c>
      <c r="L358" s="46"/>
      <c r="M358" s="141" t="s">
        <v>1</v>
      </c>
      <c r="N358" s="142" t="s">
        <v>40</v>
      </c>
      <c r="O358" s="129"/>
      <c r="P358" s="130">
        <f>O358*H358</f>
        <v>0</v>
      </c>
      <c r="Q358" s="130">
        <v>1.0492218</v>
      </c>
      <c r="R358" s="130">
        <f>Q358*H358</f>
        <v>2.4824587788</v>
      </c>
      <c r="S358" s="130">
        <v>0</v>
      </c>
      <c r="T358" s="131">
        <f>S358*H358</f>
        <v>0</v>
      </c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R358" s="132" t="s">
        <v>304</v>
      </c>
      <c r="AT358" s="132" t="s">
        <v>300</v>
      </c>
      <c r="AU358" s="132" t="s">
        <v>83</v>
      </c>
      <c r="AY358" s="39" t="s">
        <v>298</v>
      </c>
      <c r="BE358" s="133">
        <f>IF(N358="základní",J358,0)</f>
        <v>0</v>
      </c>
      <c r="BF358" s="133">
        <f>IF(N358="snížená",J358,0)</f>
        <v>0</v>
      </c>
      <c r="BG358" s="133">
        <f>IF(N358="zákl. přenesená",J358,0)</f>
        <v>0</v>
      </c>
      <c r="BH358" s="133">
        <f>IF(N358="sníž. přenesená",J358,0)</f>
        <v>0</v>
      </c>
      <c r="BI358" s="133">
        <f>IF(N358="nulová",J358,0)</f>
        <v>0</v>
      </c>
      <c r="BJ358" s="39" t="s">
        <v>8</v>
      </c>
      <c r="BK358" s="133">
        <f>ROUND(I358*H358,0)</f>
        <v>0</v>
      </c>
      <c r="BL358" s="39" t="s">
        <v>304</v>
      </c>
      <c r="BM358" s="132" t="s">
        <v>617</v>
      </c>
    </row>
    <row r="359" spans="2:51" s="150" customFormat="1" ht="12">
      <c r="B359" s="151"/>
      <c r="D359" s="152" t="s">
        <v>306</v>
      </c>
      <c r="E359" s="153" t="s">
        <v>1</v>
      </c>
      <c r="F359" s="154" t="s">
        <v>618</v>
      </c>
      <c r="H359" s="155">
        <v>2.366</v>
      </c>
      <c r="L359" s="151"/>
      <c r="M359" s="156"/>
      <c r="N359" s="157"/>
      <c r="O359" s="157"/>
      <c r="P359" s="157"/>
      <c r="Q359" s="157"/>
      <c r="R359" s="157"/>
      <c r="S359" s="157"/>
      <c r="T359" s="158"/>
      <c r="AT359" s="153" t="s">
        <v>306</v>
      </c>
      <c r="AU359" s="153" t="s">
        <v>83</v>
      </c>
      <c r="AV359" s="150" t="s">
        <v>83</v>
      </c>
      <c r="AW359" s="150" t="s">
        <v>31</v>
      </c>
      <c r="AX359" s="150" t="s">
        <v>8</v>
      </c>
      <c r="AY359" s="153" t="s">
        <v>298</v>
      </c>
    </row>
    <row r="360" spans="1:65" s="49" customFormat="1" ht="14.45" customHeight="1">
      <c r="A360" s="47"/>
      <c r="B360" s="46"/>
      <c r="C360" s="135" t="s">
        <v>619</v>
      </c>
      <c r="D360" s="135" t="s">
        <v>300</v>
      </c>
      <c r="E360" s="136" t="s">
        <v>620</v>
      </c>
      <c r="F360" s="137" t="s">
        <v>621</v>
      </c>
      <c r="G360" s="138" t="s">
        <v>347</v>
      </c>
      <c r="H360" s="139">
        <v>9.228</v>
      </c>
      <c r="I360" s="23"/>
      <c r="J360" s="140">
        <f>ROUND(I360*H360,0)</f>
        <v>0</v>
      </c>
      <c r="K360" s="137" t="s">
        <v>314</v>
      </c>
      <c r="L360" s="46"/>
      <c r="M360" s="141" t="s">
        <v>1</v>
      </c>
      <c r="N360" s="142" t="s">
        <v>40</v>
      </c>
      <c r="O360" s="129"/>
      <c r="P360" s="130">
        <f>O360*H360</f>
        <v>0</v>
      </c>
      <c r="Q360" s="130">
        <v>1.0627727797</v>
      </c>
      <c r="R360" s="130">
        <f>Q360*H360</f>
        <v>9.807267211071599</v>
      </c>
      <c r="S360" s="130">
        <v>0</v>
      </c>
      <c r="T360" s="131">
        <f>S360*H360</f>
        <v>0</v>
      </c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R360" s="132" t="s">
        <v>304</v>
      </c>
      <c r="AT360" s="132" t="s">
        <v>300</v>
      </c>
      <c r="AU360" s="132" t="s">
        <v>83</v>
      </c>
      <c r="AY360" s="39" t="s">
        <v>298</v>
      </c>
      <c r="BE360" s="133">
        <f>IF(N360="základní",J360,0)</f>
        <v>0</v>
      </c>
      <c r="BF360" s="133">
        <f>IF(N360="snížená",J360,0)</f>
        <v>0</v>
      </c>
      <c r="BG360" s="133">
        <f>IF(N360="zákl. přenesená",J360,0)</f>
        <v>0</v>
      </c>
      <c r="BH360" s="133">
        <f>IF(N360="sníž. přenesená",J360,0)</f>
        <v>0</v>
      </c>
      <c r="BI360" s="133">
        <f>IF(N360="nulová",J360,0)</f>
        <v>0</v>
      </c>
      <c r="BJ360" s="39" t="s">
        <v>8</v>
      </c>
      <c r="BK360" s="133">
        <f>ROUND(I360*H360,0)</f>
        <v>0</v>
      </c>
      <c r="BL360" s="39" t="s">
        <v>304</v>
      </c>
      <c r="BM360" s="132" t="s">
        <v>622</v>
      </c>
    </row>
    <row r="361" spans="2:51" s="150" customFormat="1" ht="12">
      <c r="B361" s="151"/>
      <c r="D361" s="152" t="s">
        <v>306</v>
      </c>
      <c r="E361" s="153" t="s">
        <v>1</v>
      </c>
      <c r="F361" s="154" t="s">
        <v>623</v>
      </c>
      <c r="H361" s="155">
        <v>9.228</v>
      </c>
      <c r="L361" s="151"/>
      <c r="M361" s="156"/>
      <c r="N361" s="157"/>
      <c r="O361" s="157"/>
      <c r="P361" s="157"/>
      <c r="Q361" s="157"/>
      <c r="R361" s="157"/>
      <c r="S361" s="157"/>
      <c r="T361" s="158"/>
      <c r="AT361" s="153" t="s">
        <v>306</v>
      </c>
      <c r="AU361" s="153" t="s">
        <v>83</v>
      </c>
      <c r="AV361" s="150" t="s">
        <v>83</v>
      </c>
      <c r="AW361" s="150" t="s">
        <v>31</v>
      </c>
      <c r="AX361" s="150" t="s">
        <v>8</v>
      </c>
      <c r="AY361" s="153" t="s">
        <v>298</v>
      </c>
    </row>
    <row r="362" spans="2:63" s="107" customFormat="1" ht="22.9" customHeight="1">
      <c r="B362" s="108"/>
      <c r="D362" s="109" t="s">
        <v>74</v>
      </c>
      <c r="E362" s="118" t="s">
        <v>304</v>
      </c>
      <c r="F362" s="118" t="s">
        <v>624</v>
      </c>
      <c r="J362" s="119">
        <f>BK362</f>
        <v>0</v>
      </c>
      <c r="L362" s="108"/>
      <c r="M362" s="112"/>
      <c r="N362" s="113"/>
      <c r="O362" s="113"/>
      <c r="P362" s="114">
        <f>SUM(P363:P392)</f>
        <v>0</v>
      </c>
      <c r="Q362" s="113"/>
      <c r="R362" s="114">
        <f>SUM(R363:R392)</f>
        <v>138.30580860697623</v>
      </c>
      <c r="S362" s="113"/>
      <c r="T362" s="115">
        <f>SUM(T363:T392)</f>
        <v>0</v>
      </c>
      <c r="AR362" s="109" t="s">
        <v>8</v>
      </c>
      <c r="AT362" s="116" t="s">
        <v>74</v>
      </c>
      <c r="AU362" s="116" t="s">
        <v>8</v>
      </c>
      <c r="AY362" s="109" t="s">
        <v>298</v>
      </c>
      <c r="BK362" s="117">
        <f>SUM(BK363:BK392)</f>
        <v>0</v>
      </c>
    </row>
    <row r="363" spans="1:65" s="49" customFormat="1" ht="14.45" customHeight="1">
      <c r="A363" s="47"/>
      <c r="B363" s="46"/>
      <c r="C363" s="135" t="s">
        <v>625</v>
      </c>
      <c r="D363" s="135" t="s">
        <v>300</v>
      </c>
      <c r="E363" s="136" t="s">
        <v>626</v>
      </c>
      <c r="F363" s="137" t="s">
        <v>627</v>
      </c>
      <c r="G363" s="138" t="s">
        <v>303</v>
      </c>
      <c r="H363" s="139">
        <v>53.179</v>
      </c>
      <c r="I363" s="23"/>
      <c r="J363" s="140">
        <f>ROUND(I363*H363,0)</f>
        <v>0</v>
      </c>
      <c r="K363" s="137" t="s">
        <v>314</v>
      </c>
      <c r="L363" s="46"/>
      <c r="M363" s="141" t="s">
        <v>1</v>
      </c>
      <c r="N363" s="142" t="s">
        <v>40</v>
      </c>
      <c r="O363" s="129"/>
      <c r="P363" s="130">
        <f>O363*H363</f>
        <v>0</v>
      </c>
      <c r="Q363" s="130">
        <v>2.45343</v>
      </c>
      <c r="R363" s="130">
        <f>Q363*H363</f>
        <v>130.47095397</v>
      </c>
      <c r="S363" s="130">
        <v>0</v>
      </c>
      <c r="T363" s="131">
        <f>S363*H363</f>
        <v>0</v>
      </c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R363" s="132" t="s">
        <v>304</v>
      </c>
      <c r="AT363" s="132" t="s">
        <v>300</v>
      </c>
      <c r="AU363" s="132" t="s">
        <v>83</v>
      </c>
      <c r="AY363" s="39" t="s">
        <v>298</v>
      </c>
      <c r="BE363" s="133">
        <f>IF(N363="základní",J363,0)</f>
        <v>0</v>
      </c>
      <c r="BF363" s="133">
        <f>IF(N363="snížená",J363,0)</f>
        <v>0</v>
      </c>
      <c r="BG363" s="133">
        <f>IF(N363="zákl. přenesená",J363,0)</f>
        <v>0</v>
      </c>
      <c r="BH363" s="133">
        <f>IF(N363="sníž. přenesená",J363,0)</f>
        <v>0</v>
      </c>
      <c r="BI363" s="133">
        <f>IF(N363="nulová",J363,0)</f>
        <v>0</v>
      </c>
      <c r="BJ363" s="39" t="s">
        <v>8</v>
      </c>
      <c r="BK363" s="133">
        <f>ROUND(I363*H363,0)</f>
        <v>0</v>
      </c>
      <c r="BL363" s="39" t="s">
        <v>304</v>
      </c>
      <c r="BM363" s="132" t="s">
        <v>628</v>
      </c>
    </row>
    <row r="364" spans="2:51" s="150" customFormat="1" ht="22.5">
      <c r="B364" s="151"/>
      <c r="D364" s="152" t="s">
        <v>306</v>
      </c>
      <c r="E364" s="153" t="s">
        <v>1</v>
      </c>
      <c r="F364" s="154" t="s">
        <v>629</v>
      </c>
      <c r="H364" s="155">
        <v>4.284</v>
      </c>
      <c r="L364" s="151"/>
      <c r="M364" s="156"/>
      <c r="N364" s="157"/>
      <c r="O364" s="157"/>
      <c r="P364" s="157"/>
      <c r="Q364" s="157"/>
      <c r="R364" s="157"/>
      <c r="S364" s="157"/>
      <c r="T364" s="158"/>
      <c r="AT364" s="153" t="s">
        <v>306</v>
      </c>
      <c r="AU364" s="153" t="s">
        <v>83</v>
      </c>
      <c r="AV364" s="150" t="s">
        <v>83</v>
      </c>
      <c r="AW364" s="150" t="s">
        <v>31</v>
      </c>
      <c r="AX364" s="150" t="s">
        <v>75</v>
      </c>
      <c r="AY364" s="153" t="s">
        <v>298</v>
      </c>
    </row>
    <row r="365" spans="2:51" s="150" customFormat="1" ht="22.5">
      <c r="B365" s="151"/>
      <c r="D365" s="152" t="s">
        <v>306</v>
      </c>
      <c r="E365" s="153" t="s">
        <v>1</v>
      </c>
      <c r="F365" s="154" t="s">
        <v>630</v>
      </c>
      <c r="H365" s="155">
        <v>28.49</v>
      </c>
      <c r="L365" s="151"/>
      <c r="M365" s="156"/>
      <c r="N365" s="157"/>
      <c r="O365" s="157"/>
      <c r="P365" s="157"/>
      <c r="Q365" s="157"/>
      <c r="R365" s="157"/>
      <c r="S365" s="157"/>
      <c r="T365" s="158"/>
      <c r="AT365" s="153" t="s">
        <v>306</v>
      </c>
      <c r="AU365" s="153" t="s">
        <v>83</v>
      </c>
      <c r="AV365" s="150" t="s">
        <v>83</v>
      </c>
      <c r="AW365" s="150" t="s">
        <v>31</v>
      </c>
      <c r="AX365" s="150" t="s">
        <v>75</v>
      </c>
      <c r="AY365" s="153" t="s">
        <v>298</v>
      </c>
    </row>
    <row r="366" spans="2:51" s="150" customFormat="1" ht="12">
      <c r="B366" s="151"/>
      <c r="D366" s="152" t="s">
        <v>306</v>
      </c>
      <c r="E366" s="153" t="s">
        <v>1</v>
      </c>
      <c r="F366" s="154" t="s">
        <v>631</v>
      </c>
      <c r="H366" s="155">
        <v>-0.595</v>
      </c>
      <c r="L366" s="151"/>
      <c r="M366" s="156"/>
      <c r="N366" s="157"/>
      <c r="O366" s="157"/>
      <c r="P366" s="157"/>
      <c r="Q366" s="157"/>
      <c r="R366" s="157"/>
      <c r="S366" s="157"/>
      <c r="T366" s="158"/>
      <c r="AT366" s="153" t="s">
        <v>306</v>
      </c>
      <c r="AU366" s="153" t="s">
        <v>83</v>
      </c>
      <c r="AV366" s="150" t="s">
        <v>83</v>
      </c>
      <c r="AW366" s="150" t="s">
        <v>31</v>
      </c>
      <c r="AX366" s="150" t="s">
        <v>75</v>
      </c>
      <c r="AY366" s="153" t="s">
        <v>298</v>
      </c>
    </row>
    <row r="367" spans="2:51" s="150" customFormat="1" ht="22.5">
      <c r="B367" s="151"/>
      <c r="D367" s="152" t="s">
        <v>306</v>
      </c>
      <c r="E367" s="153" t="s">
        <v>1</v>
      </c>
      <c r="F367" s="154" t="s">
        <v>632</v>
      </c>
      <c r="H367" s="155">
        <v>21</v>
      </c>
      <c r="L367" s="151"/>
      <c r="M367" s="156"/>
      <c r="N367" s="157"/>
      <c r="O367" s="157"/>
      <c r="P367" s="157"/>
      <c r="Q367" s="157"/>
      <c r="R367" s="157"/>
      <c r="S367" s="157"/>
      <c r="T367" s="158"/>
      <c r="AT367" s="153" t="s">
        <v>306</v>
      </c>
      <c r="AU367" s="153" t="s">
        <v>83</v>
      </c>
      <c r="AV367" s="150" t="s">
        <v>83</v>
      </c>
      <c r="AW367" s="150" t="s">
        <v>31</v>
      </c>
      <c r="AX367" s="150" t="s">
        <v>75</v>
      </c>
      <c r="AY367" s="153" t="s">
        <v>298</v>
      </c>
    </row>
    <row r="368" spans="2:51" s="159" customFormat="1" ht="12">
      <c r="B368" s="160"/>
      <c r="D368" s="152" t="s">
        <v>306</v>
      </c>
      <c r="E368" s="161" t="s">
        <v>1</v>
      </c>
      <c r="F368" s="162" t="s">
        <v>309</v>
      </c>
      <c r="H368" s="163">
        <v>53.179</v>
      </c>
      <c r="L368" s="160"/>
      <c r="M368" s="164"/>
      <c r="N368" s="165"/>
      <c r="O368" s="165"/>
      <c r="P368" s="165"/>
      <c r="Q368" s="165"/>
      <c r="R368" s="165"/>
      <c r="S368" s="165"/>
      <c r="T368" s="166"/>
      <c r="AT368" s="161" t="s">
        <v>306</v>
      </c>
      <c r="AU368" s="161" t="s">
        <v>83</v>
      </c>
      <c r="AV368" s="159" t="s">
        <v>310</v>
      </c>
      <c r="AW368" s="159" t="s">
        <v>31</v>
      </c>
      <c r="AX368" s="159" t="s">
        <v>8</v>
      </c>
      <c r="AY368" s="161" t="s">
        <v>298</v>
      </c>
    </row>
    <row r="369" spans="1:65" s="49" customFormat="1" ht="24.2" customHeight="1">
      <c r="A369" s="47"/>
      <c r="B369" s="46"/>
      <c r="C369" s="135" t="s">
        <v>633</v>
      </c>
      <c r="D369" s="135" t="s">
        <v>300</v>
      </c>
      <c r="E369" s="136" t="s">
        <v>634</v>
      </c>
      <c r="F369" s="137" t="s">
        <v>635</v>
      </c>
      <c r="G369" s="138" t="s">
        <v>381</v>
      </c>
      <c r="H369" s="139">
        <v>247.52</v>
      </c>
      <c r="I369" s="23"/>
      <c r="J369" s="140">
        <f>ROUND(I369*H369,0)</f>
        <v>0</v>
      </c>
      <c r="K369" s="137" t="s">
        <v>314</v>
      </c>
      <c r="L369" s="46"/>
      <c r="M369" s="141" t="s">
        <v>1</v>
      </c>
      <c r="N369" s="142" t="s">
        <v>40</v>
      </c>
      <c r="O369" s="129"/>
      <c r="P369" s="130">
        <f>O369*H369</f>
        <v>0</v>
      </c>
      <c r="Q369" s="130">
        <v>0.0053262</v>
      </c>
      <c r="R369" s="130">
        <f>Q369*H369</f>
        <v>1.318341024</v>
      </c>
      <c r="S369" s="130">
        <v>0</v>
      </c>
      <c r="T369" s="131">
        <f>S369*H369</f>
        <v>0</v>
      </c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R369" s="132" t="s">
        <v>304</v>
      </c>
      <c r="AT369" s="132" t="s">
        <v>300</v>
      </c>
      <c r="AU369" s="132" t="s">
        <v>83</v>
      </c>
      <c r="AY369" s="39" t="s">
        <v>298</v>
      </c>
      <c r="BE369" s="133">
        <f>IF(N369="základní",J369,0)</f>
        <v>0</v>
      </c>
      <c r="BF369" s="133">
        <f>IF(N369="snížená",J369,0)</f>
        <v>0</v>
      </c>
      <c r="BG369" s="133">
        <f>IF(N369="zákl. přenesená",J369,0)</f>
        <v>0</v>
      </c>
      <c r="BH369" s="133">
        <f>IF(N369="sníž. přenesená",J369,0)</f>
        <v>0</v>
      </c>
      <c r="BI369" s="133">
        <f>IF(N369="nulová",J369,0)</f>
        <v>0</v>
      </c>
      <c r="BJ369" s="39" t="s">
        <v>8</v>
      </c>
      <c r="BK369" s="133">
        <f>ROUND(I369*H369,0)</f>
        <v>0</v>
      </c>
      <c r="BL369" s="39" t="s">
        <v>304</v>
      </c>
      <c r="BM369" s="132" t="s">
        <v>636</v>
      </c>
    </row>
    <row r="370" spans="2:51" s="150" customFormat="1" ht="22.5">
      <c r="B370" s="151"/>
      <c r="D370" s="152" t="s">
        <v>306</v>
      </c>
      <c r="E370" s="153" t="s">
        <v>1</v>
      </c>
      <c r="F370" s="154" t="s">
        <v>637</v>
      </c>
      <c r="H370" s="155">
        <v>28.56</v>
      </c>
      <c r="L370" s="151"/>
      <c r="M370" s="156"/>
      <c r="N370" s="157"/>
      <c r="O370" s="157"/>
      <c r="P370" s="157"/>
      <c r="Q370" s="157"/>
      <c r="R370" s="157"/>
      <c r="S370" s="157"/>
      <c r="T370" s="158"/>
      <c r="AT370" s="153" t="s">
        <v>306</v>
      </c>
      <c r="AU370" s="153" t="s">
        <v>83</v>
      </c>
      <c r="AV370" s="150" t="s">
        <v>83</v>
      </c>
      <c r="AW370" s="150" t="s">
        <v>31</v>
      </c>
      <c r="AX370" s="150" t="s">
        <v>75</v>
      </c>
      <c r="AY370" s="153" t="s">
        <v>298</v>
      </c>
    </row>
    <row r="371" spans="2:51" s="150" customFormat="1" ht="22.5">
      <c r="B371" s="151"/>
      <c r="D371" s="152" t="s">
        <v>306</v>
      </c>
      <c r="E371" s="153" t="s">
        <v>1</v>
      </c>
      <c r="F371" s="154" t="s">
        <v>638</v>
      </c>
      <c r="H371" s="155">
        <v>113.96</v>
      </c>
      <c r="L371" s="151"/>
      <c r="M371" s="156"/>
      <c r="N371" s="157"/>
      <c r="O371" s="157"/>
      <c r="P371" s="157"/>
      <c r="Q371" s="157"/>
      <c r="R371" s="157"/>
      <c r="S371" s="157"/>
      <c r="T371" s="158"/>
      <c r="AT371" s="153" t="s">
        <v>306</v>
      </c>
      <c r="AU371" s="153" t="s">
        <v>83</v>
      </c>
      <c r="AV371" s="150" t="s">
        <v>83</v>
      </c>
      <c r="AW371" s="150" t="s">
        <v>31</v>
      </c>
      <c r="AX371" s="150" t="s">
        <v>75</v>
      </c>
      <c r="AY371" s="153" t="s">
        <v>298</v>
      </c>
    </row>
    <row r="372" spans="2:51" s="150" customFormat="1" ht="22.5">
      <c r="B372" s="151"/>
      <c r="D372" s="152" t="s">
        <v>306</v>
      </c>
      <c r="E372" s="153" t="s">
        <v>1</v>
      </c>
      <c r="F372" s="154" t="s">
        <v>639</v>
      </c>
      <c r="H372" s="155">
        <v>105</v>
      </c>
      <c r="L372" s="151"/>
      <c r="M372" s="156"/>
      <c r="N372" s="157"/>
      <c r="O372" s="157"/>
      <c r="P372" s="157"/>
      <c r="Q372" s="157"/>
      <c r="R372" s="157"/>
      <c r="S372" s="157"/>
      <c r="T372" s="158"/>
      <c r="AT372" s="153" t="s">
        <v>306</v>
      </c>
      <c r="AU372" s="153" t="s">
        <v>83</v>
      </c>
      <c r="AV372" s="150" t="s">
        <v>83</v>
      </c>
      <c r="AW372" s="150" t="s">
        <v>31</v>
      </c>
      <c r="AX372" s="150" t="s">
        <v>75</v>
      </c>
      <c r="AY372" s="153" t="s">
        <v>298</v>
      </c>
    </row>
    <row r="373" spans="2:51" s="159" customFormat="1" ht="12">
      <c r="B373" s="160"/>
      <c r="D373" s="152" t="s">
        <v>306</v>
      </c>
      <c r="E373" s="161" t="s">
        <v>1</v>
      </c>
      <c r="F373" s="162" t="s">
        <v>309</v>
      </c>
      <c r="H373" s="163">
        <v>247.52</v>
      </c>
      <c r="L373" s="160"/>
      <c r="M373" s="164"/>
      <c r="N373" s="165"/>
      <c r="O373" s="165"/>
      <c r="P373" s="165"/>
      <c r="Q373" s="165"/>
      <c r="R373" s="165"/>
      <c r="S373" s="165"/>
      <c r="T373" s="166"/>
      <c r="AT373" s="161" t="s">
        <v>306</v>
      </c>
      <c r="AU373" s="161" t="s">
        <v>83</v>
      </c>
      <c r="AV373" s="159" t="s">
        <v>310</v>
      </c>
      <c r="AW373" s="159" t="s">
        <v>31</v>
      </c>
      <c r="AX373" s="159" t="s">
        <v>8</v>
      </c>
      <c r="AY373" s="161" t="s">
        <v>298</v>
      </c>
    </row>
    <row r="374" spans="1:65" s="49" customFormat="1" ht="24.2" customHeight="1">
      <c r="A374" s="47"/>
      <c r="B374" s="46"/>
      <c r="C374" s="135" t="s">
        <v>640</v>
      </c>
      <c r="D374" s="135" t="s">
        <v>300</v>
      </c>
      <c r="E374" s="136" t="s">
        <v>641</v>
      </c>
      <c r="F374" s="137" t="s">
        <v>642</v>
      </c>
      <c r="G374" s="138" t="s">
        <v>381</v>
      </c>
      <c r="H374" s="139">
        <v>247.52</v>
      </c>
      <c r="I374" s="23"/>
      <c r="J374" s="140">
        <f>ROUND(I374*H374,0)</f>
        <v>0</v>
      </c>
      <c r="K374" s="137" t="s">
        <v>314</v>
      </c>
      <c r="L374" s="46"/>
      <c r="M374" s="141" t="s">
        <v>1</v>
      </c>
      <c r="N374" s="142" t="s">
        <v>40</v>
      </c>
      <c r="O374" s="129"/>
      <c r="P374" s="130">
        <f>O374*H374</f>
        <v>0</v>
      </c>
      <c r="Q374" s="130">
        <v>0</v>
      </c>
      <c r="R374" s="130">
        <f>Q374*H374</f>
        <v>0</v>
      </c>
      <c r="S374" s="130">
        <v>0</v>
      </c>
      <c r="T374" s="131">
        <f>S374*H374</f>
        <v>0</v>
      </c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R374" s="132" t="s">
        <v>304</v>
      </c>
      <c r="AT374" s="132" t="s">
        <v>300</v>
      </c>
      <c r="AU374" s="132" t="s">
        <v>83</v>
      </c>
      <c r="AY374" s="39" t="s">
        <v>298</v>
      </c>
      <c r="BE374" s="133">
        <f>IF(N374="základní",J374,0)</f>
        <v>0</v>
      </c>
      <c r="BF374" s="133">
        <f>IF(N374="snížená",J374,0)</f>
        <v>0</v>
      </c>
      <c r="BG374" s="133">
        <f>IF(N374="zákl. přenesená",J374,0)</f>
        <v>0</v>
      </c>
      <c r="BH374" s="133">
        <f>IF(N374="sníž. přenesená",J374,0)</f>
        <v>0</v>
      </c>
      <c r="BI374" s="133">
        <f>IF(N374="nulová",J374,0)</f>
        <v>0</v>
      </c>
      <c r="BJ374" s="39" t="s">
        <v>8</v>
      </c>
      <c r="BK374" s="133">
        <f>ROUND(I374*H374,0)</f>
        <v>0</v>
      </c>
      <c r="BL374" s="39" t="s">
        <v>304</v>
      </c>
      <c r="BM374" s="132" t="s">
        <v>643</v>
      </c>
    </row>
    <row r="375" spans="1:65" s="49" customFormat="1" ht="24.2" customHeight="1">
      <c r="A375" s="47"/>
      <c r="B375" s="46"/>
      <c r="C375" s="135" t="s">
        <v>231</v>
      </c>
      <c r="D375" s="135" t="s">
        <v>300</v>
      </c>
      <c r="E375" s="136" t="s">
        <v>644</v>
      </c>
      <c r="F375" s="137" t="s">
        <v>645</v>
      </c>
      <c r="G375" s="138" t="s">
        <v>381</v>
      </c>
      <c r="H375" s="139">
        <v>28.56</v>
      </c>
      <c r="I375" s="23"/>
      <c r="J375" s="140">
        <f>ROUND(I375*H375,0)</f>
        <v>0</v>
      </c>
      <c r="K375" s="137" t="s">
        <v>314</v>
      </c>
      <c r="L375" s="46"/>
      <c r="M375" s="141" t="s">
        <v>1</v>
      </c>
      <c r="N375" s="142" t="s">
        <v>40</v>
      </c>
      <c r="O375" s="129"/>
      <c r="P375" s="130">
        <f>O375*H375</f>
        <v>0</v>
      </c>
      <c r="Q375" s="130">
        <v>0.00080556</v>
      </c>
      <c r="R375" s="130">
        <f>Q375*H375</f>
        <v>0.0230067936</v>
      </c>
      <c r="S375" s="130">
        <v>0</v>
      </c>
      <c r="T375" s="131">
        <f>S375*H375</f>
        <v>0</v>
      </c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R375" s="132" t="s">
        <v>304</v>
      </c>
      <c r="AT375" s="132" t="s">
        <v>300</v>
      </c>
      <c r="AU375" s="132" t="s">
        <v>83</v>
      </c>
      <c r="AY375" s="39" t="s">
        <v>298</v>
      </c>
      <c r="BE375" s="133">
        <f>IF(N375="základní",J375,0)</f>
        <v>0</v>
      </c>
      <c r="BF375" s="133">
        <f>IF(N375="snížená",J375,0)</f>
        <v>0</v>
      </c>
      <c r="BG375" s="133">
        <f>IF(N375="zákl. přenesená",J375,0)</f>
        <v>0</v>
      </c>
      <c r="BH375" s="133">
        <f>IF(N375="sníž. přenesená",J375,0)</f>
        <v>0</v>
      </c>
      <c r="BI375" s="133">
        <f>IF(N375="nulová",J375,0)</f>
        <v>0</v>
      </c>
      <c r="BJ375" s="39" t="s">
        <v>8</v>
      </c>
      <c r="BK375" s="133">
        <f>ROUND(I375*H375,0)</f>
        <v>0</v>
      </c>
      <c r="BL375" s="39" t="s">
        <v>304</v>
      </c>
      <c r="BM375" s="132" t="s">
        <v>646</v>
      </c>
    </row>
    <row r="376" spans="2:51" s="150" customFormat="1" ht="22.5">
      <c r="B376" s="151"/>
      <c r="D376" s="152" t="s">
        <v>306</v>
      </c>
      <c r="E376" s="153" t="s">
        <v>1</v>
      </c>
      <c r="F376" s="154" t="s">
        <v>637</v>
      </c>
      <c r="H376" s="155">
        <v>28.56</v>
      </c>
      <c r="L376" s="151"/>
      <c r="M376" s="156"/>
      <c r="N376" s="157"/>
      <c r="O376" s="157"/>
      <c r="P376" s="157"/>
      <c r="Q376" s="157"/>
      <c r="R376" s="157"/>
      <c r="S376" s="157"/>
      <c r="T376" s="158"/>
      <c r="AT376" s="153" t="s">
        <v>306</v>
      </c>
      <c r="AU376" s="153" t="s">
        <v>83</v>
      </c>
      <c r="AV376" s="150" t="s">
        <v>83</v>
      </c>
      <c r="AW376" s="150" t="s">
        <v>31</v>
      </c>
      <c r="AX376" s="150" t="s">
        <v>75</v>
      </c>
      <c r="AY376" s="153" t="s">
        <v>298</v>
      </c>
    </row>
    <row r="377" spans="2:51" s="159" customFormat="1" ht="12">
      <c r="B377" s="160"/>
      <c r="D377" s="152" t="s">
        <v>306</v>
      </c>
      <c r="E377" s="161" t="s">
        <v>1</v>
      </c>
      <c r="F377" s="162" t="s">
        <v>309</v>
      </c>
      <c r="H377" s="163">
        <v>28.56</v>
      </c>
      <c r="L377" s="160"/>
      <c r="M377" s="164"/>
      <c r="N377" s="165"/>
      <c r="O377" s="165"/>
      <c r="P377" s="165"/>
      <c r="Q377" s="165"/>
      <c r="R377" s="165"/>
      <c r="S377" s="165"/>
      <c r="T377" s="166"/>
      <c r="AT377" s="161" t="s">
        <v>306</v>
      </c>
      <c r="AU377" s="161" t="s">
        <v>83</v>
      </c>
      <c r="AV377" s="159" t="s">
        <v>310</v>
      </c>
      <c r="AW377" s="159" t="s">
        <v>31</v>
      </c>
      <c r="AX377" s="159" t="s">
        <v>8</v>
      </c>
      <c r="AY377" s="161" t="s">
        <v>298</v>
      </c>
    </row>
    <row r="378" spans="1:65" s="49" customFormat="1" ht="24.2" customHeight="1">
      <c r="A378" s="47"/>
      <c r="B378" s="46"/>
      <c r="C378" s="135" t="s">
        <v>647</v>
      </c>
      <c r="D378" s="135" t="s">
        <v>300</v>
      </c>
      <c r="E378" s="136" t="s">
        <v>648</v>
      </c>
      <c r="F378" s="137" t="s">
        <v>649</v>
      </c>
      <c r="G378" s="138" t="s">
        <v>381</v>
      </c>
      <c r="H378" s="139">
        <v>28.56</v>
      </c>
      <c r="I378" s="23"/>
      <c r="J378" s="140">
        <f>ROUND(I378*H378,0)</f>
        <v>0</v>
      </c>
      <c r="K378" s="137" t="s">
        <v>314</v>
      </c>
      <c r="L378" s="46"/>
      <c r="M378" s="141" t="s">
        <v>1</v>
      </c>
      <c r="N378" s="142" t="s">
        <v>40</v>
      </c>
      <c r="O378" s="129"/>
      <c r="P378" s="130">
        <f>O378*H378</f>
        <v>0</v>
      </c>
      <c r="Q378" s="130">
        <v>0</v>
      </c>
      <c r="R378" s="130">
        <f>Q378*H378</f>
        <v>0</v>
      </c>
      <c r="S378" s="130">
        <v>0</v>
      </c>
      <c r="T378" s="131">
        <f>S378*H378</f>
        <v>0</v>
      </c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R378" s="132" t="s">
        <v>304</v>
      </c>
      <c r="AT378" s="132" t="s">
        <v>300</v>
      </c>
      <c r="AU378" s="132" t="s">
        <v>83</v>
      </c>
      <c r="AY378" s="39" t="s">
        <v>298</v>
      </c>
      <c r="BE378" s="133">
        <f>IF(N378="základní",J378,0)</f>
        <v>0</v>
      </c>
      <c r="BF378" s="133">
        <f>IF(N378="snížená",J378,0)</f>
        <v>0</v>
      </c>
      <c r="BG378" s="133">
        <f>IF(N378="zákl. přenesená",J378,0)</f>
        <v>0</v>
      </c>
      <c r="BH378" s="133">
        <f>IF(N378="sníž. přenesená",J378,0)</f>
        <v>0</v>
      </c>
      <c r="BI378" s="133">
        <f>IF(N378="nulová",J378,0)</f>
        <v>0</v>
      </c>
      <c r="BJ378" s="39" t="s">
        <v>8</v>
      </c>
      <c r="BK378" s="133">
        <f>ROUND(I378*H378,0)</f>
        <v>0</v>
      </c>
      <c r="BL378" s="39" t="s">
        <v>304</v>
      </c>
      <c r="BM378" s="132" t="s">
        <v>650</v>
      </c>
    </row>
    <row r="379" spans="1:65" s="49" customFormat="1" ht="24.2" customHeight="1">
      <c r="A379" s="47"/>
      <c r="B379" s="46"/>
      <c r="C379" s="135" t="s">
        <v>651</v>
      </c>
      <c r="D379" s="135" t="s">
        <v>300</v>
      </c>
      <c r="E379" s="136" t="s">
        <v>652</v>
      </c>
      <c r="F379" s="137" t="s">
        <v>653</v>
      </c>
      <c r="G379" s="138" t="s">
        <v>381</v>
      </c>
      <c r="H379" s="139">
        <v>218.96</v>
      </c>
      <c r="I379" s="23"/>
      <c r="J379" s="140">
        <f>ROUND(I379*H379,0)</f>
        <v>0</v>
      </c>
      <c r="K379" s="137" t="s">
        <v>314</v>
      </c>
      <c r="L379" s="46"/>
      <c r="M379" s="141" t="s">
        <v>1</v>
      </c>
      <c r="N379" s="142" t="s">
        <v>40</v>
      </c>
      <c r="O379" s="129"/>
      <c r="P379" s="130">
        <f>O379*H379</f>
        <v>0</v>
      </c>
      <c r="Q379" s="130">
        <v>0.00088228</v>
      </c>
      <c r="R379" s="130">
        <f>Q379*H379</f>
        <v>0.19318402880000002</v>
      </c>
      <c r="S379" s="130">
        <v>0</v>
      </c>
      <c r="T379" s="131">
        <f>S379*H379</f>
        <v>0</v>
      </c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R379" s="132" t="s">
        <v>304</v>
      </c>
      <c r="AT379" s="132" t="s">
        <v>300</v>
      </c>
      <c r="AU379" s="132" t="s">
        <v>83</v>
      </c>
      <c r="AY379" s="39" t="s">
        <v>298</v>
      </c>
      <c r="BE379" s="133">
        <f>IF(N379="základní",J379,0)</f>
        <v>0</v>
      </c>
      <c r="BF379" s="133">
        <f>IF(N379="snížená",J379,0)</f>
        <v>0</v>
      </c>
      <c r="BG379" s="133">
        <f>IF(N379="zákl. přenesená",J379,0)</f>
        <v>0</v>
      </c>
      <c r="BH379" s="133">
        <f>IF(N379="sníž. přenesená",J379,0)</f>
        <v>0</v>
      </c>
      <c r="BI379" s="133">
        <f>IF(N379="nulová",J379,0)</f>
        <v>0</v>
      </c>
      <c r="BJ379" s="39" t="s">
        <v>8</v>
      </c>
      <c r="BK379" s="133">
        <f>ROUND(I379*H379,0)</f>
        <v>0</v>
      </c>
      <c r="BL379" s="39" t="s">
        <v>304</v>
      </c>
      <c r="BM379" s="132" t="s">
        <v>654</v>
      </c>
    </row>
    <row r="380" spans="2:51" s="150" customFormat="1" ht="22.5">
      <c r="B380" s="151"/>
      <c r="D380" s="152" t="s">
        <v>306</v>
      </c>
      <c r="E380" s="153" t="s">
        <v>1</v>
      </c>
      <c r="F380" s="154" t="s">
        <v>638</v>
      </c>
      <c r="H380" s="155">
        <v>113.96</v>
      </c>
      <c r="L380" s="151"/>
      <c r="M380" s="156"/>
      <c r="N380" s="157"/>
      <c r="O380" s="157"/>
      <c r="P380" s="157"/>
      <c r="Q380" s="157"/>
      <c r="R380" s="157"/>
      <c r="S380" s="157"/>
      <c r="T380" s="158"/>
      <c r="AT380" s="153" t="s">
        <v>306</v>
      </c>
      <c r="AU380" s="153" t="s">
        <v>83</v>
      </c>
      <c r="AV380" s="150" t="s">
        <v>83</v>
      </c>
      <c r="AW380" s="150" t="s">
        <v>31</v>
      </c>
      <c r="AX380" s="150" t="s">
        <v>75</v>
      </c>
      <c r="AY380" s="153" t="s">
        <v>298</v>
      </c>
    </row>
    <row r="381" spans="2:51" s="150" customFormat="1" ht="22.5">
      <c r="B381" s="151"/>
      <c r="D381" s="152" t="s">
        <v>306</v>
      </c>
      <c r="E381" s="153" t="s">
        <v>1</v>
      </c>
      <c r="F381" s="154" t="s">
        <v>639</v>
      </c>
      <c r="H381" s="155">
        <v>105</v>
      </c>
      <c r="L381" s="151"/>
      <c r="M381" s="156"/>
      <c r="N381" s="157"/>
      <c r="O381" s="157"/>
      <c r="P381" s="157"/>
      <c r="Q381" s="157"/>
      <c r="R381" s="157"/>
      <c r="S381" s="157"/>
      <c r="T381" s="158"/>
      <c r="AT381" s="153" t="s">
        <v>306</v>
      </c>
      <c r="AU381" s="153" t="s">
        <v>83</v>
      </c>
      <c r="AV381" s="150" t="s">
        <v>83</v>
      </c>
      <c r="AW381" s="150" t="s">
        <v>31</v>
      </c>
      <c r="AX381" s="150" t="s">
        <v>75</v>
      </c>
      <c r="AY381" s="153" t="s">
        <v>298</v>
      </c>
    </row>
    <row r="382" spans="2:51" s="159" customFormat="1" ht="12">
      <c r="B382" s="160"/>
      <c r="D382" s="152" t="s">
        <v>306</v>
      </c>
      <c r="E382" s="161" t="s">
        <v>1</v>
      </c>
      <c r="F382" s="162" t="s">
        <v>309</v>
      </c>
      <c r="H382" s="163">
        <v>218.96</v>
      </c>
      <c r="L382" s="160"/>
      <c r="M382" s="164"/>
      <c r="N382" s="165"/>
      <c r="O382" s="165"/>
      <c r="P382" s="165"/>
      <c r="Q382" s="165"/>
      <c r="R382" s="165"/>
      <c r="S382" s="165"/>
      <c r="T382" s="166"/>
      <c r="AT382" s="161" t="s">
        <v>306</v>
      </c>
      <c r="AU382" s="161" t="s">
        <v>83</v>
      </c>
      <c r="AV382" s="159" t="s">
        <v>310</v>
      </c>
      <c r="AW382" s="159" t="s">
        <v>31</v>
      </c>
      <c r="AX382" s="159" t="s">
        <v>8</v>
      </c>
      <c r="AY382" s="161" t="s">
        <v>298</v>
      </c>
    </row>
    <row r="383" spans="1:65" s="49" customFormat="1" ht="24.2" customHeight="1">
      <c r="A383" s="47"/>
      <c r="B383" s="46"/>
      <c r="C383" s="135" t="s">
        <v>655</v>
      </c>
      <c r="D383" s="135" t="s">
        <v>300</v>
      </c>
      <c r="E383" s="136" t="s">
        <v>656</v>
      </c>
      <c r="F383" s="137" t="s">
        <v>657</v>
      </c>
      <c r="G383" s="138" t="s">
        <v>381</v>
      </c>
      <c r="H383" s="139">
        <v>218.96</v>
      </c>
      <c r="I383" s="23"/>
      <c r="J383" s="140">
        <f>ROUND(I383*H383,0)</f>
        <v>0</v>
      </c>
      <c r="K383" s="137" t="s">
        <v>314</v>
      </c>
      <c r="L383" s="46"/>
      <c r="M383" s="141" t="s">
        <v>1</v>
      </c>
      <c r="N383" s="142" t="s">
        <v>40</v>
      </c>
      <c r="O383" s="129"/>
      <c r="P383" s="130">
        <f>O383*H383</f>
        <v>0</v>
      </c>
      <c r="Q383" s="130">
        <v>0</v>
      </c>
      <c r="R383" s="130">
        <f>Q383*H383</f>
        <v>0</v>
      </c>
      <c r="S383" s="130">
        <v>0</v>
      </c>
      <c r="T383" s="131">
        <f>S383*H383</f>
        <v>0</v>
      </c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R383" s="132" t="s">
        <v>304</v>
      </c>
      <c r="AT383" s="132" t="s">
        <v>300</v>
      </c>
      <c r="AU383" s="132" t="s">
        <v>83</v>
      </c>
      <c r="AY383" s="39" t="s">
        <v>298</v>
      </c>
      <c r="BE383" s="133">
        <f>IF(N383="základní",J383,0)</f>
        <v>0</v>
      </c>
      <c r="BF383" s="133">
        <f>IF(N383="snížená",J383,0)</f>
        <v>0</v>
      </c>
      <c r="BG383" s="133">
        <f>IF(N383="zákl. přenesená",J383,0)</f>
        <v>0</v>
      </c>
      <c r="BH383" s="133">
        <f>IF(N383="sníž. přenesená",J383,0)</f>
        <v>0</v>
      </c>
      <c r="BI383" s="133">
        <f>IF(N383="nulová",J383,0)</f>
        <v>0</v>
      </c>
      <c r="BJ383" s="39" t="s">
        <v>8</v>
      </c>
      <c r="BK383" s="133">
        <f>ROUND(I383*H383,0)</f>
        <v>0</v>
      </c>
      <c r="BL383" s="39" t="s">
        <v>304</v>
      </c>
      <c r="BM383" s="132" t="s">
        <v>658</v>
      </c>
    </row>
    <row r="384" spans="1:65" s="49" customFormat="1" ht="14.45" customHeight="1">
      <c r="A384" s="47"/>
      <c r="B384" s="46"/>
      <c r="C384" s="135" t="s">
        <v>659</v>
      </c>
      <c r="D384" s="135" t="s">
        <v>300</v>
      </c>
      <c r="E384" s="136" t="s">
        <v>660</v>
      </c>
      <c r="F384" s="137" t="s">
        <v>661</v>
      </c>
      <c r="G384" s="138" t="s">
        <v>381</v>
      </c>
      <c r="H384" s="139">
        <v>247.52</v>
      </c>
      <c r="I384" s="23"/>
      <c r="J384" s="140">
        <f>ROUND(I384*H384,0)</f>
        <v>0</v>
      </c>
      <c r="K384" s="137" t="s">
        <v>314</v>
      </c>
      <c r="L384" s="46"/>
      <c r="M384" s="141" t="s">
        <v>1</v>
      </c>
      <c r="N384" s="142" t="s">
        <v>40</v>
      </c>
      <c r="O384" s="129"/>
      <c r="P384" s="130">
        <f>O384*H384</f>
        <v>0</v>
      </c>
      <c r="Q384" s="130">
        <v>0.0032</v>
      </c>
      <c r="R384" s="130">
        <f>Q384*H384</f>
        <v>0.7920640000000001</v>
      </c>
      <c r="S384" s="130">
        <v>0</v>
      </c>
      <c r="T384" s="131">
        <f>S384*H384</f>
        <v>0</v>
      </c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R384" s="132" t="s">
        <v>304</v>
      </c>
      <c r="AT384" s="132" t="s">
        <v>300</v>
      </c>
      <c r="AU384" s="132" t="s">
        <v>83</v>
      </c>
      <c r="AY384" s="39" t="s">
        <v>298</v>
      </c>
      <c r="BE384" s="133">
        <f>IF(N384="základní",J384,0)</f>
        <v>0</v>
      </c>
      <c r="BF384" s="133">
        <f>IF(N384="snížená",J384,0)</f>
        <v>0</v>
      </c>
      <c r="BG384" s="133">
        <f>IF(N384="zákl. přenesená",J384,0)</f>
        <v>0</v>
      </c>
      <c r="BH384" s="133">
        <f>IF(N384="sníž. přenesená",J384,0)</f>
        <v>0</v>
      </c>
      <c r="BI384" s="133">
        <f>IF(N384="nulová",J384,0)</f>
        <v>0</v>
      </c>
      <c r="BJ384" s="39" t="s">
        <v>8</v>
      </c>
      <c r="BK384" s="133">
        <f>ROUND(I384*H384,0)</f>
        <v>0</v>
      </c>
      <c r="BL384" s="39" t="s">
        <v>304</v>
      </c>
      <c r="BM384" s="132" t="s">
        <v>662</v>
      </c>
    </row>
    <row r="385" spans="2:51" s="150" customFormat="1" ht="22.5">
      <c r="B385" s="151"/>
      <c r="D385" s="152" t="s">
        <v>306</v>
      </c>
      <c r="E385" s="153" t="s">
        <v>1</v>
      </c>
      <c r="F385" s="154" t="s">
        <v>637</v>
      </c>
      <c r="H385" s="155">
        <v>28.56</v>
      </c>
      <c r="L385" s="151"/>
      <c r="M385" s="156"/>
      <c r="N385" s="157"/>
      <c r="O385" s="157"/>
      <c r="P385" s="157"/>
      <c r="Q385" s="157"/>
      <c r="R385" s="157"/>
      <c r="S385" s="157"/>
      <c r="T385" s="158"/>
      <c r="AT385" s="153" t="s">
        <v>306</v>
      </c>
      <c r="AU385" s="153" t="s">
        <v>83</v>
      </c>
      <c r="AV385" s="150" t="s">
        <v>83</v>
      </c>
      <c r="AW385" s="150" t="s">
        <v>31</v>
      </c>
      <c r="AX385" s="150" t="s">
        <v>75</v>
      </c>
      <c r="AY385" s="153" t="s">
        <v>298</v>
      </c>
    </row>
    <row r="386" spans="2:51" s="150" customFormat="1" ht="22.5">
      <c r="B386" s="151"/>
      <c r="D386" s="152" t="s">
        <v>306</v>
      </c>
      <c r="E386" s="153" t="s">
        <v>1</v>
      </c>
      <c r="F386" s="154" t="s">
        <v>638</v>
      </c>
      <c r="H386" s="155">
        <v>113.96</v>
      </c>
      <c r="L386" s="151"/>
      <c r="M386" s="156"/>
      <c r="N386" s="157"/>
      <c r="O386" s="157"/>
      <c r="P386" s="157"/>
      <c r="Q386" s="157"/>
      <c r="R386" s="157"/>
      <c r="S386" s="157"/>
      <c r="T386" s="158"/>
      <c r="AT386" s="153" t="s">
        <v>306</v>
      </c>
      <c r="AU386" s="153" t="s">
        <v>83</v>
      </c>
      <c r="AV386" s="150" t="s">
        <v>83</v>
      </c>
      <c r="AW386" s="150" t="s">
        <v>31</v>
      </c>
      <c r="AX386" s="150" t="s">
        <v>75</v>
      </c>
      <c r="AY386" s="153" t="s">
        <v>298</v>
      </c>
    </row>
    <row r="387" spans="2:51" s="150" customFormat="1" ht="22.5">
      <c r="B387" s="151"/>
      <c r="D387" s="152" t="s">
        <v>306</v>
      </c>
      <c r="E387" s="153" t="s">
        <v>1</v>
      </c>
      <c r="F387" s="154" t="s">
        <v>639</v>
      </c>
      <c r="H387" s="155">
        <v>105</v>
      </c>
      <c r="L387" s="151"/>
      <c r="M387" s="156"/>
      <c r="N387" s="157"/>
      <c r="O387" s="157"/>
      <c r="P387" s="157"/>
      <c r="Q387" s="157"/>
      <c r="R387" s="157"/>
      <c r="S387" s="157"/>
      <c r="T387" s="158"/>
      <c r="AT387" s="153" t="s">
        <v>306</v>
      </c>
      <c r="AU387" s="153" t="s">
        <v>83</v>
      </c>
      <c r="AV387" s="150" t="s">
        <v>83</v>
      </c>
      <c r="AW387" s="150" t="s">
        <v>31</v>
      </c>
      <c r="AX387" s="150" t="s">
        <v>75</v>
      </c>
      <c r="AY387" s="153" t="s">
        <v>298</v>
      </c>
    </row>
    <row r="388" spans="2:51" s="159" customFormat="1" ht="12">
      <c r="B388" s="160"/>
      <c r="D388" s="152" t="s">
        <v>306</v>
      </c>
      <c r="E388" s="161" t="s">
        <v>1</v>
      </c>
      <c r="F388" s="162" t="s">
        <v>309</v>
      </c>
      <c r="H388" s="163">
        <v>247.52</v>
      </c>
      <c r="L388" s="160"/>
      <c r="M388" s="164"/>
      <c r="N388" s="165"/>
      <c r="O388" s="165"/>
      <c r="P388" s="165"/>
      <c r="Q388" s="165"/>
      <c r="R388" s="165"/>
      <c r="S388" s="165"/>
      <c r="T388" s="166"/>
      <c r="AT388" s="161" t="s">
        <v>306</v>
      </c>
      <c r="AU388" s="161" t="s">
        <v>83</v>
      </c>
      <c r="AV388" s="159" t="s">
        <v>310</v>
      </c>
      <c r="AW388" s="159" t="s">
        <v>31</v>
      </c>
      <c r="AX388" s="159" t="s">
        <v>8</v>
      </c>
      <c r="AY388" s="161" t="s">
        <v>298</v>
      </c>
    </row>
    <row r="389" spans="1:65" s="49" customFormat="1" ht="14.45" customHeight="1">
      <c r="A389" s="47"/>
      <c r="B389" s="46"/>
      <c r="C389" s="135" t="s">
        <v>663</v>
      </c>
      <c r="D389" s="135" t="s">
        <v>300</v>
      </c>
      <c r="E389" s="136" t="s">
        <v>664</v>
      </c>
      <c r="F389" s="137" t="s">
        <v>665</v>
      </c>
      <c r="G389" s="138" t="s">
        <v>347</v>
      </c>
      <c r="H389" s="139">
        <v>4.87</v>
      </c>
      <c r="I389" s="23"/>
      <c r="J389" s="140">
        <f>ROUND(I389*H389,0)</f>
        <v>0</v>
      </c>
      <c r="K389" s="137" t="s">
        <v>314</v>
      </c>
      <c r="L389" s="46"/>
      <c r="M389" s="141" t="s">
        <v>1</v>
      </c>
      <c r="N389" s="142" t="s">
        <v>40</v>
      </c>
      <c r="O389" s="129"/>
      <c r="P389" s="130">
        <f>O389*H389</f>
        <v>0</v>
      </c>
      <c r="Q389" s="130">
        <v>1.05555224</v>
      </c>
      <c r="R389" s="130">
        <f>Q389*H389</f>
        <v>5.1405394088</v>
      </c>
      <c r="S389" s="130">
        <v>0</v>
      </c>
      <c r="T389" s="131">
        <f>S389*H389</f>
        <v>0</v>
      </c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R389" s="132" t="s">
        <v>304</v>
      </c>
      <c r="AT389" s="132" t="s">
        <v>300</v>
      </c>
      <c r="AU389" s="132" t="s">
        <v>83</v>
      </c>
      <c r="AY389" s="39" t="s">
        <v>298</v>
      </c>
      <c r="BE389" s="133">
        <f>IF(N389="základní",J389,0)</f>
        <v>0</v>
      </c>
      <c r="BF389" s="133">
        <f>IF(N389="snížená",J389,0)</f>
        <v>0</v>
      </c>
      <c r="BG389" s="133">
        <f>IF(N389="zákl. přenesená",J389,0)</f>
        <v>0</v>
      </c>
      <c r="BH389" s="133">
        <f>IF(N389="sníž. přenesená",J389,0)</f>
        <v>0</v>
      </c>
      <c r="BI389" s="133">
        <f>IF(N389="nulová",J389,0)</f>
        <v>0</v>
      </c>
      <c r="BJ389" s="39" t="s">
        <v>8</v>
      </c>
      <c r="BK389" s="133">
        <f>ROUND(I389*H389,0)</f>
        <v>0</v>
      </c>
      <c r="BL389" s="39" t="s">
        <v>304</v>
      </c>
      <c r="BM389" s="132" t="s">
        <v>666</v>
      </c>
    </row>
    <row r="390" spans="2:51" s="150" customFormat="1" ht="12">
      <c r="B390" s="151"/>
      <c r="D390" s="152" t="s">
        <v>306</v>
      </c>
      <c r="E390" s="153" t="s">
        <v>1</v>
      </c>
      <c r="F390" s="154" t="s">
        <v>667</v>
      </c>
      <c r="H390" s="155">
        <v>4.87</v>
      </c>
      <c r="L390" s="151"/>
      <c r="M390" s="156"/>
      <c r="N390" s="157"/>
      <c r="O390" s="157"/>
      <c r="P390" s="157"/>
      <c r="Q390" s="157"/>
      <c r="R390" s="157"/>
      <c r="S390" s="157"/>
      <c r="T390" s="158"/>
      <c r="AT390" s="153" t="s">
        <v>306</v>
      </c>
      <c r="AU390" s="153" t="s">
        <v>83</v>
      </c>
      <c r="AV390" s="150" t="s">
        <v>83</v>
      </c>
      <c r="AW390" s="150" t="s">
        <v>31</v>
      </c>
      <c r="AX390" s="150" t="s">
        <v>8</v>
      </c>
      <c r="AY390" s="153" t="s">
        <v>298</v>
      </c>
    </row>
    <row r="391" spans="1:65" s="49" customFormat="1" ht="14.45" customHeight="1">
      <c r="A391" s="47"/>
      <c r="B391" s="46"/>
      <c r="C391" s="135" t="s">
        <v>668</v>
      </c>
      <c r="D391" s="135" t="s">
        <v>300</v>
      </c>
      <c r="E391" s="136" t="s">
        <v>669</v>
      </c>
      <c r="F391" s="137" t="s">
        <v>670</v>
      </c>
      <c r="G391" s="138" t="s">
        <v>347</v>
      </c>
      <c r="H391" s="139">
        <v>0.346</v>
      </c>
      <c r="I391" s="23"/>
      <c r="J391" s="140">
        <f>ROUND(I391*H391,0)</f>
        <v>0</v>
      </c>
      <c r="K391" s="137" t="s">
        <v>314</v>
      </c>
      <c r="L391" s="46"/>
      <c r="M391" s="141" t="s">
        <v>1</v>
      </c>
      <c r="N391" s="142" t="s">
        <v>40</v>
      </c>
      <c r="O391" s="129"/>
      <c r="P391" s="130">
        <f>O391*H391</f>
        <v>0</v>
      </c>
      <c r="Q391" s="130">
        <v>1.0627727797</v>
      </c>
      <c r="R391" s="130">
        <f>Q391*H391</f>
        <v>0.36771938177619995</v>
      </c>
      <c r="S391" s="130">
        <v>0</v>
      </c>
      <c r="T391" s="131">
        <f>S391*H391</f>
        <v>0</v>
      </c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R391" s="132" t="s">
        <v>304</v>
      </c>
      <c r="AT391" s="132" t="s">
        <v>300</v>
      </c>
      <c r="AU391" s="132" t="s">
        <v>83</v>
      </c>
      <c r="AY391" s="39" t="s">
        <v>298</v>
      </c>
      <c r="BE391" s="133">
        <f>IF(N391="základní",J391,0)</f>
        <v>0</v>
      </c>
      <c r="BF391" s="133">
        <f>IF(N391="snížená",J391,0)</f>
        <v>0</v>
      </c>
      <c r="BG391" s="133">
        <f>IF(N391="zákl. přenesená",J391,0)</f>
        <v>0</v>
      </c>
      <c r="BH391" s="133">
        <f>IF(N391="sníž. přenesená",J391,0)</f>
        <v>0</v>
      </c>
      <c r="BI391" s="133">
        <f>IF(N391="nulová",J391,0)</f>
        <v>0</v>
      </c>
      <c r="BJ391" s="39" t="s">
        <v>8</v>
      </c>
      <c r="BK391" s="133">
        <f>ROUND(I391*H391,0)</f>
        <v>0</v>
      </c>
      <c r="BL391" s="39" t="s">
        <v>304</v>
      </c>
      <c r="BM391" s="132" t="s">
        <v>671</v>
      </c>
    </row>
    <row r="392" spans="2:51" s="150" customFormat="1" ht="12">
      <c r="B392" s="151"/>
      <c r="D392" s="152" t="s">
        <v>306</v>
      </c>
      <c r="E392" s="153" t="s">
        <v>1</v>
      </c>
      <c r="F392" s="154" t="s">
        <v>672</v>
      </c>
      <c r="H392" s="155">
        <v>0.346</v>
      </c>
      <c r="L392" s="151"/>
      <c r="M392" s="156"/>
      <c r="N392" s="157"/>
      <c r="O392" s="157"/>
      <c r="P392" s="157"/>
      <c r="Q392" s="157"/>
      <c r="R392" s="157"/>
      <c r="S392" s="157"/>
      <c r="T392" s="158"/>
      <c r="AT392" s="153" t="s">
        <v>306</v>
      </c>
      <c r="AU392" s="153" t="s">
        <v>83</v>
      </c>
      <c r="AV392" s="150" t="s">
        <v>83</v>
      </c>
      <c r="AW392" s="150" t="s">
        <v>31</v>
      </c>
      <c r="AX392" s="150" t="s">
        <v>8</v>
      </c>
      <c r="AY392" s="153" t="s">
        <v>298</v>
      </c>
    </row>
    <row r="393" spans="2:63" s="107" customFormat="1" ht="22.9" customHeight="1">
      <c r="B393" s="108"/>
      <c r="D393" s="109" t="s">
        <v>74</v>
      </c>
      <c r="E393" s="118" t="s">
        <v>332</v>
      </c>
      <c r="F393" s="118" t="s">
        <v>673</v>
      </c>
      <c r="J393" s="119">
        <f>BK393</f>
        <v>0</v>
      </c>
      <c r="L393" s="108"/>
      <c r="M393" s="112"/>
      <c r="N393" s="113"/>
      <c r="O393" s="113"/>
      <c r="P393" s="114">
        <f>SUM(P394:P590)</f>
        <v>0</v>
      </c>
      <c r="Q393" s="113"/>
      <c r="R393" s="114">
        <f>SUM(R394:R590)</f>
        <v>131.3357550385696</v>
      </c>
      <c r="S393" s="113"/>
      <c r="T393" s="115">
        <f>SUM(T394:T590)</f>
        <v>0</v>
      </c>
      <c r="AR393" s="109" t="s">
        <v>8</v>
      </c>
      <c r="AT393" s="116" t="s">
        <v>74</v>
      </c>
      <c r="AU393" s="116" t="s">
        <v>8</v>
      </c>
      <c r="AY393" s="109" t="s">
        <v>298</v>
      </c>
      <c r="BK393" s="117">
        <f>SUM(BK394:BK590)</f>
        <v>0</v>
      </c>
    </row>
    <row r="394" spans="1:65" s="49" customFormat="1" ht="24.2" customHeight="1">
      <c r="A394" s="47"/>
      <c r="B394" s="46"/>
      <c r="C394" s="135" t="s">
        <v>674</v>
      </c>
      <c r="D394" s="135" t="s">
        <v>300</v>
      </c>
      <c r="E394" s="136" t="s">
        <v>675</v>
      </c>
      <c r="F394" s="137" t="s">
        <v>676</v>
      </c>
      <c r="G394" s="138" t="s">
        <v>381</v>
      </c>
      <c r="H394" s="139">
        <v>186.694</v>
      </c>
      <c r="I394" s="23"/>
      <c r="J394" s="140">
        <f>ROUND(I394*H394,0)</f>
        <v>0</v>
      </c>
      <c r="K394" s="137" t="s">
        <v>314</v>
      </c>
      <c r="L394" s="46"/>
      <c r="M394" s="141" t="s">
        <v>1</v>
      </c>
      <c r="N394" s="142" t="s">
        <v>40</v>
      </c>
      <c r="O394" s="129"/>
      <c r="P394" s="130">
        <f>O394*H394</f>
        <v>0</v>
      </c>
      <c r="Q394" s="130">
        <v>0.00851616</v>
      </c>
      <c r="R394" s="130">
        <f>Q394*H394</f>
        <v>1.5899159750399998</v>
      </c>
      <c r="S394" s="130">
        <v>0</v>
      </c>
      <c r="T394" s="131">
        <f>S394*H394</f>
        <v>0</v>
      </c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R394" s="132" t="s">
        <v>304</v>
      </c>
      <c r="AT394" s="132" t="s">
        <v>300</v>
      </c>
      <c r="AU394" s="132" t="s">
        <v>83</v>
      </c>
      <c r="AY394" s="39" t="s">
        <v>298</v>
      </c>
      <c r="BE394" s="133">
        <f>IF(N394="základní",J394,0)</f>
        <v>0</v>
      </c>
      <c r="BF394" s="133">
        <f>IF(N394="snížená",J394,0)</f>
        <v>0</v>
      </c>
      <c r="BG394" s="133">
        <f>IF(N394="zákl. přenesená",J394,0)</f>
        <v>0</v>
      </c>
      <c r="BH394" s="133">
        <f>IF(N394="sníž. přenesená",J394,0)</f>
        <v>0</v>
      </c>
      <c r="BI394" s="133">
        <f>IF(N394="nulová",J394,0)</f>
        <v>0</v>
      </c>
      <c r="BJ394" s="39" t="s">
        <v>8</v>
      </c>
      <c r="BK394" s="133">
        <f>ROUND(I394*H394,0)</f>
        <v>0</v>
      </c>
      <c r="BL394" s="39" t="s">
        <v>304</v>
      </c>
      <c r="BM394" s="132" t="s">
        <v>677</v>
      </c>
    </row>
    <row r="395" spans="2:51" s="150" customFormat="1" ht="12">
      <c r="B395" s="151"/>
      <c r="D395" s="152" t="s">
        <v>306</v>
      </c>
      <c r="E395" s="153" t="s">
        <v>1</v>
      </c>
      <c r="F395" s="154" t="s">
        <v>678</v>
      </c>
      <c r="H395" s="155">
        <v>32.531</v>
      </c>
      <c r="L395" s="151"/>
      <c r="M395" s="156"/>
      <c r="N395" s="157"/>
      <c r="O395" s="157"/>
      <c r="P395" s="157"/>
      <c r="Q395" s="157"/>
      <c r="R395" s="157"/>
      <c r="S395" s="157"/>
      <c r="T395" s="158"/>
      <c r="AT395" s="153" t="s">
        <v>306</v>
      </c>
      <c r="AU395" s="153" t="s">
        <v>83</v>
      </c>
      <c r="AV395" s="150" t="s">
        <v>83</v>
      </c>
      <c r="AW395" s="150" t="s">
        <v>31</v>
      </c>
      <c r="AX395" s="150" t="s">
        <v>75</v>
      </c>
      <c r="AY395" s="153" t="s">
        <v>298</v>
      </c>
    </row>
    <row r="396" spans="2:51" s="150" customFormat="1" ht="12">
      <c r="B396" s="151"/>
      <c r="D396" s="152" t="s">
        <v>306</v>
      </c>
      <c r="E396" s="153" t="s">
        <v>1</v>
      </c>
      <c r="F396" s="154" t="s">
        <v>679</v>
      </c>
      <c r="H396" s="155">
        <v>3.3</v>
      </c>
      <c r="L396" s="151"/>
      <c r="M396" s="156"/>
      <c r="N396" s="157"/>
      <c r="O396" s="157"/>
      <c r="P396" s="157"/>
      <c r="Q396" s="157"/>
      <c r="R396" s="157"/>
      <c r="S396" s="157"/>
      <c r="T396" s="158"/>
      <c r="AT396" s="153" t="s">
        <v>306</v>
      </c>
      <c r="AU396" s="153" t="s">
        <v>83</v>
      </c>
      <c r="AV396" s="150" t="s">
        <v>83</v>
      </c>
      <c r="AW396" s="150" t="s">
        <v>31</v>
      </c>
      <c r="AX396" s="150" t="s">
        <v>75</v>
      </c>
      <c r="AY396" s="153" t="s">
        <v>298</v>
      </c>
    </row>
    <row r="397" spans="2:51" s="150" customFormat="1" ht="12">
      <c r="B397" s="151"/>
      <c r="D397" s="152" t="s">
        <v>306</v>
      </c>
      <c r="E397" s="153" t="s">
        <v>1</v>
      </c>
      <c r="F397" s="154" t="s">
        <v>680</v>
      </c>
      <c r="H397" s="155">
        <v>1.16</v>
      </c>
      <c r="L397" s="151"/>
      <c r="M397" s="156"/>
      <c r="N397" s="157"/>
      <c r="O397" s="157"/>
      <c r="P397" s="157"/>
      <c r="Q397" s="157"/>
      <c r="R397" s="157"/>
      <c r="S397" s="157"/>
      <c r="T397" s="158"/>
      <c r="AT397" s="153" t="s">
        <v>306</v>
      </c>
      <c r="AU397" s="153" t="s">
        <v>83</v>
      </c>
      <c r="AV397" s="150" t="s">
        <v>83</v>
      </c>
      <c r="AW397" s="150" t="s">
        <v>31</v>
      </c>
      <c r="AX397" s="150" t="s">
        <v>75</v>
      </c>
      <c r="AY397" s="153" t="s">
        <v>298</v>
      </c>
    </row>
    <row r="398" spans="2:51" s="150" customFormat="1" ht="12">
      <c r="B398" s="151"/>
      <c r="D398" s="152" t="s">
        <v>306</v>
      </c>
      <c r="E398" s="153" t="s">
        <v>1</v>
      </c>
      <c r="F398" s="154" t="s">
        <v>681</v>
      </c>
      <c r="H398" s="155">
        <v>6.93</v>
      </c>
      <c r="L398" s="151"/>
      <c r="M398" s="156"/>
      <c r="N398" s="157"/>
      <c r="O398" s="157"/>
      <c r="P398" s="157"/>
      <c r="Q398" s="157"/>
      <c r="R398" s="157"/>
      <c r="S398" s="157"/>
      <c r="T398" s="158"/>
      <c r="AT398" s="153" t="s">
        <v>306</v>
      </c>
      <c r="AU398" s="153" t="s">
        <v>83</v>
      </c>
      <c r="AV398" s="150" t="s">
        <v>83</v>
      </c>
      <c r="AW398" s="150" t="s">
        <v>31</v>
      </c>
      <c r="AX398" s="150" t="s">
        <v>75</v>
      </c>
      <c r="AY398" s="153" t="s">
        <v>298</v>
      </c>
    </row>
    <row r="399" spans="2:51" s="159" customFormat="1" ht="12">
      <c r="B399" s="160"/>
      <c r="D399" s="152" t="s">
        <v>306</v>
      </c>
      <c r="E399" s="161" t="s">
        <v>1</v>
      </c>
      <c r="F399" s="162" t="s">
        <v>682</v>
      </c>
      <c r="H399" s="163">
        <v>43.921</v>
      </c>
      <c r="L399" s="160"/>
      <c r="M399" s="164"/>
      <c r="N399" s="165"/>
      <c r="O399" s="165"/>
      <c r="P399" s="165"/>
      <c r="Q399" s="165"/>
      <c r="R399" s="165"/>
      <c r="S399" s="165"/>
      <c r="T399" s="166"/>
      <c r="AT399" s="161" t="s">
        <v>306</v>
      </c>
      <c r="AU399" s="161" t="s">
        <v>83</v>
      </c>
      <c r="AV399" s="159" t="s">
        <v>310</v>
      </c>
      <c r="AW399" s="159" t="s">
        <v>31</v>
      </c>
      <c r="AX399" s="159" t="s">
        <v>75</v>
      </c>
      <c r="AY399" s="161" t="s">
        <v>298</v>
      </c>
    </row>
    <row r="400" spans="2:51" s="150" customFormat="1" ht="12">
      <c r="B400" s="151"/>
      <c r="D400" s="152" t="s">
        <v>306</v>
      </c>
      <c r="E400" s="153" t="s">
        <v>1</v>
      </c>
      <c r="F400" s="154" t="s">
        <v>683</v>
      </c>
      <c r="H400" s="155">
        <v>42.15</v>
      </c>
      <c r="L400" s="151"/>
      <c r="M400" s="156"/>
      <c r="N400" s="157"/>
      <c r="O400" s="157"/>
      <c r="P400" s="157"/>
      <c r="Q400" s="157"/>
      <c r="R400" s="157"/>
      <c r="S400" s="157"/>
      <c r="T400" s="158"/>
      <c r="AT400" s="153" t="s">
        <v>306</v>
      </c>
      <c r="AU400" s="153" t="s">
        <v>83</v>
      </c>
      <c r="AV400" s="150" t="s">
        <v>83</v>
      </c>
      <c r="AW400" s="150" t="s">
        <v>31</v>
      </c>
      <c r="AX400" s="150" t="s">
        <v>75</v>
      </c>
      <c r="AY400" s="153" t="s">
        <v>298</v>
      </c>
    </row>
    <row r="401" spans="2:51" s="150" customFormat="1" ht="12">
      <c r="B401" s="151"/>
      <c r="D401" s="152" t="s">
        <v>306</v>
      </c>
      <c r="E401" s="153" t="s">
        <v>1</v>
      </c>
      <c r="F401" s="154" t="s">
        <v>684</v>
      </c>
      <c r="H401" s="155">
        <v>5.1</v>
      </c>
      <c r="L401" s="151"/>
      <c r="M401" s="156"/>
      <c r="N401" s="157"/>
      <c r="O401" s="157"/>
      <c r="P401" s="157"/>
      <c r="Q401" s="157"/>
      <c r="R401" s="157"/>
      <c r="S401" s="157"/>
      <c r="T401" s="158"/>
      <c r="AT401" s="153" t="s">
        <v>306</v>
      </c>
      <c r="AU401" s="153" t="s">
        <v>83</v>
      </c>
      <c r="AV401" s="150" t="s">
        <v>83</v>
      </c>
      <c r="AW401" s="150" t="s">
        <v>31</v>
      </c>
      <c r="AX401" s="150" t="s">
        <v>75</v>
      </c>
      <c r="AY401" s="153" t="s">
        <v>298</v>
      </c>
    </row>
    <row r="402" spans="2:51" s="150" customFormat="1" ht="12">
      <c r="B402" s="151"/>
      <c r="D402" s="152" t="s">
        <v>306</v>
      </c>
      <c r="E402" s="153" t="s">
        <v>1</v>
      </c>
      <c r="F402" s="154" t="s">
        <v>685</v>
      </c>
      <c r="H402" s="155">
        <v>10.85</v>
      </c>
      <c r="L402" s="151"/>
      <c r="M402" s="156"/>
      <c r="N402" s="157"/>
      <c r="O402" s="157"/>
      <c r="P402" s="157"/>
      <c r="Q402" s="157"/>
      <c r="R402" s="157"/>
      <c r="S402" s="157"/>
      <c r="T402" s="158"/>
      <c r="AT402" s="153" t="s">
        <v>306</v>
      </c>
      <c r="AU402" s="153" t="s">
        <v>83</v>
      </c>
      <c r="AV402" s="150" t="s">
        <v>83</v>
      </c>
      <c r="AW402" s="150" t="s">
        <v>31</v>
      </c>
      <c r="AX402" s="150" t="s">
        <v>75</v>
      </c>
      <c r="AY402" s="153" t="s">
        <v>298</v>
      </c>
    </row>
    <row r="403" spans="2:51" s="159" customFormat="1" ht="12">
      <c r="B403" s="160"/>
      <c r="D403" s="152" t="s">
        <v>306</v>
      </c>
      <c r="E403" s="161" t="s">
        <v>1</v>
      </c>
      <c r="F403" s="162" t="s">
        <v>686</v>
      </c>
      <c r="H403" s="163">
        <v>58.1</v>
      </c>
      <c r="L403" s="160"/>
      <c r="M403" s="164"/>
      <c r="N403" s="165"/>
      <c r="O403" s="165"/>
      <c r="P403" s="165"/>
      <c r="Q403" s="165"/>
      <c r="R403" s="165"/>
      <c r="S403" s="165"/>
      <c r="T403" s="166"/>
      <c r="AT403" s="161" t="s">
        <v>306</v>
      </c>
      <c r="AU403" s="161" t="s">
        <v>83</v>
      </c>
      <c r="AV403" s="159" t="s">
        <v>310</v>
      </c>
      <c r="AW403" s="159" t="s">
        <v>31</v>
      </c>
      <c r="AX403" s="159" t="s">
        <v>75</v>
      </c>
      <c r="AY403" s="161" t="s">
        <v>298</v>
      </c>
    </row>
    <row r="404" spans="2:51" s="150" customFormat="1" ht="12">
      <c r="B404" s="151"/>
      <c r="D404" s="152" t="s">
        <v>306</v>
      </c>
      <c r="E404" s="153" t="s">
        <v>1</v>
      </c>
      <c r="F404" s="154" t="s">
        <v>687</v>
      </c>
      <c r="H404" s="155">
        <v>10.248</v>
      </c>
      <c r="L404" s="151"/>
      <c r="M404" s="156"/>
      <c r="N404" s="157"/>
      <c r="O404" s="157"/>
      <c r="P404" s="157"/>
      <c r="Q404" s="157"/>
      <c r="R404" s="157"/>
      <c r="S404" s="157"/>
      <c r="T404" s="158"/>
      <c r="AT404" s="153" t="s">
        <v>306</v>
      </c>
      <c r="AU404" s="153" t="s">
        <v>83</v>
      </c>
      <c r="AV404" s="150" t="s">
        <v>83</v>
      </c>
      <c r="AW404" s="150" t="s">
        <v>31</v>
      </c>
      <c r="AX404" s="150" t="s">
        <v>75</v>
      </c>
      <c r="AY404" s="153" t="s">
        <v>298</v>
      </c>
    </row>
    <row r="405" spans="2:51" s="150" customFormat="1" ht="12">
      <c r="B405" s="151"/>
      <c r="D405" s="152" t="s">
        <v>306</v>
      </c>
      <c r="E405" s="153" t="s">
        <v>1</v>
      </c>
      <c r="F405" s="154" t="s">
        <v>688</v>
      </c>
      <c r="H405" s="155">
        <v>4.128</v>
      </c>
      <c r="L405" s="151"/>
      <c r="M405" s="156"/>
      <c r="N405" s="157"/>
      <c r="O405" s="157"/>
      <c r="P405" s="157"/>
      <c r="Q405" s="157"/>
      <c r="R405" s="157"/>
      <c r="S405" s="157"/>
      <c r="T405" s="158"/>
      <c r="AT405" s="153" t="s">
        <v>306</v>
      </c>
      <c r="AU405" s="153" t="s">
        <v>83</v>
      </c>
      <c r="AV405" s="150" t="s">
        <v>83</v>
      </c>
      <c r="AW405" s="150" t="s">
        <v>31</v>
      </c>
      <c r="AX405" s="150" t="s">
        <v>75</v>
      </c>
      <c r="AY405" s="153" t="s">
        <v>298</v>
      </c>
    </row>
    <row r="406" spans="2:51" s="159" customFormat="1" ht="12">
      <c r="B406" s="160"/>
      <c r="D406" s="152" t="s">
        <v>306</v>
      </c>
      <c r="E406" s="161" t="s">
        <v>1</v>
      </c>
      <c r="F406" s="162" t="s">
        <v>689</v>
      </c>
      <c r="H406" s="163">
        <v>14.376</v>
      </c>
      <c r="L406" s="160"/>
      <c r="M406" s="164"/>
      <c r="N406" s="165"/>
      <c r="O406" s="165"/>
      <c r="P406" s="165"/>
      <c r="Q406" s="165"/>
      <c r="R406" s="165"/>
      <c r="S406" s="165"/>
      <c r="T406" s="166"/>
      <c r="AT406" s="161" t="s">
        <v>306</v>
      </c>
      <c r="AU406" s="161" t="s">
        <v>83</v>
      </c>
      <c r="AV406" s="159" t="s">
        <v>310</v>
      </c>
      <c r="AW406" s="159" t="s">
        <v>31</v>
      </c>
      <c r="AX406" s="159" t="s">
        <v>75</v>
      </c>
      <c r="AY406" s="161" t="s">
        <v>298</v>
      </c>
    </row>
    <row r="407" spans="2:51" s="150" customFormat="1" ht="12">
      <c r="B407" s="151"/>
      <c r="D407" s="152" t="s">
        <v>306</v>
      </c>
      <c r="E407" s="153" t="s">
        <v>1</v>
      </c>
      <c r="F407" s="154" t="s">
        <v>690</v>
      </c>
      <c r="H407" s="155">
        <v>7.637</v>
      </c>
      <c r="L407" s="151"/>
      <c r="M407" s="156"/>
      <c r="N407" s="157"/>
      <c r="O407" s="157"/>
      <c r="P407" s="157"/>
      <c r="Q407" s="157"/>
      <c r="R407" s="157"/>
      <c r="S407" s="157"/>
      <c r="T407" s="158"/>
      <c r="AT407" s="153" t="s">
        <v>306</v>
      </c>
      <c r="AU407" s="153" t="s">
        <v>83</v>
      </c>
      <c r="AV407" s="150" t="s">
        <v>83</v>
      </c>
      <c r="AW407" s="150" t="s">
        <v>31</v>
      </c>
      <c r="AX407" s="150" t="s">
        <v>75</v>
      </c>
      <c r="AY407" s="153" t="s">
        <v>298</v>
      </c>
    </row>
    <row r="408" spans="2:51" s="150" customFormat="1" ht="12">
      <c r="B408" s="151"/>
      <c r="D408" s="152" t="s">
        <v>306</v>
      </c>
      <c r="E408" s="153" t="s">
        <v>1</v>
      </c>
      <c r="F408" s="154" t="s">
        <v>691</v>
      </c>
      <c r="H408" s="155">
        <v>6.368</v>
      </c>
      <c r="L408" s="151"/>
      <c r="M408" s="156"/>
      <c r="N408" s="157"/>
      <c r="O408" s="157"/>
      <c r="P408" s="157"/>
      <c r="Q408" s="157"/>
      <c r="R408" s="157"/>
      <c r="S408" s="157"/>
      <c r="T408" s="158"/>
      <c r="AT408" s="153" t="s">
        <v>306</v>
      </c>
      <c r="AU408" s="153" t="s">
        <v>83</v>
      </c>
      <c r="AV408" s="150" t="s">
        <v>83</v>
      </c>
      <c r="AW408" s="150" t="s">
        <v>31</v>
      </c>
      <c r="AX408" s="150" t="s">
        <v>75</v>
      </c>
      <c r="AY408" s="153" t="s">
        <v>298</v>
      </c>
    </row>
    <row r="409" spans="2:51" s="159" customFormat="1" ht="12">
      <c r="B409" s="160"/>
      <c r="D409" s="152" t="s">
        <v>306</v>
      </c>
      <c r="E409" s="161" t="s">
        <v>1</v>
      </c>
      <c r="F409" s="162" t="s">
        <v>692</v>
      </c>
      <c r="H409" s="163">
        <v>14.005</v>
      </c>
      <c r="L409" s="160"/>
      <c r="M409" s="164"/>
      <c r="N409" s="165"/>
      <c r="O409" s="165"/>
      <c r="P409" s="165"/>
      <c r="Q409" s="165"/>
      <c r="R409" s="165"/>
      <c r="S409" s="165"/>
      <c r="T409" s="166"/>
      <c r="AT409" s="161" t="s">
        <v>306</v>
      </c>
      <c r="AU409" s="161" t="s">
        <v>83</v>
      </c>
      <c r="AV409" s="159" t="s">
        <v>310</v>
      </c>
      <c r="AW409" s="159" t="s">
        <v>31</v>
      </c>
      <c r="AX409" s="159" t="s">
        <v>75</v>
      </c>
      <c r="AY409" s="161" t="s">
        <v>298</v>
      </c>
    </row>
    <row r="410" spans="2:51" s="150" customFormat="1" ht="12">
      <c r="B410" s="151"/>
      <c r="D410" s="152" t="s">
        <v>306</v>
      </c>
      <c r="E410" s="153" t="s">
        <v>1</v>
      </c>
      <c r="F410" s="154" t="s">
        <v>693</v>
      </c>
      <c r="H410" s="155">
        <v>19.552</v>
      </c>
      <c r="L410" s="151"/>
      <c r="M410" s="156"/>
      <c r="N410" s="157"/>
      <c r="O410" s="157"/>
      <c r="P410" s="157"/>
      <c r="Q410" s="157"/>
      <c r="R410" s="157"/>
      <c r="S410" s="157"/>
      <c r="T410" s="158"/>
      <c r="AT410" s="153" t="s">
        <v>306</v>
      </c>
      <c r="AU410" s="153" t="s">
        <v>83</v>
      </c>
      <c r="AV410" s="150" t="s">
        <v>83</v>
      </c>
      <c r="AW410" s="150" t="s">
        <v>31</v>
      </c>
      <c r="AX410" s="150" t="s">
        <v>75</v>
      </c>
      <c r="AY410" s="153" t="s">
        <v>298</v>
      </c>
    </row>
    <row r="411" spans="2:51" s="159" customFormat="1" ht="12">
      <c r="B411" s="160"/>
      <c r="D411" s="152" t="s">
        <v>306</v>
      </c>
      <c r="E411" s="161" t="s">
        <v>1</v>
      </c>
      <c r="F411" s="162" t="s">
        <v>694</v>
      </c>
      <c r="H411" s="163">
        <v>19.552</v>
      </c>
      <c r="L411" s="160"/>
      <c r="M411" s="164"/>
      <c r="N411" s="165"/>
      <c r="O411" s="165"/>
      <c r="P411" s="165"/>
      <c r="Q411" s="165"/>
      <c r="R411" s="165"/>
      <c r="S411" s="165"/>
      <c r="T411" s="166"/>
      <c r="AT411" s="161" t="s">
        <v>306</v>
      </c>
      <c r="AU411" s="161" t="s">
        <v>83</v>
      </c>
      <c r="AV411" s="159" t="s">
        <v>310</v>
      </c>
      <c r="AW411" s="159" t="s">
        <v>31</v>
      </c>
      <c r="AX411" s="159" t="s">
        <v>75</v>
      </c>
      <c r="AY411" s="161" t="s">
        <v>298</v>
      </c>
    </row>
    <row r="412" spans="2:51" s="167" customFormat="1" ht="22.5">
      <c r="B412" s="168"/>
      <c r="D412" s="152" t="s">
        <v>306</v>
      </c>
      <c r="E412" s="169" t="s">
        <v>155</v>
      </c>
      <c r="F412" s="170" t="s">
        <v>695</v>
      </c>
      <c r="H412" s="171">
        <v>149.954</v>
      </c>
      <c r="L412" s="168"/>
      <c r="M412" s="172"/>
      <c r="N412" s="173"/>
      <c r="O412" s="173"/>
      <c r="P412" s="173"/>
      <c r="Q412" s="173"/>
      <c r="R412" s="173"/>
      <c r="S412" s="173"/>
      <c r="T412" s="174"/>
      <c r="AT412" s="169" t="s">
        <v>306</v>
      </c>
      <c r="AU412" s="169" t="s">
        <v>83</v>
      </c>
      <c r="AV412" s="167" t="s">
        <v>304</v>
      </c>
      <c r="AW412" s="167" t="s">
        <v>31</v>
      </c>
      <c r="AX412" s="167" t="s">
        <v>75</v>
      </c>
      <c r="AY412" s="169" t="s">
        <v>298</v>
      </c>
    </row>
    <row r="413" spans="2:51" s="150" customFormat="1" ht="12">
      <c r="B413" s="151"/>
      <c r="D413" s="152" t="s">
        <v>306</v>
      </c>
      <c r="E413" s="153" t="s">
        <v>1</v>
      </c>
      <c r="F413" s="154" t="s">
        <v>696</v>
      </c>
      <c r="H413" s="155">
        <v>8.758</v>
      </c>
      <c r="L413" s="151"/>
      <c r="M413" s="156"/>
      <c r="N413" s="157"/>
      <c r="O413" s="157"/>
      <c r="P413" s="157"/>
      <c r="Q413" s="157"/>
      <c r="R413" s="157"/>
      <c r="S413" s="157"/>
      <c r="T413" s="158"/>
      <c r="AT413" s="153" t="s">
        <v>306</v>
      </c>
      <c r="AU413" s="153" t="s">
        <v>83</v>
      </c>
      <c r="AV413" s="150" t="s">
        <v>83</v>
      </c>
      <c r="AW413" s="150" t="s">
        <v>31</v>
      </c>
      <c r="AX413" s="150" t="s">
        <v>75</v>
      </c>
      <c r="AY413" s="153" t="s">
        <v>298</v>
      </c>
    </row>
    <row r="414" spans="2:51" s="150" customFormat="1" ht="12">
      <c r="B414" s="151"/>
      <c r="D414" s="152" t="s">
        <v>306</v>
      </c>
      <c r="E414" s="153" t="s">
        <v>1</v>
      </c>
      <c r="F414" s="154" t="s">
        <v>697</v>
      </c>
      <c r="H414" s="155">
        <v>2.1</v>
      </c>
      <c r="L414" s="151"/>
      <c r="M414" s="156"/>
      <c r="N414" s="157"/>
      <c r="O414" s="157"/>
      <c r="P414" s="157"/>
      <c r="Q414" s="157"/>
      <c r="R414" s="157"/>
      <c r="S414" s="157"/>
      <c r="T414" s="158"/>
      <c r="AT414" s="153" t="s">
        <v>306</v>
      </c>
      <c r="AU414" s="153" t="s">
        <v>83</v>
      </c>
      <c r="AV414" s="150" t="s">
        <v>83</v>
      </c>
      <c r="AW414" s="150" t="s">
        <v>31</v>
      </c>
      <c r="AX414" s="150" t="s">
        <v>75</v>
      </c>
      <c r="AY414" s="153" t="s">
        <v>298</v>
      </c>
    </row>
    <row r="415" spans="2:51" s="150" customFormat="1" ht="12">
      <c r="B415" s="151"/>
      <c r="D415" s="152" t="s">
        <v>306</v>
      </c>
      <c r="E415" s="153" t="s">
        <v>1</v>
      </c>
      <c r="F415" s="154" t="s">
        <v>698</v>
      </c>
      <c r="H415" s="155">
        <v>1.015</v>
      </c>
      <c r="L415" s="151"/>
      <c r="M415" s="156"/>
      <c r="N415" s="157"/>
      <c r="O415" s="157"/>
      <c r="P415" s="157"/>
      <c r="Q415" s="157"/>
      <c r="R415" s="157"/>
      <c r="S415" s="157"/>
      <c r="T415" s="158"/>
      <c r="AT415" s="153" t="s">
        <v>306</v>
      </c>
      <c r="AU415" s="153" t="s">
        <v>83</v>
      </c>
      <c r="AV415" s="150" t="s">
        <v>83</v>
      </c>
      <c r="AW415" s="150" t="s">
        <v>31</v>
      </c>
      <c r="AX415" s="150" t="s">
        <v>75</v>
      </c>
      <c r="AY415" s="153" t="s">
        <v>298</v>
      </c>
    </row>
    <row r="416" spans="2:51" s="150" customFormat="1" ht="12">
      <c r="B416" s="151"/>
      <c r="D416" s="152" t="s">
        <v>306</v>
      </c>
      <c r="E416" s="153" t="s">
        <v>1</v>
      </c>
      <c r="F416" s="154" t="s">
        <v>699</v>
      </c>
      <c r="H416" s="155">
        <v>4.41</v>
      </c>
      <c r="L416" s="151"/>
      <c r="M416" s="156"/>
      <c r="N416" s="157"/>
      <c r="O416" s="157"/>
      <c r="P416" s="157"/>
      <c r="Q416" s="157"/>
      <c r="R416" s="157"/>
      <c r="S416" s="157"/>
      <c r="T416" s="158"/>
      <c r="AT416" s="153" t="s">
        <v>306</v>
      </c>
      <c r="AU416" s="153" t="s">
        <v>83</v>
      </c>
      <c r="AV416" s="150" t="s">
        <v>83</v>
      </c>
      <c r="AW416" s="150" t="s">
        <v>31</v>
      </c>
      <c r="AX416" s="150" t="s">
        <v>75</v>
      </c>
      <c r="AY416" s="153" t="s">
        <v>298</v>
      </c>
    </row>
    <row r="417" spans="2:51" s="159" customFormat="1" ht="12">
      <c r="B417" s="160"/>
      <c r="D417" s="152" t="s">
        <v>306</v>
      </c>
      <c r="E417" s="161" t="s">
        <v>1</v>
      </c>
      <c r="F417" s="162" t="s">
        <v>682</v>
      </c>
      <c r="H417" s="163">
        <v>16.283</v>
      </c>
      <c r="L417" s="160"/>
      <c r="M417" s="164"/>
      <c r="N417" s="165"/>
      <c r="O417" s="165"/>
      <c r="P417" s="165"/>
      <c r="Q417" s="165"/>
      <c r="R417" s="165"/>
      <c r="S417" s="165"/>
      <c r="T417" s="166"/>
      <c r="AT417" s="161" t="s">
        <v>306</v>
      </c>
      <c r="AU417" s="161" t="s">
        <v>83</v>
      </c>
      <c r="AV417" s="159" t="s">
        <v>310</v>
      </c>
      <c r="AW417" s="159" t="s">
        <v>31</v>
      </c>
      <c r="AX417" s="159" t="s">
        <v>75</v>
      </c>
      <c r="AY417" s="161" t="s">
        <v>298</v>
      </c>
    </row>
    <row r="418" spans="2:51" s="150" customFormat="1" ht="12">
      <c r="B418" s="151"/>
      <c r="D418" s="152" t="s">
        <v>306</v>
      </c>
      <c r="E418" s="153" t="s">
        <v>1</v>
      </c>
      <c r="F418" s="154" t="s">
        <v>700</v>
      </c>
      <c r="H418" s="155">
        <v>7.351</v>
      </c>
      <c r="L418" s="151"/>
      <c r="M418" s="156"/>
      <c r="N418" s="157"/>
      <c r="O418" s="157"/>
      <c r="P418" s="157"/>
      <c r="Q418" s="157"/>
      <c r="R418" s="157"/>
      <c r="S418" s="157"/>
      <c r="T418" s="158"/>
      <c r="AT418" s="153" t="s">
        <v>306</v>
      </c>
      <c r="AU418" s="153" t="s">
        <v>83</v>
      </c>
      <c r="AV418" s="150" t="s">
        <v>83</v>
      </c>
      <c r="AW418" s="150" t="s">
        <v>31</v>
      </c>
      <c r="AX418" s="150" t="s">
        <v>75</v>
      </c>
      <c r="AY418" s="153" t="s">
        <v>298</v>
      </c>
    </row>
    <row r="419" spans="2:51" s="150" customFormat="1" ht="12">
      <c r="B419" s="151"/>
      <c r="D419" s="152" t="s">
        <v>306</v>
      </c>
      <c r="E419" s="153" t="s">
        <v>1</v>
      </c>
      <c r="F419" s="154" t="s">
        <v>701</v>
      </c>
      <c r="H419" s="155">
        <v>1.2</v>
      </c>
      <c r="L419" s="151"/>
      <c r="M419" s="156"/>
      <c r="N419" s="157"/>
      <c r="O419" s="157"/>
      <c r="P419" s="157"/>
      <c r="Q419" s="157"/>
      <c r="R419" s="157"/>
      <c r="S419" s="157"/>
      <c r="T419" s="158"/>
      <c r="AT419" s="153" t="s">
        <v>306</v>
      </c>
      <c r="AU419" s="153" t="s">
        <v>83</v>
      </c>
      <c r="AV419" s="150" t="s">
        <v>83</v>
      </c>
      <c r="AW419" s="150" t="s">
        <v>31</v>
      </c>
      <c r="AX419" s="150" t="s">
        <v>75</v>
      </c>
      <c r="AY419" s="153" t="s">
        <v>298</v>
      </c>
    </row>
    <row r="420" spans="2:51" s="150" customFormat="1" ht="12">
      <c r="B420" s="151"/>
      <c r="D420" s="152" t="s">
        <v>306</v>
      </c>
      <c r="E420" s="153" t="s">
        <v>1</v>
      </c>
      <c r="F420" s="154" t="s">
        <v>702</v>
      </c>
      <c r="H420" s="155">
        <v>3.1</v>
      </c>
      <c r="L420" s="151"/>
      <c r="M420" s="156"/>
      <c r="N420" s="157"/>
      <c r="O420" s="157"/>
      <c r="P420" s="157"/>
      <c r="Q420" s="157"/>
      <c r="R420" s="157"/>
      <c r="S420" s="157"/>
      <c r="T420" s="158"/>
      <c r="AT420" s="153" t="s">
        <v>306</v>
      </c>
      <c r="AU420" s="153" t="s">
        <v>83</v>
      </c>
      <c r="AV420" s="150" t="s">
        <v>83</v>
      </c>
      <c r="AW420" s="150" t="s">
        <v>31</v>
      </c>
      <c r="AX420" s="150" t="s">
        <v>75</v>
      </c>
      <c r="AY420" s="153" t="s">
        <v>298</v>
      </c>
    </row>
    <row r="421" spans="2:51" s="159" customFormat="1" ht="12">
      <c r="B421" s="160"/>
      <c r="D421" s="152" t="s">
        <v>306</v>
      </c>
      <c r="E421" s="161" t="s">
        <v>1</v>
      </c>
      <c r="F421" s="162" t="s">
        <v>686</v>
      </c>
      <c r="H421" s="163">
        <v>11.651</v>
      </c>
      <c r="L421" s="160"/>
      <c r="M421" s="164"/>
      <c r="N421" s="165"/>
      <c r="O421" s="165"/>
      <c r="P421" s="165"/>
      <c r="Q421" s="165"/>
      <c r="R421" s="165"/>
      <c r="S421" s="165"/>
      <c r="T421" s="166"/>
      <c r="AT421" s="161" t="s">
        <v>306</v>
      </c>
      <c r="AU421" s="161" t="s">
        <v>83</v>
      </c>
      <c r="AV421" s="159" t="s">
        <v>310</v>
      </c>
      <c r="AW421" s="159" t="s">
        <v>31</v>
      </c>
      <c r="AX421" s="159" t="s">
        <v>75</v>
      </c>
      <c r="AY421" s="161" t="s">
        <v>298</v>
      </c>
    </row>
    <row r="422" spans="2:51" s="150" customFormat="1" ht="12">
      <c r="B422" s="151"/>
      <c r="D422" s="152" t="s">
        <v>306</v>
      </c>
      <c r="E422" s="153" t="s">
        <v>1</v>
      </c>
      <c r="F422" s="154" t="s">
        <v>703</v>
      </c>
      <c r="H422" s="155">
        <v>2.352</v>
      </c>
      <c r="L422" s="151"/>
      <c r="M422" s="156"/>
      <c r="N422" s="157"/>
      <c r="O422" s="157"/>
      <c r="P422" s="157"/>
      <c r="Q422" s="157"/>
      <c r="R422" s="157"/>
      <c r="S422" s="157"/>
      <c r="T422" s="158"/>
      <c r="AT422" s="153" t="s">
        <v>306</v>
      </c>
      <c r="AU422" s="153" t="s">
        <v>83</v>
      </c>
      <c r="AV422" s="150" t="s">
        <v>83</v>
      </c>
      <c r="AW422" s="150" t="s">
        <v>31</v>
      </c>
      <c r="AX422" s="150" t="s">
        <v>75</v>
      </c>
      <c r="AY422" s="153" t="s">
        <v>298</v>
      </c>
    </row>
    <row r="423" spans="2:51" s="150" customFormat="1" ht="12">
      <c r="B423" s="151"/>
      <c r="D423" s="152" t="s">
        <v>306</v>
      </c>
      <c r="E423" s="153" t="s">
        <v>1</v>
      </c>
      <c r="F423" s="154" t="s">
        <v>704</v>
      </c>
      <c r="H423" s="155">
        <v>1.376</v>
      </c>
      <c r="L423" s="151"/>
      <c r="M423" s="156"/>
      <c r="N423" s="157"/>
      <c r="O423" s="157"/>
      <c r="P423" s="157"/>
      <c r="Q423" s="157"/>
      <c r="R423" s="157"/>
      <c r="S423" s="157"/>
      <c r="T423" s="158"/>
      <c r="AT423" s="153" t="s">
        <v>306</v>
      </c>
      <c r="AU423" s="153" t="s">
        <v>83</v>
      </c>
      <c r="AV423" s="150" t="s">
        <v>83</v>
      </c>
      <c r="AW423" s="150" t="s">
        <v>31</v>
      </c>
      <c r="AX423" s="150" t="s">
        <v>75</v>
      </c>
      <c r="AY423" s="153" t="s">
        <v>298</v>
      </c>
    </row>
    <row r="424" spans="2:51" s="159" customFormat="1" ht="12">
      <c r="B424" s="160"/>
      <c r="D424" s="152" t="s">
        <v>306</v>
      </c>
      <c r="E424" s="161" t="s">
        <v>1</v>
      </c>
      <c r="F424" s="162" t="s">
        <v>689</v>
      </c>
      <c r="H424" s="163">
        <v>3.728</v>
      </c>
      <c r="L424" s="160"/>
      <c r="M424" s="164"/>
      <c r="N424" s="165"/>
      <c r="O424" s="165"/>
      <c r="P424" s="165"/>
      <c r="Q424" s="165"/>
      <c r="R424" s="165"/>
      <c r="S424" s="165"/>
      <c r="T424" s="166"/>
      <c r="AT424" s="161" t="s">
        <v>306</v>
      </c>
      <c r="AU424" s="161" t="s">
        <v>83</v>
      </c>
      <c r="AV424" s="159" t="s">
        <v>310</v>
      </c>
      <c r="AW424" s="159" t="s">
        <v>31</v>
      </c>
      <c r="AX424" s="159" t="s">
        <v>75</v>
      </c>
      <c r="AY424" s="161" t="s">
        <v>298</v>
      </c>
    </row>
    <row r="425" spans="2:51" s="150" customFormat="1" ht="12">
      <c r="B425" s="151"/>
      <c r="D425" s="152" t="s">
        <v>306</v>
      </c>
      <c r="E425" s="153" t="s">
        <v>1</v>
      </c>
      <c r="F425" s="154" t="s">
        <v>705</v>
      </c>
      <c r="H425" s="155">
        <v>2.486</v>
      </c>
      <c r="L425" s="151"/>
      <c r="M425" s="156"/>
      <c r="N425" s="157"/>
      <c r="O425" s="157"/>
      <c r="P425" s="157"/>
      <c r="Q425" s="157"/>
      <c r="R425" s="157"/>
      <c r="S425" s="157"/>
      <c r="T425" s="158"/>
      <c r="AT425" s="153" t="s">
        <v>306</v>
      </c>
      <c r="AU425" s="153" t="s">
        <v>83</v>
      </c>
      <c r="AV425" s="150" t="s">
        <v>83</v>
      </c>
      <c r="AW425" s="150" t="s">
        <v>31</v>
      </c>
      <c r="AX425" s="150" t="s">
        <v>75</v>
      </c>
      <c r="AY425" s="153" t="s">
        <v>298</v>
      </c>
    </row>
    <row r="426" spans="2:51" s="150" customFormat="1" ht="12">
      <c r="B426" s="151"/>
      <c r="D426" s="152" t="s">
        <v>306</v>
      </c>
      <c r="E426" s="153" t="s">
        <v>1</v>
      </c>
      <c r="F426" s="154" t="s">
        <v>706</v>
      </c>
      <c r="H426" s="155">
        <v>2.592</v>
      </c>
      <c r="L426" s="151"/>
      <c r="M426" s="156"/>
      <c r="N426" s="157"/>
      <c r="O426" s="157"/>
      <c r="P426" s="157"/>
      <c r="Q426" s="157"/>
      <c r="R426" s="157"/>
      <c r="S426" s="157"/>
      <c r="T426" s="158"/>
      <c r="AT426" s="153" t="s">
        <v>306</v>
      </c>
      <c r="AU426" s="153" t="s">
        <v>83</v>
      </c>
      <c r="AV426" s="150" t="s">
        <v>83</v>
      </c>
      <c r="AW426" s="150" t="s">
        <v>31</v>
      </c>
      <c r="AX426" s="150" t="s">
        <v>75</v>
      </c>
      <c r="AY426" s="153" t="s">
        <v>298</v>
      </c>
    </row>
    <row r="427" spans="2:51" s="159" customFormat="1" ht="12">
      <c r="B427" s="160"/>
      <c r="D427" s="152" t="s">
        <v>306</v>
      </c>
      <c r="E427" s="161" t="s">
        <v>1</v>
      </c>
      <c r="F427" s="162" t="s">
        <v>692</v>
      </c>
      <c r="H427" s="163">
        <v>5.078</v>
      </c>
      <c r="L427" s="160"/>
      <c r="M427" s="164"/>
      <c r="N427" s="165"/>
      <c r="O427" s="165"/>
      <c r="P427" s="165"/>
      <c r="Q427" s="165"/>
      <c r="R427" s="165"/>
      <c r="S427" s="165"/>
      <c r="T427" s="166"/>
      <c r="AT427" s="161" t="s">
        <v>306</v>
      </c>
      <c r="AU427" s="161" t="s">
        <v>83</v>
      </c>
      <c r="AV427" s="159" t="s">
        <v>310</v>
      </c>
      <c r="AW427" s="159" t="s">
        <v>31</v>
      </c>
      <c r="AX427" s="159" t="s">
        <v>75</v>
      </c>
      <c r="AY427" s="161" t="s">
        <v>298</v>
      </c>
    </row>
    <row r="428" spans="2:51" s="167" customFormat="1" ht="22.5">
      <c r="B428" s="168"/>
      <c r="D428" s="152" t="s">
        <v>306</v>
      </c>
      <c r="E428" s="169" t="s">
        <v>159</v>
      </c>
      <c r="F428" s="170" t="s">
        <v>707</v>
      </c>
      <c r="H428" s="171">
        <v>36.74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306</v>
      </c>
      <c r="AU428" s="169" t="s">
        <v>83</v>
      </c>
      <c r="AV428" s="167" t="s">
        <v>304</v>
      </c>
      <c r="AW428" s="167" t="s">
        <v>31</v>
      </c>
      <c r="AX428" s="167" t="s">
        <v>75</v>
      </c>
      <c r="AY428" s="169" t="s">
        <v>298</v>
      </c>
    </row>
    <row r="429" spans="2:51" s="150" customFormat="1" ht="12">
      <c r="B429" s="151"/>
      <c r="D429" s="152" t="s">
        <v>306</v>
      </c>
      <c r="E429" s="153" t="s">
        <v>1</v>
      </c>
      <c r="F429" s="154" t="s">
        <v>155</v>
      </c>
      <c r="H429" s="155">
        <v>149.954</v>
      </c>
      <c r="L429" s="151"/>
      <c r="M429" s="156"/>
      <c r="N429" s="157"/>
      <c r="O429" s="157"/>
      <c r="P429" s="157"/>
      <c r="Q429" s="157"/>
      <c r="R429" s="157"/>
      <c r="S429" s="157"/>
      <c r="T429" s="158"/>
      <c r="AT429" s="153" t="s">
        <v>306</v>
      </c>
      <c r="AU429" s="153" t="s">
        <v>83</v>
      </c>
      <c r="AV429" s="150" t="s">
        <v>83</v>
      </c>
      <c r="AW429" s="150" t="s">
        <v>31</v>
      </c>
      <c r="AX429" s="150" t="s">
        <v>75</v>
      </c>
      <c r="AY429" s="153" t="s">
        <v>298</v>
      </c>
    </row>
    <row r="430" spans="2:51" s="150" customFormat="1" ht="12">
      <c r="B430" s="151"/>
      <c r="D430" s="152" t="s">
        <v>306</v>
      </c>
      <c r="E430" s="153" t="s">
        <v>1</v>
      </c>
      <c r="F430" s="154" t="s">
        <v>159</v>
      </c>
      <c r="H430" s="155">
        <v>36.74</v>
      </c>
      <c r="L430" s="151"/>
      <c r="M430" s="156"/>
      <c r="N430" s="157"/>
      <c r="O430" s="157"/>
      <c r="P430" s="157"/>
      <c r="Q430" s="157"/>
      <c r="R430" s="157"/>
      <c r="S430" s="157"/>
      <c r="T430" s="158"/>
      <c r="AT430" s="153" t="s">
        <v>306</v>
      </c>
      <c r="AU430" s="153" t="s">
        <v>83</v>
      </c>
      <c r="AV430" s="150" t="s">
        <v>83</v>
      </c>
      <c r="AW430" s="150" t="s">
        <v>31</v>
      </c>
      <c r="AX430" s="150" t="s">
        <v>75</v>
      </c>
      <c r="AY430" s="153" t="s">
        <v>298</v>
      </c>
    </row>
    <row r="431" spans="2:51" s="167" customFormat="1" ht="12">
      <c r="B431" s="168"/>
      <c r="D431" s="152" t="s">
        <v>306</v>
      </c>
      <c r="E431" s="169" t="s">
        <v>1</v>
      </c>
      <c r="F431" s="170" t="s">
        <v>430</v>
      </c>
      <c r="H431" s="171">
        <v>186.694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306</v>
      </c>
      <c r="AU431" s="169" t="s">
        <v>83</v>
      </c>
      <c r="AV431" s="167" t="s">
        <v>304</v>
      </c>
      <c r="AW431" s="167" t="s">
        <v>31</v>
      </c>
      <c r="AX431" s="167" t="s">
        <v>8</v>
      </c>
      <c r="AY431" s="169" t="s">
        <v>298</v>
      </c>
    </row>
    <row r="432" spans="1:65" s="49" customFormat="1" ht="24.2" customHeight="1">
      <c r="A432" s="47"/>
      <c r="B432" s="46"/>
      <c r="C432" s="120" t="s">
        <v>708</v>
      </c>
      <c r="D432" s="120" t="s">
        <v>358</v>
      </c>
      <c r="E432" s="121" t="s">
        <v>709</v>
      </c>
      <c r="F432" s="122" t="s">
        <v>710</v>
      </c>
      <c r="G432" s="123" t="s">
        <v>381</v>
      </c>
      <c r="H432" s="124">
        <v>196.029</v>
      </c>
      <c r="I432" s="24"/>
      <c r="J432" s="125">
        <f>ROUND(I432*H432,0)</f>
        <v>0</v>
      </c>
      <c r="K432" s="122" t="s">
        <v>314</v>
      </c>
      <c r="L432" s="126"/>
      <c r="M432" s="127" t="s">
        <v>1</v>
      </c>
      <c r="N432" s="128" t="s">
        <v>40</v>
      </c>
      <c r="O432" s="129"/>
      <c r="P432" s="130">
        <f>O432*H432</f>
        <v>0</v>
      </c>
      <c r="Q432" s="130">
        <v>0.0042</v>
      </c>
      <c r="R432" s="130">
        <f>Q432*H432</f>
        <v>0.8233217999999999</v>
      </c>
      <c r="S432" s="130">
        <v>0</v>
      </c>
      <c r="T432" s="131">
        <f>S432*H432</f>
        <v>0</v>
      </c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R432" s="132" t="s">
        <v>340</v>
      </c>
      <c r="AT432" s="132" t="s">
        <v>358</v>
      </c>
      <c r="AU432" s="132" t="s">
        <v>83</v>
      </c>
      <c r="AY432" s="39" t="s">
        <v>298</v>
      </c>
      <c r="BE432" s="133">
        <f>IF(N432="základní",J432,0)</f>
        <v>0</v>
      </c>
      <c r="BF432" s="133">
        <f>IF(N432="snížená",J432,0)</f>
        <v>0</v>
      </c>
      <c r="BG432" s="133">
        <f>IF(N432="zákl. přenesená",J432,0)</f>
        <v>0</v>
      </c>
      <c r="BH432" s="133">
        <f>IF(N432="sníž. přenesená",J432,0)</f>
        <v>0</v>
      </c>
      <c r="BI432" s="133">
        <f>IF(N432="nulová",J432,0)</f>
        <v>0</v>
      </c>
      <c r="BJ432" s="39" t="s">
        <v>8</v>
      </c>
      <c r="BK432" s="133">
        <f>ROUND(I432*H432,0)</f>
        <v>0</v>
      </c>
      <c r="BL432" s="39" t="s">
        <v>304</v>
      </c>
      <c r="BM432" s="132" t="s">
        <v>711</v>
      </c>
    </row>
    <row r="433" spans="2:51" s="150" customFormat="1" ht="12">
      <c r="B433" s="151"/>
      <c r="D433" s="152" t="s">
        <v>306</v>
      </c>
      <c r="E433" s="153" t="s">
        <v>1</v>
      </c>
      <c r="F433" s="154" t="s">
        <v>712</v>
      </c>
      <c r="H433" s="155">
        <v>157.452</v>
      </c>
      <c r="L433" s="151"/>
      <c r="M433" s="156"/>
      <c r="N433" s="157"/>
      <c r="O433" s="157"/>
      <c r="P433" s="157"/>
      <c r="Q433" s="157"/>
      <c r="R433" s="157"/>
      <c r="S433" s="157"/>
      <c r="T433" s="158"/>
      <c r="AT433" s="153" t="s">
        <v>306</v>
      </c>
      <c r="AU433" s="153" t="s">
        <v>83</v>
      </c>
      <c r="AV433" s="150" t="s">
        <v>83</v>
      </c>
      <c r="AW433" s="150" t="s">
        <v>31</v>
      </c>
      <c r="AX433" s="150" t="s">
        <v>75</v>
      </c>
      <c r="AY433" s="153" t="s">
        <v>298</v>
      </c>
    </row>
    <row r="434" spans="2:51" s="150" customFormat="1" ht="12">
      <c r="B434" s="151"/>
      <c r="D434" s="152" t="s">
        <v>306</v>
      </c>
      <c r="E434" s="153" t="s">
        <v>1</v>
      </c>
      <c r="F434" s="154" t="s">
        <v>713</v>
      </c>
      <c r="H434" s="155">
        <v>38.577</v>
      </c>
      <c r="L434" s="151"/>
      <c r="M434" s="156"/>
      <c r="N434" s="157"/>
      <c r="O434" s="157"/>
      <c r="P434" s="157"/>
      <c r="Q434" s="157"/>
      <c r="R434" s="157"/>
      <c r="S434" s="157"/>
      <c r="T434" s="158"/>
      <c r="AT434" s="153" t="s">
        <v>306</v>
      </c>
      <c r="AU434" s="153" t="s">
        <v>83</v>
      </c>
      <c r="AV434" s="150" t="s">
        <v>83</v>
      </c>
      <c r="AW434" s="150" t="s">
        <v>31</v>
      </c>
      <c r="AX434" s="150" t="s">
        <v>75</v>
      </c>
      <c r="AY434" s="153" t="s">
        <v>298</v>
      </c>
    </row>
    <row r="435" spans="2:51" s="159" customFormat="1" ht="12">
      <c r="B435" s="160"/>
      <c r="D435" s="152" t="s">
        <v>306</v>
      </c>
      <c r="E435" s="161" t="s">
        <v>1</v>
      </c>
      <c r="F435" s="162" t="s">
        <v>309</v>
      </c>
      <c r="H435" s="163">
        <v>196.029</v>
      </c>
      <c r="L435" s="160"/>
      <c r="M435" s="164"/>
      <c r="N435" s="165"/>
      <c r="O435" s="165"/>
      <c r="P435" s="165"/>
      <c r="Q435" s="165"/>
      <c r="R435" s="165"/>
      <c r="S435" s="165"/>
      <c r="T435" s="166"/>
      <c r="AT435" s="161" t="s">
        <v>306</v>
      </c>
      <c r="AU435" s="161" t="s">
        <v>83</v>
      </c>
      <c r="AV435" s="159" t="s">
        <v>310</v>
      </c>
      <c r="AW435" s="159" t="s">
        <v>31</v>
      </c>
      <c r="AX435" s="159" t="s">
        <v>8</v>
      </c>
      <c r="AY435" s="161" t="s">
        <v>298</v>
      </c>
    </row>
    <row r="436" spans="1:65" s="49" customFormat="1" ht="24.2" customHeight="1">
      <c r="A436" s="47"/>
      <c r="B436" s="46"/>
      <c r="C436" s="135" t="s">
        <v>714</v>
      </c>
      <c r="D436" s="135" t="s">
        <v>300</v>
      </c>
      <c r="E436" s="136" t="s">
        <v>715</v>
      </c>
      <c r="F436" s="137" t="s">
        <v>716</v>
      </c>
      <c r="G436" s="138" t="s">
        <v>381</v>
      </c>
      <c r="H436" s="139">
        <v>247.206</v>
      </c>
      <c r="I436" s="23"/>
      <c r="J436" s="140">
        <f>ROUND(I436*H436,0)</f>
        <v>0</v>
      </c>
      <c r="K436" s="137" t="s">
        <v>314</v>
      </c>
      <c r="L436" s="46"/>
      <c r="M436" s="141" t="s">
        <v>1</v>
      </c>
      <c r="N436" s="142" t="s">
        <v>40</v>
      </c>
      <c r="O436" s="129"/>
      <c r="P436" s="130">
        <f>O436*H436</f>
        <v>0</v>
      </c>
      <c r="Q436" s="130">
        <v>0.00859616</v>
      </c>
      <c r="R436" s="130">
        <f>Q436*H436</f>
        <v>2.12502232896</v>
      </c>
      <c r="S436" s="130">
        <v>0</v>
      </c>
      <c r="T436" s="131">
        <f>S436*H436</f>
        <v>0</v>
      </c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R436" s="132" t="s">
        <v>304</v>
      </c>
      <c r="AT436" s="132" t="s">
        <v>300</v>
      </c>
      <c r="AU436" s="132" t="s">
        <v>83</v>
      </c>
      <c r="AY436" s="39" t="s">
        <v>298</v>
      </c>
      <c r="BE436" s="133">
        <f>IF(N436="základní",J436,0)</f>
        <v>0</v>
      </c>
      <c r="BF436" s="133">
        <f>IF(N436="snížená",J436,0)</f>
        <v>0</v>
      </c>
      <c r="BG436" s="133">
        <f>IF(N436="zákl. přenesená",J436,0)</f>
        <v>0</v>
      </c>
      <c r="BH436" s="133">
        <f>IF(N436="sníž. přenesená",J436,0)</f>
        <v>0</v>
      </c>
      <c r="BI436" s="133">
        <f>IF(N436="nulová",J436,0)</f>
        <v>0</v>
      </c>
      <c r="BJ436" s="39" t="s">
        <v>8</v>
      </c>
      <c r="BK436" s="133">
        <f>ROUND(I436*H436,0)</f>
        <v>0</v>
      </c>
      <c r="BL436" s="39" t="s">
        <v>304</v>
      </c>
      <c r="BM436" s="132" t="s">
        <v>717</v>
      </c>
    </row>
    <row r="437" spans="2:51" s="150" customFormat="1" ht="12">
      <c r="B437" s="151"/>
      <c r="D437" s="152" t="s">
        <v>306</v>
      </c>
      <c r="E437" s="153" t="s">
        <v>1</v>
      </c>
      <c r="F437" s="154" t="s">
        <v>718</v>
      </c>
      <c r="H437" s="155">
        <v>77.262</v>
      </c>
      <c r="L437" s="151"/>
      <c r="M437" s="156"/>
      <c r="N437" s="157"/>
      <c r="O437" s="157"/>
      <c r="P437" s="157"/>
      <c r="Q437" s="157"/>
      <c r="R437" s="157"/>
      <c r="S437" s="157"/>
      <c r="T437" s="158"/>
      <c r="AT437" s="153" t="s">
        <v>306</v>
      </c>
      <c r="AU437" s="153" t="s">
        <v>83</v>
      </c>
      <c r="AV437" s="150" t="s">
        <v>83</v>
      </c>
      <c r="AW437" s="150" t="s">
        <v>31</v>
      </c>
      <c r="AX437" s="150" t="s">
        <v>75</v>
      </c>
      <c r="AY437" s="153" t="s">
        <v>298</v>
      </c>
    </row>
    <row r="438" spans="2:51" s="150" customFormat="1" ht="12">
      <c r="B438" s="151"/>
      <c r="D438" s="152" t="s">
        <v>306</v>
      </c>
      <c r="E438" s="153" t="s">
        <v>1</v>
      </c>
      <c r="F438" s="154" t="s">
        <v>719</v>
      </c>
      <c r="H438" s="155">
        <v>12.816</v>
      </c>
      <c r="L438" s="151"/>
      <c r="M438" s="156"/>
      <c r="N438" s="157"/>
      <c r="O438" s="157"/>
      <c r="P438" s="157"/>
      <c r="Q438" s="157"/>
      <c r="R438" s="157"/>
      <c r="S438" s="157"/>
      <c r="T438" s="158"/>
      <c r="AT438" s="153" t="s">
        <v>306</v>
      </c>
      <c r="AU438" s="153" t="s">
        <v>83</v>
      </c>
      <c r="AV438" s="150" t="s">
        <v>83</v>
      </c>
      <c r="AW438" s="150" t="s">
        <v>31</v>
      </c>
      <c r="AX438" s="150" t="s">
        <v>75</v>
      </c>
      <c r="AY438" s="153" t="s">
        <v>298</v>
      </c>
    </row>
    <row r="439" spans="2:51" s="150" customFormat="1" ht="12">
      <c r="B439" s="151"/>
      <c r="D439" s="152" t="s">
        <v>306</v>
      </c>
      <c r="E439" s="153" t="s">
        <v>1</v>
      </c>
      <c r="F439" s="154" t="s">
        <v>720</v>
      </c>
      <c r="H439" s="155">
        <v>16.254</v>
      </c>
      <c r="L439" s="151"/>
      <c r="M439" s="156"/>
      <c r="N439" s="157"/>
      <c r="O439" s="157"/>
      <c r="P439" s="157"/>
      <c r="Q439" s="157"/>
      <c r="R439" s="157"/>
      <c r="S439" s="157"/>
      <c r="T439" s="158"/>
      <c r="AT439" s="153" t="s">
        <v>306</v>
      </c>
      <c r="AU439" s="153" t="s">
        <v>83</v>
      </c>
      <c r="AV439" s="150" t="s">
        <v>83</v>
      </c>
      <c r="AW439" s="150" t="s">
        <v>31</v>
      </c>
      <c r="AX439" s="150" t="s">
        <v>75</v>
      </c>
      <c r="AY439" s="153" t="s">
        <v>298</v>
      </c>
    </row>
    <row r="440" spans="2:51" s="150" customFormat="1" ht="12">
      <c r="B440" s="151"/>
      <c r="D440" s="152" t="s">
        <v>306</v>
      </c>
      <c r="E440" s="153" t="s">
        <v>1</v>
      </c>
      <c r="F440" s="154" t="s">
        <v>721</v>
      </c>
      <c r="H440" s="155">
        <v>-4.588</v>
      </c>
      <c r="L440" s="151"/>
      <c r="M440" s="156"/>
      <c r="N440" s="157"/>
      <c r="O440" s="157"/>
      <c r="P440" s="157"/>
      <c r="Q440" s="157"/>
      <c r="R440" s="157"/>
      <c r="S440" s="157"/>
      <c r="T440" s="158"/>
      <c r="AT440" s="153" t="s">
        <v>306</v>
      </c>
      <c r="AU440" s="153" t="s">
        <v>83</v>
      </c>
      <c r="AV440" s="150" t="s">
        <v>83</v>
      </c>
      <c r="AW440" s="150" t="s">
        <v>31</v>
      </c>
      <c r="AX440" s="150" t="s">
        <v>75</v>
      </c>
      <c r="AY440" s="153" t="s">
        <v>298</v>
      </c>
    </row>
    <row r="441" spans="2:51" s="150" customFormat="1" ht="12">
      <c r="B441" s="151"/>
      <c r="D441" s="152" t="s">
        <v>306</v>
      </c>
      <c r="E441" s="153" t="s">
        <v>1</v>
      </c>
      <c r="F441" s="154" t="s">
        <v>722</v>
      </c>
      <c r="H441" s="155">
        <v>-2.9</v>
      </c>
      <c r="L441" s="151"/>
      <c r="M441" s="156"/>
      <c r="N441" s="157"/>
      <c r="O441" s="157"/>
      <c r="P441" s="157"/>
      <c r="Q441" s="157"/>
      <c r="R441" s="157"/>
      <c r="S441" s="157"/>
      <c r="T441" s="158"/>
      <c r="AT441" s="153" t="s">
        <v>306</v>
      </c>
      <c r="AU441" s="153" t="s">
        <v>83</v>
      </c>
      <c r="AV441" s="150" t="s">
        <v>83</v>
      </c>
      <c r="AW441" s="150" t="s">
        <v>31</v>
      </c>
      <c r="AX441" s="150" t="s">
        <v>75</v>
      </c>
      <c r="AY441" s="153" t="s">
        <v>298</v>
      </c>
    </row>
    <row r="442" spans="2:51" s="150" customFormat="1" ht="12">
      <c r="B442" s="151"/>
      <c r="D442" s="152" t="s">
        <v>306</v>
      </c>
      <c r="E442" s="153" t="s">
        <v>1</v>
      </c>
      <c r="F442" s="154" t="s">
        <v>723</v>
      </c>
      <c r="H442" s="155">
        <v>-2.31</v>
      </c>
      <c r="L442" s="151"/>
      <c r="M442" s="156"/>
      <c r="N442" s="157"/>
      <c r="O442" s="157"/>
      <c r="P442" s="157"/>
      <c r="Q442" s="157"/>
      <c r="R442" s="157"/>
      <c r="S442" s="157"/>
      <c r="T442" s="158"/>
      <c r="AT442" s="153" t="s">
        <v>306</v>
      </c>
      <c r="AU442" s="153" t="s">
        <v>83</v>
      </c>
      <c r="AV442" s="150" t="s">
        <v>83</v>
      </c>
      <c r="AW442" s="150" t="s">
        <v>31</v>
      </c>
      <c r="AX442" s="150" t="s">
        <v>75</v>
      </c>
      <c r="AY442" s="153" t="s">
        <v>298</v>
      </c>
    </row>
    <row r="443" spans="2:51" s="150" customFormat="1" ht="12">
      <c r="B443" s="151"/>
      <c r="D443" s="152" t="s">
        <v>306</v>
      </c>
      <c r="E443" s="153" t="s">
        <v>1</v>
      </c>
      <c r="F443" s="154" t="s">
        <v>724</v>
      </c>
      <c r="H443" s="155">
        <v>-2.4</v>
      </c>
      <c r="L443" s="151"/>
      <c r="M443" s="156"/>
      <c r="N443" s="157"/>
      <c r="O443" s="157"/>
      <c r="P443" s="157"/>
      <c r="Q443" s="157"/>
      <c r="R443" s="157"/>
      <c r="S443" s="157"/>
      <c r="T443" s="158"/>
      <c r="AT443" s="153" t="s">
        <v>306</v>
      </c>
      <c r="AU443" s="153" t="s">
        <v>83</v>
      </c>
      <c r="AV443" s="150" t="s">
        <v>83</v>
      </c>
      <c r="AW443" s="150" t="s">
        <v>31</v>
      </c>
      <c r="AX443" s="150" t="s">
        <v>75</v>
      </c>
      <c r="AY443" s="153" t="s">
        <v>298</v>
      </c>
    </row>
    <row r="444" spans="2:51" s="150" customFormat="1" ht="12">
      <c r="B444" s="151"/>
      <c r="D444" s="152" t="s">
        <v>306</v>
      </c>
      <c r="E444" s="153" t="s">
        <v>1</v>
      </c>
      <c r="F444" s="154" t="s">
        <v>725</v>
      </c>
      <c r="H444" s="155">
        <v>-3</v>
      </c>
      <c r="L444" s="151"/>
      <c r="M444" s="156"/>
      <c r="N444" s="157"/>
      <c r="O444" s="157"/>
      <c r="P444" s="157"/>
      <c r="Q444" s="157"/>
      <c r="R444" s="157"/>
      <c r="S444" s="157"/>
      <c r="T444" s="158"/>
      <c r="AT444" s="153" t="s">
        <v>306</v>
      </c>
      <c r="AU444" s="153" t="s">
        <v>83</v>
      </c>
      <c r="AV444" s="150" t="s">
        <v>83</v>
      </c>
      <c r="AW444" s="150" t="s">
        <v>31</v>
      </c>
      <c r="AX444" s="150" t="s">
        <v>75</v>
      </c>
      <c r="AY444" s="153" t="s">
        <v>298</v>
      </c>
    </row>
    <row r="445" spans="2:51" s="159" customFormat="1" ht="12">
      <c r="B445" s="160"/>
      <c r="D445" s="152" t="s">
        <v>306</v>
      </c>
      <c r="E445" s="161" t="s">
        <v>1</v>
      </c>
      <c r="F445" s="162" t="s">
        <v>726</v>
      </c>
      <c r="H445" s="163">
        <v>91.134</v>
      </c>
      <c r="L445" s="160"/>
      <c r="M445" s="164"/>
      <c r="N445" s="165"/>
      <c r="O445" s="165"/>
      <c r="P445" s="165"/>
      <c r="Q445" s="165"/>
      <c r="R445" s="165"/>
      <c r="S445" s="165"/>
      <c r="T445" s="166"/>
      <c r="AT445" s="161" t="s">
        <v>306</v>
      </c>
      <c r="AU445" s="161" t="s">
        <v>83</v>
      </c>
      <c r="AV445" s="159" t="s">
        <v>310</v>
      </c>
      <c r="AW445" s="159" t="s">
        <v>31</v>
      </c>
      <c r="AX445" s="159" t="s">
        <v>75</v>
      </c>
      <c r="AY445" s="161" t="s">
        <v>298</v>
      </c>
    </row>
    <row r="446" spans="2:51" s="150" customFormat="1" ht="12">
      <c r="B446" s="151"/>
      <c r="D446" s="152" t="s">
        <v>306</v>
      </c>
      <c r="E446" s="153" t="s">
        <v>1</v>
      </c>
      <c r="F446" s="154" t="s">
        <v>727</v>
      </c>
      <c r="H446" s="155">
        <v>69.051</v>
      </c>
      <c r="L446" s="151"/>
      <c r="M446" s="156"/>
      <c r="N446" s="157"/>
      <c r="O446" s="157"/>
      <c r="P446" s="157"/>
      <c r="Q446" s="157"/>
      <c r="R446" s="157"/>
      <c r="S446" s="157"/>
      <c r="T446" s="158"/>
      <c r="AT446" s="153" t="s">
        <v>306</v>
      </c>
      <c r="AU446" s="153" t="s">
        <v>83</v>
      </c>
      <c r="AV446" s="150" t="s">
        <v>83</v>
      </c>
      <c r="AW446" s="150" t="s">
        <v>31</v>
      </c>
      <c r="AX446" s="150" t="s">
        <v>75</v>
      </c>
      <c r="AY446" s="153" t="s">
        <v>298</v>
      </c>
    </row>
    <row r="447" spans="2:51" s="150" customFormat="1" ht="12">
      <c r="B447" s="151"/>
      <c r="D447" s="152" t="s">
        <v>306</v>
      </c>
      <c r="E447" s="153" t="s">
        <v>1</v>
      </c>
      <c r="F447" s="154" t="s">
        <v>728</v>
      </c>
      <c r="H447" s="155">
        <v>27.735</v>
      </c>
      <c r="L447" s="151"/>
      <c r="M447" s="156"/>
      <c r="N447" s="157"/>
      <c r="O447" s="157"/>
      <c r="P447" s="157"/>
      <c r="Q447" s="157"/>
      <c r="R447" s="157"/>
      <c r="S447" s="157"/>
      <c r="T447" s="158"/>
      <c r="AT447" s="153" t="s">
        <v>306</v>
      </c>
      <c r="AU447" s="153" t="s">
        <v>83</v>
      </c>
      <c r="AV447" s="150" t="s">
        <v>83</v>
      </c>
      <c r="AW447" s="150" t="s">
        <v>31</v>
      </c>
      <c r="AX447" s="150" t="s">
        <v>75</v>
      </c>
      <c r="AY447" s="153" t="s">
        <v>298</v>
      </c>
    </row>
    <row r="448" spans="2:51" s="150" customFormat="1" ht="12">
      <c r="B448" s="151"/>
      <c r="D448" s="152" t="s">
        <v>306</v>
      </c>
      <c r="E448" s="153" t="s">
        <v>1</v>
      </c>
      <c r="F448" s="154" t="s">
        <v>729</v>
      </c>
      <c r="H448" s="155">
        <v>-4.62</v>
      </c>
      <c r="L448" s="151"/>
      <c r="M448" s="156"/>
      <c r="N448" s="157"/>
      <c r="O448" s="157"/>
      <c r="P448" s="157"/>
      <c r="Q448" s="157"/>
      <c r="R448" s="157"/>
      <c r="S448" s="157"/>
      <c r="T448" s="158"/>
      <c r="AT448" s="153" t="s">
        <v>306</v>
      </c>
      <c r="AU448" s="153" t="s">
        <v>83</v>
      </c>
      <c r="AV448" s="150" t="s">
        <v>83</v>
      </c>
      <c r="AW448" s="150" t="s">
        <v>31</v>
      </c>
      <c r="AX448" s="150" t="s">
        <v>75</v>
      </c>
      <c r="AY448" s="153" t="s">
        <v>298</v>
      </c>
    </row>
    <row r="449" spans="2:51" s="159" customFormat="1" ht="12">
      <c r="B449" s="160"/>
      <c r="D449" s="152" t="s">
        <v>306</v>
      </c>
      <c r="E449" s="161" t="s">
        <v>1</v>
      </c>
      <c r="F449" s="162" t="s">
        <v>730</v>
      </c>
      <c r="H449" s="163">
        <v>92.166</v>
      </c>
      <c r="L449" s="160"/>
      <c r="M449" s="164"/>
      <c r="N449" s="165"/>
      <c r="O449" s="165"/>
      <c r="P449" s="165"/>
      <c r="Q449" s="165"/>
      <c r="R449" s="165"/>
      <c r="S449" s="165"/>
      <c r="T449" s="166"/>
      <c r="AT449" s="161" t="s">
        <v>306</v>
      </c>
      <c r="AU449" s="161" t="s">
        <v>83</v>
      </c>
      <c r="AV449" s="159" t="s">
        <v>310</v>
      </c>
      <c r="AW449" s="159" t="s">
        <v>31</v>
      </c>
      <c r="AX449" s="159" t="s">
        <v>75</v>
      </c>
      <c r="AY449" s="161" t="s">
        <v>298</v>
      </c>
    </row>
    <row r="450" spans="2:51" s="150" customFormat="1" ht="12">
      <c r="B450" s="151"/>
      <c r="D450" s="152" t="s">
        <v>306</v>
      </c>
      <c r="E450" s="153" t="s">
        <v>1</v>
      </c>
      <c r="F450" s="154" t="s">
        <v>731</v>
      </c>
      <c r="H450" s="155">
        <v>19.236</v>
      </c>
      <c r="L450" s="151"/>
      <c r="M450" s="156"/>
      <c r="N450" s="157"/>
      <c r="O450" s="157"/>
      <c r="P450" s="157"/>
      <c r="Q450" s="157"/>
      <c r="R450" s="157"/>
      <c r="S450" s="157"/>
      <c r="T450" s="158"/>
      <c r="AT450" s="153" t="s">
        <v>306</v>
      </c>
      <c r="AU450" s="153" t="s">
        <v>83</v>
      </c>
      <c r="AV450" s="150" t="s">
        <v>83</v>
      </c>
      <c r="AW450" s="150" t="s">
        <v>31</v>
      </c>
      <c r="AX450" s="150" t="s">
        <v>75</v>
      </c>
      <c r="AY450" s="153" t="s">
        <v>298</v>
      </c>
    </row>
    <row r="451" spans="2:51" s="150" customFormat="1" ht="12">
      <c r="B451" s="151"/>
      <c r="D451" s="152" t="s">
        <v>306</v>
      </c>
      <c r="E451" s="153" t="s">
        <v>1</v>
      </c>
      <c r="F451" s="154" t="s">
        <v>732</v>
      </c>
      <c r="H451" s="155">
        <v>13.932</v>
      </c>
      <c r="L451" s="151"/>
      <c r="M451" s="156"/>
      <c r="N451" s="157"/>
      <c r="O451" s="157"/>
      <c r="P451" s="157"/>
      <c r="Q451" s="157"/>
      <c r="R451" s="157"/>
      <c r="S451" s="157"/>
      <c r="T451" s="158"/>
      <c r="AT451" s="153" t="s">
        <v>306</v>
      </c>
      <c r="AU451" s="153" t="s">
        <v>83</v>
      </c>
      <c r="AV451" s="150" t="s">
        <v>83</v>
      </c>
      <c r="AW451" s="150" t="s">
        <v>31</v>
      </c>
      <c r="AX451" s="150" t="s">
        <v>75</v>
      </c>
      <c r="AY451" s="153" t="s">
        <v>298</v>
      </c>
    </row>
    <row r="452" spans="2:51" s="150" customFormat="1" ht="12">
      <c r="B452" s="151"/>
      <c r="D452" s="152" t="s">
        <v>306</v>
      </c>
      <c r="E452" s="153" t="s">
        <v>1</v>
      </c>
      <c r="F452" s="154" t="s">
        <v>733</v>
      </c>
      <c r="H452" s="155">
        <v>-1.2</v>
      </c>
      <c r="L452" s="151"/>
      <c r="M452" s="156"/>
      <c r="N452" s="157"/>
      <c r="O452" s="157"/>
      <c r="P452" s="157"/>
      <c r="Q452" s="157"/>
      <c r="R452" s="157"/>
      <c r="S452" s="157"/>
      <c r="T452" s="158"/>
      <c r="AT452" s="153" t="s">
        <v>306</v>
      </c>
      <c r="AU452" s="153" t="s">
        <v>83</v>
      </c>
      <c r="AV452" s="150" t="s">
        <v>83</v>
      </c>
      <c r="AW452" s="150" t="s">
        <v>31</v>
      </c>
      <c r="AX452" s="150" t="s">
        <v>75</v>
      </c>
      <c r="AY452" s="153" t="s">
        <v>298</v>
      </c>
    </row>
    <row r="453" spans="2:51" s="159" customFormat="1" ht="12">
      <c r="B453" s="160"/>
      <c r="D453" s="152" t="s">
        <v>306</v>
      </c>
      <c r="E453" s="161" t="s">
        <v>1</v>
      </c>
      <c r="F453" s="162" t="s">
        <v>734</v>
      </c>
      <c r="H453" s="163">
        <v>31.968</v>
      </c>
      <c r="L453" s="160"/>
      <c r="M453" s="164"/>
      <c r="N453" s="165"/>
      <c r="O453" s="165"/>
      <c r="P453" s="165"/>
      <c r="Q453" s="165"/>
      <c r="R453" s="165"/>
      <c r="S453" s="165"/>
      <c r="T453" s="166"/>
      <c r="AT453" s="161" t="s">
        <v>306</v>
      </c>
      <c r="AU453" s="161" t="s">
        <v>83</v>
      </c>
      <c r="AV453" s="159" t="s">
        <v>310</v>
      </c>
      <c r="AW453" s="159" t="s">
        <v>31</v>
      </c>
      <c r="AX453" s="159" t="s">
        <v>75</v>
      </c>
      <c r="AY453" s="161" t="s">
        <v>298</v>
      </c>
    </row>
    <row r="454" spans="2:51" s="150" customFormat="1" ht="12">
      <c r="B454" s="151"/>
      <c r="D454" s="152" t="s">
        <v>306</v>
      </c>
      <c r="E454" s="153" t="s">
        <v>1</v>
      </c>
      <c r="F454" s="154" t="s">
        <v>735</v>
      </c>
      <c r="H454" s="155">
        <v>23.532</v>
      </c>
      <c r="L454" s="151"/>
      <c r="M454" s="156"/>
      <c r="N454" s="157"/>
      <c r="O454" s="157"/>
      <c r="P454" s="157"/>
      <c r="Q454" s="157"/>
      <c r="R454" s="157"/>
      <c r="S454" s="157"/>
      <c r="T454" s="158"/>
      <c r="AT454" s="153" t="s">
        <v>306</v>
      </c>
      <c r="AU454" s="153" t="s">
        <v>83</v>
      </c>
      <c r="AV454" s="150" t="s">
        <v>83</v>
      </c>
      <c r="AW454" s="150" t="s">
        <v>31</v>
      </c>
      <c r="AX454" s="150" t="s">
        <v>75</v>
      </c>
      <c r="AY454" s="153" t="s">
        <v>298</v>
      </c>
    </row>
    <row r="455" spans="2:51" s="150" customFormat="1" ht="12">
      <c r="B455" s="151"/>
      <c r="D455" s="152" t="s">
        <v>306</v>
      </c>
      <c r="E455" s="153" t="s">
        <v>1</v>
      </c>
      <c r="F455" s="154" t="s">
        <v>736</v>
      </c>
      <c r="H455" s="155">
        <v>15.296</v>
      </c>
      <c r="L455" s="151"/>
      <c r="M455" s="156"/>
      <c r="N455" s="157"/>
      <c r="O455" s="157"/>
      <c r="P455" s="157"/>
      <c r="Q455" s="157"/>
      <c r="R455" s="157"/>
      <c r="S455" s="157"/>
      <c r="T455" s="158"/>
      <c r="AT455" s="153" t="s">
        <v>306</v>
      </c>
      <c r="AU455" s="153" t="s">
        <v>83</v>
      </c>
      <c r="AV455" s="150" t="s">
        <v>83</v>
      </c>
      <c r="AW455" s="150" t="s">
        <v>31</v>
      </c>
      <c r="AX455" s="150" t="s">
        <v>75</v>
      </c>
      <c r="AY455" s="153" t="s">
        <v>298</v>
      </c>
    </row>
    <row r="456" spans="2:51" s="150" customFormat="1" ht="12">
      <c r="B456" s="151"/>
      <c r="D456" s="152" t="s">
        <v>306</v>
      </c>
      <c r="E456" s="153" t="s">
        <v>1</v>
      </c>
      <c r="F456" s="154" t="s">
        <v>737</v>
      </c>
      <c r="H456" s="155">
        <v>-6.89</v>
      </c>
      <c r="L456" s="151"/>
      <c r="M456" s="156"/>
      <c r="N456" s="157"/>
      <c r="O456" s="157"/>
      <c r="P456" s="157"/>
      <c r="Q456" s="157"/>
      <c r="R456" s="157"/>
      <c r="S456" s="157"/>
      <c r="T456" s="158"/>
      <c r="AT456" s="153" t="s">
        <v>306</v>
      </c>
      <c r="AU456" s="153" t="s">
        <v>83</v>
      </c>
      <c r="AV456" s="150" t="s">
        <v>83</v>
      </c>
      <c r="AW456" s="150" t="s">
        <v>31</v>
      </c>
      <c r="AX456" s="150" t="s">
        <v>75</v>
      </c>
      <c r="AY456" s="153" t="s">
        <v>298</v>
      </c>
    </row>
    <row r="457" spans="2:51" s="159" customFormat="1" ht="12">
      <c r="B457" s="160"/>
      <c r="D457" s="152" t="s">
        <v>306</v>
      </c>
      <c r="E457" s="161" t="s">
        <v>1</v>
      </c>
      <c r="F457" s="162" t="s">
        <v>738</v>
      </c>
      <c r="H457" s="163">
        <v>31.938</v>
      </c>
      <c r="L457" s="160"/>
      <c r="M457" s="164"/>
      <c r="N457" s="165"/>
      <c r="O457" s="165"/>
      <c r="P457" s="165"/>
      <c r="Q457" s="165"/>
      <c r="R457" s="165"/>
      <c r="S457" s="165"/>
      <c r="T457" s="166"/>
      <c r="AT457" s="161" t="s">
        <v>306</v>
      </c>
      <c r="AU457" s="161" t="s">
        <v>83</v>
      </c>
      <c r="AV457" s="159" t="s">
        <v>310</v>
      </c>
      <c r="AW457" s="159" t="s">
        <v>31</v>
      </c>
      <c r="AX457" s="159" t="s">
        <v>75</v>
      </c>
      <c r="AY457" s="161" t="s">
        <v>298</v>
      </c>
    </row>
    <row r="458" spans="2:51" s="167" customFormat="1" ht="12">
      <c r="B458" s="168"/>
      <c r="D458" s="152" t="s">
        <v>306</v>
      </c>
      <c r="E458" s="169" t="s">
        <v>162</v>
      </c>
      <c r="F458" s="170" t="s">
        <v>739</v>
      </c>
      <c r="H458" s="171">
        <v>247.206</v>
      </c>
      <c r="L458" s="168"/>
      <c r="M458" s="172"/>
      <c r="N458" s="173"/>
      <c r="O458" s="173"/>
      <c r="P458" s="173"/>
      <c r="Q458" s="173"/>
      <c r="R458" s="173"/>
      <c r="S458" s="173"/>
      <c r="T458" s="174"/>
      <c r="AT458" s="169" t="s">
        <v>306</v>
      </c>
      <c r="AU458" s="169" t="s">
        <v>83</v>
      </c>
      <c r="AV458" s="167" t="s">
        <v>304</v>
      </c>
      <c r="AW458" s="167" t="s">
        <v>31</v>
      </c>
      <c r="AX458" s="167" t="s">
        <v>8</v>
      </c>
      <c r="AY458" s="169" t="s">
        <v>298</v>
      </c>
    </row>
    <row r="459" spans="1:65" s="49" customFormat="1" ht="14.45" customHeight="1">
      <c r="A459" s="47"/>
      <c r="B459" s="46"/>
      <c r="C459" s="120" t="s">
        <v>740</v>
      </c>
      <c r="D459" s="120" t="s">
        <v>358</v>
      </c>
      <c r="E459" s="121" t="s">
        <v>741</v>
      </c>
      <c r="F459" s="122" t="s">
        <v>742</v>
      </c>
      <c r="G459" s="123" t="s">
        <v>381</v>
      </c>
      <c r="H459" s="124">
        <v>259.566</v>
      </c>
      <c r="I459" s="24"/>
      <c r="J459" s="125">
        <f>ROUND(I459*H459,0)</f>
        <v>0</v>
      </c>
      <c r="K459" s="122" t="s">
        <v>314</v>
      </c>
      <c r="L459" s="126"/>
      <c r="M459" s="127" t="s">
        <v>1</v>
      </c>
      <c r="N459" s="128" t="s">
        <v>40</v>
      </c>
      <c r="O459" s="129"/>
      <c r="P459" s="130">
        <f>O459*H459</f>
        <v>0</v>
      </c>
      <c r="Q459" s="130">
        <v>0.00272</v>
      </c>
      <c r="R459" s="130">
        <f>Q459*H459</f>
        <v>0.70601952</v>
      </c>
      <c r="S459" s="130">
        <v>0</v>
      </c>
      <c r="T459" s="131">
        <f>S459*H459</f>
        <v>0</v>
      </c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R459" s="132" t="s">
        <v>340</v>
      </c>
      <c r="AT459" s="132" t="s">
        <v>358</v>
      </c>
      <c r="AU459" s="132" t="s">
        <v>83</v>
      </c>
      <c r="AY459" s="39" t="s">
        <v>298</v>
      </c>
      <c r="BE459" s="133">
        <f>IF(N459="základní",J459,0)</f>
        <v>0</v>
      </c>
      <c r="BF459" s="133">
        <f>IF(N459="snížená",J459,0)</f>
        <v>0</v>
      </c>
      <c r="BG459" s="133">
        <f>IF(N459="zákl. přenesená",J459,0)</f>
        <v>0</v>
      </c>
      <c r="BH459" s="133">
        <f>IF(N459="sníž. přenesená",J459,0)</f>
        <v>0</v>
      </c>
      <c r="BI459" s="133">
        <f>IF(N459="nulová",J459,0)</f>
        <v>0</v>
      </c>
      <c r="BJ459" s="39" t="s">
        <v>8</v>
      </c>
      <c r="BK459" s="133">
        <f>ROUND(I459*H459,0)</f>
        <v>0</v>
      </c>
      <c r="BL459" s="39" t="s">
        <v>304</v>
      </c>
      <c r="BM459" s="132" t="s">
        <v>743</v>
      </c>
    </row>
    <row r="460" spans="2:51" s="150" customFormat="1" ht="12">
      <c r="B460" s="151"/>
      <c r="D460" s="152" t="s">
        <v>306</v>
      </c>
      <c r="E460" s="153" t="s">
        <v>1</v>
      </c>
      <c r="F460" s="154" t="s">
        <v>744</v>
      </c>
      <c r="H460" s="155">
        <v>259.566</v>
      </c>
      <c r="L460" s="151"/>
      <c r="M460" s="156"/>
      <c r="N460" s="157"/>
      <c r="O460" s="157"/>
      <c r="P460" s="157"/>
      <c r="Q460" s="157"/>
      <c r="R460" s="157"/>
      <c r="S460" s="157"/>
      <c r="T460" s="158"/>
      <c r="AT460" s="153" t="s">
        <v>306</v>
      </c>
      <c r="AU460" s="153" t="s">
        <v>83</v>
      </c>
      <c r="AV460" s="150" t="s">
        <v>83</v>
      </c>
      <c r="AW460" s="150" t="s">
        <v>31</v>
      </c>
      <c r="AX460" s="150" t="s">
        <v>8</v>
      </c>
      <c r="AY460" s="153" t="s">
        <v>298</v>
      </c>
    </row>
    <row r="461" spans="1:65" s="49" customFormat="1" ht="24.2" customHeight="1">
      <c r="A461" s="47"/>
      <c r="B461" s="46"/>
      <c r="C461" s="135" t="s">
        <v>745</v>
      </c>
      <c r="D461" s="135" t="s">
        <v>300</v>
      </c>
      <c r="E461" s="136" t="s">
        <v>746</v>
      </c>
      <c r="F461" s="137" t="s">
        <v>747</v>
      </c>
      <c r="G461" s="138" t="s">
        <v>392</v>
      </c>
      <c r="H461" s="139">
        <v>46.95</v>
      </c>
      <c r="I461" s="23"/>
      <c r="J461" s="140">
        <f>ROUND(I461*H461,0)</f>
        <v>0</v>
      </c>
      <c r="K461" s="137" t="s">
        <v>314</v>
      </c>
      <c r="L461" s="46"/>
      <c r="M461" s="141" t="s">
        <v>1</v>
      </c>
      <c r="N461" s="142" t="s">
        <v>40</v>
      </c>
      <c r="O461" s="129"/>
      <c r="P461" s="130">
        <f>O461*H461</f>
        <v>0</v>
      </c>
      <c r="Q461" s="130">
        <v>0.00339</v>
      </c>
      <c r="R461" s="130">
        <f>Q461*H461</f>
        <v>0.1591605</v>
      </c>
      <c r="S461" s="130">
        <v>0</v>
      </c>
      <c r="T461" s="131">
        <f>S461*H461</f>
        <v>0</v>
      </c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R461" s="132" t="s">
        <v>304</v>
      </c>
      <c r="AT461" s="132" t="s">
        <v>300</v>
      </c>
      <c r="AU461" s="132" t="s">
        <v>83</v>
      </c>
      <c r="AY461" s="39" t="s">
        <v>298</v>
      </c>
      <c r="BE461" s="133">
        <f>IF(N461="základní",J461,0)</f>
        <v>0</v>
      </c>
      <c r="BF461" s="133">
        <f>IF(N461="snížená",J461,0)</f>
        <v>0</v>
      </c>
      <c r="BG461" s="133">
        <f>IF(N461="zákl. přenesená",J461,0)</f>
        <v>0</v>
      </c>
      <c r="BH461" s="133">
        <f>IF(N461="sníž. přenesená",J461,0)</f>
        <v>0</v>
      </c>
      <c r="BI461" s="133">
        <f>IF(N461="nulová",J461,0)</f>
        <v>0</v>
      </c>
      <c r="BJ461" s="39" t="s">
        <v>8</v>
      </c>
      <c r="BK461" s="133">
        <f>ROUND(I461*H461,0)</f>
        <v>0</v>
      </c>
      <c r="BL461" s="39" t="s">
        <v>304</v>
      </c>
      <c r="BM461" s="132" t="s">
        <v>748</v>
      </c>
    </row>
    <row r="462" spans="2:51" s="150" customFormat="1" ht="12">
      <c r="B462" s="151"/>
      <c r="D462" s="152" t="s">
        <v>306</v>
      </c>
      <c r="E462" s="153" t="s">
        <v>1</v>
      </c>
      <c r="F462" s="154" t="s">
        <v>749</v>
      </c>
      <c r="H462" s="155">
        <v>15.9</v>
      </c>
      <c r="L462" s="151"/>
      <c r="M462" s="156"/>
      <c r="N462" s="157"/>
      <c r="O462" s="157"/>
      <c r="P462" s="157"/>
      <c r="Q462" s="157"/>
      <c r="R462" s="157"/>
      <c r="S462" s="157"/>
      <c r="T462" s="158"/>
      <c r="AT462" s="153" t="s">
        <v>306</v>
      </c>
      <c r="AU462" s="153" t="s">
        <v>83</v>
      </c>
      <c r="AV462" s="150" t="s">
        <v>83</v>
      </c>
      <c r="AW462" s="150" t="s">
        <v>31</v>
      </c>
      <c r="AX462" s="150" t="s">
        <v>75</v>
      </c>
      <c r="AY462" s="153" t="s">
        <v>298</v>
      </c>
    </row>
    <row r="463" spans="2:51" s="150" customFormat="1" ht="12">
      <c r="B463" s="151"/>
      <c r="D463" s="152" t="s">
        <v>306</v>
      </c>
      <c r="E463" s="153" t="s">
        <v>1</v>
      </c>
      <c r="F463" s="154" t="s">
        <v>750</v>
      </c>
      <c r="H463" s="155">
        <v>7.85</v>
      </c>
      <c r="L463" s="151"/>
      <c r="M463" s="156"/>
      <c r="N463" s="157"/>
      <c r="O463" s="157"/>
      <c r="P463" s="157"/>
      <c r="Q463" s="157"/>
      <c r="R463" s="157"/>
      <c r="S463" s="157"/>
      <c r="T463" s="158"/>
      <c r="AT463" s="153" t="s">
        <v>306</v>
      </c>
      <c r="AU463" s="153" t="s">
        <v>83</v>
      </c>
      <c r="AV463" s="150" t="s">
        <v>83</v>
      </c>
      <c r="AW463" s="150" t="s">
        <v>31</v>
      </c>
      <c r="AX463" s="150" t="s">
        <v>75</v>
      </c>
      <c r="AY463" s="153" t="s">
        <v>298</v>
      </c>
    </row>
    <row r="464" spans="2:51" s="150" customFormat="1" ht="12">
      <c r="B464" s="151"/>
      <c r="D464" s="152" t="s">
        <v>306</v>
      </c>
      <c r="E464" s="153" t="s">
        <v>1</v>
      </c>
      <c r="F464" s="154" t="s">
        <v>751</v>
      </c>
      <c r="H464" s="155">
        <v>13.2</v>
      </c>
      <c r="L464" s="151"/>
      <c r="M464" s="156"/>
      <c r="N464" s="157"/>
      <c r="O464" s="157"/>
      <c r="P464" s="157"/>
      <c r="Q464" s="157"/>
      <c r="R464" s="157"/>
      <c r="S464" s="157"/>
      <c r="T464" s="158"/>
      <c r="AT464" s="153" t="s">
        <v>306</v>
      </c>
      <c r="AU464" s="153" t="s">
        <v>83</v>
      </c>
      <c r="AV464" s="150" t="s">
        <v>83</v>
      </c>
      <c r="AW464" s="150" t="s">
        <v>31</v>
      </c>
      <c r="AX464" s="150" t="s">
        <v>75</v>
      </c>
      <c r="AY464" s="153" t="s">
        <v>298</v>
      </c>
    </row>
    <row r="465" spans="2:51" s="150" customFormat="1" ht="12">
      <c r="B465" s="151"/>
      <c r="D465" s="152" t="s">
        <v>306</v>
      </c>
      <c r="E465" s="153" t="s">
        <v>1</v>
      </c>
      <c r="F465" s="154" t="s">
        <v>752</v>
      </c>
      <c r="H465" s="155">
        <v>10</v>
      </c>
      <c r="L465" s="151"/>
      <c r="M465" s="156"/>
      <c r="N465" s="157"/>
      <c r="O465" s="157"/>
      <c r="P465" s="157"/>
      <c r="Q465" s="157"/>
      <c r="R465" s="157"/>
      <c r="S465" s="157"/>
      <c r="T465" s="158"/>
      <c r="AT465" s="153" t="s">
        <v>306</v>
      </c>
      <c r="AU465" s="153" t="s">
        <v>83</v>
      </c>
      <c r="AV465" s="150" t="s">
        <v>83</v>
      </c>
      <c r="AW465" s="150" t="s">
        <v>31</v>
      </c>
      <c r="AX465" s="150" t="s">
        <v>75</v>
      </c>
      <c r="AY465" s="153" t="s">
        <v>298</v>
      </c>
    </row>
    <row r="466" spans="2:51" s="159" customFormat="1" ht="12">
      <c r="B466" s="160"/>
      <c r="D466" s="152" t="s">
        <v>306</v>
      </c>
      <c r="E466" s="161" t="s">
        <v>165</v>
      </c>
      <c r="F466" s="162" t="s">
        <v>309</v>
      </c>
      <c r="H466" s="163">
        <v>46.95</v>
      </c>
      <c r="L466" s="160"/>
      <c r="M466" s="164"/>
      <c r="N466" s="165"/>
      <c r="O466" s="165"/>
      <c r="P466" s="165"/>
      <c r="Q466" s="165"/>
      <c r="R466" s="165"/>
      <c r="S466" s="165"/>
      <c r="T466" s="166"/>
      <c r="AT466" s="161" t="s">
        <v>306</v>
      </c>
      <c r="AU466" s="161" t="s">
        <v>83</v>
      </c>
      <c r="AV466" s="159" t="s">
        <v>310</v>
      </c>
      <c r="AW466" s="159" t="s">
        <v>31</v>
      </c>
      <c r="AX466" s="159" t="s">
        <v>8</v>
      </c>
      <c r="AY466" s="161" t="s">
        <v>298</v>
      </c>
    </row>
    <row r="467" spans="1:65" s="49" customFormat="1" ht="14.45" customHeight="1">
      <c r="A467" s="47"/>
      <c r="B467" s="46"/>
      <c r="C467" s="120" t="s">
        <v>753</v>
      </c>
      <c r="D467" s="120" t="s">
        <v>358</v>
      </c>
      <c r="E467" s="121" t="s">
        <v>754</v>
      </c>
      <c r="F467" s="122" t="s">
        <v>755</v>
      </c>
      <c r="G467" s="123" t="s">
        <v>381</v>
      </c>
      <c r="H467" s="124">
        <v>9.39</v>
      </c>
      <c r="I467" s="24"/>
      <c r="J467" s="125">
        <f>ROUND(I467*H467,0)</f>
        <v>0</v>
      </c>
      <c r="K467" s="122" t="s">
        <v>314</v>
      </c>
      <c r="L467" s="126"/>
      <c r="M467" s="127" t="s">
        <v>1</v>
      </c>
      <c r="N467" s="128" t="s">
        <v>40</v>
      </c>
      <c r="O467" s="129"/>
      <c r="P467" s="130">
        <f>O467*H467</f>
        <v>0</v>
      </c>
      <c r="Q467" s="130">
        <v>0.00068</v>
      </c>
      <c r="R467" s="130">
        <f>Q467*H467</f>
        <v>0.006385200000000001</v>
      </c>
      <c r="S467" s="130">
        <v>0</v>
      </c>
      <c r="T467" s="131">
        <f>S467*H467</f>
        <v>0</v>
      </c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R467" s="132" t="s">
        <v>340</v>
      </c>
      <c r="AT467" s="132" t="s">
        <v>358</v>
      </c>
      <c r="AU467" s="132" t="s">
        <v>83</v>
      </c>
      <c r="AY467" s="39" t="s">
        <v>298</v>
      </c>
      <c r="BE467" s="133">
        <f>IF(N467="základní",J467,0)</f>
        <v>0</v>
      </c>
      <c r="BF467" s="133">
        <f>IF(N467="snížená",J467,0)</f>
        <v>0</v>
      </c>
      <c r="BG467" s="133">
        <f>IF(N467="zákl. přenesená",J467,0)</f>
        <v>0</v>
      </c>
      <c r="BH467" s="133">
        <f>IF(N467="sníž. přenesená",J467,0)</f>
        <v>0</v>
      </c>
      <c r="BI467" s="133">
        <f>IF(N467="nulová",J467,0)</f>
        <v>0</v>
      </c>
      <c r="BJ467" s="39" t="s">
        <v>8</v>
      </c>
      <c r="BK467" s="133">
        <f>ROUND(I467*H467,0)</f>
        <v>0</v>
      </c>
      <c r="BL467" s="39" t="s">
        <v>304</v>
      </c>
      <c r="BM467" s="132" t="s">
        <v>756</v>
      </c>
    </row>
    <row r="468" spans="2:51" s="150" customFormat="1" ht="12">
      <c r="B468" s="151"/>
      <c r="D468" s="152" t="s">
        <v>306</v>
      </c>
      <c r="E468" s="153" t="s">
        <v>1</v>
      </c>
      <c r="F468" s="154" t="s">
        <v>757</v>
      </c>
      <c r="H468" s="155">
        <v>9.39</v>
      </c>
      <c r="L468" s="151"/>
      <c r="M468" s="156"/>
      <c r="N468" s="157"/>
      <c r="O468" s="157"/>
      <c r="P468" s="157"/>
      <c r="Q468" s="157"/>
      <c r="R468" s="157"/>
      <c r="S468" s="157"/>
      <c r="T468" s="158"/>
      <c r="AT468" s="153" t="s">
        <v>306</v>
      </c>
      <c r="AU468" s="153" t="s">
        <v>83</v>
      </c>
      <c r="AV468" s="150" t="s">
        <v>83</v>
      </c>
      <c r="AW468" s="150" t="s">
        <v>31</v>
      </c>
      <c r="AX468" s="150" t="s">
        <v>8</v>
      </c>
      <c r="AY468" s="153" t="s">
        <v>298</v>
      </c>
    </row>
    <row r="469" spans="1:65" s="49" customFormat="1" ht="24.2" customHeight="1">
      <c r="A469" s="47"/>
      <c r="B469" s="46"/>
      <c r="C469" s="135" t="s">
        <v>758</v>
      </c>
      <c r="D469" s="135" t="s">
        <v>300</v>
      </c>
      <c r="E469" s="136" t="s">
        <v>759</v>
      </c>
      <c r="F469" s="137" t="s">
        <v>760</v>
      </c>
      <c r="G469" s="138" t="s">
        <v>381</v>
      </c>
      <c r="H469" s="139">
        <v>433.9</v>
      </c>
      <c r="I469" s="23"/>
      <c r="J469" s="140">
        <f>ROUND(I469*H469,0)</f>
        <v>0</v>
      </c>
      <c r="K469" s="137" t="s">
        <v>314</v>
      </c>
      <c r="L469" s="46"/>
      <c r="M469" s="141" t="s">
        <v>1</v>
      </c>
      <c r="N469" s="142" t="s">
        <v>40</v>
      </c>
      <c r="O469" s="129"/>
      <c r="P469" s="130">
        <f>O469*H469</f>
        <v>0</v>
      </c>
      <c r="Q469" s="130">
        <v>6E-05</v>
      </c>
      <c r="R469" s="130">
        <f>Q469*H469</f>
        <v>0.026033999999999998</v>
      </c>
      <c r="S469" s="130">
        <v>0</v>
      </c>
      <c r="T469" s="131">
        <f>S469*H469</f>
        <v>0</v>
      </c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R469" s="132" t="s">
        <v>304</v>
      </c>
      <c r="AT469" s="132" t="s">
        <v>300</v>
      </c>
      <c r="AU469" s="132" t="s">
        <v>83</v>
      </c>
      <c r="AY469" s="39" t="s">
        <v>298</v>
      </c>
      <c r="BE469" s="133">
        <f>IF(N469="základní",J469,0)</f>
        <v>0</v>
      </c>
      <c r="BF469" s="133">
        <f>IF(N469="snížená",J469,0)</f>
        <v>0</v>
      </c>
      <c r="BG469" s="133">
        <f>IF(N469="zákl. přenesená",J469,0)</f>
        <v>0</v>
      </c>
      <c r="BH469" s="133">
        <f>IF(N469="sníž. přenesená",J469,0)</f>
        <v>0</v>
      </c>
      <c r="BI469" s="133">
        <f>IF(N469="nulová",J469,0)</f>
        <v>0</v>
      </c>
      <c r="BJ469" s="39" t="s">
        <v>8</v>
      </c>
      <c r="BK469" s="133">
        <f>ROUND(I469*H469,0)</f>
        <v>0</v>
      </c>
      <c r="BL469" s="39" t="s">
        <v>304</v>
      </c>
      <c r="BM469" s="132" t="s">
        <v>761</v>
      </c>
    </row>
    <row r="470" spans="2:51" s="150" customFormat="1" ht="12">
      <c r="B470" s="151"/>
      <c r="D470" s="152" t="s">
        <v>306</v>
      </c>
      <c r="E470" s="153" t="s">
        <v>1</v>
      </c>
      <c r="F470" s="154" t="s">
        <v>155</v>
      </c>
      <c r="H470" s="155">
        <v>149.954</v>
      </c>
      <c r="L470" s="151"/>
      <c r="M470" s="156"/>
      <c r="N470" s="157"/>
      <c r="O470" s="157"/>
      <c r="P470" s="157"/>
      <c r="Q470" s="157"/>
      <c r="R470" s="157"/>
      <c r="S470" s="157"/>
      <c r="T470" s="158"/>
      <c r="AT470" s="153" t="s">
        <v>306</v>
      </c>
      <c r="AU470" s="153" t="s">
        <v>83</v>
      </c>
      <c r="AV470" s="150" t="s">
        <v>83</v>
      </c>
      <c r="AW470" s="150" t="s">
        <v>31</v>
      </c>
      <c r="AX470" s="150" t="s">
        <v>75</v>
      </c>
      <c r="AY470" s="153" t="s">
        <v>298</v>
      </c>
    </row>
    <row r="471" spans="2:51" s="150" customFormat="1" ht="12">
      <c r="B471" s="151"/>
      <c r="D471" s="152" t="s">
        <v>306</v>
      </c>
      <c r="E471" s="153" t="s">
        <v>1</v>
      </c>
      <c r="F471" s="154" t="s">
        <v>159</v>
      </c>
      <c r="H471" s="155">
        <v>36.74</v>
      </c>
      <c r="L471" s="151"/>
      <c r="M471" s="156"/>
      <c r="N471" s="157"/>
      <c r="O471" s="157"/>
      <c r="P471" s="157"/>
      <c r="Q471" s="157"/>
      <c r="R471" s="157"/>
      <c r="S471" s="157"/>
      <c r="T471" s="158"/>
      <c r="AT471" s="153" t="s">
        <v>306</v>
      </c>
      <c r="AU471" s="153" t="s">
        <v>83</v>
      </c>
      <c r="AV471" s="150" t="s">
        <v>83</v>
      </c>
      <c r="AW471" s="150" t="s">
        <v>31</v>
      </c>
      <c r="AX471" s="150" t="s">
        <v>75</v>
      </c>
      <c r="AY471" s="153" t="s">
        <v>298</v>
      </c>
    </row>
    <row r="472" spans="2:51" s="150" customFormat="1" ht="12">
      <c r="B472" s="151"/>
      <c r="D472" s="152" t="s">
        <v>306</v>
      </c>
      <c r="E472" s="153" t="s">
        <v>1</v>
      </c>
      <c r="F472" s="154" t="s">
        <v>162</v>
      </c>
      <c r="H472" s="155">
        <v>247.206</v>
      </c>
      <c r="L472" s="151"/>
      <c r="M472" s="156"/>
      <c r="N472" s="157"/>
      <c r="O472" s="157"/>
      <c r="P472" s="157"/>
      <c r="Q472" s="157"/>
      <c r="R472" s="157"/>
      <c r="S472" s="157"/>
      <c r="T472" s="158"/>
      <c r="AT472" s="153" t="s">
        <v>306</v>
      </c>
      <c r="AU472" s="153" t="s">
        <v>83</v>
      </c>
      <c r="AV472" s="150" t="s">
        <v>83</v>
      </c>
      <c r="AW472" s="150" t="s">
        <v>31</v>
      </c>
      <c r="AX472" s="150" t="s">
        <v>75</v>
      </c>
      <c r="AY472" s="153" t="s">
        <v>298</v>
      </c>
    </row>
    <row r="473" spans="2:51" s="159" customFormat="1" ht="12">
      <c r="B473" s="160"/>
      <c r="D473" s="152" t="s">
        <v>306</v>
      </c>
      <c r="E473" s="161" t="s">
        <v>1</v>
      </c>
      <c r="F473" s="162" t="s">
        <v>309</v>
      </c>
      <c r="H473" s="163">
        <v>433.9</v>
      </c>
      <c r="L473" s="160"/>
      <c r="M473" s="164"/>
      <c r="N473" s="165"/>
      <c r="O473" s="165"/>
      <c r="P473" s="165"/>
      <c r="Q473" s="165"/>
      <c r="R473" s="165"/>
      <c r="S473" s="165"/>
      <c r="T473" s="166"/>
      <c r="AT473" s="161" t="s">
        <v>306</v>
      </c>
      <c r="AU473" s="161" t="s">
        <v>83</v>
      </c>
      <c r="AV473" s="159" t="s">
        <v>310</v>
      </c>
      <c r="AW473" s="159" t="s">
        <v>31</v>
      </c>
      <c r="AX473" s="159" t="s">
        <v>8</v>
      </c>
      <c r="AY473" s="161" t="s">
        <v>298</v>
      </c>
    </row>
    <row r="474" spans="1:65" s="49" customFormat="1" ht="14.45" customHeight="1">
      <c r="A474" s="47"/>
      <c r="B474" s="46"/>
      <c r="C474" s="135" t="s">
        <v>762</v>
      </c>
      <c r="D474" s="135" t="s">
        <v>300</v>
      </c>
      <c r="E474" s="136" t="s">
        <v>763</v>
      </c>
      <c r="F474" s="137" t="s">
        <v>764</v>
      </c>
      <c r="G474" s="138" t="s">
        <v>392</v>
      </c>
      <c r="H474" s="139">
        <v>71.74</v>
      </c>
      <c r="I474" s="23"/>
      <c r="J474" s="140">
        <f>ROUND(I474*H474,0)</f>
        <v>0</v>
      </c>
      <c r="K474" s="137" t="s">
        <v>314</v>
      </c>
      <c r="L474" s="46"/>
      <c r="M474" s="141" t="s">
        <v>1</v>
      </c>
      <c r="N474" s="142" t="s">
        <v>40</v>
      </c>
      <c r="O474" s="129"/>
      <c r="P474" s="130">
        <f>O474*H474</f>
        <v>0</v>
      </c>
      <c r="Q474" s="130">
        <v>3E-05</v>
      </c>
      <c r="R474" s="130">
        <f>Q474*H474</f>
        <v>0.0021522</v>
      </c>
      <c r="S474" s="130">
        <v>0</v>
      </c>
      <c r="T474" s="131">
        <f>S474*H474</f>
        <v>0</v>
      </c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R474" s="132" t="s">
        <v>304</v>
      </c>
      <c r="AT474" s="132" t="s">
        <v>300</v>
      </c>
      <c r="AU474" s="132" t="s">
        <v>83</v>
      </c>
      <c r="AY474" s="39" t="s">
        <v>298</v>
      </c>
      <c r="BE474" s="133">
        <f>IF(N474="základní",J474,0)</f>
        <v>0</v>
      </c>
      <c r="BF474" s="133">
        <f>IF(N474="snížená",J474,0)</f>
        <v>0</v>
      </c>
      <c r="BG474" s="133">
        <f>IF(N474="zákl. přenesená",J474,0)</f>
        <v>0</v>
      </c>
      <c r="BH474" s="133">
        <f>IF(N474="sníž. přenesená",J474,0)</f>
        <v>0</v>
      </c>
      <c r="BI474" s="133">
        <f>IF(N474="nulová",J474,0)</f>
        <v>0</v>
      </c>
      <c r="BJ474" s="39" t="s">
        <v>8</v>
      </c>
      <c r="BK474" s="133">
        <f>ROUND(I474*H474,0)</f>
        <v>0</v>
      </c>
      <c r="BL474" s="39" t="s">
        <v>304</v>
      </c>
      <c r="BM474" s="132" t="s">
        <v>765</v>
      </c>
    </row>
    <row r="475" spans="2:51" s="150" customFormat="1" ht="12">
      <c r="B475" s="151"/>
      <c r="D475" s="152" t="s">
        <v>306</v>
      </c>
      <c r="E475" s="153" t="s">
        <v>1</v>
      </c>
      <c r="F475" s="154" t="s">
        <v>766</v>
      </c>
      <c r="H475" s="155">
        <v>24.94</v>
      </c>
      <c r="L475" s="151"/>
      <c r="M475" s="156"/>
      <c r="N475" s="157"/>
      <c r="O475" s="157"/>
      <c r="P475" s="157"/>
      <c r="Q475" s="157"/>
      <c r="R475" s="157"/>
      <c r="S475" s="157"/>
      <c r="T475" s="158"/>
      <c r="AT475" s="153" t="s">
        <v>306</v>
      </c>
      <c r="AU475" s="153" t="s">
        <v>83</v>
      </c>
      <c r="AV475" s="150" t="s">
        <v>83</v>
      </c>
      <c r="AW475" s="150" t="s">
        <v>31</v>
      </c>
      <c r="AX475" s="150" t="s">
        <v>75</v>
      </c>
      <c r="AY475" s="153" t="s">
        <v>298</v>
      </c>
    </row>
    <row r="476" spans="2:51" s="150" customFormat="1" ht="12">
      <c r="B476" s="151"/>
      <c r="D476" s="152" t="s">
        <v>306</v>
      </c>
      <c r="E476" s="153" t="s">
        <v>1</v>
      </c>
      <c r="F476" s="154" t="s">
        <v>767</v>
      </c>
      <c r="H476" s="155">
        <v>46.8</v>
      </c>
      <c r="L476" s="151"/>
      <c r="M476" s="156"/>
      <c r="N476" s="157"/>
      <c r="O476" s="157"/>
      <c r="P476" s="157"/>
      <c r="Q476" s="157"/>
      <c r="R476" s="157"/>
      <c r="S476" s="157"/>
      <c r="T476" s="158"/>
      <c r="AT476" s="153" t="s">
        <v>306</v>
      </c>
      <c r="AU476" s="153" t="s">
        <v>83</v>
      </c>
      <c r="AV476" s="150" t="s">
        <v>83</v>
      </c>
      <c r="AW476" s="150" t="s">
        <v>31</v>
      </c>
      <c r="AX476" s="150" t="s">
        <v>75</v>
      </c>
      <c r="AY476" s="153" t="s">
        <v>298</v>
      </c>
    </row>
    <row r="477" spans="2:51" s="159" customFormat="1" ht="12">
      <c r="B477" s="160"/>
      <c r="D477" s="152" t="s">
        <v>306</v>
      </c>
      <c r="E477" s="161" t="s">
        <v>176</v>
      </c>
      <c r="F477" s="162" t="s">
        <v>309</v>
      </c>
      <c r="H477" s="163">
        <v>71.74</v>
      </c>
      <c r="L477" s="160"/>
      <c r="M477" s="164"/>
      <c r="N477" s="165"/>
      <c r="O477" s="165"/>
      <c r="P477" s="165"/>
      <c r="Q477" s="165"/>
      <c r="R477" s="165"/>
      <c r="S477" s="165"/>
      <c r="T477" s="166"/>
      <c r="AT477" s="161" t="s">
        <v>306</v>
      </c>
      <c r="AU477" s="161" t="s">
        <v>83</v>
      </c>
      <c r="AV477" s="159" t="s">
        <v>310</v>
      </c>
      <c r="AW477" s="159" t="s">
        <v>31</v>
      </c>
      <c r="AX477" s="159" t="s">
        <v>8</v>
      </c>
      <c r="AY477" s="161" t="s">
        <v>298</v>
      </c>
    </row>
    <row r="478" spans="1:65" s="49" customFormat="1" ht="24.2" customHeight="1">
      <c r="A478" s="47"/>
      <c r="B478" s="46"/>
      <c r="C478" s="120" t="s">
        <v>768</v>
      </c>
      <c r="D478" s="120" t="s">
        <v>358</v>
      </c>
      <c r="E478" s="121" t="s">
        <v>769</v>
      </c>
      <c r="F478" s="122" t="s">
        <v>770</v>
      </c>
      <c r="G478" s="123" t="s">
        <v>392</v>
      </c>
      <c r="H478" s="124">
        <v>75.327</v>
      </c>
      <c r="I478" s="24"/>
      <c r="J478" s="125">
        <f>ROUND(I478*H478,0)</f>
        <v>0</v>
      </c>
      <c r="K478" s="122" t="s">
        <v>314</v>
      </c>
      <c r="L478" s="126"/>
      <c r="M478" s="127" t="s">
        <v>1</v>
      </c>
      <c r="N478" s="128" t="s">
        <v>40</v>
      </c>
      <c r="O478" s="129"/>
      <c r="P478" s="130">
        <f>O478*H478</f>
        <v>0</v>
      </c>
      <c r="Q478" s="130">
        <v>0.00056</v>
      </c>
      <c r="R478" s="130">
        <f>Q478*H478</f>
        <v>0.04218312</v>
      </c>
      <c r="S478" s="130">
        <v>0</v>
      </c>
      <c r="T478" s="131">
        <f>S478*H478</f>
        <v>0</v>
      </c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R478" s="132" t="s">
        <v>340</v>
      </c>
      <c r="AT478" s="132" t="s">
        <v>358</v>
      </c>
      <c r="AU478" s="132" t="s">
        <v>83</v>
      </c>
      <c r="AY478" s="39" t="s">
        <v>298</v>
      </c>
      <c r="BE478" s="133">
        <f>IF(N478="základní",J478,0)</f>
        <v>0</v>
      </c>
      <c r="BF478" s="133">
        <f>IF(N478="snížená",J478,0)</f>
        <v>0</v>
      </c>
      <c r="BG478" s="133">
        <f>IF(N478="zákl. přenesená",J478,0)</f>
        <v>0</v>
      </c>
      <c r="BH478" s="133">
        <f>IF(N478="sníž. přenesená",J478,0)</f>
        <v>0</v>
      </c>
      <c r="BI478" s="133">
        <f>IF(N478="nulová",J478,0)</f>
        <v>0</v>
      </c>
      <c r="BJ478" s="39" t="s">
        <v>8</v>
      </c>
      <c r="BK478" s="133">
        <f>ROUND(I478*H478,0)</f>
        <v>0</v>
      </c>
      <c r="BL478" s="39" t="s">
        <v>304</v>
      </c>
      <c r="BM478" s="132" t="s">
        <v>771</v>
      </c>
    </row>
    <row r="479" spans="2:51" s="150" customFormat="1" ht="12">
      <c r="B479" s="151"/>
      <c r="D479" s="152" t="s">
        <v>306</v>
      </c>
      <c r="E479" s="153" t="s">
        <v>1</v>
      </c>
      <c r="F479" s="154" t="s">
        <v>772</v>
      </c>
      <c r="H479" s="155">
        <v>75.327</v>
      </c>
      <c r="L479" s="151"/>
      <c r="M479" s="156"/>
      <c r="N479" s="157"/>
      <c r="O479" s="157"/>
      <c r="P479" s="157"/>
      <c r="Q479" s="157"/>
      <c r="R479" s="157"/>
      <c r="S479" s="157"/>
      <c r="T479" s="158"/>
      <c r="AT479" s="153" t="s">
        <v>306</v>
      </c>
      <c r="AU479" s="153" t="s">
        <v>83</v>
      </c>
      <c r="AV479" s="150" t="s">
        <v>83</v>
      </c>
      <c r="AW479" s="150" t="s">
        <v>31</v>
      </c>
      <c r="AX479" s="150" t="s">
        <v>8</v>
      </c>
      <c r="AY479" s="153" t="s">
        <v>298</v>
      </c>
    </row>
    <row r="480" spans="1:65" s="49" customFormat="1" ht="14.45" customHeight="1">
      <c r="A480" s="47"/>
      <c r="B480" s="46"/>
      <c r="C480" s="135" t="s">
        <v>773</v>
      </c>
      <c r="D480" s="135" t="s">
        <v>300</v>
      </c>
      <c r="E480" s="136" t="s">
        <v>774</v>
      </c>
      <c r="F480" s="137" t="s">
        <v>775</v>
      </c>
      <c r="G480" s="138" t="s">
        <v>392</v>
      </c>
      <c r="H480" s="139">
        <v>90.27</v>
      </c>
      <c r="I480" s="23"/>
      <c r="J480" s="140">
        <f>ROUND(I480*H480,0)</f>
        <v>0</v>
      </c>
      <c r="K480" s="137" t="s">
        <v>314</v>
      </c>
      <c r="L480" s="46"/>
      <c r="M480" s="141" t="s">
        <v>1</v>
      </c>
      <c r="N480" s="142" t="s">
        <v>40</v>
      </c>
      <c r="O480" s="129"/>
      <c r="P480" s="130">
        <f>O480*H480</f>
        <v>0</v>
      </c>
      <c r="Q480" s="130">
        <v>0</v>
      </c>
      <c r="R480" s="130">
        <f>Q480*H480</f>
        <v>0</v>
      </c>
      <c r="S480" s="130">
        <v>0</v>
      </c>
      <c r="T480" s="131">
        <f>S480*H480</f>
        <v>0</v>
      </c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R480" s="132" t="s">
        <v>304</v>
      </c>
      <c r="AT480" s="132" t="s">
        <v>300</v>
      </c>
      <c r="AU480" s="132" t="s">
        <v>83</v>
      </c>
      <c r="AY480" s="39" t="s">
        <v>298</v>
      </c>
      <c r="BE480" s="133">
        <f>IF(N480="základní",J480,0)</f>
        <v>0</v>
      </c>
      <c r="BF480" s="133">
        <f>IF(N480="snížená",J480,0)</f>
        <v>0</v>
      </c>
      <c r="BG480" s="133">
        <f>IF(N480="zákl. přenesená",J480,0)</f>
        <v>0</v>
      </c>
      <c r="BH480" s="133">
        <f>IF(N480="sníž. přenesená",J480,0)</f>
        <v>0</v>
      </c>
      <c r="BI480" s="133">
        <f>IF(N480="nulová",J480,0)</f>
        <v>0</v>
      </c>
      <c r="BJ480" s="39" t="s">
        <v>8</v>
      </c>
      <c r="BK480" s="133">
        <f>ROUND(I480*H480,0)</f>
        <v>0</v>
      </c>
      <c r="BL480" s="39" t="s">
        <v>304</v>
      </c>
      <c r="BM480" s="132" t="s">
        <v>776</v>
      </c>
    </row>
    <row r="481" spans="2:51" s="150" customFormat="1" ht="12">
      <c r="B481" s="151"/>
      <c r="D481" s="152" t="s">
        <v>306</v>
      </c>
      <c r="E481" s="153" t="s">
        <v>1</v>
      </c>
      <c r="F481" s="154" t="s">
        <v>777</v>
      </c>
      <c r="H481" s="155">
        <v>8.36</v>
      </c>
      <c r="L481" s="151"/>
      <c r="M481" s="156"/>
      <c r="N481" s="157"/>
      <c r="O481" s="157"/>
      <c r="P481" s="157"/>
      <c r="Q481" s="157"/>
      <c r="R481" s="157"/>
      <c r="S481" s="157"/>
      <c r="T481" s="158"/>
      <c r="AT481" s="153" t="s">
        <v>306</v>
      </c>
      <c r="AU481" s="153" t="s">
        <v>83</v>
      </c>
      <c r="AV481" s="150" t="s">
        <v>83</v>
      </c>
      <c r="AW481" s="150" t="s">
        <v>31</v>
      </c>
      <c r="AX481" s="150" t="s">
        <v>75</v>
      </c>
      <c r="AY481" s="153" t="s">
        <v>298</v>
      </c>
    </row>
    <row r="482" spans="2:51" s="150" customFormat="1" ht="12">
      <c r="B482" s="151"/>
      <c r="D482" s="152" t="s">
        <v>306</v>
      </c>
      <c r="E482" s="153" t="s">
        <v>1</v>
      </c>
      <c r="F482" s="154" t="s">
        <v>778</v>
      </c>
      <c r="H482" s="155">
        <v>22.74</v>
      </c>
      <c r="L482" s="151"/>
      <c r="M482" s="156"/>
      <c r="N482" s="157"/>
      <c r="O482" s="157"/>
      <c r="P482" s="157"/>
      <c r="Q482" s="157"/>
      <c r="R482" s="157"/>
      <c r="S482" s="157"/>
      <c r="T482" s="158"/>
      <c r="AT482" s="153" t="s">
        <v>306</v>
      </c>
      <c r="AU482" s="153" t="s">
        <v>83</v>
      </c>
      <c r="AV482" s="150" t="s">
        <v>83</v>
      </c>
      <c r="AW482" s="150" t="s">
        <v>31</v>
      </c>
      <c r="AX482" s="150" t="s">
        <v>75</v>
      </c>
      <c r="AY482" s="153" t="s">
        <v>298</v>
      </c>
    </row>
    <row r="483" spans="2:51" s="159" customFormat="1" ht="12">
      <c r="B483" s="160"/>
      <c r="D483" s="152" t="s">
        <v>306</v>
      </c>
      <c r="E483" s="161" t="s">
        <v>180</v>
      </c>
      <c r="F483" s="162" t="s">
        <v>779</v>
      </c>
      <c r="H483" s="163">
        <v>31.1</v>
      </c>
      <c r="L483" s="160"/>
      <c r="M483" s="164"/>
      <c r="N483" s="165"/>
      <c r="O483" s="165"/>
      <c r="P483" s="165"/>
      <c r="Q483" s="165"/>
      <c r="R483" s="165"/>
      <c r="S483" s="165"/>
      <c r="T483" s="166"/>
      <c r="AT483" s="161" t="s">
        <v>306</v>
      </c>
      <c r="AU483" s="161" t="s">
        <v>83</v>
      </c>
      <c r="AV483" s="159" t="s">
        <v>310</v>
      </c>
      <c r="AW483" s="159" t="s">
        <v>31</v>
      </c>
      <c r="AX483" s="159" t="s">
        <v>75</v>
      </c>
      <c r="AY483" s="161" t="s">
        <v>298</v>
      </c>
    </row>
    <row r="484" spans="2:51" s="150" customFormat="1" ht="12">
      <c r="B484" s="151"/>
      <c r="D484" s="152" t="s">
        <v>306</v>
      </c>
      <c r="E484" s="153" t="s">
        <v>1</v>
      </c>
      <c r="F484" s="154" t="s">
        <v>749</v>
      </c>
      <c r="H484" s="155">
        <v>15.9</v>
      </c>
      <c r="L484" s="151"/>
      <c r="M484" s="156"/>
      <c r="N484" s="157"/>
      <c r="O484" s="157"/>
      <c r="P484" s="157"/>
      <c r="Q484" s="157"/>
      <c r="R484" s="157"/>
      <c r="S484" s="157"/>
      <c r="T484" s="158"/>
      <c r="AT484" s="153" t="s">
        <v>306</v>
      </c>
      <c r="AU484" s="153" t="s">
        <v>83</v>
      </c>
      <c r="AV484" s="150" t="s">
        <v>83</v>
      </c>
      <c r="AW484" s="150" t="s">
        <v>31</v>
      </c>
      <c r="AX484" s="150" t="s">
        <v>75</v>
      </c>
      <c r="AY484" s="153" t="s">
        <v>298</v>
      </c>
    </row>
    <row r="485" spans="2:51" s="150" customFormat="1" ht="12">
      <c r="B485" s="151"/>
      <c r="D485" s="152" t="s">
        <v>306</v>
      </c>
      <c r="E485" s="153" t="s">
        <v>1</v>
      </c>
      <c r="F485" s="154" t="s">
        <v>750</v>
      </c>
      <c r="H485" s="155">
        <v>7.85</v>
      </c>
      <c r="L485" s="151"/>
      <c r="M485" s="156"/>
      <c r="N485" s="157"/>
      <c r="O485" s="157"/>
      <c r="P485" s="157"/>
      <c r="Q485" s="157"/>
      <c r="R485" s="157"/>
      <c r="S485" s="157"/>
      <c r="T485" s="158"/>
      <c r="AT485" s="153" t="s">
        <v>306</v>
      </c>
      <c r="AU485" s="153" t="s">
        <v>83</v>
      </c>
      <c r="AV485" s="150" t="s">
        <v>83</v>
      </c>
      <c r="AW485" s="150" t="s">
        <v>31</v>
      </c>
      <c r="AX485" s="150" t="s">
        <v>75</v>
      </c>
      <c r="AY485" s="153" t="s">
        <v>298</v>
      </c>
    </row>
    <row r="486" spans="2:51" s="150" customFormat="1" ht="12">
      <c r="B486" s="151"/>
      <c r="D486" s="152" t="s">
        <v>306</v>
      </c>
      <c r="E486" s="153" t="s">
        <v>1</v>
      </c>
      <c r="F486" s="154" t="s">
        <v>780</v>
      </c>
      <c r="H486" s="155">
        <v>9.6</v>
      </c>
      <c r="L486" s="151"/>
      <c r="M486" s="156"/>
      <c r="N486" s="157"/>
      <c r="O486" s="157"/>
      <c r="P486" s="157"/>
      <c r="Q486" s="157"/>
      <c r="R486" s="157"/>
      <c r="S486" s="157"/>
      <c r="T486" s="158"/>
      <c r="AT486" s="153" t="s">
        <v>306</v>
      </c>
      <c r="AU486" s="153" t="s">
        <v>83</v>
      </c>
      <c r="AV486" s="150" t="s">
        <v>83</v>
      </c>
      <c r="AW486" s="150" t="s">
        <v>31</v>
      </c>
      <c r="AX486" s="150" t="s">
        <v>75</v>
      </c>
      <c r="AY486" s="153" t="s">
        <v>298</v>
      </c>
    </row>
    <row r="487" spans="2:51" s="150" customFormat="1" ht="12">
      <c r="B487" s="151"/>
      <c r="D487" s="152" t="s">
        <v>306</v>
      </c>
      <c r="E487" s="153" t="s">
        <v>1</v>
      </c>
      <c r="F487" s="154" t="s">
        <v>781</v>
      </c>
      <c r="H487" s="155">
        <v>7</v>
      </c>
      <c r="L487" s="151"/>
      <c r="M487" s="156"/>
      <c r="N487" s="157"/>
      <c r="O487" s="157"/>
      <c r="P487" s="157"/>
      <c r="Q487" s="157"/>
      <c r="R487" s="157"/>
      <c r="S487" s="157"/>
      <c r="T487" s="158"/>
      <c r="AT487" s="153" t="s">
        <v>306</v>
      </c>
      <c r="AU487" s="153" t="s">
        <v>83</v>
      </c>
      <c r="AV487" s="150" t="s">
        <v>83</v>
      </c>
      <c r="AW487" s="150" t="s">
        <v>31</v>
      </c>
      <c r="AX487" s="150" t="s">
        <v>75</v>
      </c>
      <c r="AY487" s="153" t="s">
        <v>298</v>
      </c>
    </row>
    <row r="488" spans="2:51" s="159" customFormat="1" ht="12">
      <c r="B488" s="160"/>
      <c r="D488" s="152" t="s">
        <v>306</v>
      </c>
      <c r="E488" s="161" t="s">
        <v>184</v>
      </c>
      <c r="F488" s="162" t="s">
        <v>782</v>
      </c>
      <c r="H488" s="163">
        <v>40.35</v>
      </c>
      <c r="L488" s="160"/>
      <c r="M488" s="164"/>
      <c r="N488" s="165"/>
      <c r="O488" s="165"/>
      <c r="P488" s="165"/>
      <c r="Q488" s="165"/>
      <c r="R488" s="165"/>
      <c r="S488" s="165"/>
      <c r="T488" s="166"/>
      <c r="AT488" s="161" t="s">
        <v>306</v>
      </c>
      <c r="AU488" s="161" t="s">
        <v>83</v>
      </c>
      <c r="AV488" s="159" t="s">
        <v>310</v>
      </c>
      <c r="AW488" s="159" t="s">
        <v>31</v>
      </c>
      <c r="AX488" s="159" t="s">
        <v>75</v>
      </c>
      <c r="AY488" s="161" t="s">
        <v>298</v>
      </c>
    </row>
    <row r="489" spans="2:51" s="150" customFormat="1" ht="12">
      <c r="B489" s="151"/>
      <c r="D489" s="152" t="s">
        <v>306</v>
      </c>
      <c r="E489" s="153" t="s">
        <v>1</v>
      </c>
      <c r="F489" s="154" t="s">
        <v>783</v>
      </c>
      <c r="H489" s="155">
        <v>3.6</v>
      </c>
      <c r="L489" s="151"/>
      <c r="M489" s="156"/>
      <c r="N489" s="157"/>
      <c r="O489" s="157"/>
      <c r="P489" s="157"/>
      <c r="Q489" s="157"/>
      <c r="R489" s="157"/>
      <c r="S489" s="157"/>
      <c r="T489" s="158"/>
      <c r="AT489" s="153" t="s">
        <v>306</v>
      </c>
      <c r="AU489" s="153" t="s">
        <v>83</v>
      </c>
      <c r="AV489" s="150" t="s">
        <v>83</v>
      </c>
      <c r="AW489" s="150" t="s">
        <v>31</v>
      </c>
      <c r="AX489" s="150" t="s">
        <v>75</v>
      </c>
      <c r="AY489" s="153" t="s">
        <v>298</v>
      </c>
    </row>
    <row r="490" spans="2:51" s="150" customFormat="1" ht="12">
      <c r="B490" s="151"/>
      <c r="D490" s="152" t="s">
        <v>306</v>
      </c>
      <c r="E490" s="153" t="s">
        <v>1</v>
      </c>
      <c r="F490" s="154" t="s">
        <v>784</v>
      </c>
      <c r="H490" s="155">
        <v>3</v>
      </c>
      <c r="L490" s="151"/>
      <c r="M490" s="156"/>
      <c r="N490" s="157"/>
      <c r="O490" s="157"/>
      <c r="P490" s="157"/>
      <c r="Q490" s="157"/>
      <c r="R490" s="157"/>
      <c r="S490" s="157"/>
      <c r="T490" s="158"/>
      <c r="AT490" s="153" t="s">
        <v>306</v>
      </c>
      <c r="AU490" s="153" t="s">
        <v>83</v>
      </c>
      <c r="AV490" s="150" t="s">
        <v>83</v>
      </c>
      <c r="AW490" s="150" t="s">
        <v>31</v>
      </c>
      <c r="AX490" s="150" t="s">
        <v>75</v>
      </c>
      <c r="AY490" s="153" t="s">
        <v>298</v>
      </c>
    </row>
    <row r="491" spans="2:51" s="159" customFormat="1" ht="12">
      <c r="B491" s="160"/>
      <c r="D491" s="152" t="s">
        <v>306</v>
      </c>
      <c r="E491" s="161" t="s">
        <v>187</v>
      </c>
      <c r="F491" s="162" t="s">
        <v>785</v>
      </c>
      <c r="H491" s="163">
        <v>6.6</v>
      </c>
      <c r="L491" s="160"/>
      <c r="M491" s="164"/>
      <c r="N491" s="165"/>
      <c r="O491" s="165"/>
      <c r="P491" s="165"/>
      <c r="Q491" s="165"/>
      <c r="R491" s="165"/>
      <c r="S491" s="165"/>
      <c r="T491" s="166"/>
      <c r="AT491" s="161" t="s">
        <v>306</v>
      </c>
      <c r="AU491" s="161" t="s">
        <v>83</v>
      </c>
      <c r="AV491" s="159" t="s">
        <v>310</v>
      </c>
      <c r="AW491" s="159" t="s">
        <v>31</v>
      </c>
      <c r="AX491" s="159" t="s">
        <v>75</v>
      </c>
      <c r="AY491" s="161" t="s">
        <v>298</v>
      </c>
    </row>
    <row r="492" spans="2:51" s="150" customFormat="1" ht="12">
      <c r="B492" s="151"/>
      <c r="D492" s="152" t="s">
        <v>306</v>
      </c>
      <c r="E492" s="153" t="s">
        <v>1</v>
      </c>
      <c r="F492" s="154" t="s">
        <v>786</v>
      </c>
      <c r="H492" s="155">
        <v>6.11</v>
      </c>
      <c r="L492" s="151"/>
      <c r="M492" s="156"/>
      <c r="N492" s="157"/>
      <c r="O492" s="157"/>
      <c r="P492" s="157"/>
      <c r="Q492" s="157"/>
      <c r="R492" s="157"/>
      <c r="S492" s="157"/>
      <c r="T492" s="158"/>
      <c r="AT492" s="153" t="s">
        <v>306</v>
      </c>
      <c r="AU492" s="153" t="s">
        <v>83</v>
      </c>
      <c r="AV492" s="150" t="s">
        <v>83</v>
      </c>
      <c r="AW492" s="150" t="s">
        <v>31</v>
      </c>
      <c r="AX492" s="150" t="s">
        <v>75</v>
      </c>
      <c r="AY492" s="153" t="s">
        <v>298</v>
      </c>
    </row>
    <row r="493" spans="2:51" s="150" customFormat="1" ht="12">
      <c r="B493" s="151"/>
      <c r="D493" s="152" t="s">
        <v>306</v>
      </c>
      <c r="E493" s="153" t="s">
        <v>1</v>
      </c>
      <c r="F493" s="154" t="s">
        <v>786</v>
      </c>
      <c r="H493" s="155">
        <v>6.11</v>
      </c>
      <c r="L493" s="151"/>
      <c r="M493" s="156"/>
      <c r="N493" s="157"/>
      <c r="O493" s="157"/>
      <c r="P493" s="157"/>
      <c r="Q493" s="157"/>
      <c r="R493" s="157"/>
      <c r="S493" s="157"/>
      <c r="T493" s="158"/>
      <c r="AT493" s="153" t="s">
        <v>306</v>
      </c>
      <c r="AU493" s="153" t="s">
        <v>83</v>
      </c>
      <c r="AV493" s="150" t="s">
        <v>83</v>
      </c>
      <c r="AW493" s="150" t="s">
        <v>31</v>
      </c>
      <c r="AX493" s="150" t="s">
        <v>75</v>
      </c>
      <c r="AY493" s="153" t="s">
        <v>298</v>
      </c>
    </row>
    <row r="494" spans="2:51" s="159" customFormat="1" ht="12">
      <c r="B494" s="160"/>
      <c r="D494" s="152" t="s">
        <v>306</v>
      </c>
      <c r="E494" s="161" t="s">
        <v>190</v>
      </c>
      <c r="F494" s="162" t="s">
        <v>787</v>
      </c>
      <c r="H494" s="163">
        <v>12.22</v>
      </c>
      <c r="L494" s="160"/>
      <c r="M494" s="164"/>
      <c r="N494" s="165"/>
      <c r="O494" s="165"/>
      <c r="P494" s="165"/>
      <c r="Q494" s="165"/>
      <c r="R494" s="165"/>
      <c r="S494" s="165"/>
      <c r="T494" s="166"/>
      <c r="AT494" s="161" t="s">
        <v>306</v>
      </c>
      <c r="AU494" s="161" t="s">
        <v>83</v>
      </c>
      <c r="AV494" s="159" t="s">
        <v>310</v>
      </c>
      <c r="AW494" s="159" t="s">
        <v>31</v>
      </c>
      <c r="AX494" s="159" t="s">
        <v>75</v>
      </c>
      <c r="AY494" s="161" t="s">
        <v>298</v>
      </c>
    </row>
    <row r="495" spans="2:51" s="167" customFormat="1" ht="12">
      <c r="B495" s="168"/>
      <c r="D495" s="152" t="s">
        <v>306</v>
      </c>
      <c r="E495" s="169" t="s">
        <v>1</v>
      </c>
      <c r="F495" s="170" t="s">
        <v>430</v>
      </c>
      <c r="H495" s="171">
        <v>90.27</v>
      </c>
      <c r="L495" s="168"/>
      <c r="M495" s="172"/>
      <c r="N495" s="173"/>
      <c r="O495" s="173"/>
      <c r="P495" s="173"/>
      <c r="Q495" s="173"/>
      <c r="R495" s="173"/>
      <c r="S495" s="173"/>
      <c r="T495" s="174"/>
      <c r="AT495" s="169" t="s">
        <v>306</v>
      </c>
      <c r="AU495" s="169" t="s">
        <v>83</v>
      </c>
      <c r="AV495" s="167" t="s">
        <v>304</v>
      </c>
      <c r="AW495" s="167" t="s">
        <v>31</v>
      </c>
      <c r="AX495" s="167" t="s">
        <v>8</v>
      </c>
      <c r="AY495" s="169" t="s">
        <v>298</v>
      </c>
    </row>
    <row r="496" spans="1:65" s="49" customFormat="1" ht="14.45" customHeight="1">
      <c r="A496" s="47"/>
      <c r="B496" s="46"/>
      <c r="C496" s="120" t="s">
        <v>788</v>
      </c>
      <c r="D496" s="120" t="s">
        <v>358</v>
      </c>
      <c r="E496" s="121" t="s">
        <v>789</v>
      </c>
      <c r="F496" s="122" t="s">
        <v>790</v>
      </c>
      <c r="G496" s="123" t="s">
        <v>392</v>
      </c>
      <c r="H496" s="124">
        <v>32.655</v>
      </c>
      <c r="I496" s="24"/>
      <c r="J496" s="125">
        <f>ROUND(I496*H496,0)</f>
        <v>0</v>
      </c>
      <c r="K496" s="122" t="s">
        <v>314</v>
      </c>
      <c r="L496" s="126"/>
      <c r="M496" s="127" t="s">
        <v>1</v>
      </c>
      <c r="N496" s="128" t="s">
        <v>40</v>
      </c>
      <c r="O496" s="129"/>
      <c r="P496" s="130">
        <f>O496*H496</f>
        <v>0</v>
      </c>
      <c r="Q496" s="130">
        <v>3E-05</v>
      </c>
      <c r="R496" s="130">
        <f>Q496*H496</f>
        <v>0.00097965</v>
      </c>
      <c r="S496" s="130">
        <v>0</v>
      </c>
      <c r="T496" s="131">
        <f>S496*H496</f>
        <v>0</v>
      </c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R496" s="132" t="s">
        <v>340</v>
      </c>
      <c r="AT496" s="132" t="s">
        <v>358</v>
      </c>
      <c r="AU496" s="132" t="s">
        <v>83</v>
      </c>
      <c r="AY496" s="39" t="s">
        <v>298</v>
      </c>
      <c r="BE496" s="133">
        <f>IF(N496="základní",J496,0)</f>
        <v>0</v>
      </c>
      <c r="BF496" s="133">
        <f>IF(N496="snížená",J496,0)</f>
        <v>0</v>
      </c>
      <c r="BG496" s="133">
        <f>IF(N496="zákl. přenesená",J496,0)</f>
        <v>0</v>
      </c>
      <c r="BH496" s="133">
        <f>IF(N496="sníž. přenesená",J496,0)</f>
        <v>0</v>
      </c>
      <c r="BI496" s="133">
        <f>IF(N496="nulová",J496,0)</f>
        <v>0</v>
      </c>
      <c r="BJ496" s="39" t="s">
        <v>8</v>
      </c>
      <c r="BK496" s="133">
        <f>ROUND(I496*H496,0)</f>
        <v>0</v>
      </c>
      <c r="BL496" s="39" t="s">
        <v>304</v>
      </c>
      <c r="BM496" s="132" t="s">
        <v>791</v>
      </c>
    </row>
    <row r="497" spans="2:51" s="150" customFormat="1" ht="12">
      <c r="B497" s="151"/>
      <c r="D497" s="152" t="s">
        <v>306</v>
      </c>
      <c r="E497" s="153" t="s">
        <v>1</v>
      </c>
      <c r="F497" s="154" t="s">
        <v>792</v>
      </c>
      <c r="H497" s="155">
        <v>32.655</v>
      </c>
      <c r="L497" s="151"/>
      <c r="M497" s="156"/>
      <c r="N497" s="157"/>
      <c r="O497" s="157"/>
      <c r="P497" s="157"/>
      <c r="Q497" s="157"/>
      <c r="R497" s="157"/>
      <c r="S497" s="157"/>
      <c r="T497" s="158"/>
      <c r="AT497" s="153" t="s">
        <v>306</v>
      </c>
      <c r="AU497" s="153" t="s">
        <v>83</v>
      </c>
      <c r="AV497" s="150" t="s">
        <v>83</v>
      </c>
      <c r="AW497" s="150" t="s">
        <v>31</v>
      </c>
      <c r="AX497" s="150" t="s">
        <v>8</v>
      </c>
      <c r="AY497" s="153" t="s">
        <v>298</v>
      </c>
    </row>
    <row r="498" spans="1:65" s="49" customFormat="1" ht="24.2" customHeight="1">
      <c r="A498" s="47"/>
      <c r="B498" s="46"/>
      <c r="C498" s="120" t="s">
        <v>793</v>
      </c>
      <c r="D498" s="120" t="s">
        <v>358</v>
      </c>
      <c r="E498" s="121" t="s">
        <v>794</v>
      </c>
      <c r="F498" s="122" t="s">
        <v>795</v>
      </c>
      <c r="G498" s="123" t="s">
        <v>392</v>
      </c>
      <c r="H498" s="124">
        <v>42.368</v>
      </c>
      <c r="I498" s="24"/>
      <c r="J498" s="125">
        <f>ROUND(I498*H498,0)</f>
        <v>0</v>
      </c>
      <c r="K498" s="122" t="s">
        <v>314</v>
      </c>
      <c r="L498" s="126"/>
      <c r="M498" s="127" t="s">
        <v>1</v>
      </c>
      <c r="N498" s="128" t="s">
        <v>40</v>
      </c>
      <c r="O498" s="129"/>
      <c r="P498" s="130">
        <f>O498*H498</f>
        <v>0</v>
      </c>
      <c r="Q498" s="130">
        <v>4E-05</v>
      </c>
      <c r="R498" s="130">
        <f>Q498*H498</f>
        <v>0.0016947200000000003</v>
      </c>
      <c r="S498" s="130">
        <v>0</v>
      </c>
      <c r="T498" s="131">
        <f>S498*H498</f>
        <v>0</v>
      </c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R498" s="132" t="s">
        <v>340</v>
      </c>
      <c r="AT498" s="132" t="s">
        <v>358</v>
      </c>
      <c r="AU498" s="132" t="s">
        <v>83</v>
      </c>
      <c r="AY498" s="39" t="s">
        <v>298</v>
      </c>
      <c r="BE498" s="133">
        <f>IF(N498="základní",J498,0)</f>
        <v>0</v>
      </c>
      <c r="BF498" s="133">
        <f>IF(N498="snížená",J498,0)</f>
        <v>0</v>
      </c>
      <c r="BG498" s="133">
        <f>IF(N498="zákl. přenesená",J498,0)</f>
        <v>0</v>
      </c>
      <c r="BH498" s="133">
        <f>IF(N498="sníž. přenesená",J498,0)</f>
        <v>0</v>
      </c>
      <c r="BI498" s="133">
        <f>IF(N498="nulová",J498,0)</f>
        <v>0</v>
      </c>
      <c r="BJ498" s="39" t="s">
        <v>8</v>
      </c>
      <c r="BK498" s="133">
        <f>ROUND(I498*H498,0)</f>
        <v>0</v>
      </c>
      <c r="BL498" s="39" t="s">
        <v>304</v>
      </c>
      <c r="BM498" s="132" t="s">
        <v>796</v>
      </c>
    </row>
    <row r="499" spans="2:51" s="150" customFormat="1" ht="12">
      <c r="B499" s="151"/>
      <c r="D499" s="152" t="s">
        <v>306</v>
      </c>
      <c r="E499" s="153" t="s">
        <v>1</v>
      </c>
      <c r="F499" s="154" t="s">
        <v>797</v>
      </c>
      <c r="H499" s="155">
        <v>42.368</v>
      </c>
      <c r="L499" s="151"/>
      <c r="M499" s="156"/>
      <c r="N499" s="157"/>
      <c r="O499" s="157"/>
      <c r="P499" s="157"/>
      <c r="Q499" s="157"/>
      <c r="R499" s="157"/>
      <c r="S499" s="157"/>
      <c r="T499" s="158"/>
      <c r="AT499" s="153" t="s">
        <v>306</v>
      </c>
      <c r="AU499" s="153" t="s">
        <v>83</v>
      </c>
      <c r="AV499" s="150" t="s">
        <v>83</v>
      </c>
      <c r="AW499" s="150" t="s">
        <v>31</v>
      </c>
      <c r="AX499" s="150" t="s">
        <v>8</v>
      </c>
      <c r="AY499" s="153" t="s">
        <v>298</v>
      </c>
    </row>
    <row r="500" spans="1:65" s="49" customFormat="1" ht="24.2" customHeight="1">
      <c r="A500" s="47"/>
      <c r="B500" s="46"/>
      <c r="C500" s="120" t="s">
        <v>798</v>
      </c>
      <c r="D500" s="120" t="s">
        <v>358</v>
      </c>
      <c r="E500" s="121" t="s">
        <v>799</v>
      </c>
      <c r="F500" s="122" t="s">
        <v>800</v>
      </c>
      <c r="G500" s="123" t="s">
        <v>392</v>
      </c>
      <c r="H500" s="124">
        <v>6.93</v>
      </c>
      <c r="I500" s="24"/>
      <c r="J500" s="125">
        <f>ROUND(I500*H500,0)</f>
        <v>0</v>
      </c>
      <c r="K500" s="122" t="s">
        <v>314</v>
      </c>
      <c r="L500" s="126"/>
      <c r="M500" s="127" t="s">
        <v>1</v>
      </c>
      <c r="N500" s="128" t="s">
        <v>40</v>
      </c>
      <c r="O500" s="129"/>
      <c r="P500" s="130">
        <f>O500*H500</f>
        <v>0</v>
      </c>
      <c r="Q500" s="130">
        <v>0.0002</v>
      </c>
      <c r="R500" s="130">
        <f>Q500*H500</f>
        <v>0.001386</v>
      </c>
      <c r="S500" s="130">
        <v>0</v>
      </c>
      <c r="T500" s="131">
        <f>S500*H500</f>
        <v>0</v>
      </c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R500" s="132" t="s">
        <v>340</v>
      </c>
      <c r="AT500" s="132" t="s">
        <v>358</v>
      </c>
      <c r="AU500" s="132" t="s">
        <v>83</v>
      </c>
      <c r="AY500" s="39" t="s">
        <v>298</v>
      </c>
      <c r="BE500" s="133">
        <f>IF(N500="základní",J500,0)</f>
        <v>0</v>
      </c>
      <c r="BF500" s="133">
        <f>IF(N500="snížená",J500,0)</f>
        <v>0</v>
      </c>
      <c r="BG500" s="133">
        <f>IF(N500="zákl. přenesená",J500,0)</f>
        <v>0</v>
      </c>
      <c r="BH500" s="133">
        <f>IF(N500="sníž. přenesená",J500,0)</f>
        <v>0</v>
      </c>
      <c r="BI500" s="133">
        <f>IF(N500="nulová",J500,0)</f>
        <v>0</v>
      </c>
      <c r="BJ500" s="39" t="s">
        <v>8</v>
      </c>
      <c r="BK500" s="133">
        <f>ROUND(I500*H500,0)</f>
        <v>0</v>
      </c>
      <c r="BL500" s="39" t="s">
        <v>304</v>
      </c>
      <c r="BM500" s="132" t="s">
        <v>801</v>
      </c>
    </row>
    <row r="501" spans="2:51" s="150" customFormat="1" ht="12">
      <c r="B501" s="151"/>
      <c r="D501" s="152" t="s">
        <v>306</v>
      </c>
      <c r="E501" s="153" t="s">
        <v>1</v>
      </c>
      <c r="F501" s="154" t="s">
        <v>802</v>
      </c>
      <c r="H501" s="155">
        <v>6.93</v>
      </c>
      <c r="L501" s="151"/>
      <c r="M501" s="156"/>
      <c r="N501" s="157"/>
      <c r="O501" s="157"/>
      <c r="P501" s="157"/>
      <c r="Q501" s="157"/>
      <c r="R501" s="157"/>
      <c r="S501" s="157"/>
      <c r="T501" s="158"/>
      <c r="AT501" s="153" t="s">
        <v>306</v>
      </c>
      <c r="AU501" s="153" t="s">
        <v>83</v>
      </c>
      <c r="AV501" s="150" t="s">
        <v>83</v>
      </c>
      <c r="AW501" s="150" t="s">
        <v>31</v>
      </c>
      <c r="AX501" s="150" t="s">
        <v>8</v>
      </c>
      <c r="AY501" s="153" t="s">
        <v>298</v>
      </c>
    </row>
    <row r="502" spans="1:65" s="49" customFormat="1" ht="14.45" customHeight="1">
      <c r="A502" s="47"/>
      <c r="B502" s="46"/>
      <c r="C502" s="120" t="s">
        <v>803</v>
      </c>
      <c r="D502" s="120" t="s">
        <v>358</v>
      </c>
      <c r="E502" s="121" t="s">
        <v>804</v>
      </c>
      <c r="F502" s="122" t="s">
        <v>805</v>
      </c>
      <c r="G502" s="123" t="s">
        <v>392</v>
      </c>
      <c r="H502" s="124">
        <v>6.416</v>
      </c>
      <c r="I502" s="24"/>
      <c r="J502" s="125">
        <f>ROUND(I502*H502,0)</f>
        <v>0</v>
      </c>
      <c r="K502" s="122" t="s">
        <v>314</v>
      </c>
      <c r="L502" s="126"/>
      <c r="M502" s="127" t="s">
        <v>1</v>
      </c>
      <c r="N502" s="128" t="s">
        <v>40</v>
      </c>
      <c r="O502" s="129"/>
      <c r="P502" s="130">
        <f>O502*H502</f>
        <v>0</v>
      </c>
      <c r="Q502" s="130">
        <v>0.0005</v>
      </c>
      <c r="R502" s="130">
        <f>Q502*H502</f>
        <v>0.0032080000000000003</v>
      </c>
      <c r="S502" s="130">
        <v>0</v>
      </c>
      <c r="T502" s="131">
        <f>S502*H502</f>
        <v>0</v>
      </c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R502" s="132" t="s">
        <v>340</v>
      </c>
      <c r="AT502" s="132" t="s">
        <v>358</v>
      </c>
      <c r="AU502" s="132" t="s">
        <v>83</v>
      </c>
      <c r="AY502" s="39" t="s">
        <v>298</v>
      </c>
      <c r="BE502" s="133">
        <f>IF(N502="základní",J502,0)</f>
        <v>0</v>
      </c>
      <c r="BF502" s="133">
        <f>IF(N502="snížená",J502,0)</f>
        <v>0</v>
      </c>
      <c r="BG502" s="133">
        <f>IF(N502="zákl. přenesená",J502,0)</f>
        <v>0</v>
      </c>
      <c r="BH502" s="133">
        <f>IF(N502="sníž. přenesená",J502,0)</f>
        <v>0</v>
      </c>
      <c r="BI502" s="133">
        <f>IF(N502="nulová",J502,0)</f>
        <v>0</v>
      </c>
      <c r="BJ502" s="39" t="s">
        <v>8</v>
      </c>
      <c r="BK502" s="133">
        <f>ROUND(I502*H502,0)</f>
        <v>0</v>
      </c>
      <c r="BL502" s="39" t="s">
        <v>304</v>
      </c>
      <c r="BM502" s="132" t="s">
        <v>806</v>
      </c>
    </row>
    <row r="503" spans="2:51" s="150" customFormat="1" ht="12">
      <c r="B503" s="151"/>
      <c r="D503" s="152" t="s">
        <v>306</v>
      </c>
      <c r="E503" s="153" t="s">
        <v>1</v>
      </c>
      <c r="F503" s="154" t="s">
        <v>807</v>
      </c>
      <c r="H503" s="155">
        <v>6.416</v>
      </c>
      <c r="L503" s="151"/>
      <c r="M503" s="156"/>
      <c r="N503" s="157"/>
      <c r="O503" s="157"/>
      <c r="P503" s="157"/>
      <c r="Q503" s="157"/>
      <c r="R503" s="157"/>
      <c r="S503" s="157"/>
      <c r="T503" s="158"/>
      <c r="AT503" s="153" t="s">
        <v>306</v>
      </c>
      <c r="AU503" s="153" t="s">
        <v>83</v>
      </c>
      <c r="AV503" s="150" t="s">
        <v>83</v>
      </c>
      <c r="AW503" s="150" t="s">
        <v>31</v>
      </c>
      <c r="AX503" s="150" t="s">
        <v>8</v>
      </c>
      <c r="AY503" s="153" t="s">
        <v>298</v>
      </c>
    </row>
    <row r="504" spans="1:65" s="49" customFormat="1" ht="14.45" customHeight="1">
      <c r="A504" s="47"/>
      <c r="B504" s="46"/>
      <c r="C504" s="120" t="s">
        <v>808</v>
      </c>
      <c r="D504" s="120" t="s">
        <v>358</v>
      </c>
      <c r="E504" s="121" t="s">
        <v>809</v>
      </c>
      <c r="F504" s="122" t="s">
        <v>810</v>
      </c>
      <c r="G504" s="123" t="s">
        <v>392</v>
      </c>
      <c r="H504" s="124">
        <v>6.416</v>
      </c>
      <c r="I504" s="24"/>
      <c r="J504" s="125">
        <f>ROUND(I504*H504,0)</f>
        <v>0</v>
      </c>
      <c r="K504" s="122" t="s">
        <v>314</v>
      </c>
      <c r="L504" s="126"/>
      <c r="M504" s="127" t="s">
        <v>1</v>
      </c>
      <c r="N504" s="128" t="s">
        <v>40</v>
      </c>
      <c r="O504" s="129"/>
      <c r="P504" s="130">
        <f>O504*H504</f>
        <v>0</v>
      </c>
      <c r="Q504" s="130">
        <v>0.0005</v>
      </c>
      <c r="R504" s="130">
        <f>Q504*H504</f>
        <v>0.0032080000000000003</v>
      </c>
      <c r="S504" s="130">
        <v>0</v>
      </c>
      <c r="T504" s="131">
        <f>S504*H504</f>
        <v>0</v>
      </c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R504" s="132" t="s">
        <v>340</v>
      </c>
      <c r="AT504" s="132" t="s">
        <v>358</v>
      </c>
      <c r="AU504" s="132" t="s">
        <v>83</v>
      </c>
      <c r="AY504" s="39" t="s">
        <v>298</v>
      </c>
      <c r="BE504" s="133">
        <f>IF(N504="základní",J504,0)</f>
        <v>0</v>
      </c>
      <c r="BF504" s="133">
        <f>IF(N504="snížená",J504,0)</f>
        <v>0</v>
      </c>
      <c r="BG504" s="133">
        <f>IF(N504="zákl. přenesená",J504,0)</f>
        <v>0</v>
      </c>
      <c r="BH504" s="133">
        <f>IF(N504="sníž. přenesená",J504,0)</f>
        <v>0</v>
      </c>
      <c r="BI504" s="133">
        <f>IF(N504="nulová",J504,0)</f>
        <v>0</v>
      </c>
      <c r="BJ504" s="39" t="s">
        <v>8</v>
      </c>
      <c r="BK504" s="133">
        <f>ROUND(I504*H504,0)</f>
        <v>0</v>
      </c>
      <c r="BL504" s="39" t="s">
        <v>304</v>
      </c>
      <c r="BM504" s="132" t="s">
        <v>811</v>
      </c>
    </row>
    <row r="505" spans="2:51" s="150" customFormat="1" ht="12">
      <c r="B505" s="151"/>
      <c r="D505" s="152" t="s">
        <v>306</v>
      </c>
      <c r="E505" s="153" t="s">
        <v>1</v>
      </c>
      <c r="F505" s="154" t="s">
        <v>807</v>
      </c>
      <c r="H505" s="155">
        <v>6.416</v>
      </c>
      <c r="L505" s="151"/>
      <c r="M505" s="156"/>
      <c r="N505" s="157"/>
      <c r="O505" s="157"/>
      <c r="P505" s="157"/>
      <c r="Q505" s="157"/>
      <c r="R505" s="157"/>
      <c r="S505" s="157"/>
      <c r="T505" s="158"/>
      <c r="AT505" s="153" t="s">
        <v>306</v>
      </c>
      <c r="AU505" s="153" t="s">
        <v>83</v>
      </c>
      <c r="AV505" s="150" t="s">
        <v>83</v>
      </c>
      <c r="AW505" s="150" t="s">
        <v>31</v>
      </c>
      <c r="AX505" s="150" t="s">
        <v>8</v>
      </c>
      <c r="AY505" s="153" t="s">
        <v>298</v>
      </c>
    </row>
    <row r="506" spans="1:65" s="49" customFormat="1" ht="24.2" customHeight="1">
      <c r="A506" s="47"/>
      <c r="B506" s="46"/>
      <c r="C506" s="135" t="s">
        <v>812</v>
      </c>
      <c r="D506" s="135" t="s">
        <v>300</v>
      </c>
      <c r="E506" s="136" t="s">
        <v>813</v>
      </c>
      <c r="F506" s="137" t="s">
        <v>814</v>
      </c>
      <c r="G506" s="138" t="s">
        <v>381</v>
      </c>
      <c r="H506" s="139">
        <v>36.74</v>
      </c>
      <c r="I506" s="23"/>
      <c r="J506" s="140">
        <f>ROUND(I506*H506,0)</f>
        <v>0</v>
      </c>
      <c r="K506" s="137" t="s">
        <v>314</v>
      </c>
      <c r="L506" s="46"/>
      <c r="M506" s="141" t="s">
        <v>1</v>
      </c>
      <c r="N506" s="142" t="s">
        <v>40</v>
      </c>
      <c r="O506" s="129"/>
      <c r="P506" s="130">
        <f>O506*H506</f>
        <v>0</v>
      </c>
      <c r="Q506" s="130">
        <v>0.00628</v>
      </c>
      <c r="R506" s="130">
        <f>Q506*H506</f>
        <v>0.23072720000000002</v>
      </c>
      <c r="S506" s="130">
        <v>0</v>
      </c>
      <c r="T506" s="131">
        <f>S506*H506</f>
        <v>0</v>
      </c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R506" s="132" t="s">
        <v>304</v>
      </c>
      <c r="AT506" s="132" t="s">
        <v>300</v>
      </c>
      <c r="AU506" s="132" t="s">
        <v>83</v>
      </c>
      <c r="AY506" s="39" t="s">
        <v>298</v>
      </c>
      <c r="BE506" s="133">
        <f>IF(N506="základní",J506,0)</f>
        <v>0</v>
      </c>
      <c r="BF506" s="133">
        <f>IF(N506="snížená",J506,0)</f>
        <v>0</v>
      </c>
      <c r="BG506" s="133">
        <f>IF(N506="zákl. přenesená",J506,0)</f>
        <v>0</v>
      </c>
      <c r="BH506" s="133">
        <f>IF(N506="sníž. přenesená",J506,0)</f>
        <v>0</v>
      </c>
      <c r="BI506" s="133">
        <f>IF(N506="nulová",J506,0)</f>
        <v>0</v>
      </c>
      <c r="BJ506" s="39" t="s">
        <v>8</v>
      </c>
      <c r="BK506" s="133">
        <f>ROUND(I506*H506,0)</f>
        <v>0</v>
      </c>
      <c r="BL506" s="39" t="s">
        <v>304</v>
      </c>
      <c r="BM506" s="132" t="s">
        <v>815</v>
      </c>
    </row>
    <row r="507" spans="2:51" s="150" customFormat="1" ht="12">
      <c r="B507" s="151"/>
      <c r="D507" s="152" t="s">
        <v>306</v>
      </c>
      <c r="E507" s="153" t="s">
        <v>1</v>
      </c>
      <c r="F507" s="154" t="s">
        <v>159</v>
      </c>
      <c r="H507" s="155">
        <v>36.74</v>
      </c>
      <c r="L507" s="151"/>
      <c r="M507" s="156"/>
      <c r="N507" s="157"/>
      <c r="O507" s="157"/>
      <c r="P507" s="157"/>
      <c r="Q507" s="157"/>
      <c r="R507" s="157"/>
      <c r="S507" s="157"/>
      <c r="T507" s="158"/>
      <c r="AT507" s="153" t="s">
        <v>306</v>
      </c>
      <c r="AU507" s="153" t="s">
        <v>83</v>
      </c>
      <c r="AV507" s="150" t="s">
        <v>83</v>
      </c>
      <c r="AW507" s="150" t="s">
        <v>31</v>
      </c>
      <c r="AX507" s="150" t="s">
        <v>8</v>
      </c>
      <c r="AY507" s="153" t="s">
        <v>298</v>
      </c>
    </row>
    <row r="508" spans="1:65" s="49" customFormat="1" ht="24.2" customHeight="1">
      <c r="A508" s="47"/>
      <c r="B508" s="46"/>
      <c r="C508" s="135" t="s">
        <v>816</v>
      </c>
      <c r="D508" s="135" t="s">
        <v>300</v>
      </c>
      <c r="E508" s="136" t="s">
        <v>817</v>
      </c>
      <c r="F508" s="137" t="s">
        <v>818</v>
      </c>
      <c r="G508" s="138" t="s">
        <v>381</v>
      </c>
      <c r="H508" s="139">
        <v>256.596</v>
      </c>
      <c r="I508" s="23"/>
      <c r="J508" s="140">
        <f>ROUND(I508*H508,0)</f>
        <v>0</v>
      </c>
      <c r="K508" s="137" t="s">
        <v>314</v>
      </c>
      <c r="L508" s="46"/>
      <c r="M508" s="141" t="s">
        <v>1</v>
      </c>
      <c r="N508" s="142" t="s">
        <v>40</v>
      </c>
      <c r="O508" s="129"/>
      <c r="P508" s="130">
        <f>O508*H508</f>
        <v>0</v>
      </c>
      <c r="Q508" s="130">
        <v>0.00268</v>
      </c>
      <c r="R508" s="130">
        <f>Q508*H508</f>
        <v>0.6876772800000001</v>
      </c>
      <c r="S508" s="130">
        <v>0</v>
      </c>
      <c r="T508" s="131">
        <f>S508*H508</f>
        <v>0</v>
      </c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R508" s="132" t="s">
        <v>304</v>
      </c>
      <c r="AT508" s="132" t="s">
        <v>300</v>
      </c>
      <c r="AU508" s="132" t="s">
        <v>83</v>
      </c>
      <c r="AY508" s="39" t="s">
        <v>298</v>
      </c>
      <c r="BE508" s="133">
        <f>IF(N508="základní",J508,0)</f>
        <v>0</v>
      </c>
      <c r="BF508" s="133">
        <f>IF(N508="snížená",J508,0)</f>
        <v>0</v>
      </c>
      <c r="BG508" s="133">
        <f>IF(N508="zákl. přenesená",J508,0)</f>
        <v>0</v>
      </c>
      <c r="BH508" s="133">
        <f>IF(N508="sníž. přenesená",J508,0)</f>
        <v>0</v>
      </c>
      <c r="BI508" s="133">
        <f>IF(N508="nulová",J508,0)</f>
        <v>0</v>
      </c>
      <c r="BJ508" s="39" t="s">
        <v>8</v>
      </c>
      <c r="BK508" s="133">
        <f>ROUND(I508*H508,0)</f>
        <v>0</v>
      </c>
      <c r="BL508" s="39" t="s">
        <v>304</v>
      </c>
      <c r="BM508" s="132" t="s">
        <v>819</v>
      </c>
    </row>
    <row r="509" spans="2:51" s="150" customFormat="1" ht="12">
      <c r="B509" s="151"/>
      <c r="D509" s="152" t="s">
        <v>306</v>
      </c>
      <c r="E509" s="153" t="s">
        <v>1</v>
      </c>
      <c r="F509" s="154" t="s">
        <v>162</v>
      </c>
      <c r="H509" s="155">
        <v>247.206</v>
      </c>
      <c r="L509" s="151"/>
      <c r="M509" s="156"/>
      <c r="N509" s="157"/>
      <c r="O509" s="157"/>
      <c r="P509" s="157"/>
      <c r="Q509" s="157"/>
      <c r="R509" s="157"/>
      <c r="S509" s="157"/>
      <c r="T509" s="158"/>
      <c r="AT509" s="153" t="s">
        <v>306</v>
      </c>
      <c r="AU509" s="153" t="s">
        <v>83</v>
      </c>
      <c r="AV509" s="150" t="s">
        <v>83</v>
      </c>
      <c r="AW509" s="150" t="s">
        <v>31</v>
      </c>
      <c r="AX509" s="150" t="s">
        <v>75</v>
      </c>
      <c r="AY509" s="153" t="s">
        <v>298</v>
      </c>
    </row>
    <row r="510" spans="2:51" s="150" customFormat="1" ht="12">
      <c r="B510" s="151"/>
      <c r="D510" s="152" t="s">
        <v>306</v>
      </c>
      <c r="E510" s="153" t="s">
        <v>1</v>
      </c>
      <c r="F510" s="154" t="s">
        <v>820</v>
      </c>
      <c r="H510" s="155">
        <v>9.39</v>
      </c>
      <c r="L510" s="151"/>
      <c r="M510" s="156"/>
      <c r="N510" s="157"/>
      <c r="O510" s="157"/>
      <c r="P510" s="157"/>
      <c r="Q510" s="157"/>
      <c r="R510" s="157"/>
      <c r="S510" s="157"/>
      <c r="T510" s="158"/>
      <c r="AT510" s="153" t="s">
        <v>306</v>
      </c>
      <c r="AU510" s="153" t="s">
        <v>83</v>
      </c>
      <c r="AV510" s="150" t="s">
        <v>83</v>
      </c>
      <c r="AW510" s="150" t="s">
        <v>31</v>
      </c>
      <c r="AX510" s="150" t="s">
        <v>75</v>
      </c>
      <c r="AY510" s="153" t="s">
        <v>298</v>
      </c>
    </row>
    <row r="511" spans="2:51" s="159" customFormat="1" ht="12">
      <c r="B511" s="160"/>
      <c r="D511" s="152" t="s">
        <v>306</v>
      </c>
      <c r="E511" s="161" t="s">
        <v>1</v>
      </c>
      <c r="F511" s="162" t="s">
        <v>309</v>
      </c>
      <c r="H511" s="163">
        <v>256.596</v>
      </c>
      <c r="L511" s="160"/>
      <c r="M511" s="164"/>
      <c r="N511" s="165"/>
      <c r="O511" s="165"/>
      <c r="P511" s="165"/>
      <c r="Q511" s="165"/>
      <c r="R511" s="165"/>
      <c r="S511" s="165"/>
      <c r="T511" s="166"/>
      <c r="AT511" s="161" t="s">
        <v>306</v>
      </c>
      <c r="AU511" s="161" t="s">
        <v>83</v>
      </c>
      <c r="AV511" s="159" t="s">
        <v>310</v>
      </c>
      <c r="AW511" s="159" t="s">
        <v>31</v>
      </c>
      <c r="AX511" s="159" t="s">
        <v>8</v>
      </c>
      <c r="AY511" s="161" t="s">
        <v>298</v>
      </c>
    </row>
    <row r="512" spans="1:65" s="49" customFormat="1" ht="14.45" customHeight="1">
      <c r="A512" s="47"/>
      <c r="B512" s="46"/>
      <c r="C512" s="120" t="s">
        <v>821</v>
      </c>
      <c r="D512" s="120" t="s">
        <v>358</v>
      </c>
      <c r="E512" s="121" t="s">
        <v>822</v>
      </c>
      <c r="F512" s="122" t="s">
        <v>823</v>
      </c>
      <c r="G512" s="123" t="s">
        <v>381</v>
      </c>
      <c r="H512" s="124">
        <v>237.61</v>
      </c>
      <c r="I512" s="24"/>
      <c r="J512" s="125">
        <f>ROUND(I512*H512,0)</f>
        <v>0</v>
      </c>
      <c r="K512" s="122" t="s">
        <v>1</v>
      </c>
      <c r="L512" s="126"/>
      <c r="M512" s="127" t="s">
        <v>1</v>
      </c>
      <c r="N512" s="128" t="s">
        <v>40</v>
      </c>
      <c r="O512" s="129"/>
      <c r="P512" s="130">
        <f>O512*H512</f>
        <v>0</v>
      </c>
      <c r="Q512" s="130">
        <v>0</v>
      </c>
      <c r="R512" s="130">
        <f>Q512*H512</f>
        <v>0</v>
      </c>
      <c r="S512" s="130">
        <v>0</v>
      </c>
      <c r="T512" s="131">
        <f>S512*H512</f>
        <v>0</v>
      </c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R512" s="132" t="s">
        <v>340</v>
      </c>
      <c r="AT512" s="132" t="s">
        <v>358</v>
      </c>
      <c r="AU512" s="132" t="s">
        <v>83</v>
      </c>
      <c r="AY512" s="39" t="s">
        <v>298</v>
      </c>
      <c r="BE512" s="133">
        <f>IF(N512="základní",J512,0)</f>
        <v>0</v>
      </c>
      <c r="BF512" s="133">
        <f>IF(N512="snížená",J512,0)</f>
        <v>0</v>
      </c>
      <c r="BG512" s="133">
        <f>IF(N512="zákl. přenesená",J512,0)</f>
        <v>0</v>
      </c>
      <c r="BH512" s="133">
        <f>IF(N512="sníž. přenesená",J512,0)</f>
        <v>0</v>
      </c>
      <c r="BI512" s="133">
        <f>IF(N512="nulová",J512,0)</f>
        <v>0</v>
      </c>
      <c r="BJ512" s="39" t="s">
        <v>8</v>
      </c>
      <c r="BK512" s="133">
        <f>ROUND(I512*H512,0)</f>
        <v>0</v>
      </c>
      <c r="BL512" s="39" t="s">
        <v>304</v>
      </c>
      <c r="BM512" s="132" t="s">
        <v>824</v>
      </c>
    </row>
    <row r="513" spans="2:51" s="150" customFormat="1" ht="12">
      <c r="B513" s="151"/>
      <c r="D513" s="152" t="s">
        <v>306</v>
      </c>
      <c r="E513" s="153" t="s">
        <v>1</v>
      </c>
      <c r="F513" s="154" t="s">
        <v>825</v>
      </c>
      <c r="H513" s="155">
        <v>5.79</v>
      </c>
      <c r="L513" s="151"/>
      <c r="M513" s="156"/>
      <c r="N513" s="157"/>
      <c r="O513" s="157"/>
      <c r="P513" s="157"/>
      <c r="Q513" s="157"/>
      <c r="R513" s="157"/>
      <c r="S513" s="157"/>
      <c r="T513" s="158"/>
      <c r="AT513" s="153" t="s">
        <v>306</v>
      </c>
      <c r="AU513" s="153" t="s">
        <v>83</v>
      </c>
      <c r="AV513" s="150" t="s">
        <v>83</v>
      </c>
      <c r="AW513" s="150" t="s">
        <v>31</v>
      </c>
      <c r="AX513" s="150" t="s">
        <v>75</v>
      </c>
      <c r="AY513" s="153" t="s">
        <v>298</v>
      </c>
    </row>
    <row r="514" spans="2:51" s="159" customFormat="1" ht="12">
      <c r="B514" s="160"/>
      <c r="D514" s="152" t="s">
        <v>306</v>
      </c>
      <c r="E514" s="161" t="s">
        <v>244</v>
      </c>
      <c r="F514" s="162" t="s">
        <v>826</v>
      </c>
      <c r="H514" s="163">
        <v>5.79</v>
      </c>
      <c r="L514" s="160"/>
      <c r="M514" s="164"/>
      <c r="N514" s="165"/>
      <c r="O514" s="165"/>
      <c r="P514" s="165"/>
      <c r="Q514" s="165"/>
      <c r="R514" s="165"/>
      <c r="S514" s="165"/>
      <c r="T514" s="166"/>
      <c r="AT514" s="161" t="s">
        <v>306</v>
      </c>
      <c r="AU514" s="161" t="s">
        <v>83</v>
      </c>
      <c r="AV514" s="159" t="s">
        <v>310</v>
      </c>
      <c r="AW514" s="159" t="s">
        <v>31</v>
      </c>
      <c r="AX514" s="159" t="s">
        <v>75</v>
      </c>
      <c r="AY514" s="161" t="s">
        <v>298</v>
      </c>
    </row>
    <row r="515" spans="2:51" s="150" customFormat="1" ht="12">
      <c r="B515" s="151"/>
      <c r="D515" s="152" t="s">
        <v>306</v>
      </c>
      <c r="E515" s="153" t="s">
        <v>1</v>
      </c>
      <c r="F515" s="154" t="s">
        <v>827</v>
      </c>
      <c r="H515" s="155">
        <v>22.54</v>
      </c>
      <c r="L515" s="151"/>
      <c r="M515" s="156"/>
      <c r="N515" s="157"/>
      <c r="O515" s="157"/>
      <c r="P515" s="157"/>
      <c r="Q515" s="157"/>
      <c r="R515" s="157"/>
      <c r="S515" s="157"/>
      <c r="T515" s="158"/>
      <c r="AT515" s="153" t="s">
        <v>306</v>
      </c>
      <c r="AU515" s="153" t="s">
        <v>83</v>
      </c>
      <c r="AV515" s="150" t="s">
        <v>83</v>
      </c>
      <c r="AW515" s="150" t="s">
        <v>31</v>
      </c>
      <c r="AX515" s="150" t="s">
        <v>75</v>
      </c>
      <c r="AY515" s="153" t="s">
        <v>298</v>
      </c>
    </row>
    <row r="516" spans="2:51" s="159" customFormat="1" ht="12">
      <c r="B516" s="160"/>
      <c r="D516" s="152" t="s">
        <v>306</v>
      </c>
      <c r="E516" s="161" t="s">
        <v>246</v>
      </c>
      <c r="F516" s="162" t="s">
        <v>828</v>
      </c>
      <c r="H516" s="163">
        <v>22.54</v>
      </c>
      <c r="L516" s="160"/>
      <c r="M516" s="164"/>
      <c r="N516" s="165"/>
      <c r="O516" s="165"/>
      <c r="P516" s="165"/>
      <c r="Q516" s="165"/>
      <c r="R516" s="165"/>
      <c r="S516" s="165"/>
      <c r="T516" s="166"/>
      <c r="AT516" s="161" t="s">
        <v>306</v>
      </c>
      <c r="AU516" s="161" t="s">
        <v>83</v>
      </c>
      <c r="AV516" s="159" t="s">
        <v>310</v>
      </c>
      <c r="AW516" s="159" t="s">
        <v>31</v>
      </c>
      <c r="AX516" s="159" t="s">
        <v>75</v>
      </c>
      <c r="AY516" s="161" t="s">
        <v>298</v>
      </c>
    </row>
    <row r="517" spans="2:51" s="150" customFormat="1" ht="12">
      <c r="B517" s="151"/>
      <c r="D517" s="152" t="s">
        <v>306</v>
      </c>
      <c r="E517" s="153" t="s">
        <v>1</v>
      </c>
      <c r="F517" s="154" t="s">
        <v>829</v>
      </c>
      <c r="H517" s="155">
        <v>5.7</v>
      </c>
      <c r="L517" s="151"/>
      <c r="M517" s="156"/>
      <c r="N517" s="157"/>
      <c r="O517" s="157"/>
      <c r="P517" s="157"/>
      <c r="Q517" s="157"/>
      <c r="R517" s="157"/>
      <c r="S517" s="157"/>
      <c r="T517" s="158"/>
      <c r="AT517" s="153" t="s">
        <v>306</v>
      </c>
      <c r="AU517" s="153" t="s">
        <v>83</v>
      </c>
      <c r="AV517" s="150" t="s">
        <v>83</v>
      </c>
      <c r="AW517" s="150" t="s">
        <v>31</v>
      </c>
      <c r="AX517" s="150" t="s">
        <v>75</v>
      </c>
      <c r="AY517" s="153" t="s">
        <v>298</v>
      </c>
    </row>
    <row r="518" spans="2:51" s="159" customFormat="1" ht="12">
      <c r="B518" s="160"/>
      <c r="D518" s="152" t="s">
        <v>306</v>
      </c>
      <c r="E518" s="161" t="s">
        <v>248</v>
      </c>
      <c r="F518" s="162" t="s">
        <v>830</v>
      </c>
      <c r="H518" s="163">
        <v>5.7</v>
      </c>
      <c r="L518" s="160"/>
      <c r="M518" s="164"/>
      <c r="N518" s="165"/>
      <c r="O518" s="165"/>
      <c r="P518" s="165"/>
      <c r="Q518" s="165"/>
      <c r="R518" s="165"/>
      <c r="S518" s="165"/>
      <c r="T518" s="166"/>
      <c r="AT518" s="161" t="s">
        <v>306</v>
      </c>
      <c r="AU518" s="161" t="s">
        <v>83</v>
      </c>
      <c r="AV518" s="159" t="s">
        <v>310</v>
      </c>
      <c r="AW518" s="159" t="s">
        <v>31</v>
      </c>
      <c r="AX518" s="159" t="s">
        <v>75</v>
      </c>
      <c r="AY518" s="161" t="s">
        <v>298</v>
      </c>
    </row>
    <row r="519" spans="2:51" s="150" customFormat="1" ht="12">
      <c r="B519" s="151"/>
      <c r="D519" s="152" t="s">
        <v>306</v>
      </c>
      <c r="E519" s="153" t="s">
        <v>1</v>
      </c>
      <c r="F519" s="154" t="s">
        <v>831</v>
      </c>
      <c r="H519" s="155">
        <v>47.04</v>
      </c>
      <c r="L519" s="151"/>
      <c r="M519" s="156"/>
      <c r="N519" s="157"/>
      <c r="O519" s="157"/>
      <c r="P519" s="157"/>
      <c r="Q519" s="157"/>
      <c r="R519" s="157"/>
      <c r="S519" s="157"/>
      <c r="T519" s="158"/>
      <c r="AT519" s="153" t="s">
        <v>306</v>
      </c>
      <c r="AU519" s="153" t="s">
        <v>83</v>
      </c>
      <c r="AV519" s="150" t="s">
        <v>83</v>
      </c>
      <c r="AW519" s="150" t="s">
        <v>31</v>
      </c>
      <c r="AX519" s="150" t="s">
        <v>75</v>
      </c>
      <c r="AY519" s="153" t="s">
        <v>298</v>
      </c>
    </row>
    <row r="520" spans="2:51" s="159" customFormat="1" ht="12">
      <c r="B520" s="160"/>
      <c r="D520" s="152" t="s">
        <v>306</v>
      </c>
      <c r="E520" s="161" t="s">
        <v>250</v>
      </c>
      <c r="F520" s="162" t="s">
        <v>832</v>
      </c>
      <c r="H520" s="163">
        <v>47.04</v>
      </c>
      <c r="L520" s="160"/>
      <c r="M520" s="164"/>
      <c r="N520" s="165"/>
      <c r="O520" s="165"/>
      <c r="P520" s="165"/>
      <c r="Q520" s="165"/>
      <c r="R520" s="165"/>
      <c r="S520" s="165"/>
      <c r="T520" s="166"/>
      <c r="AT520" s="161" t="s">
        <v>306</v>
      </c>
      <c r="AU520" s="161" t="s">
        <v>83</v>
      </c>
      <c r="AV520" s="159" t="s">
        <v>310</v>
      </c>
      <c r="AW520" s="159" t="s">
        <v>31</v>
      </c>
      <c r="AX520" s="159" t="s">
        <v>75</v>
      </c>
      <c r="AY520" s="161" t="s">
        <v>298</v>
      </c>
    </row>
    <row r="521" spans="2:51" s="150" customFormat="1" ht="12">
      <c r="B521" s="151"/>
      <c r="D521" s="152" t="s">
        <v>306</v>
      </c>
      <c r="E521" s="153" t="s">
        <v>1</v>
      </c>
      <c r="F521" s="154" t="s">
        <v>833</v>
      </c>
      <c r="H521" s="155">
        <v>51.54</v>
      </c>
      <c r="L521" s="151"/>
      <c r="M521" s="156"/>
      <c r="N521" s="157"/>
      <c r="O521" s="157"/>
      <c r="P521" s="157"/>
      <c r="Q521" s="157"/>
      <c r="R521" s="157"/>
      <c r="S521" s="157"/>
      <c r="T521" s="158"/>
      <c r="AT521" s="153" t="s">
        <v>306</v>
      </c>
      <c r="AU521" s="153" t="s">
        <v>83</v>
      </c>
      <c r="AV521" s="150" t="s">
        <v>83</v>
      </c>
      <c r="AW521" s="150" t="s">
        <v>31</v>
      </c>
      <c r="AX521" s="150" t="s">
        <v>75</v>
      </c>
      <c r="AY521" s="153" t="s">
        <v>298</v>
      </c>
    </row>
    <row r="522" spans="2:51" s="159" customFormat="1" ht="12">
      <c r="B522" s="160"/>
      <c r="D522" s="152" t="s">
        <v>306</v>
      </c>
      <c r="E522" s="161" t="s">
        <v>252</v>
      </c>
      <c r="F522" s="162" t="s">
        <v>834</v>
      </c>
      <c r="H522" s="163">
        <v>51.54</v>
      </c>
      <c r="L522" s="160"/>
      <c r="M522" s="164"/>
      <c r="N522" s="165"/>
      <c r="O522" s="165"/>
      <c r="P522" s="165"/>
      <c r="Q522" s="165"/>
      <c r="R522" s="165"/>
      <c r="S522" s="165"/>
      <c r="T522" s="166"/>
      <c r="AT522" s="161" t="s">
        <v>306</v>
      </c>
      <c r="AU522" s="161" t="s">
        <v>83</v>
      </c>
      <c r="AV522" s="159" t="s">
        <v>310</v>
      </c>
      <c r="AW522" s="159" t="s">
        <v>31</v>
      </c>
      <c r="AX522" s="159" t="s">
        <v>75</v>
      </c>
      <c r="AY522" s="161" t="s">
        <v>298</v>
      </c>
    </row>
    <row r="523" spans="2:51" s="150" customFormat="1" ht="12">
      <c r="B523" s="151"/>
      <c r="D523" s="152" t="s">
        <v>306</v>
      </c>
      <c r="E523" s="153" t="s">
        <v>1</v>
      </c>
      <c r="F523" s="154" t="s">
        <v>835</v>
      </c>
      <c r="H523" s="155">
        <v>105</v>
      </c>
      <c r="L523" s="151"/>
      <c r="M523" s="156"/>
      <c r="N523" s="157"/>
      <c r="O523" s="157"/>
      <c r="P523" s="157"/>
      <c r="Q523" s="157"/>
      <c r="R523" s="157"/>
      <c r="S523" s="157"/>
      <c r="T523" s="158"/>
      <c r="AT523" s="153" t="s">
        <v>306</v>
      </c>
      <c r="AU523" s="153" t="s">
        <v>83</v>
      </c>
      <c r="AV523" s="150" t="s">
        <v>83</v>
      </c>
      <c r="AW523" s="150" t="s">
        <v>31</v>
      </c>
      <c r="AX523" s="150" t="s">
        <v>75</v>
      </c>
      <c r="AY523" s="153" t="s">
        <v>298</v>
      </c>
    </row>
    <row r="524" spans="2:51" s="159" customFormat="1" ht="12">
      <c r="B524" s="160"/>
      <c r="D524" s="152" t="s">
        <v>306</v>
      </c>
      <c r="E524" s="161" t="s">
        <v>254</v>
      </c>
      <c r="F524" s="162" t="s">
        <v>836</v>
      </c>
      <c r="H524" s="163">
        <v>105</v>
      </c>
      <c r="L524" s="160"/>
      <c r="M524" s="164"/>
      <c r="N524" s="165"/>
      <c r="O524" s="165"/>
      <c r="P524" s="165"/>
      <c r="Q524" s="165"/>
      <c r="R524" s="165"/>
      <c r="S524" s="165"/>
      <c r="T524" s="166"/>
      <c r="AT524" s="161" t="s">
        <v>306</v>
      </c>
      <c r="AU524" s="161" t="s">
        <v>83</v>
      </c>
      <c r="AV524" s="159" t="s">
        <v>310</v>
      </c>
      <c r="AW524" s="159" t="s">
        <v>31</v>
      </c>
      <c r="AX524" s="159" t="s">
        <v>75</v>
      </c>
      <c r="AY524" s="161" t="s">
        <v>298</v>
      </c>
    </row>
    <row r="525" spans="2:51" s="167" customFormat="1" ht="12">
      <c r="B525" s="168"/>
      <c r="D525" s="152" t="s">
        <v>306</v>
      </c>
      <c r="E525" s="169" t="s">
        <v>1</v>
      </c>
      <c r="F525" s="170" t="s">
        <v>430</v>
      </c>
      <c r="H525" s="171">
        <v>237.61</v>
      </c>
      <c r="L525" s="168"/>
      <c r="M525" s="172"/>
      <c r="N525" s="173"/>
      <c r="O525" s="173"/>
      <c r="P525" s="173"/>
      <c r="Q525" s="173"/>
      <c r="R525" s="173"/>
      <c r="S525" s="173"/>
      <c r="T525" s="174"/>
      <c r="AT525" s="169" t="s">
        <v>306</v>
      </c>
      <c r="AU525" s="169" t="s">
        <v>83</v>
      </c>
      <c r="AV525" s="167" t="s">
        <v>304</v>
      </c>
      <c r="AW525" s="167" t="s">
        <v>31</v>
      </c>
      <c r="AX525" s="167" t="s">
        <v>8</v>
      </c>
      <c r="AY525" s="169" t="s">
        <v>298</v>
      </c>
    </row>
    <row r="526" spans="1:65" s="49" customFormat="1" ht="24.2" customHeight="1">
      <c r="A526" s="47"/>
      <c r="B526" s="46"/>
      <c r="C526" s="135" t="s">
        <v>837</v>
      </c>
      <c r="D526" s="135" t="s">
        <v>300</v>
      </c>
      <c r="E526" s="136" t="s">
        <v>838</v>
      </c>
      <c r="F526" s="137" t="s">
        <v>839</v>
      </c>
      <c r="G526" s="138" t="s">
        <v>303</v>
      </c>
      <c r="H526" s="139">
        <v>2.833</v>
      </c>
      <c r="I526" s="23"/>
      <c r="J526" s="140">
        <f>ROUND(I526*H526,0)</f>
        <v>0</v>
      </c>
      <c r="K526" s="137" t="s">
        <v>314</v>
      </c>
      <c r="L526" s="46"/>
      <c r="M526" s="141" t="s">
        <v>1</v>
      </c>
      <c r="N526" s="142" t="s">
        <v>40</v>
      </c>
      <c r="O526" s="129"/>
      <c r="P526" s="130">
        <f>O526*H526</f>
        <v>0</v>
      </c>
      <c r="Q526" s="130">
        <v>2.45329</v>
      </c>
      <c r="R526" s="130">
        <f>Q526*H526</f>
        <v>6.95017057</v>
      </c>
      <c r="S526" s="130">
        <v>0</v>
      </c>
      <c r="T526" s="131">
        <f>S526*H526</f>
        <v>0</v>
      </c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R526" s="132" t="s">
        <v>304</v>
      </c>
      <c r="AT526" s="132" t="s">
        <v>300</v>
      </c>
      <c r="AU526" s="132" t="s">
        <v>83</v>
      </c>
      <c r="AY526" s="39" t="s">
        <v>298</v>
      </c>
      <c r="BE526" s="133">
        <f>IF(N526="základní",J526,0)</f>
        <v>0</v>
      </c>
      <c r="BF526" s="133">
        <f>IF(N526="snížená",J526,0)</f>
        <v>0</v>
      </c>
      <c r="BG526" s="133">
        <f>IF(N526="zákl. přenesená",J526,0)</f>
        <v>0</v>
      </c>
      <c r="BH526" s="133">
        <f>IF(N526="sníž. přenesená",J526,0)</f>
        <v>0</v>
      </c>
      <c r="BI526" s="133">
        <f>IF(N526="nulová",J526,0)</f>
        <v>0</v>
      </c>
      <c r="BJ526" s="39" t="s">
        <v>8</v>
      </c>
      <c r="BK526" s="133">
        <f>ROUND(I526*H526,0)</f>
        <v>0</v>
      </c>
      <c r="BL526" s="39" t="s">
        <v>304</v>
      </c>
      <c r="BM526" s="132" t="s">
        <v>840</v>
      </c>
    </row>
    <row r="527" spans="2:51" s="150" customFormat="1" ht="12">
      <c r="B527" s="151"/>
      <c r="D527" s="152" t="s">
        <v>306</v>
      </c>
      <c r="E527" s="153" t="s">
        <v>1</v>
      </c>
      <c r="F527" s="154" t="s">
        <v>841</v>
      </c>
      <c r="H527" s="155">
        <v>0.579</v>
      </c>
      <c r="L527" s="151"/>
      <c r="M527" s="156"/>
      <c r="N527" s="157"/>
      <c r="O527" s="157"/>
      <c r="P527" s="157"/>
      <c r="Q527" s="157"/>
      <c r="R527" s="157"/>
      <c r="S527" s="157"/>
      <c r="T527" s="158"/>
      <c r="AT527" s="153" t="s">
        <v>306</v>
      </c>
      <c r="AU527" s="153" t="s">
        <v>83</v>
      </c>
      <c r="AV527" s="150" t="s">
        <v>83</v>
      </c>
      <c r="AW527" s="150" t="s">
        <v>31</v>
      </c>
      <c r="AX527" s="150" t="s">
        <v>75</v>
      </c>
      <c r="AY527" s="153" t="s">
        <v>298</v>
      </c>
    </row>
    <row r="528" spans="2:51" s="150" customFormat="1" ht="12">
      <c r="B528" s="151"/>
      <c r="D528" s="152" t="s">
        <v>306</v>
      </c>
      <c r="E528" s="153" t="s">
        <v>1</v>
      </c>
      <c r="F528" s="154" t="s">
        <v>842</v>
      </c>
      <c r="H528" s="155">
        <v>2.254</v>
      </c>
      <c r="L528" s="151"/>
      <c r="M528" s="156"/>
      <c r="N528" s="157"/>
      <c r="O528" s="157"/>
      <c r="P528" s="157"/>
      <c r="Q528" s="157"/>
      <c r="R528" s="157"/>
      <c r="S528" s="157"/>
      <c r="T528" s="158"/>
      <c r="AT528" s="153" t="s">
        <v>306</v>
      </c>
      <c r="AU528" s="153" t="s">
        <v>83</v>
      </c>
      <c r="AV528" s="150" t="s">
        <v>83</v>
      </c>
      <c r="AW528" s="150" t="s">
        <v>31</v>
      </c>
      <c r="AX528" s="150" t="s">
        <v>75</v>
      </c>
      <c r="AY528" s="153" t="s">
        <v>298</v>
      </c>
    </row>
    <row r="529" spans="2:51" s="159" customFormat="1" ht="12">
      <c r="B529" s="160"/>
      <c r="D529" s="152" t="s">
        <v>306</v>
      </c>
      <c r="E529" s="161" t="s">
        <v>1</v>
      </c>
      <c r="F529" s="162" t="s">
        <v>309</v>
      </c>
      <c r="H529" s="163">
        <v>2.833</v>
      </c>
      <c r="L529" s="160"/>
      <c r="M529" s="164"/>
      <c r="N529" s="165"/>
      <c r="O529" s="165"/>
      <c r="P529" s="165"/>
      <c r="Q529" s="165"/>
      <c r="R529" s="165"/>
      <c r="S529" s="165"/>
      <c r="T529" s="166"/>
      <c r="AT529" s="161" t="s">
        <v>306</v>
      </c>
      <c r="AU529" s="161" t="s">
        <v>83</v>
      </c>
      <c r="AV529" s="159" t="s">
        <v>310</v>
      </c>
      <c r="AW529" s="159" t="s">
        <v>31</v>
      </c>
      <c r="AX529" s="159" t="s">
        <v>8</v>
      </c>
      <c r="AY529" s="161" t="s">
        <v>298</v>
      </c>
    </row>
    <row r="530" spans="1:65" s="49" customFormat="1" ht="24.2" customHeight="1">
      <c r="A530" s="47"/>
      <c r="B530" s="46"/>
      <c r="C530" s="135" t="s">
        <v>843</v>
      </c>
      <c r="D530" s="135" t="s">
        <v>300</v>
      </c>
      <c r="E530" s="136" t="s">
        <v>844</v>
      </c>
      <c r="F530" s="137" t="s">
        <v>845</v>
      </c>
      <c r="G530" s="138" t="s">
        <v>303</v>
      </c>
      <c r="H530" s="139">
        <v>0.704</v>
      </c>
      <c r="I530" s="23"/>
      <c r="J530" s="140">
        <f>ROUND(I530*H530,0)</f>
        <v>0</v>
      </c>
      <c r="K530" s="137" t="s">
        <v>314</v>
      </c>
      <c r="L530" s="46"/>
      <c r="M530" s="141" t="s">
        <v>1</v>
      </c>
      <c r="N530" s="142" t="s">
        <v>40</v>
      </c>
      <c r="O530" s="129"/>
      <c r="P530" s="130">
        <f>O530*H530</f>
        <v>0</v>
      </c>
      <c r="Q530" s="130">
        <v>2.45329</v>
      </c>
      <c r="R530" s="130">
        <f>Q530*H530</f>
        <v>1.7271161599999998</v>
      </c>
      <c r="S530" s="130">
        <v>0</v>
      </c>
      <c r="T530" s="131">
        <f>S530*H530</f>
        <v>0</v>
      </c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R530" s="132" t="s">
        <v>304</v>
      </c>
      <c r="AT530" s="132" t="s">
        <v>300</v>
      </c>
      <c r="AU530" s="132" t="s">
        <v>83</v>
      </c>
      <c r="AY530" s="39" t="s">
        <v>298</v>
      </c>
      <c r="BE530" s="133">
        <f>IF(N530="základní",J530,0)</f>
        <v>0</v>
      </c>
      <c r="BF530" s="133">
        <f>IF(N530="snížená",J530,0)</f>
        <v>0</v>
      </c>
      <c r="BG530" s="133">
        <f>IF(N530="zákl. přenesená",J530,0)</f>
        <v>0</v>
      </c>
      <c r="BH530" s="133">
        <f>IF(N530="sníž. přenesená",J530,0)</f>
        <v>0</v>
      </c>
      <c r="BI530" s="133">
        <f>IF(N530="nulová",J530,0)</f>
        <v>0</v>
      </c>
      <c r="BJ530" s="39" t="s">
        <v>8</v>
      </c>
      <c r="BK530" s="133">
        <f>ROUND(I530*H530,0)</f>
        <v>0</v>
      </c>
      <c r="BL530" s="39" t="s">
        <v>304</v>
      </c>
      <c r="BM530" s="132" t="s">
        <v>846</v>
      </c>
    </row>
    <row r="531" spans="2:51" s="150" customFormat="1" ht="12">
      <c r="B531" s="151"/>
      <c r="D531" s="152" t="s">
        <v>306</v>
      </c>
      <c r="E531" s="153" t="s">
        <v>1</v>
      </c>
      <c r="F531" s="154" t="s">
        <v>847</v>
      </c>
      <c r="H531" s="155">
        <v>0.704</v>
      </c>
      <c r="L531" s="151"/>
      <c r="M531" s="156"/>
      <c r="N531" s="157"/>
      <c r="O531" s="157"/>
      <c r="P531" s="157"/>
      <c r="Q531" s="157"/>
      <c r="R531" s="157"/>
      <c r="S531" s="157"/>
      <c r="T531" s="158"/>
      <c r="AT531" s="153" t="s">
        <v>306</v>
      </c>
      <c r="AU531" s="153" t="s">
        <v>83</v>
      </c>
      <c r="AV531" s="150" t="s">
        <v>83</v>
      </c>
      <c r="AW531" s="150" t="s">
        <v>31</v>
      </c>
      <c r="AX531" s="150" t="s">
        <v>75</v>
      </c>
      <c r="AY531" s="153" t="s">
        <v>298</v>
      </c>
    </row>
    <row r="532" spans="2:51" s="159" customFormat="1" ht="12">
      <c r="B532" s="160"/>
      <c r="D532" s="152" t="s">
        <v>306</v>
      </c>
      <c r="E532" s="161" t="s">
        <v>1</v>
      </c>
      <c r="F532" s="162" t="s">
        <v>848</v>
      </c>
      <c r="H532" s="163">
        <v>0.704</v>
      </c>
      <c r="L532" s="160"/>
      <c r="M532" s="164"/>
      <c r="N532" s="165"/>
      <c r="O532" s="165"/>
      <c r="P532" s="165"/>
      <c r="Q532" s="165"/>
      <c r="R532" s="165"/>
      <c r="S532" s="165"/>
      <c r="T532" s="166"/>
      <c r="AT532" s="161" t="s">
        <v>306</v>
      </c>
      <c r="AU532" s="161" t="s">
        <v>83</v>
      </c>
      <c r="AV532" s="159" t="s">
        <v>310</v>
      </c>
      <c r="AW532" s="159" t="s">
        <v>31</v>
      </c>
      <c r="AX532" s="159" t="s">
        <v>8</v>
      </c>
      <c r="AY532" s="161" t="s">
        <v>298</v>
      </c>
    </row>
    <row r="533" spans="1:65" s="49" customFormat="1" ht="24.2" customHeight="1">
      <c r="A533" s="47"/>
      <c r="B533" s="46"/>
      <c r="C533" s="135" t="s">
        <v>849</v>
      </c>
      <c r="D533" s="135" t="s">
        <v>300</v>
      </c>
      <c r="E533" s="136" t="s">
        <v>850</v>
      </c>
      <c r="F533" s="137" t="s">
        <v>851</v>
      </c>
      <c r="G533" s="138" t="s">
        <v>303</v>
      </c>
      <c r="H533" s="139">
        <v>0.399</v>
      </c>
      <c r="I533" s="23"/>
      <c r="J533" s="140">
        <f>ROUND(I533*H533,0)</f>
        <v>0</v>
      </c>
      <c r="K533" s="137" t="s">
        <v>314</v>
      </c>
      <c r="L533" s="46"/>
      <c r="M533" s="141" t="s">
        <v>1</v>
      </c>
      <c r="N533" s="142" t="s">
        <v>40</v>
      </c>
      <c r="O533" s="129"/>
      <c r="P533" s="130">
        <f>O533*H533</f>
        <v>0</v>
      </c>
      <c r="Q533" s="130">
        <v>2.45329</v>
      </c>
      <c r="R533" s="130">
        <f>Q533*H533</f>
        <v>0.97886271</v>
      </c>
      <c r="S533" s="130">
        <v>0</v>
      </c>
      <c r="T533" s="131">
        <f>S533*H533</f>
        <v>0</v>
      </c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R533" s="132" t="s">
        <v>304</v>
      </c>
      <c r="AT533" s="132" t="s">
        <v>300</v>
      </c>
      <c r="AU533" s="132" t="s">
        <v>83</v>
      </c>
      <c r="AY533" s="39" t="s">
        <v>298</v>
      </c>
      <c r="BE533" s="133">
        <f>IF(N533="základní",J533,0)</f>
        <v>0</v>
      </c>
      <c r="BF533" s="133">
        <f>IF(N533="snížená",J533,0)</f>
        <v>0</v>
      </c>
      <c r="BG533" s="133">
        <f>IF(N533="zákl. přenesená",J533,0)</f>
        <v>0</v>
      </c>
      <c r="BH533" s="133">
        <f>IF(N533="sníž. přenesená",J533,0)</f>
        <v>0</v>
      </c>
      <c r="BI533" s="133">
        <f>IF(N533="nulová",J533,0)</f>
        <v>0</v>
      </c>
      <c r="BJ533" s="39" t="s">
        <v>8</v>
      </c>
      <c r="BK533" s="133">
        <f>ROUND(I533*H533,0)</f>
        <v>0</v>
      </c>
      <c r="BL533" s="39" t="s">
        <v>304</v>
      </c>
      <c r="BM533" s="132" t="s">
        <v>852</v>
      </c>
    </row>
    <row r="534" spans="2:51" s="150" customFormat="1" ht="12">
      <c r="B534" s="151"/>
      <c r="D534" s="152" t="s">
        <v>306</v>
      </c>
      <c r="E534" s="153" t="s">
        <v>1</v>
      </c>
      <c r="F534" s="154" t="s">
        <v>853</v>
      </c>
      <c r="H534" s="155">
        <v>0.399</v>
      </c>
      <c r="L534" s="151"/>
      <c r="M534" s="156"/>
      <c r="N534" s="157"/>
      <c r="O534" s="157"/>
      <c r="P534" s="157"/>
      <c r="Q534" s="157"/>
      <c r="R534" s="157"/>
      <c r="S534" s="157"/>
      <c r="T534" s="158"/>
      <c r="AT534" s="153" t="s">
        <v>306</v>
      </c>
      <c r="AU534" s="153" t="s">
        <v>83</v>
      </c>
      <c r="AV534" s="150" t="s">
        <v>83</v>
      </c>
      <c r="AW534" s="150" t="s">
        <v>31</v>
      </c>
      <c r="AX534" s="150" t="s">
        <v>8</v>
      </c>
      <c r="AY534" s="153" t="s">
        <v>298</v>
      </c>
    </row>
    <row r="535" spans="1:65" s="49" customFormat="1" ht="24.2" customHeight="1">
      <c r="A535" s="47"/>
      <c r="B535" s="46"/>
      <c r="C535" s="135" t="s">
        <v>854</v>
      </c>
      <c r="D535" s="135" t="s">
        <v>300</v>
      </c>
      <c r="E535" s="136" t="s">
        <v>855</v>
      </c>
      <c r="F535" s="137" t="s">
        <v>856</v>
      </c>
      <c r="G535" s="138" t="s">
        <v>303</v>
      </c>
      <c r="H535" s="139">
        <v>16.724</v>
      </c>
      <c r="I535" s="23"/>
      <c r="J535" s="140">
        <f>ROUND(I535*H535,0)</f>
        <v>0</v>
      </c>
      <c r="K535" s="137" t="s">
        <v>314</v>
      </c>
      <c r="L535" s="46"/>
      <c r="M535" s="141" t="s">
        <v>1</v>
      </c>
      <c r="N535" s="142" t="s">
        <v>40</v>
      </c>
      <c r="O535" s="129"/>
      <c r="P535" s="130">
        <f>O535*H535</f>
        <v>0</v>
      </c>
      <c r="Q535" s="130">
        <v>2.45329</v>
      </c>
      <c r="R535" s="130">
        <f>Q535*H535</f>
        <v>41.02882196</v>
      </c>
      <c r="S535" s="130">
        <v>0</v>
      </c>
      <c r="T535" s="131">
        <f>S535*H535</f>
        <v>0</v>
      </c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R535" s="132" t="s">
        <v>304</v>
      </c>
      <c r="AT535" s="132" t="s">
        <v>300</v>
      </c>
      <c r="AU535" s="132" t="s">
        <v>83</v>
      </c>
      <c r="AY535" s="39" t="s">
        <v>298</v>
      </c>
      <c r="BE535" s="133">
        <f>IF(N535="základní",J535,0)</f>
        <v>0</v>
      </c>
      <c r="BF535" s="133">
        <f>IF(N535="snížená",J535,0)</f>
        <v>0</v>
      </c>
      <c r="BG535" s="133">
        <f>IF(N535="zákl. přenesená",J535,0)</f>
        <v>0</v>
      </c>
      <c r="BH535" s="133">
        <f>IF(N535="sníž. přenesená",J535,0)</f>
        <v>0</v>
      </c>
      <c r="BI535" s="133">
        <f>IF(N535="nulová",J535,0)</f>
        <v>0</v>
      </c>
      <c r="BJ535" s="39" t="s">
        <v>8</v>
      </c>
      <c r="BK535" s="133">
        <f>ROUND(I535*H535,0)</f>
        <v>0</v>
      </c>
      <c r="BL535" s="39" t="s">
        <v>304</v>
      </c>
      <c r="BM535" s="132" t="s">
        <v>857</v>
      </c>
    </row>
    <row r="536" spans="2:51" s="150" customFormat="1" ht="12">
      <c r="B536" s="151"/>
      <c r="D536" s="152" t="s">
        <v>306</v>
      </c>
      <c r="E536" s="153" t="s">
        <v>1</v>
      </c>
      <c r="F536" s="154" t="s">
        <v>858</v>
      </c>
      <c r="H536" s="155">
        <v>5.174</v>
      </c>
      <c r="L536" s="151"/>
      <c r="M536" s="156"/>
      <c r="N536" s="157"/>
      <c r="O536" s="157"/>
      <c r="P536" s="157"/>
      <c r="Q536" s="157"/>
      <c r="R536" s="157"/>
      <c r="S536" s="157"/>
      <c r="T536" s="158"/>
      <c r="AT536" s="153" t="s">
        <v>306</v>
      </c>
      <c r="AU536" s="153" t="s">
        <v>83</v>
      </c>
      <c r="AV536" s="150" t="s">
        <v>83</v>
      </c>
      <c r="AW536" s="150" t="s">
        <v>31</v>
      </c>
      <c r="AX536" s="150" t="s">
        <v>75</v>
      </c>
      <c r="AY536" s="153" t="s">
        <v>298</v>
      </c>
    </row>
    <row r="537" spans="2:51" s="150" customFormat="1" ht="12">
      <c r="B537" s="151"/>
      <c r="D537" s="152" t="s">
        <v>306</v>
      </c>
      <c r="E537" s="153" t="s">
        <v>1</v>
      </c>
      <c r="F537" s="154" t="s">
        <v>859</v>
      </c>
      <c r="H537" s="155">
        <v>11.55</v>
      </c>
      <c r="L537" s="151"/>
      <c r="M537" s="156"/>
      <c r="N537" s="157"/>
      <c r="O537" s="157"/>
      <c r="P537" s="157"/>
      <c r="Q537" s="157"/>
      <c r="R537" s="157"/>
      <c r="S537" s="157"/>
      <c r="T537" s="158"/>
      <c r="AT537" s="153" t="s">
        <v>306</v>
      </c>
      <c r="AU537" s="153" t="s">
        <v>83</v>
      </c>
      <c r="AV537" s="150" t="s">
        <v>83</v>
      </c>
      <c r="AW537" s="150" t="s">
        <v>31</v>
      </c>
      <c r="AX537" s="150" t="s">
        <v>75</v>
      </c>
      <c r="AY537" s="153" t="s">
        <v>298</v>
      </c>
    </row>
    <row r="538" spans="2:51" s="159" customFormat="1" ht="12">
      <c r="B538" s="160"/>
      <c r="D538" s="152" t="s">
        <v>306</v>
      </c>
      <c r="E538" s="161" t="s">
        <v>1</v>
      </c>
      <c r="F538" s="162" t="s">
        <v>309</v>
      </c>
      <c r="H538" s="163">
        <v>16.724</v>
      </c>
      <c r="L538" s="160"/>
      <c r="M538" s="164"/>
      <c r="N538" s="165"/>
      <c r="O538" s="165"/>
      <c r="P538" s="165"/>
      <c r="Q538" s="165"/>
      <c r="R538" s="165"/>
      <c r="S538" s="165"/>
      <c r="T538" s="166"/>
      <c r="AT538" s="161" t="s">
        <v>306</v>
      </c>
      <c r="AU538" s="161" t="s">
        <v>83</v>
      </c>
      <c r="AV538" s="159" t="s">
        <v>310</v>
      </c>
      <c r="AW538" s="159" t="s">
        <v>31</v>
      </c>
      <c r="AX538" s="159" t="s">
        <v>8</v>
      </c>
      <c r="AY538" s="161" t="s">
        <v>298</v>
      </c>
    </row>
    <row r="539" spans="1:65" s="49" customFormat="1" ht="24.2" customHeight="1">
      <c r="A539" s="47"/>
      <c r="B539" s="46"/>
      <c r="C539" s="135" t="s">
        <v>860</v>
      </c>
      <c r="D539" s="135" t="s">
        <v>300</v>
      </c>
      <c r="E539" s="136" t="s">
        <v>861</v>
      </c>
      <c r="F539" s="137" t="s">
        <v>862</v>
      </c>
      <c r="G539" s="138" t="s">
        <v>303</v>
      </c>
      <c r="H539" s="139">
        <v>19.257</v>
      </c>
      <c r="I539" s="23"/>
      <c r="J539" s="140">
        <f>ROUND(I539*H539,0)</f>
        <v>0</v>
      </c>
      <c r="K539" s="137" t="s">
        <v>314</v>
      </c>
      <c r="L539" s="46"/>
      <c r="M539" s="141" t="s">
        <v>1</v>
      </c>
      <c r="N539" s="142" t="s">
        <v>40</v>
      </c>
      <c r="O539" s="129"/>
      <c r="P539" s="130">
        <f>O539*H539</f>
        <v>0</v>
      </c>
      <c r="Q539" s="130">
        <v>2.45329</v>
      </c>
      <c r="R539" s="130">
        <f>Q539*H539</f>
        <v>47.243005530000005</v>
      </c>
      <c r="S539" s="130">
        <v>0</v>
      </c>
      <c r="T539" s="131">
        <f>S539*H539</f>
        <v>0</v>
      </c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R539" s="132" t="s">
        <v>304</v>
      </c>
      <c r="AT539" s="132" t="s">
        <v>300</v>
      </c>
      <c r="AU539" s="132" t="s">
        <v>83</v>
      </c>
      <c r="AY539" s="39" t="s">
        <v>298</v>
      </c>
      <c r="BE539" s="133">
        <f>IF(N539="základní",J539,0)</f>
        <v>0</v>
      </c>
      <c r="BF539" s="133">
        <f>IF(N539="snížená",J539,0)</f>
        <v>0</v>
      </c>
      <c r="BG539" s="133">
        <f>IF(N539="zákl. přenesená",J539,0)</f>
        <v>0</v>
      </c>
      <c r="BH539" s="133">
        <f>IF(N539="sníž. přenesená",J539,0)</f>
        <v>0</v>
      </c>
      <c r="BI539" s="133">
        <f>IF(N539="nulová",J539,0)</f>
        <v>0</v>
      </c>
      <c r="BJ539" s="39" t="s">
        <v>8</v>
      </c>
      <c r="BK539" s="133">
        <f>ROUND(I539*H539,0)</f>
        <v>0</v>
      </c>
      <c r="BL539" s="39" t="s">
        <v>304</v>
      </c>
      <c r="BM539" s="132" t="s">
        <v>863</v>
      </c>
    </row>
    <row r="540" spans="2:51" s="150" customFormat="1" ht="12">
      <c r="B540" s="151"/>
      <c r="D540" s="152" t="s">
        <v>306</v>
      </c>
      <c r="E540" s="153" t="s">
        <v>1</v>
      </c>
      <c r="F540" s="154" t="s">
        <v>864</v>
      </c>
      <c r="H540" s="155">
        <v>0.767</v>
      </c>
      <c r="L540" s="151"/>
      <c r="M540" s="156"/>
      <c r="N540" s="157"/>
      <c r="O540" s="157"/>
      <c r="P540" s="157"/>
      <c r="Q540" s="157"/>
      <c r="R540" s="157"/>
      <c r="S540" s="157"/>
      <c r="T540" s="158"/>
      <c r="AT540" s="153" t="s">
        <v>306</v>
      </c>
      <c r="AU540" s="153" t="s">
        <v>83</v>
      </c>
      <c r="AV540" s="150" t="s">
        <v>83</v>
      </c>
      <c r="AW540" s="150" t="s">
        <v>31</v>
      </c>
      <c r="AX540" s="150" t="s">
        <v>75</v>
      </c>
      <c r="AY540" s="153" t="s">
        <v>298</v>
      </c>
    </row>
    <row r="541" spans="2:51" s="150" customFormat="1" ht="12">
      <c r="B541" s="151"/>
      <c r="D541" s="152" t="s">
        <v>306</v>
      </c>
      <c r="E541" s="153" t="s">
        <v>1</v>
      </c>
      <c r="F541" s="154" t="s">
        <v>865</v>
      </c>
      <c r="H541" s="155">
        <v>3.719</v>
      </c>
      <c r="L541" s="151"/>
      <c r="M541" s="156"/>
      <c r="N541" s="157"/>
      <c r="O541" s="157"/>
      <c r="P541" s="157"/>
      <c r="Q541" s="157"/>
      <c r="R541" s="157"/>
      <c r="S541" s="157"/>
      <c r="T541" s="158"/>
      <c r="AT541" s="153" t="s">
        <v>306</v>
      </c>
      <c r="AU541" s="153" t="s">
        <v>83</v>
      </c>
      <c r="AV541" s="150" t="s">
        <v>83</v>
      </c>
      <c r="AW541" s="150" t="s">
        <v>31</v>
      </c>
      <c r="AX541" s="150" t="s">
        <v>75</v>
      </c>
      <c r="AY541" s="153" t="s">
        <v>298</v>
      </c>
    </row>
    <row r="542" spans="2:51" s="150" customFormat="1" ht="12">
      <c r="B542" s="151"/>
      <c r="D542" s="152" t="s">
        <v>306</v>
      </c>
      <c r="E542" s="153" t="s">
        <v>1</v>
      </c>
      <c r="F542" s="154" t="s">
        <v>866</v>
      </c>
      <c r="H542" s="155">
        <v>0.855</v>
      </c>
      <c r="L542" s="151"/>
      <c r="M542" s="156"/>
      <c r="N542" s="157"/>
      <c r="O542" s="157"/>
      <c r="P542" s="157"/>
      <c r="Q542" s="157"/>
      <c r="R542" s="157"/>
      <c r="S542" s="157"/>
      <c r="T542" s="158"/>
      <c r="AT542" s="153" t="s">
        <v>306</v>
      </c>
      <c r="AU542" s="153" t="s">
        <v>83</v>
      </c>
      <c r="AV542" s="150" t="s">
        <v>83</v>
      </c>
      <c r="AW542" s="150" t="s">
        <v>31</v>
      </c>
      <c r="AX542" s="150" t="s">
        <v>75</v>
      </c>
      <c r="AY542" s="153" t="s">
        <v>298</v>
      </c>
    </row>
    <row r="543" spans="2:51" s="150" customFormat="1" ht="12">
      <c r="B543" s="151"/>
      <c r="D543" s="152" t="s">
        <v>306</v>
      </c>
      <c r="E543" s="153" t="s">
        <v>1</v>
      </c>
      <c r="F543" s="154" t="s">
        <v>867</v>
      </c>
      <c r="H543" s="155">
        <v>13.916</v>
      </c>
      <c r="L543" s="151"/>
      <c r="M543" s="156"/>
      <c r="N543" s="157"/>
      <c r="O543" s="157"/>
      <c r="P543" s="157"/>
      <c r="Q543" s="157"/>
      <c r="R543" s="157"/>
      <c r="S543" s="157"/>
      <c r="T543" s="158"/>
      <c r="AT543" s="153" t="s">
        <v>306</v>
      </c>
      <c r="AU543" s="153" t="s">
        <v>83</v>
      </c>
      <c r="AV543" s="150" t="s">
        <v>83</v>
      </c>
      <c r="AW543" s="150" t="s">
        <v>31</v>
      </c>
      <c r="AX543" s="150" t="s">
        <v>75</v>
      </c>
      <c r="AY543" s="153" t="s">
        <v>298</v>
      </c>
    </row>
    <row r="544" spans="2:51" s="159" customFormat="1" ht="12">
      <c r="B544" s="160"/>
      <c r="D544" s="152" t="s">
        <v>306</v>
      </c>
      <c r="E544" s="161" t="s">
        <v>1</v>
      </c>
      <c r="F544" s="162" t="s">
        <v>309</v>
      </c>
      <c r="H544" s="163">
        <v>19.257</v>
      </c>
      <c r="L544" s="160"/>
      <c r="M544" s="164"/>
      <c r="N544" s="165"/>
      <c r="O544" s="165"/>
      <c r="P544" s="165"/>
      <c r="Q544" s="165"/>
      <c r="R544" s="165"/>
      <c r="S544" s="165"/>
      <c r="T544" s="166"/>
      <c r="AT544" s="161" t="s">
        <v>306</v>
      </c>
      <c r="AU544" s="161" t="s">
        <v>83</v>
      </c>
      <c r="AV544" s="159" t="s">
        <v>310</v>
      </c>
      <c r="AW544" s="159" t="s">
        <v>31</v>
      </c>
      <c r="AX544" s="159" t="s">
        <v>8</v>
      </c>
      <c r="AY544" s="161" t="s">
        <v>298</v>
      </c>
    </row>
    <row r="545" spans="1:65" s="49" customFormat="1" ht="24.2" customHeight="1">
      <c r="A545" s="47"/>
      <c r="B545" s="46"/>
      <c r="C545" s="135" t="s">
        <v>868</v>
      </c>
      <c r="D545" s="135" t="s">
        <v>300</v>
      </c>
      <c r="E545" s="136" t="s">
        <v>869</v>
      </c>
      <c r="F545" s="137" t="s">
        <v>870</v>
      </c>
      <c r="G545" s="138" t="s">
        <v>303</v>
      </c>
      <c r="H545" s="139">
        <v>0.399</v>
      </c>
      <c r="I545" s="23"/>
      <c r="J545" s="140">
        <f>ROUND(I545*H545,0)</f>
        <v>0</v>
      </c>
      <c r="K545" s="137" t="s">
        <v>314</v>
      </c>
      <c r="L545" s="46"/>
      <c r="M545" s="141" t="s">
        <v>1</v>
      </c>
      <c r="N545" s="142" t="s">
        <v>40</v>
      </c>
      <c r="O545" s="129"/>
      <c r="P545" s="130">
        <f>O545*H545</f>
        <v>0</v>
      </c>
      <c r="Q545" s="130">
        <v>0</v>
      </c>
      <c r="R545" s="130">
        <f>Q545*H545</f>
        <v>0</v>
      </c>
      <c r="S545" s="130">
        <v>0</v>
      </c>
      <c r="T545" s="131">
        <f>S545*H545</f>
        <v>0</v>
      </c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R545" s="132" t="s">
        <v>304</v>
      </c>
      <c r="AT545" s="132" t="s">
        <v>300</v>
      </c>
      <c r="AU545" s="132" t="s">
        <v>83</v>
      </c>
      <c r="AY545" s="39" t="s">
        <v>298</v>
      </c>
      <c r="BE545" s="133">
        <f>IF(N545="základní",J545,0)</f>
        <v>0</v>
      </c>
      <c r="BF545" s="133">
        <f>IF(N545="snížená",J545,0)</f>
        <v>0</v>
      </c>
      <c r="BG545" s="133">
        <f>IF(N545="zákl. přenesená",J545,0)</f>
        <v>0</v>
      </c>
      <c r="BH545" s="133">
        <f>IF(N545="sníž. přenesená",J545,0)</f>
        <v>0</v>
      </c>
      <c r="BI545" s="133">
        <f>IF(N545="nulová",J545,0)</f>
        <v>0</v>
      </c>
      <c r="BJ545" s="39" t="s">
        <v>8</v>
      </c>
      <c r="BK545" s="133">
        <f>ROUND(I545*H545,0)</f>
        <v>0</v>
      </c>
      <c r="BL545" s="39" t="s">
        <v>304</v>
      </c>
      <c r="BM545" s="132" t="s">
        <v>871</v>
      </c>
    </row>
    <row r="546" spans="2:51" s="150" customFormat="1" ht="12">
      <c r="B546" s="151"/>
      <c r="D546" s="152" t="s">
        <v>306</v>
      </c>
      <c r="E546" s="153" t="s">
        <v>1</v>
      </c>
      <c r="F546" s="154" t="s">
        <v>853</v>
      </c>
      <c r="H546" s="155">
        <v>0.399</v>
      </c>
      <c r="L546" s="151"/>
      <c r="M546" s="156"/>
      <c r="N546" s="157"/>
      <c r="O546" s="157"/>
      <c r="P546" s="157"/>
      <c r="Q546" s="157"/>
      <c r="R546" s="157"/>
      <c r="S546" s="157"/>
      <c r="T546" s="158"/>
      <c r="AT546" s="153" t="s">
        <v>306</v>
      </c>
      <c r="AU546" s="153" t="s">
        <v>83</v>
      </c>
      <c r="AV546" s="150" t="s">
        <v>83</v>
      </c>
      <c r="AW546" s="150" t="s">
        <v>31</v>
      </c>
      <c r="AX546" s="150" t="s">
        <v>8</v>
      </c>
      <c r="AY546" s="153" t="s">
        <v>298</v>
      </c>
    </row>
    <row r="547" spans="1:65" s="49" customFormat="1" ht="24.2" customHeight="1">
      <c r="A547" s="47"/>
      <c r="B547" s="46"/>
      <c r="C547" s="135" t="s">
        <v>872</v>
      </c>
      <c r="D547" s="135" t="s">
        <v>300</v>
      </c>
      <c r="E547" s="136" t="s">
        <v>873</v>
      </c>
      <c r="F547" s="137" t="s">
        <v>874</v>
      </c>
      <c r="G547" s="138" t="s">
        <v>303</v>
      </c>
      <c r="H547" s="139">
        <v>16.724</v>
      </c>
      <c r="I547" s="23"/>
      <c r="J547" s="140">
        <f>ROUND(I547*H547,0)</f>
        <v>0</v>
      </c>
      <c r="K547" s="137" t="s">
        <v>314</v>
      </c>
      <c r="L547" s="46"/>
      <c r="M547" s="141" t="s">
        <v>1</v>
      </c>
      <c r="N547" s="142" t="s">
        <v>40</v>
      </c>
      <c r="O547" s="129"/>
      <c r="P547" s="130">
        <f>O547*H547</f>
        <v>0</v>
      </c>
      <c r="Q547" s="130">
        <v>0</v>
      </c>
      <c r="R547" s="130">
        <f>Q547*H547</f>
        <v>0</v>
      </c>
      <c r="S547" s="130">
        <v>0</v>
      </c>
      <c r="T547" s="131">
        <f>S547*H547</f>
        <v>0</v>
      </c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R547" s="132" t="s">
        <v>304</v>
      </c>
      <c r="AT547" s="132" t="s">
        <v>300</v>
      </c>
      <c r="AU547" s="132" t="s">
        <v>83</v>
      </c>
      <c r="AY547" s="39" t="s">
        <v>298</v>
      </c>
      <c r="BE547" s="133">
        <f>IF(N547="základní",J547,0)</f>
        <v>0</v>
      </c>
      <c r="BF547" s="133">
        <f>IF(N547="snížená",J547,0)</f>
        <v>0</v>
      </c>
      <c r="BG547" s="133">
        <f>IF(N547="zákl. přenesená",J547,0)</f>
        <v>0</v>
      </c>
      <c r="BH547" s="133">
        <f>IF(N547="sníž. přenesená",J547,0)</f>
        <v>0</v>
      </c>
      <c r="BI547" s="133">
        <f>IF(N547="nulová",J547,0)</f>
        <v>0</v>
      </c>
      <c r="BJ547" s="39" t="s">
        <v>8</v>
      </c>
      <c r="BK547" s="133">
        <f>ROUND(I547*H547,0)</f>
        <v>0</v>
      </c>
      <c r="BL547" s="39" t="s">
        <v>304</v>
      </c>
      <c r="BM547" s="132" t="s">
        <v>875</v>
      </c>
    </row>
    <row r="548" spans="2:51" s="150" customFormat="1" ht="12">
      <c r="B548" s="151"/>
      <c r="D548" s="152" t="s">
        <v>306</v>
      </c>
      <c r="E548" s="153" t="s">
        <v>1</v>
      </c>
      <c r="F548" s="154" t="s">
        <v>858</v>
      </c>
      <c r="H548" s="155">
        <v>5.174</v>
      </c>
      <c r="L548" s="151"/>
      <c r="M548" s="156"/>
      <c r="N548" s="157"/>
      <c r="O548" s="157"/>
      <c r="P548" s="157"/>
      <c r="Q548" s="157"/>
      <c r="R548" s="157"/>
      <c r="S548" s="157"/>
      <c r="T548" s="158"/>
      <c r="AT548" s="153" t="s">
        <v>306</v>
      </c>
      <c r="AU548" s="153" t="s">
        <v>83</v>
      </c>
      <c r="AV548" s="150" t="s">
        <v>83</v>
      </c>
      <c r="AW548" s="150" t="s">
        <v>31</v>
      </c>
      <c r="AX548" s="150" t="s">
        <v>75</v>
      </c>
      <c r="AY548" s="153" t="s">
        <v>298</v>
      </c>
    </row>
    <row r="549" spans="2:51" s="150" customFormat="1" ht="12">
      <c r="B549" s="151"/>
      <c r="D549" s="152" t="s">
        <v>306</v>
      </c>
      <c r="E549" s="153" t="s">
        <v>1</v>
      </c>
      <c r="F549" s="154" t="s">
        <v>859</v>
      </c>
      <c r="H549" s="155">
        <v>11.55</v>
      </c>
      <c r="L549" s="151"/>
      <c r="M549" s="156"/>
      <c r="N549" s="157"/>
      <c r="O549" s="157"/>
      <c r="P549" s="157"/>
      <c r="Q549" s="157"/>
      <c r="R549" s="157"/>
      <c r="S549" s="157"/>
      <c r="T549" s="158"/>
      <c r="AT549" s="153" t="s">
        <v>306</v>
      </c>
      <c r="AU549" s="153" t="s">
        <v>83</v>
      </c>
      <c r="AV549" s="150" t="s">
        <v>83</v>
      </c>
      <c r="AW549" s="150" t="s">
        <v>31</v>
      </c>
      <c r="AX549" s="150" t="s">
        <v>75</v>
      </c>
      <c r="AY549" s="153" t="s">
        <v>298</v>
      </c>
    </row>
    <row r="550" spans="2:51" s="159" customFormat="1" ht="12">
      <c r="B550" s="160"/>
      <c r="D550" s="152" t="s">
        <v>306</v>
      </c>
      <c r="E550" s="161" t="s">
        <v>1</v>
      </c>
      <c r="F550" s="162" t="s">
        <v>309</v>
      </c>
      <c r="H550" s="163">
        <v>16.724</v>
      </c>
      <c r="L550" s="160"/>
      <c r="M550" s="164"/>
      <c r="N550" s="165"/>
      <c r="O550" s="165"/>
      <c r="P550" s="165"/>
      <c r="Q550" s="165"/>
      <c r="R550" s="165"/>
      <c r="S550" s="165"/>
      <c r="T550" s="166"/>
      <c r="AT550" s="161" t="s">
        <v>306</v>
      </c>
      <c r="AU550" s="161" t="s">
        <v>83</v>
      </c>
      <c r="AV550" s="159" t="s">
        <v>310</v>
      </c>
      <c r="AW550" s="159" t="s">
        <v>31</v>
      </c>
      <c r="AX550" s="159" t="s">
        <v>8</v>
      </c>
      <c r="AY550" s="161" t="s">
        <v>298</v>
      </c>
    </row>
    <row r="551" spans="1:65" s="49" customFormat="1" ht="24.2" customHeight="1">
      <c r="A551" s="47"/>
      <c r="B551" s="46"/>
      <c r="C551" s="135" t="s">
        <v>876</v>
      </c>
      <c r="D551" s="135" t="s">
        <v>300</v>
      </c>
      <c r="E551" s="136" t="s">
        <v>877</v>
      </c>
      <c r="F551" s="137" t="s">
        <v>878</v>
      </c>
      <c r="G551" s="138" t="s">
        <v>303</v>
      </c>
      <c r="H551" s="139">
        <v>19.257</v>
      </c>
      <c r="I551" s="23"/>
      <c r="J551" s="140">
        <f>ROUND(I551*H551,0)</f>
        <v>0</v>
      </c>
      <c r="K551" s="137" t="s">
        <v>314</v>
      </c>
      <c r="L551" s="46"/>
      <c r="M551" s="141" t="s">
        <v>1</v>
      </c>
      <c r="N551" s="142" t="s">
        <v>40</v>
      </c>
      <c r="O551" s="129"/>
      <c r="P551" s="130">
        <f>O551*H551</f>
        <v>0</v>
      </c>
      <c r="Q551" s="130">
        <v>0</v>
      </c>
      <c r="R551" s="130">
        <f>Q551*H551</f>
        <v>0</v>
      </c>
      <c r="S551" s="130">
        <v>0</v>
      </c>
      <c r="T551" s="131">
        <f>S551*H551</f>
        <v>0</v>
      </c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R551" s="132" t="s">
        <v>304</v>
      </c>
      <c r="AT551" s="132" t="s">
        <v>300</v>
      </c>
      <c r="AU551" s="132" t="s">
        <v>83</v>
      </c>
      <c r="AY551" s="39" t="s">
        <v>298</v>
      </c>
      <c r="BE551" s="133">
        <f>IF(N551="základní",J551,0)</f>
        <v>0</v>
      </c>
      <c r="BF551" s="133">
        <f>IF(N551="snížená",J551,0)</f>
        <v>0</v>
      </c>
      <c r="BG551" s="133">
        <f>IF(N551="zákl. přenesená",J551,0)</f>
        <v>0</v>
      </c>
      <c r="BH551" s="133">
        <f>IF(N551="sníž. přenesená",J551,0)</f>
        <v>0</v>
      </c>
      <c r="BI551" s="133">
        <f>IF(N551="nulová",J551,0)</f>
        <v>0</v>
      </c>
      <c r="BJ551" s="39" t="s">
        <v>8</v>
      </c>
      <c r="BK551" s="133">
        <f>ROUND(I551*H551,0)</f>
        <v>0</v>
      </c>
      <c r="BL551" s="39" t="s">
        <v>304</v>
      </c>
      <c r="BM551" s="132" t="s">
        <v>879</v>
      </c>
    </row>
    <row r="552" spans="2:51" s="150" customFormat="1" ht="12">
      <c r="B552" s="151"/>
      <c r="D552" s="152" t="s">
        <v>306</v>
      </c>
      <c r="E552" s="153" t="s">
        <v>1</v>
      </c>
      <c r="F552" s="154" t="s">
        <v>864</v>
      </c>
      <c r="H552" s="155">
        <v>0.767</v>
      </c>
      <c r="L552" s="151"/>
      <c r="M552" s="156"/>
      <c r="N552" s="157"/>
      <c r="O552" s="157"/>
      <c r="P552" s="157"/>
      <c r="Q552" s="157"/>
      <c r="R552" s="157"/>
      <c r="S552" s="157"/>
      <c r="T552" s="158"/>
      <c r="AT552" s="153" t="s">
        <v>306</v>
      </c>
      <c r="AU552" s="153" t="s">
        <v>83</v>
      </c>
      <c r="AV552" s="150" t="s">
        <v>83</v>
      </c>
      <c r="AW552" s="150" t="s">
        <v>31</v>
      </c>
      <c r="AX552" s="150" t="s">
        <v>75</v>
      </c>
      <c r="AY552" s="153" t="s">
        <v>298</v>
      </c>
    </row>
    <row r="553" spans="2:51" s="150" customFormat="1" ht="12">
      <c r="B553" s="151"/>
      <c r="D553" s="152" t="s">
        <v>306</v>
      </c>
      <c r="E553" s="153" t="s">
        <v>1</v>
      </c>
      <c r="F553" s="154" t="s">
        <v>865</v>
      </c>
      <c r="H553" s="155">
        <v>3.719</v>
      </c>
      <c r="L553" s="151"/>
      <c r="M553" s="156"/>
      <c r="N553" s="157"/>
      <c r="O553" s="157"/>
      <c r="P553" s="157"/>
      <c r="Q553" s="157"/>
      <c r="R553" s="157"/>
      <c r="S553" s="157"/>
      <c r="T553" s="158"/>
      <c r="AT553" s="153" t="s">
        <v>306</v>
      </c>
      <c r="AU553" s="153" t="s">
        <v>83</v>
      </c>
      <c r="AV553" s="150" t="s">
        <v>83</v>
      </c>
      <c r="AW553" s="150" t="s">
        <v>31</v>
      </c>
      <c r="AX553" s="150" t="s">
        <v>75</v>
      </c>
      <c r="AY553" s="153" t="s">
        <v>298</v>
      </c>
    </row>
    <row r="554" spans="2:51" s="150" customFormat="1" ht="12">
      <c r="B554" s="151"/>
      <c r="D554" s="152" t="s">
        <v>306</v>
      </c>
      <c r="E554" s="153" t="s">
        <v>1</v>
      </c>
      <c r="F554" s="154" t="s">
        <v>866</v>
      </c>
      <c r="H554" s="155">
        <v>0.855</v>
      </c>
      <c r="L554" s="151"/>
      <c r="M554" s="156"/>
      <c r="N554" s="157"/>
      <c r="O554" s="157"/>
      <c r="P554" s="157"/>
      <c r="Q554" s="157"/>
      <c r="R554" s="157"/>
      <c r="S554" s="157"/>
      <c r="T554" s="158"/>
      <c r="AT554" s="153" t="s">
        <v>306</v>
      </c>
      <c r="AU554" s="153" t="s">
        <v>83</v>
      </c>
      <c r="AV554" s="150" t="s">
        <v>83</v>
      </c>
      <c r="AW554" s="150" t="s">
        <v>31</v>
      </c>
      <c r="AX554" s="150" t="s">
        <v>75</v>
      </c>
      <c r="AY554" s="153" t="s">
        <v>298</v>
      </c>
    </row>
    <row r="555" spans="2:51" s="150" customFormat="1" ht="12">
      <c r="B555" s="151"/>
      <c r="D555" s="152" t="s">
        <v>306</v>
      </c>
      <c r="E555" s="153" t="s">
        <v>1</v>
      </c>
      <c r="F555" s="154" t="s">
        <v>867</v>
      </c>
      <c r="H555" s="155">
        <v>13.916</v>
      </c>
      <c r="L555" s="151"/>
      <c r="M555" s="156"/>
      <c r="N555" s="157"/>
      <c r="O555" s="157"/>
      <c r="P555" s="157"/>
      <c r="Q555" s="157"/>
      <c r="R555" s="157"/>
      <c r="S555" s="157"/>
      <c r="T555" s="158"/>
      <c r="AT555" s="153" t="s">
        <v>306</v>
      </c>
      <c r="AU555" s="153" t="s">
        <v>83</v>
      </c>
      <c r="AV555" s="150" t="s">
        <v>83</v>
      </c>
      <c r="AW555" s="150" t="s">
        <v>31</v>
      </c>
      <c r="AX555" s="150" t="s">
        <v>75</v>
      </c>
      <c r="AY555" s="153" t="s">
        <v>298</v>
      </c>
    </row>
    <row r="556" spans="2:51" s="159" customFormat="1" ht="12">
      <c r="B556" s="160"/>
      <c r="D556" s="152" t="s">
        <v>306</v>
      </c>
      <c r="E556" s="161" t="s">
        <v>1</v>
      </c>
      <c r="F556" s="162" t="s">
        <v>309</v>
      </c>
      <c r="H556" s="163">
        <v>19.257</v>
      </c>
      <c r="L556" s="160"/>
      <c r="M556" s="164"/>
      <c r="N556" s="165"/>
      <c r="O556" s="165"/>
      <c r="P556" s="165"/>
      <c r="Q556" s="165"/>
      <c r="R556" s="165"/>
      <c r="S556" s="165"/>
      <c r="T556" s="166"/>
      <c r="AT556" s="161" t="s">
        <v>306</v>
      </c>
      <c r="AU556" s="161" t="s">
        <v>83</v>
      </c>
      <c r="AV556" s="159" t="s">
        <v>310</v>
      </c>
      <c r="AW556" s="159" t="s">
        <v>31</v>
      </c>
      <c r="AX556" s="159" t="s">
        <v>8</v>
      </c>
      <c r="AY556" s="161" t="s">
        <v>298</v>
      </c>
    </row>
    <row r="557" spans="1:65" s="49" customFormat="1" ht="24.2" customHeight="1">
      <c r="A557" s="47"/>
      <c r="B557" s="46"/>
      <c r="C557" s="135" t="s">
        <v>880</v>
      </c>
      <c r="D557" s="135" t="s">
        <v>300</v>
      </c>
      <c r="E557" s="136" t="s">
        <v>881</v>
      </c>
      <c r="F557" s="137" t="s">
        <v>882</v>
      </c>
      <c r="G557" s="138" t="s">
        <v>303</v>
      </c>
      <c r="H557" s="139">
        <v>0.399</v>
      </c>
      <c r="I557" s="23"/>
      <c r="J557" s="140">
        <f>ROUND(I557*H557,0)</f>
        <v>0</v>
      </c>
      <c r="K557" s="137" t="s">
        <v>314</v>
      </c>
      <c r="L557" s="46"/>
      <c r="M557" s="141" t="s">
        <v>1</v>
      </c>
      <c r="N557" s="142" t="s">
        <v>40</v>
      </c>
      <c r="O557" s="129"/>
      <c r="P557" s="130">
        <f>O557*H557</f>
        <v>0</v>
      </c>
      <c r="Q557" s="130">
        <v>0</v>
      </c>
      <c r="R557" s="130">
        <f>Q557*H557</f>
        <v>0</v>
      </c>
      <c r="S557" s="130">
        <v>0</v>
      </c>
      <c r="T557" s="131">
        <f>S557*H557</f>
        <v>0</v>
      </c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R557" s="132" t="s">
        <v>304</v>
      </c>
      <c r="AT557" s="132" t="s">
        <v>300</v>
      </c>
      <c r="AU557" s="132" t="s">
        <v>83</v>
      </c>
      <c r="AY557" s="39" t="s">
        <v>298</v>
      </c>
      <c r="BE557" s="133">
        <f>IF(N557="základní",J557,0)</f>
        <v>0</v>
      </c>
      <c r="BF557" s="133">
        <f>IF(N557="snížená",J557,0)</f>
        <v>0</v>
      </c>
      <c r="BG557" s="133">
        <f>IF(N557="zákl. přenesená",J557,0)</f>
        <v>0</v>
      </c>
      <c r="BH557" s="133">
        <f>IF(N557="sníž. přenesená",J557,0)</f>
        <v>0</v>
      </c>
      <c r="BI557" s="133">
        <f>IF(N557="nulová",J557,0)</f>
        <v>0</v>
      </c>
      <c r="BJ557" s="39" t="s">
        <v>8</v>
      </c>
      <c r="BK557" s="133">
        <f>ROUND(I557*H557,0)</f>
        <v>0</v>
      </c>
      <c r="BL557" s="39" t="s">
        <v>304</v>
      </c>
      <c r="BM557" s="132" t="s">
        <v>883</v>
      </c>
    </row>
    <row r="558" spans="2:51" s="150" customFormat="1" ht="12">
      <c r="B558" s="151"/>
      <c r="D558" s="152" t="s">
        <v>306</v>
      </c>
      <c r="E558" s="153" t="s">
        <v>1</v>
      </c>
      <c r="F558" s="154" t="s">
        <v>853</v>
      </c>
      <c r="H558" s="155">
        <v>0.399</v>
      </c>
      <c r="L558" s="151"/>
      <c r="M558" s="156"/>
      <c r="N558" s="157"/>
      <c r="O558" s="157"/>
      <c r="P558" s="157"/>
      <c r="Q558" s="157"/>
      <c r="R558" s="157"/>
      <c r="S558" s="157"/>
      <c r="T558" s="158"/>
      <c r="AT558" s="153" t="s">
        <v>306</v>
      </c>
      <c r="AU558" s="153" t="s">
        <v>83</v>
      </c>
      <c r="AV558" s="150" t="s">
        <v>83</v>
      </c>
      <c r="AW558" s="150" t="s">
        <v>31</v>
      </c>
      <c r="AX558" s="150" t="s">
        <v>8</v>
      </c>
      <c r="AY558" s="153" t="s">
        <v>298</v>
      </c>
    </row>
    <row r="559" spans="1:65" s="49" customFormat="1" ht="24.2" customHeight="1">
      <c r="A559" s="47"/>
      <c r="B559" s="46"/>
      <c r="C559" s="135" t="s">
        <v>884</v>
      </c>
      <c r="D559" s="135" t="s">
        <v>300</v>
      </c>
      <c r="E559" s="136" t="s">
        <v>885</v>
      </c>
      <c r="F559" s="137" t="s">
        <v>886</v>
      </c>
      <c r="G559" s="138" t="s">
        <v>303</v>
      </c>
      <c r="H559" s="139">
        <v>16.724</v>
      </c>
      <c r="I559" s="23"/>
      <c r="J559" s="140">
        <f>ROUND(I559*H559,0)</f>
        <v>0</v>
      </c>
      <c r="K559" s="137" t="s">
        <v>314</v>
      </c>
      <c r="L559" s="46"/>
      <c r="M559" s="141" t="s">
        <v>1</v>
      </c>
      <c r="N559" s="142" t="s">
        <v>40</v>
      </c>
      <c r="O559" s="129"/>
      <c r="P559" s="130">
        <f>O559*H559</f>
        <v>0</v>
      </c>
      <c r="Q559" s="130">
        <v>0</v>
      </c>
      <c r="R559" s="130">
        <f>Q559*H559</f>
        <v>0</v>
      </c>
      <c r="S559" s="130">
        <v>0</v>
      </c>
      <c r="T559" s="131">
        <f>S559*H559</f>
        <v>0</v>
      </c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R559" s="132" t="s">
        <v>304</v>
      </c>
      <c r="AT559" s="132" t="s">
        <v>300</v>
      </c>
      <c r="AU559" s="132" t="s">
        <v>83</v>
      </c>
      <c r="AY559" s="39" t="s">
        <v>298</v>
      </c>
      <c r="BE559" s="133">
        <f>IF(N559="základní",J559,0)</f>
        <v>0</v>
      </c>
      <c r="BF559" s="133">
        <f>IF(N559="snížená",J559,0)</f>
        <v>0</v>
      </c>
      <c r="BG559" s="133">
        <f>IF(N559="zákl. přenesená",J559,0)</f>
        <v>0</v>
      </c>
      <c r="BH559" s="133">
        <f>IF(N559="sníž. přenesená",J559,0)</f>
        <v>0</v>
      </c>
      <c r="BI559" s="133">
        <f>IF(N559="nulová",J559,0)</f>
        <v>0</v>
      </c>
      <c r="BJ559" s="39" t="s">
        <v>8</v>
      </c>
      <c r="BK559" s="133">
        <f>ROUND(I559*H559,0)</f>
        <v>0</v>
      </c>
      <c r="BL559" s="39" t="s">
        <v>304</v>
      </c>
      <c r="BM559" s="132" t="s">
        <v>887</v>
      </c>
    </row>
    <row r="560" spans="2:51" s="150" customFormat="1" ht="12">
      <c r="B560" s="151"/>
      <c r="D560" s="152" t="s">
        <v>306</v>
      </c>
      <c r="E560" s="153" t="s">
        <v>1</v>
      </c>
      <c r="F560" s="154" t="s">
        <v>858</v>
      </c>
      <c r="H560" s="155">
        <v>5.174</v>
      </c>
      <c r="L560" s="151"/>
      <c r="M560" s="156"/>
      <c r="N560" s="157"/>
      <c r="O560" s="157"/>
      <c r="P560" s="157"/>
      <c r="Q560" s="157"/>
      <c r="R560" s="157"/>
      <c r="S560" s="157"/>
      <c r="T560" s="158"/>
      <c r="AT560" s="153" t="s">
        <v>306</v>
      </c>
      <c r="AU560" s="153" t="s">
        <v>83</v>
      </c>
      <c r="AV560" s="150" t="s">
        <v>83</v>
      </c>
      <c r="AW560" s="150" t="s">
        <v>31</v>
      </c>
      <c r="AX560" s="150" t="s">
        <v>75</v>
      </c>
      <c r="AY560" s="153" t="s">
        <v>298</v>
      </c>
    </row>
    <row r="561" spans="2:51" s="150" customFormat="1" ht="12">
      <c r="B561" s="151"/>
      <c r="D561" s="152" t="s">
        <v>306</v>
      </c>
      <c r="E561" s="153" t="s">
        <v>1</v>
      </c>
      <c r="F561" s="154" t="s">
        <v>859</v>
      </c>
      <c r="H561" s="155">
        <v>11.55</v>
      </c>
      <c r="L561" s="151"/>
      <c r="M561" s="156"/>
      <c r="N561" s="157"/>
      <c r="O561" s="157"/>
      <c r="P561" s="157"/>
      <c r="Q561" s="157"/>
      <c r="R561" s="157"/>
      <c r="S561" s="157"/>
      <c r="T561" s="158"/>
      <c r="AT561" s="153" t="s">
        <v>306</v>
      </c>
      <c r="AU561" s="153" t="s">
        <v>83</v>
      </c>
      <c r="AV561" s="150" t="s">
        <v>83</v>
      </c>
      <c r="AW561" s="150" t="s">
        <v>31</v>
      </c>
      <c r="AX561" s="150" t="s">
        <v>75</v>
      </c>
      <c r="AY561" s="153" t="s">
        <v>298</v>
      </c>
    </row>
    <row r="562" spans="2:51" s="159" customFormat="1" ht="12">
      <c r="B562" s="160"/>
      <c r="D562" s="152" t="s">
        <v>306</v>
      </c>
      <c r="E562" s="161" t="s">
        <v>1</v>
      </c>
      <c r="F562" s="162" t="s">
        <v>309</v>
      </c>
      <c r="H562" s="163">
        <v>16.724</v>
      </c>
      <c r="L562" s="160"/>
      <c r="M562" s="164"/>
      <c r="N562" s="165"/>
      <c r="O562" s="165"/>
      <c r="P562" s="165"/>
      <c r="Q562" s="165"/>
      <c r="R562" s="165"/>
      <c r="S562" s="165"/>
      <c r="T562" s="166"/>
      <c r="AT562" s="161" t="s">
        <v>306</v>
      </c>
      <c r="AU562" s="161" t="s">
        <v>83</v>
      </c>
      <c r="AV562" s="159" t="s">
        <v>310</v>
      </c>
      <c r="AW562" s="159" t="s">
        <v>31</v>
      </c>
      <c r="AX562" s="159" t="s">
        <v>8</v>
      </c>
      <c r="AY562" s="161" t="s">
        <v>298</v>
      </c>
    </row>
    <row r="563" spans="1:65" s="49" customFormat="1" ht="24.2" customHeight="1">
      <c r="A563" s="47"/>
      <c r="B563" s="46"/>
      <c r="C563" s="135" t="s">
        <v>888</v>
      </c>
      <c r="D563" s="135" t="s">
        <v>300</v>
      </c>
      <c r="E563" s="136" t="s">
        <v>889</v>
      </c>
      <c r="F563" s="137" t="s">
        <v>890</v>
      </c>
      <c r="G563" s="138" t="s">
        <v>303</v>
      </c>
      <c r="H563" s="139">
        <v>19.257</v>
      </c>
      <c r="I563" s="23"/>
      <c r="J563" s="140">
        <f>ROUND(I563*H563,0)</f>
        <v>0</v>
      </c>
      <c r="K563" s="137" t="s">
        <v>314</v>
      </c>
      <c r="L563" s="46"/>
      <c r="M563" s="141" t="s">
        <v>1</v>
      </c>
      <c r="N563" s="142" t="s">
        <v>40</v>
      </c>
      <c r="O563" s="129"/>
      <c r="P563" s="130">
        <f>O563*H563</f>
        <v>0</v>
      </c>
      <c r="Q563" s="130">
        <v>0</v>
      </c>
      <c r="R563" s="130">
        <f>Q563*H563</f>
        <v>0</v>
      </c>
      <c r="S563" s="130">
        <v>0</v>
      </c>
      <c r="T563" s="131">
        <f>S563*H563</f>
        <v>0</v>
      </c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R563" s="132" t="s">
        <v>304</v>
      </c>
      <c r="AT563" s="132" t="s">
        <v>300</v>
      </c>
      <c r="AU563" s="132" t="s">
        <v>83</v>
      </c>
      <c r="AY563" s="39" t="s">
        <v>298</v>
      </c>
      <c r="BE563" s="133">
        <f>IF(N563="základní",J563,0)</f>
        <v>0</v>
      </c>
      <c r="BF563" s="133">
        <f>IF(N563="snížená",J563,0)</f>
        <v>0</v>
      </c>
      <c r="BG563" s="133">
        <f>IF(N563="zákl. přenesená",J563,0)</f>
        <v>0</v>
      </c>
      <c r="BH563" s="133">
        <f>IF(N563="sníž. přenesená",J563,0)</f>
        <v>0</v>
      </c>
      <c r="BI563" s="133">
        <f>IF(N563="nulová",J563,0)</f>
        <v>0</v>
      </c>
      <c r="BJ563" s="39" t="s">
        <v>8</v>
      </c>
      <c r="BK563" s="133">
        <f>ROUND(I563*H563,0)</f>
        <v>0</v>
      </c>
      <c r="BL563" s="39" t="s">
        <v>304</v>
      </c>
      <c r="BM563" s="132" t="s">
        <v>891</v>
      </c>
    </row>
    <row r="564" spans="2:51" s="150" customFormat="1" ht="12">
      <c r="B564" s="151"/>
      <c r="D564" s="152" t="s">
        <v>306</v>
      </c>
      <c r="E564" s="153" t="s">
        <v>1</v>
      </c>
      <c r="F564" s="154" t="s">
        <v>864</v>
      </c>
      <c r="H564" s="155">
        <v>0.767</v>
      </c>
      <c r="L564" s="151"/>
      <c r="M564" s="156"/>
      <c r="N564" s="157"/>
      <c r="O564" s="157"/>
      <c r="P564" s="157"/>
      <c r="Q564" s="157"/>
      <c r="R564" s="157"/>
      <c r="S564" s="157"/>
      <c r="T564" s="158"/>
      <c r="AT564" s="153" t="s">
        <v>306</v>
      </c>
      <c r="AU564" s="153" t="s">
        <v>83</v>
      </c>
      <c r="AV564" s="150" t="s">
        <v>83</v>
      </c>
      <c r="AW564" s="150" t="s">
        <v>31</v>
      </c>
      <c r="AX564" s="150" t="s">
        <v>75</v>
      </c>
      <c r="AY564" s="153" t="s">
        <v>298</v>
      </c>
    </row>
    <row r="565" spans="2:51" s="150" customFormat="1" ht="12">
      <c r="B565" s="151"/>
      <c r="D565" s="152" t="s">
        <v>306</v>
      </c>
      <c r="E565" s="153" t="s">
        <v>1</v>
      </c>
      <c r="F565" s="154" t="s">
        <v>865</v>
      </c>
      <c r="H565" s="155">
        <v>3.719</v>
      </c>
      <c r="L565" s="151"/>
      <c r="M565" s="156"/>
      <c r="N565" s="157"/>
      <c r="O565" s="157"/>
      <c r="P565" s="157"/>
      <c r="Q565" s="157"/>
      <c r="R565" s="157"/>
      <c r="S565" s="157"/>
      <c r="T565" s="158"/>
      <c r="AT565" s="153" t="s">
        <v>306</v>
      </c>
      <c r="AU565" s="153" t="s">
        <v>83</v>
      </c>
      <c r="AV565" s="150" t="s">
        <v>83</v>
      </c>
      <c r="AW565" s="150" t="s">
        <v>31</v>
      </c>
      <c r="AX565" s="150" t="s">
        <v>75</v>
      </c>
      <c r="AY565" s="153" t="s">
        <v>298</v>
      </c>
    </row>
    <row r="566" spans="2:51" s="150" customFormat="1" ht="12">
      <c r="B566" s="151"/>
      <c r="D566" s="152" t="s">
        <v>306</v>
      </c>
      <c r="E566" s="153" t="s">
        <v>1</v>
      </c>
      <c r="F566" s="154" t="s">
        <v>866</v>
      </c>
      <c r="H566" s="155">
        <v>0.855</v>
      </c>
      <c r="L566" s="151"/>
      <c r="M566" s="156"/>
      <c r="N566" s="157"/>
      <c r="O566" s="157"/>
      <c r="P566" s="157"/>
      <c r="Q566" s="157"/>
      <c r="R566" s="157"/>
      <c r="S566" s="157"/>
      <c r="T566" s="158"/>
      <c r="AT566" s="153" t="s">
        <v>306</v>
      </c>
      <c r="AU566" s="153" t="s">
        <v>83</v>
      </c>
      <c r="AV566" s="150" t="s">
        <v>83</v>
      </c>
      <c r="AW566" s="150" t="s">
        <v>31</v>
      </c>
      <c r="AX566" s="150" t="s">
        <v>75</v>
      </c>
      <c r="AY566" s="153" t="s">
        <v>298</v>
      </c>
    </row>
    <row r="567" spans="2:51" s="150" customFormat="1" ht="12">
      <c r="B567" s="151"/>
      <c r="D567" s="152" t="s">
        <v>306</v>
      </c>
      <c r="E567" s="153" t="s">
        <v>1</v>
      </c>
      <c r="F567" s="154" t="s">
        <v>867</v>
      </c>
      <c r="H567" s="155">
        <v>13.916</v>
      </c>
      <c r="L567" s="151"/>
      <c r="M567" s="156"/>
      <c r="N567" s="157"/>
      <c r="O567" s="157"/>
      <c r="P567" s="157"/>
      <c r="Q567" s="157"/>
      <c r="R567" s="157"/>
      <c r="S567" s="157"/>
      <c r="T567" s="158"/>
      <c r="AT567" s="153" t="s">
        <v>306</v>
      </c>
      <c r="AU567" s="153" t="s">
        <v>83</v>
      </c>
      <c r="AV567" s="150" t="s">
        <v>83</v>
      </c>
      <c r="AW567" s="150" t="s">
        <v>31</v>
      </c>
      <c r="AX567" s="150" t="s">
        <v>75</v>
      </c>
      <c r="AY567" s="153" t="s">
        <v>298</v>
      </c>
    </row>
    <row r="568" spans="2:51" s="159" customFormat="1" ht="12">
      <c r="B568" s="160"/>
      <c r="D568" s="152" t="s">
        <v>306</v>
      </c>
      <c r="E568" s="161" t="s">
        <v>1</v>
      </c>
      <c r="F568" s="162" t="s">
        <v>309</v>
      </c>
      <c r="H568" s="163">
        <v>19.257</v>
      </c>
      <c r="L568" s="160"/>
      <c r="M568" s="164"/>
      <c r="N568" s="165"/>
      <c r="O568" s="165"/>
      <c r="P568" s="165"/>
      <c r="Q568" s="165"/>
      <c r="R568" s="165"/>
      <c r="S568" s="165"/>
      <c r="T568" s="166"/>
      <c r="AT568" s="161" t="s">
        <v>306</v>
      </c>
      <c r="AU568" s="161" t="s">
        <v>83</v>
      </c>
      <c r="AV568" s="159" t="s">
        <v>310</v>
      </c>
      <c r="AW568" s="159" t="s">
        <v>31</v>
      </c>
      <c r="AX568" s="159" t="s">
        <v>8</v>
      </c>
      <c r="AY568" s="161" t="s">
        <v>298</v>
      </c>
    </row>
    <row r="569" spans="1:65" s="49" customFormat="1" ht="14.45" customHeight="1">
      <c r="A569" s="47"/>
      <c r="B569" s="46"/>
      <c r="C569" s="135" t="s">
        <v>892</v>
      </c>
      <c r="D569" s="135" t="s">
        <v>300</v>
      </c>
      <c r="E569" s="136" t="s">
        <v>893</v>
      </c>
      <c r="F569" s="137" t="s">
        <v>894</v>
      </c>
      <c r="G569" s="138" t="s">
        <v>347</v>
      </c>
      <c r="H569" s="139">
        <v>1.568</v>
      </c>
      <c r="I569" s="23"/>
      <c r="J569" s="140">
        <f>ROUND(I569*H569,0)</f>
        <v>0</v>
      </c>
      <c r="K569" s="137" t="s">
        <v>314</v>
      </c>
      <c r="L569" s="46"/>
      <c r="M569" s="141" t="s">
        <v>1</v>
      </c>
      <c r="N569" s="142" t="s">
        <v>40</v>
      </c>
      <c r="O569" s="129"/>
      <c r="P569" s="130">
        <f>O569*H569</f>
        <v>0</v>
      </c>
      <c r="Q569" s="130">
        <v>1.0627727797</v>
      </c>
      <c r="R569" s="130">
        <f>Q569*H569</f>
        <v>1.6664277185696</v>
      </c>
      <c r="S569" s="130">
        <v>0</v>
      </c>
      <c r="T569" s="131">
        <f>S569*H569</f>
        <v>0</v>
      </c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R569" s="132" t="s">
        <v>304</v>
      </c>
      <c r="AT569" s="132" t="s">
        <v>300</v>
      </c>
      <c r="AU569" s="132" t="s">
        <v>83</v>
      </c>
      <c r="AY569" s="39" t="s">
        <v>298</v>
      </c>
      <c r="BE569" s="133">
        <f>IF(N569="základní",J569,0)</f>
        <v>0</v>
      </c>
      <c r="BF569" s="133">
        <f>IF(N569="snížená",J569,0)</f>
        <v>0</v>
      </c>
      <c r="BG569" s="133">
        <f>IF(N569="zákl. přenesená",J569,0)</f>
        <v>0</v>
      </c>
      <c r="BH569" s="133">
        <f>IF(N569="sníž. přenesená",J569,0)</f>
        <v>0</v>
      </c>
      <c r="BI569" s="133">
        <f>IF(N569="nulová",J569,0)</f>
        <v>0</v>
      </c>
      <c r="BJ569" s="39" t="s">
        <v>8</v>
      </c>
      <c r="BK569" s="133">
        <f>ROUND(I569*H569,0)</f>
        <v>0</v>
      </c>
      <c r="BL569" s="39" t="s">
        <v>304</v>
      </c>
      <c r="BM569" s="132" t="s">
        <v>895</v>
      </c>
    </row>
    <row r="570" spans="2:51" s="150" customFormat="1" ht="12">
      <c r="B570" s="151"/>
      <c r="D570" s="152" t="s">
        <v>306</v>
      </c>
      <c r="E570" s="153" t="s">
        <v>1</v>
      </c>
      <c r="F570" s="154" t="s">
        <v>896</v>
      </c>
      <c r="H570" s="155">
        <v>0.093</v>
      </c>
      <c r="L570" s="151"/>
      <c r="M570" s="156"/>
      <c r="N570" s="157"/>
      <c r="O570" s="157"/>
      <c r="P570" s="157"/>
      <c r="Q570" s="157"/>
      <c r="R570" s="157"/>
      <c r="S570" s="157"/>
      <c r="T570" s="158"/>
      <c r="AT570" s="153" t="s">
        <v>306</v>
      </c>
      <c r="AU570" s="153" t="s">
        <v>83</v>
      </c>
      <c r="AV570" s="150" t="s">
        <v>83</v>
      </c>
      <c r="AW570" s="150" t="s">
        <v>31</v>
      </c>
      <c r="AX570" s="150" t="s">
        <v>75</v>
      </c>
      <c r="AY570" s="153" t="s">
        <v>298</v>
      </c>
    </row>
    <row r="571" spans="2:51" s="150" customFormat="1" ht="12">
      <c r="B571" s="151"/>
      <c r="D571" s="152" t="s">
        <v>306</v>
      </c>
      <c r="E571" s="153" t="s">
        <v>1</v>
      </c>
      <c r="F571" s="154" t="s">
        <v>897</v>
      </c>
      <c r="H571" s="155">
        <v>0.36</v>
      </c>
      <c r="L571" s="151"/>
      <c r="M571" s="156"/>
      <c r="N571" s="157"/>
      <c r="O571" s="157"/>
      <c r="P571" s="157"/>
      <c r="Q571" s="157"/>
      <c r="R571" s="157"/>
      <c r="S571" s="157"/>
      <c r="T571" s="158"/>
      <c r="AT571" s="153" t="s">
        <v>306</v>
      </c>
      <c r="AU571" s="153" t="s">
        <v>83</v>
      </c>
      <c r="AV571" s="150" t="s">
        <v>83</v>
      </c>
      <c r="AW571" s="150" t="s">
        <v>31</v>
      </c>
      <c r="AX571" s="150" t="s">
        <v>75</v>
      </c>
      <c r="AY571" s="153" t="s">
        <v>298</v>
      </c>
    </row>
    <row r="572" spans="2:51" s="150" customFormat="1" ht="12">
      <c r="B572" s="151"/>
      <c r="D572" s="152" t="s">
        <v>306</v>
      </c>
      <c r="E572" s="153" t="s">
        <v>1</v>
      </c>
      <c r="F572" s="154" t="s">
        <v>898</v>
      </c>
      <c r="H572" s="155">
        <v>0.03</v>
      </c>
      <c r="L572" s="151"/>
      <c r="M572" s="156"/>
      <c r="N572" s="157"/>
      <c r="O572" s="157"/>
      <c r="P572" s="157"/>
      <c r="Q572" s="157"/>
      <c r="R572" s="157"/>
      <c r="S572" s="157"/>
      <c r="T572" s="158"/>
      <c r="AT572" s="153" t="s">
        <v>306</v>
      </c>
      <c r="AU572" s="153" t="s">
        <v>83</v>
      </c>
      <c r="AV572" s="150" t="s">
        <v>83</v>
      </c>
      <c r="AW572" s="150" t="s">
        <v>31</v>
      </c>
      <c r="AX572" s="150" t="s">
        <v>75</v>
      </c>
      <c r="AY572" s="153" t="s">
        <v>298</v>
      </c>
    </row>
    <row r="573" spans="2:51" s="150" customFormat="1" ht="12">
      <c r="B573" s="151"/>
      <c r="D573" s="152" t="s">
        <v>306</v>
      </c>
      <c r="E573" s="153" t="s">
        <v>1</v>
      </c>
      <c r="F573" s="154" t="s">
        <v>899</v>
      </c>
      <c r="H573" s="155">
        <v>0.251</v>
      </c>
      <c r="L573" s="151"/>
      <c r="M573" s="156"/>
      <c r="N573" s="157"/>
      <c r="O573" s="157"/>
      <c r="P573" s="157"/>
      <c r="Q573" s="157"/>
      <c r="R573" s="157"/>
      <c r="S573" s="157"/>
      <c r="T573" s="158"/>
      <c r="AT573" s="153" t="s">
        <v>306</v>
      </c>
      <c r="AU573" s="153" t="s">
        <v>83</v>
      </c>
      <c r="AV573" s="150" t="s">
        <v>83</v>
      </c>
      <c r="AW573" s="150" t="s">
        <v>31</v>
      </c>
      <c r="AX573" s="150" t="s">
        <v>75</v>
      </c>
      <c r="AY573" s="153" t="s">
        <v>298</v>
      </c>
    </row>
    <row r="574" spans="2:51" s="150" customFormat="1" ht="12">
      <c r="B574" s="151"/>
      <c r="D574" s="152" t="s">
        <v>306</v>
      </c>
      <c r="E574" s="153" t="s">
        <v>1</v>
      </c>
      <c r="F574" s="154" t="s">
        <v>900</v>
      </c>
      <c r="H574" s="155">
        <v>0.275</v>
      </c>
      <c r="L574" s="151"/>
      <c r="M574" s="156"/>
      <c r="N574" s="157"/>
      <c r="O574" s="157"/>
      <c r="P574" s="157"/>
      <c r="Q574" s="157"/>
      <c r="R574" s="157"/>
      <c r="S574" s="157"/>
      <c r="T574" s="158"/>
      <c r="AT574" s="153" t="s">
        <v>306</v>
      </c>
      <c r="AU574" s="153" t="s">
        <v>83</v>
      </c>
      <c r="AV574" s="150" t="s">
        <v>83</v>
      </c>
      <c r="AW574" s="150" t="s">
        <v>31</v>
      </c>
      <c r="AX574" s="150" t="s">
        <v>75</v>
      </c>
      <c r="AY574" s="153" t="s">
        <v>298</v>
      </c>
    </row>
    <row r="575" spans="2:51" s="150" customFormat="1" ht="12">
      <c r="B575" s="151"/>
      <c r="D575" s="152" t="s">
        <v>306</v>
      </c>
      <c r="E575" s="153" t="s">
        <v>1</v>
      </c>
      <c r="F575" s="154" t="s">
        <v>901</v>
      </c>
      <c r="H575" s="155">
        <v>0.559</v>
      </c>
      <c r="L575" s="151"/>
      <c r="M575" s="156"/>
      <c r="N575" s="157"/>
      <c r="O575" s="157"/>
      <c r="P575" s="157"/>
      <c r="Q575" s="157"/>
      <c r="R575" s="157"/>
      <c r="S575" s="157"/>
      <c r="T575" s="158"/>
      <c r="AT575" s="153" t="s">
        <v>306</v>
      </c>
      <c r="AU575" s="153" t="s">
        <v>83</v>
      </c>
      <c r="AV575" s="150" t="s">
        <v>83</v>
      </c>
      <c r="AW575" s="150" t="s">
        <v>31</v>
      </c>
      <c r="AX575" s="150" t="s">
        <v>75</v>
      </c>
      <c r="AY575" s="153" t="s">
        <v>298</v>
      </c>
    </row>
    <row r="576" spans="2:51" s="159" customFormat="1" ht="12">
      <c r="B576" s="160"/>
      <c r="D576" s="152" t="s">
        <v>306</v>
      </c>
      <c r="E576" s="161" t="s">
        <v>1</v>
      </c>
      <c r="F576" s="162" t="s">
        <v>309</v>
      </c>
      <c r="H576" s="163">
        <v>1.568</v>
      </c>
      <c r="L576" s="160"/>
      <c r="M576" s="164"/>
      <c r="N576" s="165"/>
      <c r="O576" s="165"/>
      <c r="P576" s="165"/>
      <c r="Q576" s="165"/>
      <c r="R576" s="165"/>
      <c r="S576" s="165"/>
      <c r="T576" s="166"/>
      <c r="AT576" s="161" t="s">
        <v>306</v>
      </c>
      <c r="AU576" s="161" t="s">
        <v>83</v>
      </c>
      <c r="AV576" s="159" t="s">
        <v>310</v>
      </c>
      <c r="AW576" s="159" t="s">
        <v>31</v>
      </c>
      <c r="AX576" s="159" t="s">
        <v>8</v>
      </c>
      <c r="AY576" s="161" t="s">
        <v>298</v>
      </c>
    </row>
    <row r="577" spans="1:65" s="49" customFormat="1" ht="14.45" customHeight="1">
      <c r="A577" s="47"/>
      <c r="B577" s="46"/>
      <c r="C577" s="135" t="s">
        <v>902</v>
      </c>
      <c r="D577" s="135" t="s">
        <v>300</v>
      </c>
      <c r="E577" s="136" t="s">
        <v>903</v>
      </c>
      <c r="F577" s="137" t="s">
        <v>904</v>
      </c>
      <c r="G577" s="138" t="s">
        <v>381</v>
      </c>
      <c r="H577" s="139">
        <v>299.728</v>
      </c>
      <c r="I577" s="23"/>
      <c r="J577" s="140">
        <f>ROUND(I577*H577,0)</f>
        <v>0</v>
      </c>
      <c r="K577" s="137" t="s">
        <v>314</v>
      </c>
      <c r="L577" s="46"/>
      <c r="M577" s="141" t="s">
        <v>1</v>
      </c>
      <c r="N577" s="142" t="s">
        <v>40</v>
      </c>
      <c r="O577" s="129"/>
      <c r="P577" s="130">
        <f>O577*H577</f>
        <v>0</v>
      </c>
      <c r="Q577" s="130">
        <v>0.000132</v>
      </c>
      <c r="R577" s="130">
        <f>Q577*H577</f>
        <v>0.03956409600000001</v>
      </c>
      <c r="S577" s="130">
        <v>0</v>
      </c>
      <c r="T577" s="131">
        <f>S577*H577</f>
        <v>0</v>
      </c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R577" s="132" t="s">
        <v>304</v>
      </c>
      <c r="AT577" s="132" t="s">
        <v>300</v>
      </c>
      <c r="AU577" s="132" t="s">
        <v>83</v>
      </c>
      <c r="AY577" s="39" t="s">
        <v>298</v>
      </c>
      <c r="BE577" s="133">
        <f>IF(N577="základní",J577,0)</f>
        <v>0</v>
      </c>
      <c r="BF577" s="133">
        <f>IF(N577="snížená",J577,0)</f>
        <v>0</v>
      </c>
      <c r="BG577" s="133">
        <f>IF(N577="zákl. přenesená",J577,0)</f>
        <v>0</v>
      </c>
      <c r="BH577" s="133">
        <f>IF(N577="sníž. přenesená",J577,0)</f>
        <v>0</v>
      </c>
      <c r="BI577" s="133">
        <f>IF(N577="nulová",J577,0)</f>
        <v>0</v>
      </c>
      <c r="BJ577" s="39" t="s">
        <v>8</v>
      </c>
      <c r="BK577" s="133">
        <f>ROUND(I577*H577,0)</f>
        <v>0</v>
      </c>
      <c r="BL577" s="39" t="s">
        <v>304</v>
      </c>
      <c r="BM577" s="132" t="s">
        <v>905</v>
      </c>
    </row>
    <row r="578" spans="2:51" s="150" customFormat="1" ht="12">
      <c r="B578" s="151"/>
      <c r="D578" s="152" t="s">
        <v>306</v>
      </c>
      <c r="E578" s="153" t="s">
        <v>1</v>
      </c>
      <c r="F578" s="154" t="s">
        <v>906</v>
      </c>
      <c r="H578" s="155">
        <v>231.888</v>
      </c>
      <c r="L578" s="151"/>
      <c r="M578" s="156"/>
      <c r="N578" s="157"/>
      <c r="O578" s="157"/>
      <c r="P578" s="157"/>
      <c r="Q578" s="157"/>
      <c r="R578" s="157"/>
      <c r="S578" s="157"/>
      <c r="T578" s="158"/>
      <c r="AT578" s="153" t="s">
        <v>306</v>
      </c>
      <c r="AU578" s="153" t="s">
        <v>83</v>
      </c>
      <c r="AV578" s="150" t="s">
        <v>83</v>
      </c>
      <c r="AW578" s="150" t="s">
        <v>31</v>
      </c>
      <c r="AX578" s="150" t="s">
        <v>75</v>
      </c>
      <c r="AY578" s="153" t="s">
        <v>298</v>
      </c>
    </row>
    <row r="579" spans="2:51" s="150" customFormat="1" ht="12">
      <c r="B579" s="151"/>
      <c r="D579" s="152" t="s">
        <v>306</v>
      </c>
      <c r="E579" s="153" t="s">
        <v>1</v>
      </c>
      <c r="F579" s="154" t="s">
        <v>907</v>
      </c>
      <c r="H579" s="155">
        <v>67.84</v>
      </c>
      <c r="L579" s="151"/>
      <c r="M579" s="156"/>
      <c r="N579" s="157"/>
      <c r="O579" s="157"/>
      <c r="P579" s="157"/>
      <c r="Q579" s="157"/>
      <c r="R579" s="157"/>
      <c r="S579" s="157"/>
      <c r="T579" s="158"/>
      <c r="AT579" s="153" t="s">
        <v>306</v>
      </c>
      <c r="AU579" s="153" t="s">
        <v>83</v>
      </c>
      <c r="AV579" s="150" t="s">
        <v>83</v>
      </c>
      <c r="AW579" s="150" t="s">
        <v>31</v>
      </c>
      <c r="AX579" s="150" t="s">
        <v>75</v>
      </c>
      <c r="AY579" s="153" t="s">
        <v>298</v>
      </c>
    </row>
    <row r="580" spans="2:51" s="159" customFormat="1" ht="12">
      <c r="B580" s="160"/>
      <c r="D580" s="152" t="s">
        <v>306</v>
      </c>
      <c r="E580" s="161" t="s">
        <v>1</v>
      </c>
      <c r="F580" s="162" t="s">
        <v>407</v>
      </c>
      <c r="H580" s="163">
        <v>299.728</v>
      </c>
      <c r="L580" s="160"/>
      <c r="M580" s="164"/>
      <c r="N580" s="165"/>
      <c r="O580" s="165"/>
      <c r="P580" s="165"/>
      <c r="Q580" s="165"/>
      <c r="R580" s="165"/>
      <c r="S580" s="165"/>
      <c r="T580" s="166"/>
      <c r="AT580" s="161" t="s">
        <v>306</v>
      </c>
      <c r="AU580" s="161" t="s">
        <v>83</v>
      </c>
      <c r="AV580" s="159" t="s">
        <v>310</v>
      </c>
      <c r="AW580" s="159" t="s">
        <v>31</v>
      </c>
      <c r="AX580" s="159" t="s">
        <v>8</v>
      </c>
      <c r="AY580" s="161" t="s">
        <v>298</v>
      </c>
    </row>
    <row r="581" spans="1:65" s="49" customFormat="1" ht="24.2" customHeight="1">
      <c r="A581" s="47"/>
      <c r="B581" s="46"/>
      <c r="C581" s="135" t="s">
        <v>908</v>
      </c>
      <c r="D581" s="135" t="s">
        <v>300</v>
      </c>
      <c r="E581" s="136" t="s">
        <v>909</v>
      </c>
      <c r="F581" s="137" t="s">
        <v>910</v>
      </c>
      <c r="G581" s="138" t="s">
        <v>392</v>
      </c>
      <c r="H581" s="139">
        <v>107.4</v>
      </c>
      <c r="I581" s="23"/>
      <c r="J581" s="140">
        <f>ROUND(I581*H581,0)</f>
        <v>0</v>
      </c>
      <c r="K581" s="137" t="s">
        <v>314</v>
      </c>
      <c r="L581" s="46"/>
      <c r="M581" s="141" t="s">
        <v>1</v>
      </c>
      <c r="N581" s="142" t="s">
        <v>40</v>
      </c>
      <c r="O581" s="129"/>
      <c r="P581" s="130">
        <f>O581*H581</f>
        <v>0</v>
      </c>
      <c r="Q581" s="130">
        <v>4.2E-05</v>
      </c>
      <c r="R581" s="130">
        <f>Q581*H581</f>
        <v>0.0045108</v>
      </c>
      <c r="S581" s="130">
        <v>0</v>
      </c>
      <c r="T581" s="131">
        <f>S581*H581</f>
        <v>0</v>
      </c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R581" s="132" t="s">
        <v>304</v>
      </c>
      <c r="AT581" s="132" t="s">
        <v>300</v>
      </c>
      <c r="AU581" s="132" t="s">
        <v>83</v>
      </c>
      <c r="AY581" s="39" t="s">
        <v>298</v>
      </c>
      <c r="BE581" s="133">
        <f>IF(N581="základní",J581,0)</f>
        <v>0</v>
      </c>
      <c r="BF581" s="133">
        <f>IF(N581="snížená",J581,0)</f>
        <v>0</v>
      </c>
      <c r="BG581" s="133">
        <f>IF(N581="zákl. přenesená",J581,0)</f>
        <v>0</v>
      </c>
      <c r="BH581" s="133">
        <f>IF(N581="sníž. přenesená",J581,0)</f>
        <v>0</v>
      </c>
      <c r="BI581" s="133">
        <f>IF(N581="nulová",J581,0)</f>
        <v>0</v>
      </c>
      <c r="BJ581" s="39" t="s">
        <v>8</v>
      </c>
      <c r="BK581" s="133">
        <f>ROUND(I581*H581,0)</f>
        <v>0</v>
      </c>
      <c r="BL581" s="39" t="s">
        <v>304</v>
      </c>
      <c r="BM581" s="132" t="s">
        <v>911</v>
      </c>
    </row>
    <row r="582" spans="2:51" s="150" customFormat="1" ht="12">
      <c r="B582" s="151"/>
      <c r="D582" s="152" t="s">
        <v>306</v>
      </c>
      <c r="E582" s="153" t="s">
        <v>1</v>
      </c>
      <c r="F582" s="154" t="s">
        <v>912</v>
      </c>
      <c r="H582" s="155">
        <v>32.2</v>
      </c>
      <c r="L582" s="151"/>
      <c r="M582" s="156"/>
      <c r="N582" s="157"/>
      <c r="O582" s="157"/>
      <c r="P582" s="157"/>
      <c r="Q582" s="157"/>
      <c r="R582" s="157"/>
      <c r="S582" s="157"/>
      <c r="T582" s="158"/>
      <c r="AT582" s="153" t="s">
        <v>306</v>
      </c>
      <c r="AU582" s="153" t="s">
        <v>83</v>
      </c>
      <c r="AV582" s="150" t="s">
        <v>83</v>
      </c>
      <c r="AW582" s="150" t="s">
        <v>31</v>
      </c>
      <c r="AX582" s="150" t="s">
        <v>75</v>
      </c>
      <c r="AY582" s="153" t="s">
        <v>298</v>
      </c>
    </row>
    <row r="583" spans="2:51" s="150" customFormat="1" ht="12">
      <c r="B583" s="151"/>
      <c r="D583" s="152" t="s">
        <v>306</v>
      </c>
      <c r="E583" s="153" t="s">
        <v>1</v>
      </c>
      <c r="F583" s="154" t="s">
        <v>913</v>
      </c>
      <c r="H583" s="155">
        <v>9.6</v>
      </c>
      <c r="L583" s="151"/>
      <c r="M583" s="156"/>
      <c r="N583" s="157"/>
      <c r="O583" s="157"/>
      <c r="P583" s="157"/>
      <c r="Q583" s="157"/>
      <c r="R583" s="157"/>
      <c r="S583" s="157"/>
      <c r="T583" s="158"/>
      <c r="AT583" s="153" t="s">
        <v>306</v>
      </c>
      <c r="AU583" s="153" t="s">
        <v>83</v>
      </c>
      <c r="AV583" s="150" t="s">
        <v>83</v>
      </c>
      <c r="AW583" s="150" t="s">
        <v>31</v>
      </c>
      <c r="AX583" s="150" t="s">
        <v>75</v>
      </c>
      <c r="AY583" s="153" t="s">
        <v>298</v>
      </c>
    </row>
    <row r="584" spans="2:51" s="150" customFormat="1" ht="12">
      <c r="B584" s="151"/>
      <c r="D584" s="152" t="s">
        <v>306</v>
      </c>
      <c r="E584" s="153" t="s">
        <v>1</v>
      </c>
      <c r="F584" s="154" t="s">
        <v>914</v>
      </c>
      <c r="H584" s="155">
        <v>21.6</v>
      </c>
      <c r="L584" s="151"/>
      <c r="M584" s="156"/>
      <c r="N584" s="157"/>
      <c r="O584" s="157"/>
      <c r="P584" s="157"/>
      <c r="Q584" s="157"/>
      <c r="R584" s="157"/>
      <c r="S584" s="157"/>
      <c r="T584" s="158"/>
      <c r="AT584" s="153" t="s">
        <v>306</v>
      </c>
      <c r="AU584" s="153" t="s">
        <v>83</v>
      </c>
      <c r="AV584" s="150" t="s">
        <v>83</v>
      </c>
      <c r="AW584" s="150" t="s">
        <v>31</v>
      </c>
      <c r="AX584" s="150" t="s">
        <v>75</v>
      </c>
      <c r="AY584" s="153" t="s">
        <v>298</v>
      </c>
    </row>
    <row r="585" spans="2:51" s="150" customFormat="1" ht="12">
      <c r="B585" s="151"/>
      <c r="D585" s="152" t="s">
        <v>306</v>
      </c>
      <c r="E585" s="153" t="s">
        <v>1</v>
      </c>
      <c r="F585" s="154" t="s">
        <v>915</v>
      </c>
      <c r="H585" s="155">
        <v>44</v>
      </c>
      <c r="L585" s="151"/>
      <c r="M585" s="156"/>
      <c r="N585" s="157"/>
      <c r="O585" s="157"/>
      <c r="P585" s="157"/>
      <c r="Q585" s="157"/>
      <c r="R585" s="157"/>
      <c r="S585" s="157"/>
      <c r="T585" s="158"/>
      <c r="AT585" s="153" t="s">
        <v>306</v>
      </c>
      <c r="AU585" s="153" t="s">
        <v>83</v>
      </c>
      <c r="AV585" s="150" t="s">
        <v>83</v>
      </c>
      <c r="AW585" s="150" t="s">
        <v>31</v>
      </c>
      <c r="AX585" s="150" t="s">
        <v>75</v>
      </c>
      <c r="AY585" s="153" t="s">
        <v>298</v>
      </c>
    </row>
    <row r="586" spans="2:51" s="159" customFormat="1" ht="12">
      <c r="B586" s="160"/>
      <c r="D586" s="152" t="s">
        <v>306</v>
      </c>
      <c r="E586" s="161" t="s">
        <v>1</v>
      </c>
      <c r="F586" s="162" t="s">
        <v>916</v>
      </c>
      <c r="H586" s="163">
        <v>107.4</v>
      </c>
      <c r="L586" s="160"/>
      <c r="M586" s="164"/>
      <c r="N586" s="165"/>
      <c r="O586" s="165"/>
      <c r="P586" s="165"/>
      <c r="Q586" s="165"/>
      <c r="R586" s="165"/>
      <c r="S586" s="165"/>
      <c r="T586" s="166"/>
      <c r="AT586" s="161" t="s">
        <v>306</v>
      </c>
      <c r="AU586" s="161" t="s">
        <v>83</v>
      </c>
      <c r="AV586" s="159" t="s">
        <v>310</v>
      </c>
      <c r="AW586" s="159" t="s">
        <v>31</v>
      </c>
      <c r="AX586" s="159" t="s">
        <v>8</v>
      </c>
      <c r="AY586" s="161" t="s">
        <v>298</v>
      </c>
    </row>
    <row r="587" spans="1:65" s="49" customFormat="1" ht="14.45" customHeight="1">
      <c r="A587" s="47"/>
      <c r="B587" s="46"/>
      <c r="C587" s="135" t="s">
        <v>917</v>
      </c>
      <c r="D587" s="135" t="s">
        <v>300</v>
      </c>
      <c r="E587" s="136" t="s">
        <v>918</v>
      </c>
      <c r="F587" s="137" t="s">
        <v>919</v>
      </c>
      <c r="G587" s="138" t="s">
        <v>303</v>
      </c>
      <c r="H587" s="139">
        <v>14.049</v>
      </c>
      <c r="I587" s="23"/>
      <c r="J587" s="140">
        <f>ROUND(I587*H587,0)</f>
        <v>0</v>
      </c>
      <c r="K587" s="137" t="s">
        <v>314</v>
      </c>
      <c r="L587" s="46"/>
      <c r="M587" s="141" t="s">
        <v>1</v>
      </c>
      <c r="N587" s="142" t="s">
        <v>40</v>
      </c>
      <c r="O587" s="129"/>
      <c r="P587" s="130">
        <f>O587*H587</f>
        <v>0</v>
      </c>
      <c r="Q587" s="130">
        <v>1.8</v>
      </c>
      <c r="R587" s="130">
        <f>Q587*H587</f>
        <v>25.2882</v>
      </c>
      <c r="S587" s="130">
        <v>0</v>
      </c>
      <c r="T587" s="131">
        <f>S587*H587</f>
        <v>0</v>
      </c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R587" s="132" t="s">
        <v>304</v>
      </c>
      <c r="AT587" s="132" t="s">
        <v>300</v>
      </c>
      <c r="AU587" s="132" t="s">
        <v>83</v>
      </c>
      <c r="AY587" s="39" t="s">
        <v>298</v>
      </c>
      <c r="BE587" s="133">
        <f>IF(N587="základní",J587,0)</f>
        <v>0</v>
      </c>
      <c r="BF587" s="133">
        <f>IF(N587="snížená",J587,0)</f>
        <v>0</v>
      </c>
      <c r="BG587" s="133">
        <f>IF(N587="zákl. přenesená",J587,0)</f>
        <v>0</v>
      </c>
      <c r="BH587" s="133">
        <f>IF(N587="sníž. přenesená",J587,0)</f>
        <v>0</v>
      </c>
      <c r="BI587" s="133">
        <f>IF(N587="nulová",J587,0)</f>
        <v>0</v>
      </c>
      <c r="BJ587" s="39" t="s">
        <v>8</v>
      </c>
      <c r="BK587" s="133">
        <f>ROUND(I587*H587,0)</f>
        <v>0</v>
      </c>
      <c r="BL587" s="39" t="s">
        <v>304</v>
      </c>
      <c r="BM587" s="132" t="s">
        <v>920</v>
      </c>
    </row>
    <row r="588" spans="2:51" s="150" customFormat="1" ht="12">
      <c r="B588" s="151"/>
      <c r="D588" s="152" t="s">
        <v>306</v>
      </c>
      <c r="E588" s="153" t="s">
        <v>1</v>
      </c>
      <c r="F588" s="154" t="s">
        <v>921</v>
      </c>
      <c r="H588" s="155">
        <v>2.779</v>
      </c>
      <c r="L588" s="151"/>
      <c r="M588" s="156"/>
      <c r="N588" s="157"/>
      <c r="O588" s="157"/>
      <c r="P588" s="157"/>
      <c r="Q588" s="157"/>
      <c r="R588" s="157"/>
      <c r="S588" s="157"/>
      <c r="T588" s="158"/>
      <c r="AT588" s="153" t="s">
        <v>306</v>
      </c>
      <c r="AU588" s="153" t="s">
        <v>83</v>
      </c>
      <c r="AV588" s="150" t="s">
        <v>83</v>
      </c>
      <c r="AW588" s="150" t="s">
        <v>31</v>
      </c>
      <c r="AX588" s="150" t="s">
        <v>75</v>
      </c>
      <c r="AY588" s="153" t="s">
        <v>298</v>
      </c>
    </row>
    <row r="589" spans="2:51" s="150" customFormat="1" ht="12">
      <c r="B589" s="151"/>
      <c r="D589" s="152" t="s">
        <v>306</v>
      </c>
      <c r="E589" s="153" t="s">
        <v>1</v>
      </c>
      <c r="F589" s="154" t="s">
        <v>922</v>
      </c>
      <c r="H589" s="155">
        <v>11.27</v>
      </c>
      <c r="L589" s="151"/>
      <c r="M589" s="156"/>
      <c r="N589" s="157"/>
      <c r="O589" s="157"/>
      <c r="P589" s="157"/>
      <c r="Q589" s="157"/>
      <c r="R589" s="157"/>
      <c r="S589" s="157"/>
      <c r="T589" s="158"/>
      <c r="AT589" s="153" t="s">
        <v>306</v>
      </c>
      <c r="AU589" s="153" t="s">
        <v>83</v>
      </c>
      <c r="AV589" s="150" t="s">
        <v>83</v>
      </c>
      <c r="AW589" s="150" t="s">
        <v>31</v>
      </c>
      <c r="AX589" s="150" t="s">
        <v>75</v>
      </c>
      <c r="AY589" s="153" t="s">
        <v>298</v>
      </c>
    </row>
    <row r="590" spans="2:51" s="159" customFormat="1" ht="12">
      <c r="B590" s="160"/>
      <c r="D590" s="152" t="s">
        <v>306</v>
      </c>
      <c r="E590" s="161" t="s">
        <v>1</v>
      </c>
      <c r="F590" s="162" t="s">
        <v>309</v>
      </c>
      <c r="H590" s="163">
        <v>14.049</v>
      </c>
      <c r="L590" s="160"/>
      <c r="M590" s="164"/>
      <c r="N590" s="165"/>
      <c r="O590" s="165"/>
      <c r="P590" s="165"/>
      <c r="Q590" s="165"/>
      <c r="R590" s="165"/>
      <c r="S590" s="165"/>
      <c r="T590" s="166"/>
      <c r="AT590" s="161" t="s">
        <v>306</v>
      </c>
      <c r="AU590" s="161" t="s">
        <v>83</v>
      </c>
      <c r="AV590" s="159" t="s">
        <v>310</v>
      </c>
      <c r="AW590" s="159" t="s">
        <v>31</v>
      </c>
      <c r="AX590" s="159" t="s">
        <v>8</v>
      </c>
      <c r="AY590" s="161" t="s">
        <v>298</v>
      </c>
    </row>
    <row r="591" spans="2:63" s="107" customFormat="1" ht="22.9" customHeight="1">
      <c r="B591" s="108"/>
      <c r="D591" s="109" t="s">
        <v>74</v>
      </c>
      <c r="E591" s="118" t="s">
        <v>340</v>
      </c>
      <c r="F591" s="118" t="s">
        <v>923</v>
      </c>
      <c r="J591" s="119">
        <f>BK591</f>
        <v>0</v>
      </c>
      <c r="L591" s="108"/>
      <c r="M591" s="112"/>
      <c r="N591" s="113"/>
      <c r="O591" s="113"/>
      <c r="P591" s="114">
        <f>SUM(P592:P610)</f>
        <v>0</v>
      </c>
      <c r="Q591" s="113"/>
      <c r="R591" s="114">
        <f>SUM(R592:R610)</f>
        <v>0.2115396062</v>
      </c>
      <c r="S591" s="113"/>
      <c r="T591" s="115">
        <f>SUM(T592:T610)</f>
        <v>0</v>
      </c>
      <c r="AR591" s="109" t="s">
        <v>8</v>
      </c>
      <c r="AT591" s="116" t="s">
        <v>74</v>
      </c>
      <c r="AU591" s="116" t="s">
        <v>8</v>
      </c>
      <c r="AY591" s="109" t="s">
        <v>298</v>
      </c>
      <c r="BK591" s="117">
        <f>SUM(BK592:BK610)</f>
        <v>0</v>
      </c>
    </row>
    <row r="592" spans="1:65" s="49" customFormat="1" ht="24.2" customHeight="1">
      <c r="A592" s="47"/>
      <c r="B592" s="46"/>
      <c r="C592" s="135" t="s">
        <v>924</v>
      </c>
      <c r="D592" s="135" t="s">
        <v>300</v>
      </c>
      <c r="E592" s="136" t="s">
        <v>925</v>
      </c>
      <c r="F592" s="137" t="s">
        <v>926</v>
      </c>
      <c r="G592" s="138" t="s">
        <v>438</v>
      </c>
      <c r="H592" s="139">
        <v>2</v>
      </c>
      <c r="I592" s="23"/>
      <c r="J592" s="140">
        <f>ROUND(I592*H592,0)</f>
        <v>0</v>
      </c>
      <c r="K592" s="137" t="s">
        <v>314</v>
      </c>
      <c r="L592" s="46"/>
      <c r="M592" s="141" t="s">
        <v>1</v>
      </c>
      <c r="N592" s="142" t="s">
        <v>40</v>
      </c>
      <c r="O592" s="129"/>
      <c r="P592" s="130">
        <f>O592*H592</f>
        <v>0</v>
      </c>
      <c r="Q592" s="130">
        <v>0.04005125</v>
      </c>
      <c r="R592" s="130">
        <f>Q592*H592</f>
        <v>0.0801025</v>
      </c>
      <c r="S592" s="130">
        <v>0</v>
      </c>
      <c r="T592" s="131">
        <f>S592*H592</f>
        <v>0</v>
      </c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R592" s="132" t="s">
        <v>304</v>
      </c>
      <c r="AT592" s="132" t="s">
        <v>300</v>
      </c>
      <c r="AU592" s="132" t="s">
        <v>83</v>
      </c>
      <c r="AY592" s="39" t="s">
        <v>298</v>
      </c>
      <c r="BE592" s="133">
        <f>IF(N592="základní",J592,0)</f>
        <v>0</v>
      </c>
      <c r="BF592" s="133">
        <f>IF(N592="snížená",J592,0)</f>
        <v>0</v>
      </c>
      <c r="BG592" s="133">
        <f>IF(N592="zákl. přenesená",J592,0)</f>
        <v>0</v>
      </c>
      <c r="BH592" s="133">
        <f>IF(N592="sníž. přenesená",J592,0)</f>
        <v>0</v>
      </c>
      <c r="BI592" s="133">
        <f>IF(N592="nulová",J592,0)</f>
        <v>0</v>
      </c>
      <c r="BJ592" s="39" t="s">
        <v>8</v>
      </c>
      <c r="BK592" s="133">
        <f>ROUND(I592*H592,0)</f>
        <v>0</v>
      </c>
      <c r="BL592" s="39" t="s">
        <v>304</v>
      </c>
      <c r="BM592" s="132" t="s">
        <v>927</v>
      </c>
    </row>
    <row r="593" spans="2:51" s="150" customFormat="1" ht="12">
      <c r="B593" s="151"/>
      <c r="D593" s="152" t="s">
        <v>306</v>
      </c>
      <c r="E593" s="153" t="s">
        <v>1</v>
      </c>
      <c r="F593" s="154" t="s">
        <v>83</v>
      </c>
      <c r="H593" s="155">
        <v>2</v>
      </c>
      <c r="L593" s="151"/>
      <c r="M593" s="156"/>
      <c r="N593" s="157"/>
      <c r="O593" s="157"/>
      <c r="P593" s="157"/>
      <c r="Q593" s="157"/>
      <c r="R593" s="157"/>
      <c r="S593" s="157"/>
      <c r="T593" s="158"/>
      <c r="AT593" s="153" t="s">
        <v>306</v>
      </c>
      <c r="AU593" s="153" t="s">
        <v>83</v>
      </c>
      <c r="AV593" s="150" t="s">
        <v>83</v>
      </c>
      <c r="AW593" s="150" t="s">
        <v>31</v>
      </c>
      <c r="AX593" s="150" t="s">
        <v>8</v>
      </c>
      <c r="AY593" s="153" t="s">
        <v>298</v>
      </c>
    </row>
    <row r="594" spans="1:65" s="49" customFormat="1" ht="24.2" customHeight="1">
      <c r="A594" s="47"/>
      <c r="B594" s="46"/>
      <c r="C594" s="135" t="s">
        <v>928</v>
      </c>
      <c r="D594" s="135" t="s">
        <v>300</v>
      </c>
      <c r="E594" s="136" t="s">
        <v>929</v>
      </c>
      <c r="F594" s="137" t="s">
        <v>930</v>
      </c>
      <c r="G594" s="138" t="s">
        <v>438</v>
      </c>
      <c r="H594" s="139">
        <v>1</v>
      </c>
      <c r="I594" s="23"/>
      <c r="J594" s="140">
        <f aca="true" t="shared" si="0" ref="J594:J599">ROUND(I594*H594,0)</f>
        <v>0</v>
      </c>
      <c r="K594" s="137" t="s">
        <v>314</v>
      </c>
      <c r="L594" s="46"/>
      <c r="M594" s="141" t="s">
        <v>1</v>
      </c>
      <c r="N594" s="142" t="s">
        <v>40</v>
      </c>
      <c r="O594" s="129"/>
      <c r="P594" s="130">
        <f aca="true" t="shared" si="1" ref="P594:P599">O594*H594</f>
        <v>0</v>
      </c>
      <c r="Q594" s="130">
        <v>0.0119501382</v>
      </c>
      <c r="R594" s="130">
        <f aca="true" t="shared" si="2" ref="R594:R599">Q594*H594</f>
        <v>0.0119501382</v>
      </c>
      <c r="S594" s="130">
        <v>0</v>
      </c>
      <c r="T594" s="131">
        <f aca="true" t="shared" si="3" ref="T594:T599">S594*H594</f>
        <v>0</v>
      </c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R594" s="132" t="s">
        <v>304</v>
      </c>
      <c r="AT594" s="132" t="s">
        <v>300</v>
      </c>
      <c r="AU594" s="132" t="s">
        <v>83</v>
      </c>
      <c r="AY594" s="39" t="s">
        <v>298</v>
      </c>
      <c r="BE594" s="133">
        <f aca="true" t="shared" si="4" ref="BE594:BE599">IF(N594="základní",J594,0)</f>
        <v>0</v>
      </c>
      <c r="BF594" s="133">
        <f aca="true" t="shared" si="5" ref="BF594:BF599">IF(N594="snížená",J594,0)</f>
        <v>0</v>
      </c>
      <c r="BG594" s="133">
        <f aca="true" t="shared" si="6" ref="BG594:BG599">IF(N594="zákl. přenesená",J594,0)</f>
        <v>0</v>
      </c>
      <c r="BH594" s="133">
        <f aca="true" t="shared" si="7" ref="BH594:BH599">IF(N594="sníž. přenesená",J594,0)</f>
        <v>0</v>
      </c>
      <c r="BI594" s="133">
        <f aca="true" t="shared" si="8" ref="BI594:BI599">IF(N594="nulová",J594,0)</f>
        <v>0</v>
      </c>
      <c r="BJ594" s="39" t="s">
        <v>8</v>
      </c>
      <c r="BK594" s="133">
        <f aca="true" t="shared" si="9" ref="BK594:BK599">ROUND(I594*H594,0)</f>
        <v>0</v>
      </c>
      <c r="BL594" s="39" t="s">
        <v>304</v>
      </c>
      <c r="BM594" s="132" t="s">
        <v>931</v>
      </c>
    </row>
    <row r="595" spans="1:65" s="49" customFormat="1" ht="24.2" customHeight="1">
      <c r="A595" s="47"/>
      <c r="B595" s="46"/>
      <c r="C595" s="135" t="s">
        <v>932</v>
      </c>
      <c r="D595" s="135" t="s">
        <v>300</v>
      </c>
      <c r="E595" s="136" t="s">
        <v>933</v>
      </c>
      <c r="F595" s="137" t="s">
        <v>934</v>
      </c>
      <c r="G595" s="138" t="s">
        <v>438</v>
      </c>
      <c r="H595" s="139">
        <v>1</v>
      </c>
      <c r="I595" s="23"/>
      <c r="J595" s="140">
        <f t="shared" si="0"/>
        <v>0</v>
      </c>
      <c r="K595" s="137" t="s">
        <v>314</v>
      </c>
      <c r="L595" s="46"/>
      <c r="M595" s="141" t="s">
        <v>1</v>
      </c>
      <c r="N595" s="142" t="s">
        <v>40</v>
      </c>
      <c r="O595" s="129"/>
      <c r="P595" s="130">
        <f t="shared" si="1"/>
        <v>0</v>
      </c>
      <c r="Q595" s="130">
        <v>0.023707768</v>
      </c>
      <c r="R595" s="130">
        <f t="shared" si="2"/>
        <v>0.023707768</v>
      </c>
      <c r="S595" s="130">
        <v>0</v>
      </c>
      <c r="T595" s="131">
        <f t="shared" si="3"/>
        <v>0</v>
      </c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R595" s="132" t="s">
        <v>304</v>
      </c>
      <c r="AT595" s="132" t="s">
        <v>300</v>
      </c>
      <c r="AU595" s="132" t="s">
        <v>83</v>
      </c>
      <c r="AY595" s="39" t="s">
        <v>298</v>
      </c>
      <c r="BE595" s="133">
        <f t="shared" si="4"/>
        <v>0</v>
      </c>
      <c r="BF595" s="133">
        <f t="shared" si="5"/>
        <v>0</v>
      </c>
      <c r="BG595" s="133">
        <f t="shared" si="6"/>
        <v>0</v>
      </c>
      <c r="BH595" s="133">
        <f t="shared" si="7"/>
        <v>0</v>
      </c>
      <c r="BI595" s="133">
        <f t="shared" si="8"/>
        <v>0</v>
      </c>
      <c r="BJ595" s="39" t="s">
        <v>8</v>
      </c>
      <c r="BK595" s="133">
        <f t="shared" si="9"/>
        <v>0</v>
      </c>
      <c r="BL595" s="39" t="s">
        <v>304</v>
      </c>
      <c r="BM595" s="132" t="s">
        <v>935</v>
      </c>
    </row>
    <row r="596" spans="1:65" s="49" customFormat="1" ht="24.2" customHeight="1">
      <c r="A596" s="47"/>
      <c r="B596" s="46"/>
      <c r="C596" s="135" t="s">
        <v>936</v>
      </c>
      <c r="D596" s="135" t="s">
        <v>300</v>
      </c>
      <c r="E596" s="136" t="s">
        <v>937</v>
      </c>
      <c r="F596" s="137" t="s">
        <v>938</v>
      </c>
      <c r="G596" s="138" t="s">
        <v>438</v>
      </c>
      <c r="H596" s="139">
        <v>2</v>
      </c>
      <c r="I596" s="23"/>
      <c r="J596" s="140">
        <f t="shared" si="0"/>
        <v>0</v>
      </c>
      <c r="K596" s="137" t="s">
        <v>314</v>
      </c>
      <c r="L596" s="46"/>
      <c r="M596" s="141" t="s">
        <v>1</v>
      </c>
      <c r="N596" s="142" t="s">
        <v>40</v>
      </c>
      <c r="O596" s="129"/>
      <c r="P596" s="130">
        <f t="shared" si="1"/>
        <v>0</v>
      </c>
      <c r="Q596" s="130">
        <v>0</v>
      </c>
      <c r="R596" s="130">
        <f t="shared" si="2"/>
        <v>0</v>
      </c>
      <c r="S596" s="130">
        <v>0</v>
      </c>
      <c r="T596" s="131">
        <f t="shared" si="3"/>
        <v>0</v>
      </c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R596" s="132" t="s">
        <v>304</v>
      </c>
      <c r="AT596" s="132" t="s">
        <v>300</v>
      </c>
      <c r="AU596" s="132" t="s">
        <v>83</v>
      </c>
      <c r="AY596" s="39" t="s">
        <v>298</v>
      </c>
      <c r="BE596" s="133">
        <f t="shared" si="4"/>
        <v>0</v>
      </c>
      <c r="BF596" s="133">
        <f t="shared" si="5"/>
        <v>0</v>
      </c>
      <c r="BG596" s="133">
        <f t="shared" si="6"/>
        <v>0</v>
      </c>
      <c r="BH596" s="133">
        <f t="shared" si="7"/>
        <v>0</v>
      </c>
      <c r="BI596" s="133">
        <f t="shared" si="8"/>
        <v>0</v>
      </c>
      <c r="BJ596" s="39" t="s">
        <v>8</v>
      </c>
      <c r="BK596" s="133">
        <f t="shared" si="9"/>
        <v>0</v>
      </c>
      <c r="BL596" s="39" t="s">
        <v>304</v>
      </c>
      <c r="BM596" s="132" t="s">
        <v>939</v>
      </c>
    </row>
    <row r="597" spans="1:65" s="49" customFormat="1" ht="24.2" customHeight="1">
      <c r="A597" s="47"/>
      <c r="B597" s="46"/>
      <c r="C597" s="135" t="s">
        <v>940</v>
      </c>
      <c r="D597" s="135" t="s">
        <v>300</v>
      </c>
      <c r="E597" s="136" t="s">
        <v>941</v>
      </c>
      <c r="F597" s="137" t="s">
        <v>942</v>
      </c>
      <c r="G597" s="138" t="s">
        <v>438</v>
      </c>
      <c r="H597" s="139">
        <v>1</v>
      </c>
      <c r="I597" s="23"/>
      <c r="J597" s="140">
        <f t="shared" si="0"/>
        <v>0</v>
      </c>
      <c r="K597" s="137" t="s">
        <v>314</v>
      </c>
      <c r="L597" s="46"/>
      <c r="M597" s="141" t="s">
        <v>1</v>
      </c>
      <c r="N597" s="142" t="s">
        <v>40</v>
      </c>
      <c r="O597" s="129"/>
      <c r="P597" s="130">
        <f t="shared" si="1"/>
        <v>0</v>
      </c>
      <c r="Q597" s="130">
        <v>0.0019392</v>
      </c>
      <c r="R597" s="130">
        <f t="shared" si="2"/>
        <v>0.0019392</v>
      </c>
      <c r="S597" s="130">
        <v>0</v>
      </c>
      <c r="T597" s="131">
        <f t="shared" si="3"/>
        <v>0</v>
      </c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R597" s="132" t="s">
        <v>304</v>
      </c>
      <c r="AT597" s="132" t="s">
        <v>300</v>
      </c>
      <c r="AU597" s="132" t="s">
        <v>83</v>
      </c>
      <c r="AY597" s="39" t="s">
        <v>298</v>
      </c>
      <c r="BE597" s="133">
        <f t="shared" si="4"/>
        <v>0</v>
      </c>
      <c r="BF597" s="133">
        <f t="shared" si="5"/>
        <v>0</v>
      </c>
      <c r="BG597" s="133">
        <f t="shared" si="6"/>
        <v>0</v>
      </c>
      <c r="BH597" s="133">
        <f t="shared" si="7"/>
        <v>0</v>
      </c>
      <c r="BI597" s="133">
        <f t="shared" si="8"/>
        <v>0</v>
      </c>
      <c r="BJ597" s="39" t="s">
        <v>8</v>
      </c>
      <c r="BK597" s="133">
        <f t="shared" si="9"/>
        <v>0</v>
      </c>
      <c r="BL597" s="39" t="s">
        <v>304</v>
      </c>
      <c r="BM597" s="132" t="s">
        <v>943</v>
      </c>
    </row>
    <row r="598" spans="1:65" s="49" customFormat="1" ht="24.2" customHeight="1">
      <c r="A598" s="47"/>
      <c r="B598" s="46"/>
      <c r="C598" s="135" t="s">
        <v>944</v>
      </c>
      <c r="D598" s="135" t="s">
        <v>300</v>
      </c>
      <c r="E598" s="136" t="s">
        <v>945</v>
      </c>
      <c r="F598" s="137" t="s">
        <v>946</v>
      </c>
      <c r="G598" s="138" t="s">
        <v>438</v>
      </c>
      <c r="H598" s="139">
        <v>1</v>
      </c>
      <c r="I598" s="23"/>
      <c r="J598" s="140">
        <f t="shared" si="0"/>
        <v>0</v>
      </c>
      <c r="K598" s="137" t="s">
        <v>314</v>
      </c>
      <c r="L598" s="46"/>
      <c r="M598" s="141" t="s">
        <v>1</v>
      </c>
      <c r="N598" s="142" t="s">
        <v>40</v>
      </c>
      <c r="O598" s="129"/>
      <c r="P598" s="130">
        <f t="shared" si="1"/>
        <v>0</v>
      </c>
      <c r="Q598" s="130">
        <v>0.0606</v>
      </c>
      <c r="R598" s="130">
        <f t="shared" si="2"/>
        <v>0.0606</v>
      </c>
      <c r="S598" s="130">
        <v>0</v>
      </c>
      <c r="T598" s="131">
        <f t="shared" si="3"/>
        <v>0</v>
      </c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R598" s="132" t="s">
        <v>304</v>
      </c>
      <c r="AT598" s="132" t="s">
        <v>300</v>
      </c>
      <c r="AU598" s="132" t="s">
        <v>83</v>
      </c>
      <c r="AY598" s="39" t="s">
        <v>298</v>
      </c>
      <c r="BE598" s="133">
        <f t="shared" si="4"/>
        <v>0</v>
      </c>
      <c r="BF598" s="133">
        <f t="shared" si="5"/>
        <v>0</v>
      </c>
      <c r="BG598" s="133">
        <f t="shared" si="6"/>
        <v>0</v>
      </c>
      <c r="BH598" s="133">
        <f t="shared" si="7"/>
        <v>0</v>
      </c>
      <c r="BI598" s="133">
        <f t="shared" si="8"/>
        <v>0</v>
      </c>
      <c r="BJ598" s="39" t="s">
        <v>8</v>
      </c>
      <c r="BK598" s="133">
        <f t="shared" si="9"/>
        <v>0</v>
      </c>
      <c r="BL598" s="39" t="s">
        <v>304</v>
      </c>
      <c r="BM598" s="132" t="s">
        <v>947</v>
      </c>
    </row>
    <row r="599" spans="1:65" s="49" customFormat="1" ht="14.45" customHeight="1">
      <c r="A599" s="47"/>
      <c r="B599" s="46"/>
      <c r="C599" s="135" t="s">
        <v>948</v>
      </c>
      <c r="D599" s="135" t="s">
        <v>300</v>
      </c>
      <c r="E599" s="136" t="s">
        <v>949</v>
      </c>
      <c r="F599" s="137" t="s">
        <v>950</v>
      </c>
      <c r="G599" s="138" t="s">
        <v>438</v>
      </c>
      <c r="H599" s="139">
        <v>2</v>
      </c>
      <c r="I599" s="23"/>
      <c r="J599" s="140">
        <f t="shared" si="0"/>
        <v>0</v>
      </c>
      <c r="K599" s="137" t="s">
        <v>1</v>
      </c>
      <c r="L599" s="46"/>
      <c r="M599" s="141" t="s">
        <v>1</v>
      </c>
      <c r="N599" s="142" t="s">
        <v>40</v>
      </c>
      <c r="O599" s="129"/>
      <c r="P599" s="130">
        <f t="shared" si="1"/>
        <v>0</v>
      </c>
      <c r="Q599" s="130">
        <v>0.00184</v>
      </c>
      <c r="R599" s="130">
        <f t="shared" si="2"/>
        <v>0.00368</v>
      </c>
      <c r="S599" s="130">
        <v>0</v>
      </c>
      <c r="T599" s="131">
        <f t="shared" si="3"/>
        <v>0</v>
      </c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R599" s="132" t="s">
        <v>304</v>
      </c>
      <c r="AT599" s="132" t="s">
        <v>300</v>
      </c>
      <c r="AU599" s="132" t="s">
        <v>83</v>
      </c>
      <c r="AY599" s="39" t="s">
        <v>298</v>
      </c>
      <c r="BE599" s="133">
        <f t="shared" si="4"/>
        <v>0</v>
      </c>
      <c r="BF599" s="133">
        <f t="shared" si="5"/>
        <v>0</v>
      </c>
      <c r="BG599" s="133">
        <f t="shared" si="6"/>
        <v>0</v>
      </c>
      <c r="BH599" s="133">
        <f t="shared" si="7"/>
        <v>0</v>
      </c>
      <c r="BI599" s="133">
        <f t="shared" si="8"/>
        <v>0</v>
      </c>
      <c r="BJ599" s="39" t="s">
        <v>8</v>
      </c>
      <c r="BK599" s="133">
        <f t="shared" si="9"/>
        <v>0</v>
      </c>
      <c r="BL599" s="39" t="s">
        <v>304</v>
      </c>
      <c r="BM599" s="132" t="s">
        <v>951</v>
      </c>
    </row>
    <row r="600" spans="2:51" s="150" customFormat="1" ht="12">
      <c r="B600" s="151"/>
      <c r="D600" s="152" t="s">
        <v>306</v>
      </c>
      <c r="E600" s="153" t="s">
        <v>1</v>
      </c>
      <c r="F600" s="154" t="s">
        <v>83</v>
      </c>
      <c r="H600" s="155">
        <v>2</v>
      </c>
      <c r="L600" s="151"/>
      <c r="M600" s="156"/>
      <c r="N600" s="157"/>
      <c r="O600" s="157"/>
      <c r="P600" s="157"/>
      <c r="Q600" s="157"/>
      <c r="R600" s="157"/>
      <c r="S600" s="157"/>
      <c r="T600" s="158"/>
      <c r="AT600" s="153" t="s">
        <v>306</v>
      </c>
      <c r="AU600" s="153" t="s">
        <v>83</v>
      </c>
      <c r="AV600" s="150" t="s">
        <v>83</v>
      </c>
      <c r="AW600" s="150" t="s">
        <v>31</v>
      </c>
      <c r="AX600" s="150" t="s">
        <v>8</v>
      </c>
      <c r="AY600" s="153" t="s">
        <v>298</v>
      </c>
    </row>
    <row r="601" spans="1:65" s="49" customFormat="1" ht="14.45" customHeight="1">
      <c r="A601" s="47"/>
      <c r="B601" s="46"/>
      <c r="C601" s="135" t="s">
        <v>952</v>
      </c>
      <c r="D601" s="135" t="s">
        <v>300</v>
      </c>
      <c r="E601" s="136" t="s">
        <v>953</v>
      </c>
      <c r="F601" s="137" t="s">
        <v>954</v>
      </c>
      <c r="G601" s="138" t="s">
        <v>438</v>
      </c>
      <c r="H601" s="139">
        <v>5</v>
      </c>
      <c r="I601" s="23"/>
      <c r="J601" s="140">
        <f>ROUND(I601*H601,0)</f>
        <v>0</v>
      </c>
      <c r="K601" s="137" t="s">
        <v>1</v>
      </c>
      <c r="L601" s="46"/>
      <c r="M601" s="141" t="s">
        <v>1</v>
      </c>
      <c r="N601" s="142" t="s">
        <v>40</v>
      </c>
      <c r="O601" s="129"/>
      <c r="P601" s="130">
        <f>O601*H601</f>
        <v>0</v>
      </c>
      <c r="Q601" s="130">
        <v>0.00184</v>
      </c>
      <c r="R601" s="130">
        <f>Q601*H601</f>
        <v>0.0092</v>
      </c>
      <c r="S601" s="130">
        <v>0</v>
      </c>
      <c r="T601" s="131">
        <f>S601*H601</f>
        <v>0</v>
      </c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R601" s="132" t="s">
        <v>304</v>
      </c>
      <c r="AT601" s="132" t="s">
        <v>300</v>
      </c>
      <c r="AU601" s="132" t="s">
        <v>83</v>
      </c>
      <c r="AY601" s="39" t="s">
        <v>298</v>
      </c>
      <c r="BE601" s="133">
        <f>IF(N601="základní",J601,0)</f>
        <v>0</v>
      </c>
      <c r="BF601" s="133">
        <f>IF(N601="snížená",J601,0)</f>
        <v>0</v>
      </c>
      <c r="BG601" s="133">
        <f>IF(N601="zákl. přenesená",J601,0)</f>
        <v>0</v>
      </c>
      <c r="BH601" s="133">
        <f>IF(N601="sníž. přenesená",J601,0)</f>
        <v>0</v>
      </c>
      <c r="BI601" s="133">
        <f>IF(N601="nulová",J601,0)</f>
        <v>0</v>
      </c>
      <c r="BJ601" s="39" t="s">
        <v>8</v>
      </c>
      <c r="BK601" s="133">
        <f>ROUND(I601*H601,0)</f>
        <v>0</v>
      </c>
      <c r="BL601" s="39" t="s">
        <v>304</v>
      </c>
      <c r="BM601" s="132" t="s">
        <v>955</v>
      </c>
    </row>
    <row r="602" spans="2:51" s="150" customFormat="1" ht="12">
      <c r="B602" s="151"/>
      <c r="D602" s="152" t="s">
        <v>306</v>
      </c>
      <c r="E602" s="153" t="s">
        <v>1</v>
      </c>
      <c r="F602" s="154" t="s">
        <v>956</v>
      </c>
      <c r="H602" s="155">
        <v>4</v>
      </c>
      <c r="L602" s="151"/>
      <c r="M602" s="156"/>
      <c r="N602" s="157"/>
      <c r="O602" s="157"/>
      <c r="P602" s="157"/>
      <c r="Q602" s="157"/>
      <c r="R602" s="157"/>
      <c r="S602" s="157"/>
      <c r="T602" s="158"/>
      <c r="AT602" s="153" t="s">
        <v>306</v>
      </c>
      <c r="AU602" s="153" t="s">
        <v>83</v>
      </c>
      <c r="AV602" s="150" t="s">
        <v>83</v>
      </c>
      <c r="AW602" s="150" t="s">
        <v>31</v>
      </c>
      <c r="AX602" s="150" t="s">
        <v>75</v>
      </c>
      <c r="AY602" s="153" t="s">
        <v>298</v>
      </c>
    </row>
    <row r="603" spans="2:51" s="150" customFormat="1" ht="12">
      <c r="B603" s="151"/>
      <c r="D603" s="152" t="s">
        <v>306</v>
      </c>
      <c r="E603" s="153" t="s">
        <v>1</v>
      </c>
      <c r="F603" s="154" t="s">
        <v>957</v>
      </c>
      <c r="H603" s="155">
        <v>1</v>
      </c>
      <c r="L603" s="151"/>
      <c r="M603" s="156"/>
      <c r="N603" s="157"/>
      <c r="O603" s="157"/>
      <c r="P603" s="157"/>
      <c r="Q603" s="157"/>
      <c r="R603" s="157"/>
      <c r="S603" s="157"/>
      <c r="T603" s="158"/>
      <c r="AT603" s="153" t="s">
        <v>306</v>
      </c>
      <c r="AU603" s="153" t="s">
        <v>83</v>
      </c>
      <c r="AV603" s="150" t="s">
        <v>83</v>
      </c>
      <c r="AW603" s="150" t="s">
        <v>31</v>
      </c>
      <c r="AX603" s="150" t="s">
        <v>75</v>
      </c>
      <c r="AY603" s="153" t="s">
        <v>298</v>
      </c>
    </row>
    <row r="604" spans="2:51" s="159" customFormat="1" ht="12">
      <c r="B604" s="160"/>
      <c r="D604" s="152" t="s">
        <v>306</v>
      </c>
      <c r="E604" s="161" t="s">
        <v>1</v>
      </c>
      <c r="F604" s="162" t="s">
        <v>309</v>
      </c>
      <c r="H604" s="163">
        <v>5</v>
      </c>
      <c r="L604" s="160"/>
      <c r="M604" s="164"/>
      <c r="N604" s="165"/>
      <c r="O604" s="165"/>
      <c r="P604" s="165"/>
      <c r="Q604" s="165"/>
      <c r="R604" s="165"/>
      <c r="S604" s="165"/>
      <c r="T604" s="166"/>
      <c r="AT604" s="161" t="s">
        <v>306</v>
      </c>
      <c r="AU604" s="161" t="s">
        <v>83</v>
      </c>
      <c r="AV604" s="159" t="s">
        <v>310</v>
      </c>
      <c r="AW604" s="159" t="s">
        <v>31</v>
      </c>
      <c r="AX604" s="159" t="s">
        <v>8</v>
      </c>
      <c r="AY604" s="161" t="s">
        <v>298</v>
      </c>
    </row>
    <row r="605" spans="1:65" s="49" customFormat="1" ht="14.45" customHeight="1">
      <c r="A605" s="47"/>
      <c r="B605" s="46"/>
      <c r="C605" s="135" t="s">
        <v>958</v>
      </c>
      <c r="D605" s="135" t="s">
        <v>300</v>
      </c>
      <c r="E605" s="136" t="s">
        <v>959</v>
      </c>
      <c r="F605" s="137" t="s">
        <v>960</v>
      </c>
      <c r="G605" s="138" t="s">
        <v>438</v>
      </c>
      <c r="H605" s="139">
        <v>13</v>
      </c>
      <c r="I605" s="23"/>
      <c r="J605" s="140">
        <f>ROUND(I605*H605,0)</f>
        <v>0</v>
      </c>
      <c r="K605" s="137" t="s">
        <v>1</v>
      </c>
      <c r="L605" s="46"/>
      <c r="M605" s="141" t="s">
        <v>1</v>
      </c>
      <c r="N605" s="142" t="s">
        <v>40</v>
      </c>
      <c r="O605" s="129"/>
      <c r="P605" s="130">
        <f>O605*H605</f>
        <v>0</v>
      </c>
      <c r="Q605" s="130">
        <v>0.0012</v>
      </c>
      <c r="R605" s="130">
        <f>Q605*H605</f>
        <v>0.0156</v>
      </c>
      <c r="S605" s="130">
        <v>0</v>
      </c>
      <c r="T605" s="131">
        <f>S605*H605</f>
        <v>0</v>
      </c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R605" s="132" t="s">
        <v>304</v>
      </c>
      <c r="AT605" s="132" t="s">
        <v>300</v>
      </c>
      <c r="AU605" s="132" t="s">
        <v>83</v>
      </c>
      <c r="AY605" s="39" t="s">
        <v>298</v>
      </c>
      <c r="BE605" s="133">
        <f>IF(N605="základní",J605,0)</f>
        <v>0</v>
      </c>
      <c r="BF605" s="133">
        <f>IF(N605="snížená",J605,0)</f>
        <v>0</v>
      </c>
      <c r="BG605" s="133">
        <f>IF(N605="zákl. přenesená",J605,0)</f>
        <v>0</v>
      </c>
      <c r="BH605" s="133">
        <f>IF(N605="sníž. přenesená",J605,0)</f>
        <v>0</v>
      </c>
      <c r="BI605" s="133">
        <f>IF(N605="nulová",J605,0)</f>
        <v>0</v>
      </c>
      <c r="BJ605" s="39" t="s">
        <v>8</v>
      </c>
      <c r="BK605" s="133">
        <f>ROUND(I605*H605,0)</f>
        <v>0</v>
      </c>
      <c r="BL605" s="39" t="s">
        <v>304</v>
      </c>
      <c r="BM605" s="132" t="s">
        <v>961</v>
      </c>
    </row>
    <row r="606" spans="2:51" s="150" customFormat="1" ht="12">
      <c r="B606" s="151"/>
      <c r="D606" s="152" t="s">
        <v>306</v>
      </c>
      <c r="E606" s="153" t="s">
        <v>1</v>
      </c>
      <c r="F606" s="154" t="s">
        <v>962</v>
      </c>
      <c r="H606" s="155">
        <v>3</v>
      </c>
      <c r="L606" s="151"/>
      <c r="M606" s="156"/>
      <c r="N606" s="157"/>
      <c r="O606" s="157"/>
      <c r="P606" s="157"/>
      <c r="Q606" s="157"/>
      <c r="R606" s="157"/>
      <c r="S606" s="157"/>
      <c r="T606" s="158"/>
      <c r="AT606" s="153" t="s">
        <v>306</v>
      </c>
      <c r="AU606" s="153" t="s">
        <v>83</v>
      </c>
      <c r="AV606" s="150" t="s">
        <v>83</v>
      </c>
      <c r="AW606" s="150" t="s">
        <v>31</v>
      </c>
      <c r="AX606" s="150" t="s">
        <v>75</v>
      </c>
      <c r="AY606" s="153" t="s">
        <v>298</v>
      </c>
    </row>
    <row r="607" spans="2:51" s="150" customFormat="1" ht="12">
      <c r="B607" s="151"/>
      <c r="D607" s="152" t="s">
        <v>306</v>
      </c>
      <c r="E607" s="153" t="s">
        <v>1</v>
      </c>
      <c r="F607" s="154" t="s">
        <v>963</v>
      </c>
      <c r="H607" s="155">
        <v>10</v>
      </c>
      <c r="L607" s="151"/>
      <c r="M607" s="156"/>
      <c r="N607" s="157"/>
      <c r="O607" s="157"/>
      <c r="P607" s="157"/>
      <c r="Q607" s="157"/>
      <c r="R607" s="157"/>
      <c r="S607" s="157"/>
      <c r="T607" s="158"/>
      <c r="AT607" s="153" t="s">
        <v>306</v>
      </c>
      <c r="AU607" s="153" t="s">
        <v>83</v>
      </c>
      <c r="AV607" s="150" t="s">
        <v>83</v>
      </c>
      <c r="AW607" s="150" t="s">
        <v>31</v>
      </c>
      <c r="AX607" s="150" t="s">
        <v>75</v>
      </c>
      <c r="AY607" s="153" t="s">
        <v>298</v>
      </c>
    </row>
    <row r="608" spans="2:51" s="159" customFormat="1" ht="12">
      <c r="B608" s="160"/>
      <c r="D608" s="152" t="s">
        <v>306</v>
      </c>
      <c r="E608" s="161" t="s">
        <v>1</v>
      </c>
      <c r="F608" s="162" t="s">
        <v>309</v>
      </c>
      <c r="H608" s="163">
        <v>13</v>
      </c>
      <c r="L608" s="160"/>
      <c r="M608" s="164"/>
      <c r="N608" s="165"/>
      <c r="O608" s="165"/>
      <c r="P608" s="165"/>
      <c r="Q608" s="165"/>
      <c r="R608" s="165"/>
      <c r="S608" s="165"/>
      <c r="T608" s="166"/>
      <c r="AT608" s="161" t="s">
        <v>306</v>
      </c>
      <c r="AU608" s="161" t="s">
        <v>83</v>
      </c>
      <c r="AV608" s="159" t="s">
        <v>310</v>
      </c>
      <c r="AW608" s="159" t="s">
        <v>31</v>
      </c>
      <c r="AX608" s="159" t="s">
        <v>8</v>
      </c>
      <c r="AY608" s="161" t="s">
        <v>298</v>
      </c>
    </row>
    <row r="609" spans="1:65" s="49" customFormat="1" ht="14.45" customHeight="1">
      <c r="A609" s="47"/>
      <c r="B609" s="46"/>
      <c r="C609" s="135" t="s">
        <v>964</v>
      </c>
      <c r="D609" s="135" t="s">
        <v>300</v>
      </c>
      <c r="E609" s="136" t="s">
        <v>965</v>
      </c>
      <c r="F609" s="137" t="s">
        <v>966</v>
      </c>
      <c r="G609" s="138" t="s">
        <v>438</v>
      </c>
      <c r="H609" s="139">
        <v>4</v>
      </c>
      <c r="I609" s="23"/>
      <c r="J609" s="140">
        <f>ROUND(I609*H609,0)</f>
        <v>0</v>
      </c>
      <c r="K609" s="137" t="s">
        <v>1</v>
      </c>
      <c r="L609" s="46"/>
      <c r="M609" s="141" t="s">
        <v>1</v>
      </c>
      <c r="N609" s="142" t="s">
        <v>40</v>
      </c>
      <c r="O609" s="129"/>
      <c r="P609" s="130">
        <f>O609*H609</f>
        <v>0</v>
      </c>
      <c r="Q609" s="130">
        <v>0.00119</v>
      </c>
      <c r="R609" s="130">
        <f>Q609*H609</f>
        <v>0.00476</v>
      </c>
      <c r="S609" s="130">
        <v>0</v>
      </c>
      <c r="T609" s="131">
        <f>S609*H609</f>
        <v>0</v>
      </c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R609" s="132" t="s">
        <v>304</v>
      </c>
      <c r="AT609" s="132" t="s">
        <v>300</v>
      </c>
      <c r="AU609" s="132" t="s">
        <v>83</v>
      </c>
      <c r="AY609" s="39" t="s">
        <v>298</v>
      </c>
      <c r="BE609" s="133">
        <f>IF(N609="základní",J609,0)</f>
        <v>0</v>
      </c>
      <c r="BF609" s="133">
        <f>IF(N609="snížená",J609,0)</f>
        <v>0</v>
      </c>
      <c r="BG609" s="133">
        <f>IF(N609="zákl. přenesená",J609,0)</f>
        <v>0</v>
      </c>
      <c r="BH609" s="133">
        <f>IF(N609="sníž. přenesená",J609,0)</f>
        <v>0</v>
      </c>
      <c r="BI609" s="133">
        <f>IF(N609="nulová",J609,0)</f>
        <v>0</v>
      </c>
      <c r="BJ609" s="39" t="s">
        <v>8</v>
      </c>
      <c r="BK609" s="133">
        <f>ROUND(I609*H609,0)</f>
        <v>0</v>
      </c>
      <c r="BL609" s="39" t="s">
        <v>304</v>
      </c>
      <c r="BM609" s="132" t="s">
        <v>967</v>
      </c>
    </row>
    <row r="610" spans="2:51" s="150" customFormat="1" ht="12">
      <c r="B610" s="151"/>
      <c r="D610" s="152" t="s">
        <v>306</v>
      </c>
      <c r="E610" s="153" t="s">
        <v>1</v>
      </c>
      <c r="F610" s="154" t="s">
        <v>968</v>
      </c>
      <c r="H610" s="155">
        <v>4</v>
      </c>
      <c r="L610" s="151"/>
      <c r="M610" s="156"/>
      <c r="N610" s="157"/>
      <c r="O610" s="157"/>
      <c r="P610" s="157"/>
      <c r="Q610" s="157"/>
      <c r="R610" s="157"/>
      <c r="S610" s="157"/>
      <c r="T610" s="158"/>
      <c r="AT610" s="153" t="s">
        <v>306</v>
      </c>
      <c r="AU610" s="153" t="s">
        <v>83</v>
      </c>
      <c r="AV610" s="150" t="s">
        <v>83</v>
      </c>
      <c r="AW610" s="150" t="s">
        <v>31</v>
      </c>
      <c r="AX610" s="150" t="s">
        <v>8</v>
      </c>
      <c r="AY610" s="153" t="s">
        <v>298</v>
      </c>
    </row>
    <row r="611" spans="2:63" s="107" customFormat="1" ht="22.9" customHeight="1">
      <c r="B611" s="108"/>
      <c r="D611" s="109" t="s">
        <v>74</v>
      </c>
      <c r="E611" s="118" t="s">
        <v>344</v>
      </c>
      <c r="F611" s="118" t="s">
        <v>969</v>
      </c>
      <c r="J611" s="119">
        <f>BK611</f>
        <v>0</v>
      </c>
      <c r="L611" s="108"/>
      <c r="M611" s="112"/>
      <c r="N611" s="113"/>
      <c r="O611" s="113"/>
      <c r="P611" s="114">
        <f>SUM(P612:P646)</f>
        <v>0</v>
      </c>
      <c r="Q611" s="113"/>
      <c r="R611" s="114">
        <f>SUM(R612:R646)</f>
        <v>0.1184621602</v>
      </c>
      <c r="S611" s="113"/>
      <c r="T611" s="115">
        <f>SUM(T612:T646)</f>
        <v>154.1134</v>
      </c>
      <c r="AR611" s="109" t="s">
        <v>8</v>
      </c>
      <c r="AT611" s="116" t="s">
        <v>74</v>
      </c>
      <c r="AU611" s="116" t="s">
        <v>8</v>
      </c>
      <c r="AY611" s="109" t="s">
        <v>298</v>
      </c>
      <c r="BK611" s="117">
        <f>SUM(BK612:BK646)</f>
        <v>0</v>
      </c>
    </row>
    <row r="612" spans="1:65" s="49" customFormat="1" ht="24.2" customHeight="1">
      <c r="A612" s="47"/>
      <c r="B612" s="46"/>
      <c r="C612" s="135" t="s">
        <v>970</v>
      </c>
      <c r="D612" s="135" t="s">
        <v>300</v>
      </c>
      <c r="E612" s="136" t="s">
        <v>971</v>
      </c>
      <c r="F612" s="137" t="s">
        <v>972</v>
      </c>
      <c r="G612" s="138" t="s">
        <v>381</v>
      </c>
      <c r="H612" s="139">
        <v>450.4</v>
      </c>
      <c r="I612" s="23"/>
      <c r="J612" s="140">
        <f>ROUND(I612*H612,0)</f>
        <v>0</v>
      </c>
      <c r="K612" s="137" t="s">
        <v>314</v>
      </c>
      <c r="L612" s="46"/>
      <c r="M612" s="141" t="s">
        <v>1</v>
      </c>
      <c r="N612" s="142" t="s">
        <v>40</v>
      </c>
      <c r="O612" s="129"/>
      <c r="P612" s="130">
        <f>O612*H612</f>
        <v>0</v>
      </c>
      <c r="Q612" s="130">
        <v>0</v>
      </c>
      <c r="R612" s="130">
        <f>Q612*H612</f>
        <v>0</v>
      </c>
      <c r="S612" s="130">
        <v>0</v>
      </c>
      <c r="T612" s="131">
        <f>S612*H612</f>
        <v>0</v>
      </c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R612" s="132" t="s">
        <v>304</v>
      </c>
      <c r="AT612" s="132" t="s">
        <v>300</v>
      </c>
      <c r="AU612" s="132" t="s">
        <v>83</v>
      </c>
      <c r="AY612" s="39" t="s">
        <v>298</v>
      </c>
      <c r="BE612" s="133">
        <f>IF(N612="základní",J612,0)</f>
        <v>0</v>
      </c>
      <c r="BF612" s="133">
        <f>IF(N612="snížená",J612,0)</f>
        <v>0</v>
      </c>
      <c r="BG612" s="133">
        <f>IF(N612="zákl. přenesená",J612,0)</f>
        <v>0</v>
      </c>
      <c r="BH612" s="133">
        <f>IF(N612="sníž. přenesená",J612,0)</f>
        <v>0</v>
      </c>
      <c r="BI612" s="133">
        <f>IF(N612="nulová",J612,0)</f>
        <v>0</v>
      </c>
      <c r="BJ612" s="39" t="s">
        <v>8</v>
      </c>
      <c r="BK612" s="133">
        <f>ROUND(I612*H612,0)</f>
        <v>0</v>
      </c>
      <c r="BL612" s="39" t="s">
        <v>304</v>
      </c>
      <c r="BM612" s="132" t="s">
        <v>973</v>
      </c>
    </row>
    <row r="613" spans="2:51" s="150" customFormat="1" ht="22.5">
      <c r="B613" s="151"/>
      <c r="D613" s="152" t="s">
        <v>306</v>
      </c>
      <c r="E613" s="153" t="s">
        <v>1</v>
      </c>
      <c r="F613" s="154" t="s">
        <v>974</v>
      </c>
      <c r="H613" s="155">
        <v>352.8</v>
      </c>
      <c r="L613" s="151"/>
      <c r="M613" s="156"/>
      <c r="N613" s="157"/>
      <c r="O613" s="157"/>
      <c r="P613" s="157"/>
      <c r="Q613" s="157"/>
      <c r="R613" s="157"/>
      <c r="S613" s="157"/>
      <c r="T613" s="158"/>
      <c r="AT613" s="153" t="s">
        <v>306</v>
      </c>
      <c r="AU613" s="153" t="s">
        <v>83</v>
      </c>
      <c r="AV613" s="150" t="s">
        <v>83</v>
      </c>
      <c r="AW613" s="150" t="s">
        <v>31</v>
      </c>
      <c r="AX613" s="150" t="s">
        <v>75</v>
      </c>
      <c r="AY613" s="153" t="s">
        <v>298</v>
      </c>
    </row>
    <row r="614" spans="2:51" s="150" customFormat="1" ht="22.5">
      <c r="B614" s="151"/>
      <c r="D614" s="152" t="s">
        <v>306</v>
      </c>
      <c r="E614" s="153" t="s">
        <v>1</v>
      </c>
      <c r="F614" s="154" t="s">
        <v>975</v>
      </c>
      <c r="H614" s="155">
        <v>97.6</v>
      </c>
      <c r="L614" s="151"/>
      <c r="M614" s="156"/>
      <c r="N614" s="157"/>
      <c r="O614" s="157"/>
      <c r="P614" s="157"/>
      <c r="Q614" s="157"/>
      <c r="R614" s="157"/>
      <c r="S614" s="157"/>
      <c r="T614" s="158"/>
      <c r="AT614" s="153" t="s">
        <v>306</v>
      </c>
      <c r="AU614" s="153" t="s">
        <v>83</v>
      </c>
      <c r="AV614" s="150" t="s">
        <v>83</v>
      </c>
      <c r="AW614" s="150" t="s">
        <v>31</v>
      </c>
      <c r="AX614" s="150" t="s">
        <v>75</v>
      </c>
      <c r="AY614" s="153" t="s">
        <v>298</v>
      </c>
    </row>
    <row r="615" spans="2:51" s="159" customFormat="1" ht="12">
      <c r="B615" s="160"/>
      <c r="D615" s="152" t="s">
        <v>306</v>
      </c>
      <c r="E615" s="161" t="s">
        <v>241</v>
      </c>
      <c r="F615" s="162" t="s">
        <v>309</v>
      </c>
      <c r="H615" s="163">
        <v>450.4</v>
      </c>
      <c r="L615" s="160"/>
      <c r="M615" s="164"/>
      <c r="N615" s="165"/>
      <c r="O615" s="165"/>
      <c r="P615" s="165"/>
      <c r="Q615" s="165"/>
      <c r="R615" s="165"/>
      <c r="S615" s="165"/>
      <c r="T615" s="166"/>
      <c r="AT615" s="161" t="s">
        <v>306</v>
      </c>
      <c r="AU615" s="161" t="s">
        <v>83</v>
      </c>
      <c r="AV615" s="159" t="s">
        <v>310</v>
      </c>
      <c r="AW615" s="159" t="s">
        <v>31</v>
      </c>
      <c r="AX615" s="159" t="s">
        <v>8</v>
      </c>
      <c r="AY615" s="161" t="s">
        <v>298</v>
      </c>
    </row>
    <row r="616" spans="1:65" s="49" customFormat="1" ht="24.2" customHeight="1">
      <c r="A616" s="47"/>
      <c r="B616" s="46"/>
      <c r="C616" s="135" t="s">
        <v>976</v>
      </c>
      <c r="D616" s="135" t="s">
        <v>300</v>
      </c>
      <c r="E616" s="136" t="s">
        <v>977</v>
      </c>
      <c r="F616" s="137" t="s">
        <v>978</v>
      </c>
      <c r="G616" s="138" t="s">
        <v>381</v>
      </c>
      <c r="H616" s="139">
        <v>13512</v>
      </c>
      <c r="I616" s="23"/>
      <c r="J616" s="140">
        <f>ROUND(I616*H616,0)</f>
        <v>0</v>
      </c>
      <c r="K616" s="137" t="s">
        <v>314</v>
      </c>
      <c r="L616" s="46"/>
      <c r="M616" s="141" t="s">
        <v>1</v>
      </c>
      <c r="N616" s="142" t="s">
        <v>40</v>
      </c>
      <c r="O616" s="129"/>
      <c r="P616" s="130">
        <f>O616*H616</f>
        <v>0</v>
      </c>
      <c r="Q616" s="130">
        <v>0</v>
      </c>
      <c r="R616" s="130">
        <f>Q616*H616</f>
        <v>0</v>
      </c>
      <c r="S616" s="130">
        <v>0</v>
      </c>
      <c r="T616" s="131">
        <f>S616*H616</f>
        <v>0</v>
      </c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R616" s="132" t="s">
        <v>304</v>
      </c>
      <c r="AT616" s="132" t="s">
        <v>300</v>
      </c>
      <c r="AU616" s="132" t="s">
        <v>83</v>
      </c>
      <c r="AY616" s="39" t="s">
        <v>298</v>
      </c>
      <c r="BE616" s="133">
        <f>IF(N616="základní",J616,0)</f>
        <v>0</v>
      </c>
      <c r="BF616" s="133">
        <f>IF(N616="snížená",J616,0)</f>
        <v>0</v>
      </c>
      <c r="BG616" s="133">
        <f>IF(N616="zákl. přenesená",J616,0)</f>
        <v>0</v>
      </c>
      <c r="BH616" s="133">
        <f>IF(N616="sníž. přenesená",J616,0)</f>
        <v>0</v>
      </c>
      <c r="BI616" s="133">
        <f>IF(N616="nulová",J616,0)</f>
        <v>0</v>
      </c>
      <c r="BJ616" s="39" t="s">
        <v>8</v>
      </c>
      <c r="BK616" s="133">
        <f>ROUND(I616*H616,0)</f>
        <v>0</v>
      </c>
      <c r="BL616" s="39" t="s">
        <v>304</v>
      </c>
      <c r="BM616" s="132" t="s">
        <v>979</v>
      </c>
    </row>
    <row r="617" spans="2:51" s="150" customFormat="1" ht="12">
      <c r="B617" s="151"/>
      <c r="D617" s="152" t="s">
        <v>306</v>
      </c>
      <c r="E617" s="153" t="s">
        <v>1</v>
      </c>
      <c r="F617" s="154" t="s">
        <v>980</v>
      </c>
      <c r="H617" s="155">
        <v>13512</v>
      </c>
      <c r="L617" s="151"/>
      <c r="M617" s="156"/>
      <c r="N617" s="157"/>
      <c r="O617" s="157"/>
      <c r="P617" s="157"/>
      <c r="Q617" s="157"/>
      <c r="R617" s="157"/>
      <c r="S617" s="157"/>
      <c r="T617" s="158"/>
      <c r="AT617" s="153" t="s">
        <v>306</v>
      </c>
      <c r="AU617" s="153" t="s">
        <v>83</v>
      </c>
      <c r="AV617" s="150" t="s">
        <v>83</v>
      </c>
      <c r="AW617" s="150" t="s">
        <v>31</v>
      </c>
      <c r="AX617" s="150" t="s">
        <v>8</v>
      </c>
      <c r="AY617" s="153" t="s">
        <v>298</v>
      </c>
    </row>
    <row r="618" spans="1:65" s="49" customFormat="1" ht="24.2" customHeight="1">
      <c r="A618" s="47"/>
      <c r="B618" s="46"/>
      <c r="C618" s="135" t="s">
        <v>981</v>
      </c>
      <c r="D618" s="135" t="s">
        <v>300</v>
      </c>
      <c r="E618" s="136" t="s">
        <v>982</v>
      </c>
      <c r="F618" s="137" t="s">
        <v>983</v>
      </c>
      <c r="G618" s="138" t="s">
        <v>381</v>
      </c>
      <c r="H618" s="139">
        <v>450.4</v>
      </c>
      <c r="I618" s="23"/>
      <c r="J618" s="140">
        <f>ROUND(I618*H618,0)</f>
        <v>0</v>
      </c>
      <c r="K618" s="137" t="s">
        <v>314</v>
      </c>
      <c r="L618" s="46"/>
      <c r="M618" s="141" t="s">
        <v>1</v>
      </c>
      <c r="N618" s="142" t="s">
        <v>40</v>
      </c>
      <c r="O618" s="129"/>
      <c r="P618" s="130">
        <f>O618*H618</f>
        <v>0</v>
      </c>
      <c r="Q618" s="130">
        <v>0</v>
      </c>
      <c r="R618" s="130">
        <f>Q618*H618</f>
        <v>0</v>
      </c>
      <c r="S618" s="130">
        <v>0</v>
      </c>
      <c r="T618" s="131">
        <f>S618*H618</f>
        <v>0</v>
      </c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R618" s="132" t="s">
        <v>304</v>
      </c>
      <c r="AT618" s="132" t="s">
        <v>300</v>
      </c>
      <c r="AU618" s="132" t="s">
        <v>83</v>
      </c>
      <c r="AY618" s="39" t="s">
        <v>298</v>
      </c>
      <c r="BE618" s="133">
        <f>IF(N618="základní",J618,0)</f>
        <v>0</v>
      </c>
      <c r="BF618" s="133">
        <f>IF(N618="snížená",J618,0)</f>
        <v>0</v>
      </c>
      <c r="BG618" s="133">
        <f>IF(N618="zákl. přenesená",J618,0)</f>
        <v>0</v>
      </c>
      <c r="BH618" s="133">
        <f>IF(N618="sníž. přenesená",J618,0)</f>
        <v>0</v>
      </c>
      <c r="BI618" s="133">
        <f>IF(N618="nulová",J618,0)</f>
        <v>0</v>
      </c>
      <c r="BJ618" s="39" t="s">
        <v>8</v>
      </c>
      <c r="BK618" s="133">
        <f>ROUND(I618*H618,0)</f>
        <v>0</v>
      </c>
      <c r="BL618" s="39" t="s">
        <v>304</v>
      </c>
      <c r="BM618" s="132" t="s">
        <v>984</v>
      </c>
    </row>
    <row r="619" spans="2:51" s="150" customFormat="1" ht="12">
      <c r="B619" s="151"/>
      <c r="D619" s="152" t="s">
        <v>306</v>
      </c>
      <c r="E619" s="153" t="s">
        <v>1</v>
      </c>
      <c r="F619" s="154" t="s">
        <v>241</v>
      </c>
      <c r="H619" s="155">
        <v>450.4</v>
      </c>
      <c r="L619" s="151"/>
      <c r="M619" s="156"/>
      <c r="N619" s="157"/>
      <c r="O619" s="157"/>
      <c r="P619" s="157"/>
      <c r="Q619" s="157"/>
      <c r="R619" s="157"/>
      <c r="S619" s="157"/>
      <c r="T619" s="158"/>
      <c r="AT619" s="153" t="s">
        <v>306</v>
      </c>
      <c r="AU619" s="153" t="s">
        <v>83</v>
      </c>
      <c r="AV619" s="150" t="s">
        <v>83</v>
      </c>
      <c r="AW619" s="150" t="s">
        <v>31</v>
      </c>
      <c r="AX619" s="150" t="s">
        <v>8</v>
      </c>
      <c r="AY619" s="153" t="s">
        <v>298</v>
      </c>
    </row>
    <row r="620" spans="1:65" s="49" customFormat="1" ht="24.2" customHeight="1">
      <c r="A620" s="47"/>
      <c r="B620" s="46"/>
      <c r="C620" s="135" t="s">
        <v>985</v>
      </c>
      <c r="D620" s="135" t="s">
        <v>300</v>
      </c>
      <c r="E620" s="136" t="s">
        <v>986</v>
      </c>
      <c r="F620" s="137" t="s">
        <v>987</v>
      </c>
      <c r="G620" s="138" t="s">
        <v>381</v>
      </c>
      <c r="H620" s="139">
        <v>232.148</v>
      </c>
      <c r="I620" s="23"/>
      <c r="J620" s="140">
        <f>ROUND(I620*H620,0)</f>
        <v>0</v>
      </c>
      <c r="K620" s="137" t="s">
        <v>314</v>
      </c>
      <c r="L620" s="46"/>
      <c r="M620" s="141" t="s">
        <v>1</v>
      </c>
      <c r="N620" s="142" t="s">
        <v>40</v>
      </c>
      <c r="O620" s="129"/>
      <c r="P620" s="130">
        <f>O620*H620</f>
        <v>0</v>
      </c>
      <c r="Q620" s="130">
        <v>0.00013</v>
      </c>
      <c r="R620" s="130">
        <f>Q620*H620</f>
        <v>0.030179239999999996</v>
      </c>
      <c r="S620" s="130">
        <v>0</v>
      </c>
      <c r="T620" s="131">
        <f>S620*H620</f>
        <v>0</v>
      </c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R620" s="132" t="s">
        <v>304</v>
      </c>
      <c r="AT620" s="132" t="s">
        <v>300</v>
      </c>
      <c r="AU620" s="132" t="s">
        <v>83</v>
      </c>
      <c r="AY620" s="39" t="s">
        <v>298</v>
      </c>
      <c r="BE620" s="133">
        <f>IF(N620="základní",J620,0)</f>
        <v>0</v>
      </c>
      <c r="BF620" s="133">
        <f>IF(N620="snížená",J620,0)</f>
        <v>0</v>
      </c>
      <c r="BG620" s="133">
        <f>IF(N620="zákl. přenesená",J620,0)</f>
        <v>0</v>
      </c>
      <c r="BH620" s="133">
        <f>IF(N620="sníž. přenesená",J620,0)</f>
        <v>0</v>
      </c>
      <c r="BI620" s="133">
        <f>IF(N620="nulová",J620,0)</f>
        <v>0</v>
      </c>
      <c r="BJ620" s="39" t="s">
        <v>8</v>
      </c>
      <c r="BK620" s="133">
        <f>ROUND(I620*H620,0)</f>
        <v>0</v>
      </c>
      <c r="BL620" s="39" t="s">
        <v>304</v>
      </c>
      <c r="BM620" s="132" t="s">
        <v>988</v>
      </c>
    </row>
    <row r="621" spans="2:51" s="150" customFormat="1" ht="12">
      <c r="B621" s="151"/>
      <c r="D621" s="152" t="s">
        <v>306</v>
      </c>
      <c r="E621" s="153" t="s">
        <v>1</v>
      </c>
      <c r="F621" s="154" t="s">
        <v>989</v>
      </c>
      <c r="H621" s="155">
        <v>47.61</v>
      </c>
      <c r="L621" s="151"/>
      <c r="M621" s="156"/>
      <c r="N621" s="157"/>
      <c r="O621" s="157"/>
      <c r="P621" s="157"/>
      <c r="Q621" s="157"/>
      <c r="R621" s="157"/>
      <c r="S621" s="157"/>
      <c r="T621" s="158"/>
      <c r="AT621" s="153" t="s">
        <v>306</v>
      </c>
      <c r="AU621" s="153" t="s">
        <v>83</v>
      </c>
      <c r="AV621" s="150" t="s">
        <v>83</v>
      </c>
      <c r="AW621" s="150" t="s">
        <v>31</v>
      </c>
      <c r="AX621" s="150" t="s">
        <v>75</v>
      </c>
      <c r="AY621" s="153" t="s">
        <v>298</v>
      </c>
    </row>
    <row r="622" spans="2:51" s="150" customFormat="1" ht="12">
      <c r="B622" s="151"/>
      <c r="D622" s="152" t="s">
        <v>306</v>
      </c>
      <c r="E622" s="153" t="s">
        <v>1</v>
      </c>
      <c r="F622" s="154" t="s">
        <v>990</v>
      </c>
      <c r="H622" s="155">
        <v>29.45</v>
      </c>
      <c r="L622" s="151"/>
      <c r="M622" s="156"/>
      <c r="N622" s="157"/>
      <c r="O622" s="157"/>
      <c r="P622" s="157"/>
      <c r="Q622" s="157"/>
      <c r="R622" s="157"/>
      <c r="S622" s="157"/>
      <c r="T622" s="158"/>
      <c r="AT622" s="153" t="s">
        <v>306</v>
      </c>
      <c r="AU622" s="153" t="s">
        <v>83</v>
      </c>
      <c r="AV622" s="150" t="s">
        <v>83</v>
      </c>
      <c r="AW622" s="150" t="s">
        <v>31</v>
      </c>
      <c r="AX622" s="150" t="s">
        <v>75</v>
      </c>
      <c r="AY622" s="153" t="s">
        <v>298</v>
      </c>
    </row>
    <row r="623" spans="2:51" s="150" customFormat="1" ht="12">
      <c r="B623" s="151"/>
      <c r="D623" s="152" t="s">
        <v>306</v>
      </c>
      <c r="E623" s="153" t="s">
        <v>1</v>
      </c>
      <c r="F623" s="154" t="s">
        <v>991</v>
      </c>
      <c r="H623" s="155">
        <v>22.088</v>
      </c>
      <c r="L623" s="151"/>
      <c r="M623" s="156"/>
      <c r="N623" s="157"/>
      <c r="O623" s="157"/>
      <c r="P623" s="157"/>
      <c r="Q623" s="157"/>
      <c r="R623" s="157"/>
      <c r="S623" s="157"/>
      <c r="T623" s="158"/>
      <c r="AT623" s="153" t="s">
        <v>306</v>
      </c>
      <c r="AU623" s="153" t="s">
        <v>83</v>
      </c>
      <c r="AV623" s="150" t="s">
        <v>83</v>
      </c>
      <c r="AW623" s="150" t="s">
        <v>31</v>
      </c>
      <c r="AX623" s="150" t="s">
        <v>75</v>
      </c>
      <c r="AY623" s="153" t="s">
        <v>298</v>
      </c>
    </row>
    <row r="624" spans="2:51" s="150" customFormat="1" ht="12">
      <c r="B624" s="151"/>
      <c r="D624" s="152" t="s">
        <v>306</v>
      </c>
      <c r="E624" s="153" t="s">
        <v>1</v>
      </c>
      <c r="F624" s="154" t="s">
        <v>992</v>
      </c>
      <c r="H624" s="155">
        <v>5.6</v>
      </c>
      <c r="L624" s="151"/>
      <c r="M624" s="156"/>
      <c r="N624" s="157"/>
      <c r="O624" s="157"/>
      <c r="P624" s="157"/>
      <c r="Q624" s="157"/>
      <c r="R624" s="157"/>
      <c r="S624" s="157"/>
      <c r="T624" s="158"/>
      <c r="AT624" s="153" t="s">
        <v>306</v>
      </c>
      <c r="AU624" s="153" t="s">
        <v>83</v>
      </c>
      <c r="AV624" s="150" t="s">
        <v>83</v>
      </c>
      <c r="AW624" s="150" t="s">
        <v>31</v>
      </c>
      <c r="AX624" s="150" t="s">
        <v>75</v>
      </c>
      <c r="AY624" s="153" t="s">
        <v>298</v>
      </c>
    </row>
    <row r="625" spans="2:51" s="150" customFormat="1" ht="12">
      <c r="B625" s="151"/>
      <c r="D625" s="152" t="s">
        <v>306</v>
      </c>
      <c r="E625" s="153" t="s">
        <v>1</v>
      </c>
      <c r="F625" s="154" t="s">
        <v>993</v>
      </c>
      <c r="H625" s="155">
        <v>22.4</v>
      </c>
      <c r="L625" s="151"/>
      <c r="M625" s="156"/>
      <c r="N625" s="157"/>
      <c r="O625" s="157"/>
      <c r="P625" s="157"/>
      <c r="Q625" s="157"/>
      <c r="R625" s="157"/>
      <c r="S625" s="157"/>
      <c r="T625" s="158"/>
      <c r="AT625" s="153" t="s">
        <v>306</v>
      </c>
      <c r="AU625" s="153" t="s">
        <v>83</v>
      </c>
      <c r="AV625" s="150" t="s">
        <v>83</v>
      </c>
      <c r="AW625" s="150" t="s">
        <v>31</v>
      </c>
      <c r="AX625" s="150" t="s">
        <v>75</v>
      </c>
      <c r="AY625" s="153" t="s">
        <v>298</v>
      </c>
    </row>
    <row r="626" spans="2:51" s="150" customFormat="1" ht="12">
      <c r="B626" s="151"/>
      <c r="D626" s="152" t="s">
        <v>306</v>
      </c>
      <c r="E626" s="153" t="s">
        <v>1</v>
      </c>
      <c r="F626" s="154" t="s">
        <v>994</v>
      </c>
      <c r="H626" s="155">
        <v>105</v>
      </c>
      <c r="L626" s="151"/>
      <c r="M626" s="156"/>
      <c r="N626" s="157"/>
      <c r="O626" s="157"/>
      <c r="P626" s="157"/>
      <c r="Q626" s="157"/>
      <c r="R626" s="157"/>
      <c r="S626" s="157"/>
      <c r="T626" s="158"/>
      <c r="AT626" s="153" t="s">
        <v>306</v>
      </c>
      <c r="AU626" s="153" t="s">
        <v>83</v>
      </c>
      <c r="AV626" s="150" t="s">
        <v>83</v>
      </c>
      <c r="AW626" s="150" t="s">
        <v>31</v>
      </c>
      <c r="AX626" s="150" t="s">
        <v>75</v>
      </c>
      <c r="AY626" s="153" t="s">
        <v>298</v>
      </c>
    </row>
    <row r="627" spans="2:51" s="159" customFormat="1" ht="12">
      <c r="B627" s="160"/>
      <c r="D627" s="152" t="s">
        <v>306</v>
      </c>
      <c r="E627" s="161" t="s">
        <v>1</v>
      </c>
      <c r="F627" s="162" t="s">
        <v>309</v>
      </c>
      <c r="H627" s="163">
        <v>232.148</v>
      </c>
      <c r="L627" s="160"/>
      <c r="M627" s="164"/>
      <c r="N627" s="165"/>
      <c r="O627" s="165"/>
      <c r="P627" s="165"/>
      <c r="Q627" s="165"/>
      <c r="R627" s="165"/>
      <c r="S627" s="165"/>
      <c r="T627" s="166"/>
      <c r="AT627" s="161" t="s">
        <v>306</v>
      </c>
      <c r="AU627" s="161" t="s">
        <v>83</v>
      </c>
      <c r="AV627" s="159" t="s">
        <v>310</v>
      </c>
      <c r="AW627" s="159" t="s">
        <v>31</v>
      </c>
      <c r="AX627" s="159" t="s">
        <v>8</v>
      </c>
      <c r="AY627" s="161" t="s">
        <v>298</v>
      </c>
    </row>
    <row r="628" spans="1:65" s="49" customFormat="1" ht="24.2" customHeight="1">
      <c r="A628" s="47"/>
      <c r="B628" s="46"/>
      <c r="C628" s="135" t="s">
        <v>995</v>
      </c>
      <c r="D628" s="135" t="s">
        <v>300</v>
      </c>
      <c r="E628" s="136" t="s">
        <v>996</v>
      </c>
      <c r="F628" s="137" t="s">
        <v>997</v>
      </c>
      <c r="G628" s="138" t="s">
        <v>381</v>
      </c>
      <c r="H628" s="139">
        <v>279.23</v>
      </c>
      <c r="I628" s="23"/>
      <c r="J628" s="140">
        <f>ROUND(I628*H628,0)</f>
        <v>0</v>
      </c>
      <c r="K628" s="137" t="s">
        <v>314</v>
      </c>
      <c r="L628" s="46"/>
      <c r="M628" s="141" t="s">
        <v>1</v>
      </c>
      <c r="N628" s="142" t="s">
        <v>40</v>
      </c>
      <c r="O628" s="129"/>
      <c r="P628" s="130">
        <f>O628*H628</f>
        <v>0</v>
      </c>
      <c r="Q628" s="130">
        <v>3.25E-05</v>
      </c>
      <c r="R628" s="130">
        <f>Q628*H628</f>
        <v>0.009074974999999999</v>
      </c>
      <c r="S628" s="130">
        <v>0</v>
      </c>
      <c r="T628" s="131">
        <f>S628*H628</f>
        <v>0</v>
      </c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R628" s="132" t="s">
        <v>304</v>
      </c>
      <c r="AT628" s="132" t="s">
        <v>300</v>
      </c>
      <c r="AU628" s="132" t="s">
        <v>83</v>
      </c>
      <c r="AY628" s="39" t="s">
        <v>298</v>
      </c>
      <c r="BE628" s="133">
        <f>IF(N628="základní",J628,0)</f>
        <v>0</v>
      </c>
      <c r="BF628" s="133">
        <f>IF(N628="snížená",J628,0)</f>
        <v>0</v>
      </c>
      <c r="BG628" s="133">
        <f>IF(N628="zákl. přenesená",J628,0)</f>
        <v>0</v>
      </c>
      <c r="BH628" s="133">
        <f>IF(N628="sníž. přenesená",J628,0)</f>
        <v>0</v>
      </c>
      <c r="BI628" s="133">
        <f>IF(N628="nulová",J628,0)</f>
        <v>0</v>
      </c>
      <c r="BJ628" s="39" t="s">
        <v>8</v>
      </c>
      <c r="BK628" s="133">
        <f>ROUND(I628*H628,0)</f>
        <v>0</v>
      </c>
      <c r="BL628" s="39" t="s">
        <v>304</v>
      </c>
      <c r="BM628" s="132" t="s">
        <v>998</v>
      </c>
    </row>
    <row r="629" spans="2:51" s="150" customFormat="1" ht="12">
      <c r="B629" s="151"/>
      <c r="D629" s="152" t="s">
        <v>306</v>
      </c>
      <c r="E629" s="153" t="s">
        <v>1</v>
      </c>
      <c r="F629" s="154" t="s">
        <v>999</v>
      </c>
      <c r="H629" s="155">
        <v>241.78</v>
      </c>
      <c r="L629" s="151"/>
      <c r="M629" s="156"/>
      <c r="N629" s="157"/>
      <c r="O629" s="157"/>
      <c r="P629" s="157"/>
      <c r="Q629" s="157"/>
      <c r="R629" s="157"/>
      <c r="S629" s="157"/>
      <c r="T629" s="158"/>
      <c r="AT629" s="153" t="s">
        <v>306</v>
      </c>
      <c r="AU629" s="153" t="s">
        <v>83</v>
      </c>
      <c r="AV629" s="150" t="s">
        <v>83</v>
      </c>
      <c r="AW629" s="150" t="s">
        <v>31</v>
      </c>
      <c r="AX629" s="150" t="s">
        <v>75</v>
      </c>
      <c r="AY629" s="153" t="s">
        <v>298</v>
      </c>
    </row>
    <row r="630" spans="2:51" s="150" customFormat="1" ht="12">
      <c r="B630" s="151"/>
      <c r="D630" s="152" t="s">
        <v>306</v>
      </c>
      <c r="E630" s="153" t="s">
        <v>1</v>
      </c>
      <c r="F630" s="154" t="s">
        <v>1000</v>
      </c>
      <c r="H630" s="155">
        <v>37.45</v>
      </c>
      <c r="L630" s="151"/>
      <c r="M630" s="156"/>
      <c r="N630" s="157"/>
      <c r="O630" s="157"/>
      <c r="P630" s="157"/>
      <c r="Q630" s="157"/>
      <c r="R630" s="157"/>
      <c r="S630" s="157"/>
      <c r="T630" s="158"/>
      <c r="AT630" s="153" t="s">
        <v>306</v>
      </c>
      <c r="AU630" s="153" t="s">
        <v>83</v>
      </c>
      <c r="AV630" s="150" t="s">
        <v>83</v>
      </c>
      <c r="AW630" s="150" t="s">
        <v>31</v>
      </c>
      <c r="AX630" s="150" t="s">
        <v>75</v>
      </c>
      <c r="AY630" s="153" t="s">
        <v>298</v>
      </c>
    </row>
    <row r="631" spans="2:51" s="159" customFormat="1" ht="12">
      <c r="B631" s="160"/>
      <c r="D631" s="152" t="s">
        <v>306</v>
      </c>
      <c r="E631" s="161" t="s">
        <v>1</v>
      </c>
      <c r="F631" s="162" t="s">
        <v>309</v>
      </c>
      <c r="H631" s="163">
        <v>279.23</v>
      </c>
      <c r="L631" s="160"/>
      <c r="M631" s="164"/>
      <c r="N631" s="165"/>
      <c r="O631" s="165"/>
      <c r="P631" s="165"/>
      <c r="Q631" s="165"/>
      <c r="R631" s="165"/>
      <c r="S631" s="165"/>
      <c r="T631" s="166"/>
      <c r="AT631" s="161" t="s">
        <v>306</v>
      </c>
      <c r="AU631" s="161" t="s">
        <v>83</v>
      </c>
      <c r="AV631" s="159" t="s">
        <v>310</v>
      </c>
      <c r="AW631" s="159" t="s">
        <v>31</v>
      </c>
      <c r="AX631" s="159" t="s">
        <v>8</v>
      </c>
      <c r="AY631" s="161" t="s">
        <v>298</v>
      </c>
    </row>
    <row r="632" spans="1:65" s="49" customFormat="1" ht="24.2" customHeight="1">
      <c r="A632" s="47"/>
      <c r="B632" s="46"/>
      <c r="C632" s="135" t="s">
        <v>255</v>
      </c>
      <c r="D632" s="135" t="s">
        <v>300</v>
      </c>
      <c r="E632" s="136" t="s">
        <v>1001</v>
      </c>
      <c r="F632" s="137" t="s">
        <v>1002</v>
      </c>
      <c r="G632" s="138" t="s">
        <v>381</v>
      </c>
      <c r="H632" s="139">
        <v>35.58</v>
      </c>
      <c r="I632" s="23"/>
      <c r="J632" s="140">
        <f>ROUND(I632*H632,0)</f>
        <v>0</v>
      </c>
      <c r="K632" s="137" t="s">
        <v>1</v>
      </c>
      <c r="L632" s="46"/>
      <c r="M632" s="141" t="s">
        <v>1</v>
      </c>
      <c r="N632" s="142" t="s">
        <v>40</v>
      </c>
      <c r="O632" s="129"/>
      <c r="P632" s="130">
        <f>O632*H632</f>
        <v>0</v>
      </c>
      <c r="Q632" s="130">
        <v>0.000945</v>
      </c>
      <c r="R632" s="130">
        <f>Q632*H632</f>
        <v>0.033623099999999996</v>
      </c>
      <c r="S632" s="130">
        <v>0</v>
      </c>
      <c r="T632" s="131">
        <f>S632*H632</f>
        <v>0</v>
      </c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R632" s="132" t="s">
        <v>304</v>
      </c>
      <c r="AT632" s="132" t="s">
        <v>300</v>
      </c>
      <c r="AU632" s="132" t="s">
        <v>83</v>
      </c>
      <c r="AY632" s="39" t="s">
        <v>298</v>
      </c>
      <c r="BE632" s="133">
        <f>IF(N632="základní",J632,0)</f>
        <v>0</v>
      </c>
      <c r="BF632" s="133">
        <f>IF(N632="snížená",J632,0)</f>
        <v>0</v>
      </c>
      <c r="BG632" s="133">
        <f>IF(N632="zákl. přenesená",J632,0)</f>
        <v>0</v>
      </c>
      <c r="BH632" s="133">
        <f>IF(N632="sníž. přenesená",J632,0)</f>
        <v>0</v>
      </c>
      <c r="BI632" s="133">
        <f>IF(N632="nulová",J632,0)</f>
        <v>0</v>
      </c>
      <c r="BJ632" s="39" t="s">
        <v>8</v>
      </c>
      <c r="BK632" s="133">
        <f>ROUND(I632*H632,0)</f>
        <v>0</v>
      </c>
      <c r="BL632" s="39" t="s">
        <v>304</v>
      </c>
      <c r="BM632" s="132" t="s">
        <v>1003</v>
      </c>
    </row>
    <row r="633" spans="2:51" s="150" customFormat="1" ht="12">
      <c r="B633" s="151"/>
      <c r="D633" s="152" t="s">
        <v>306</v>
      </c>
      <c r="E633" s="153" t="s">
        <v>1</v>
      </c>
      <c r="F633" s="154" t="s">
        <v>535</v>
      </c>
      <c r="H633" s="155">
        <v>35.58</v>
      </c>
      <c r="L633" s="151"/>
      <c r="M633" s="156"/>
      <c r="N633" s="157"/>
      <c r="O633" s="157"/>
      <c r="P633" s="157"/>
      <c r="Q633" s="157"/>
      <c r="R633" s="157"/>
      <c r="S633" s="157"/>
      <c r="T633" s="158"/>
      <c r="AT633" s="153" t="s">
        <v>306</v>
      </c>
      <c r="AU633" s="153" t="s">
        <v>83</v>
      </c>
      <c r="AV633" s="150" t="s">
        <v>83</v>
      </c>
      <c r="AW633" s="150" t="s">
        <v>31</v>
      </c>
      <c r="AX633" s="150" t="s">
        <v>75</v>
      </c>
      <c r="AY633" s="153" t="s">
        <v>298</v>
      </c>
    </row>
    <row r="634" spans="2:51" s="159" customFormat="1" ht="12">
      <c r="B634" s="160"/>
      <c r="D634" s="152" t="s">
        <v>306</v>
      </c>
      <c r="E634" s="161" t="s">
        <v>1</v>
      </c>
      <c r="F634" s="162" t="s">
        <v>309</v>
      </c>
      <c r="H634" s="163">
        <v>35.58</v>
      </c>
      <c r="L634" s="160"/>
      <c r="M634" s="164"/>
      <c r="N634" s="165"/>
      <c r="O634" s="165"/>
      <c r="P634" s="165"/>
      <c r="Q634" s="165"/>
      <c r="R634" s="165"/>
      <c r="S634" s="165"/>
      <c r="T634" s="166"/>
      <c r="AT634" s="161" t="s">
        <v>306</v>
      </c>
      <c r="AU634" s="161" t="s">
        <v>83</v>
      </c>
      <c r="AV634" s="159" t="s">
        <v>310</v>
      </c>
      <c r="AW634" s="159" t="s">
        <v>31</v>
      </c>
      <c r="AX634" s="159" t="s">
        <v>8</v>
      </c>
      <c r="AY634" s="161" t="s">
        <v>298</v>
      </c>
    </row>
    <row r="635" spans="1:65" s="49" customFormat="1" ht="24.2" customHeight="1">
      <c r="A635" s="47"/>
      <c r="B635" s="46"/>
      <c r="C635" s="135" t="s">
        <v>1004</v>
      </c>
      <c r="D635" s="135" t="s">
        <v>300</v>
      </c>
      <c r="E635" s="136" t="s">
        <v>1005</v>
      </c>
      <c r="F635" s="137" t="s">
        <v>1006</v>
      </c>
      <c r="G635" s="138" t="s">
        <v>392</v>
      </c>
      <c r="H635" s="139">
        <v>24</v>
      </c>
      <c r="I635" s="23"/>
      <c r="J635" s="140">
        <f>ROUND(I635*H635,0)</f>
        <v>0</v>
      </c>
      <c r="K635" s="137" t="s">
        <v>314</v>
      </c>
      <c r="L635" s="46"/>
      <c r="M635" s="141" t="s">
        <v>1</v>
      </c>
      <c r="N635" s="142" t="s">
        <v>40</v>
      </c>
      <c r="O635" s="129"/>
      <c r="P635" s="130">
        <f>O635*H635</f>
        <v>0</v>
      </c>
      <c r="Q635" s="130">
        <v>0.001365</v>
      </c>
      <c r="R635" s="130">
        <f>Q635*H635</f>
        <v>0.03276</v>
      </c>
      <c r="S635" s="130">
        <v>0</v>
      </c>
      <c r="T635" s="131">
        <f>S635*H635</f>
        <v>0</v>
      </c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R635" s="132" t="s">
        <v>304</v>
      </c>
      <c r="AT635" s="132" t="s">
        <v>300</v>
      </c>
      <c r="AU635" s="132" t="s">
        <v>83</v>
      </c>
      <c r="AY635" s="39" t="s">
        <v>298</v>
      </c>
      <c r="BE635" s="133">
        <f>IF(N635="základní",J635,0)</f>
        <v>0</v>
      </c>
      <c r="BF635" s="133">
        <f>IF(N635="snížená",J635,0)</f>
        <v>0</v>
      </c>
      <c r="BG635" s="133">
        <f>IF(N635="zákl. přenesená",J635,0)</f>
        <v>0</v>
      </c>
      <c r="BH635" s="133">
        <f>IF(N635="sníž. přenesená",J635,0)</f>
        <v>0</v>
      </c>
      <c r="BI635" s="133">
        <f>IF(N635="nulová",J635,0)</f>
        <v>0</v>
      </c>
      <c r="BJ635" s="39" t="s">
        <v>8</v>
      </c>
      <c r="BK635" s="133">
        <f>ROUND(I635*H635,0)</f>
        <v>0</v>
      </c>
      <c r="BL635" s="39" t="s">
        <v>304</v>
      </c>
      <c r="BM635" s="132" t="s">
        <v>1007</v>
      </c>
    </row>
    <row r="636" spans="2:51" s="150" customFormat="1" ht="12">
      <c r="B636" s="151"/>
      <c r="D636" s="152" t="s">
        <v>306</v>
      </c>
      <c r="E636" s="153" t="s">
        <v>1</v>
      </c>
      <c r="F636" s="154" t="s">
        <v>1008</v>
      </c>
      <c r="H636" s="155">
        <v>24</v>
      </c>
      <c r="L636" s="151"/>
      <c r="M636" s="156"/>
      <c r="N636" s="157"/>
      <c r="O636" s="157"/>
      <c r="P636" s="157"/>
      <c r="Q636" s="157"/>
      <c r="R636" s="157"/>
      <c r="S636" s="157"/>
      <c r="T636" s="158"/>
      <c r="AT636" s="153" t="s">
        <v>306</v>
      </c>
      <c r="AU636" s="153" t="s">
        <v>83</v>
      </c>
      <c r="AV636" s="150" t="s">
        <v>83</v>
      </c>
      <c r="AW636" s="150" t="s">
        <v>31</v>
      </c>
      <c r="AX636" s="150" t="s">
        <v>8</v>
      </c>
      <c r="AY636" s="153" t="s">
        <v>298</v>
      </c>
    </row>
    <row r="637" spans="1:65" s="49" customFormat="1" ht="24.2" customHeight="1">
      <c r="A637" s="47"/>
      <c r="B637" s="46"/>
      <c r="C637" s="135" t="s">
        <v>1009</v>
      </c>
      <c r="D637" s="135" t="s">
        <v>300</v>
      </c>
      <c r="E637" s="136" t="s">
        <v>1010</v>
      </c>
      <c r="F637" s="137" t="s">
        <v>1011</v>
      </c>
      <c r="G637" s="138" t="s">
        <v>438</v>
      </c>
      <c r="H637" s="139">
        <v>54</v>
      </c>
      <c r="I637" s="23"/>
      <c r="J637" s="140">
        <f>ROUND(I637*H637,0)</f>
        <v>0</v>
      </c>
      <c r="K637" s="137" t="s">
        <v>314</v>
      </c>
      <c r="L637" s="46"/>
      <c r="M637" s="141" t="s">
        <v>1</v>
      </c>
      <c r="N637" s="142" t="s">
        <v>40</v>
      </c>
      <c r="O637" s="129"/>
      <c r="P637" s="130">
        <f>O637*H637</f>
        <v>0</v>
      </c>
      <c r="Q637" s="130">
        <v>1.42788E-05</v>
      </c>
      <c r="R637" s="130">
        <f>Q637*H637</f>
        <v>0.0007710551999999999</v>
      </c>
      <c r="S637" s="130">
        <v>0</v>
      </c>
      <c r="T637" s="131">
        <f>S637*H637</f>
        <v>0</v>
      </c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R637" s="132" t="s">
        <v>304</v>
      </c>
      <c r="AT637" s="132" t="s">
        <v>300</v>
      </c>
      <c r="AU637" s="132" t="s">
        <v>83</v>
      </c>
      <c r="AY637" s="39" t="s">
        <v>298</v>
      </c>
      <c r="BE637" s="133">
        <f>IF(N637="základní",J637,0)</f>
        <v>0</v>
      </c>
      <c r="BF637" s="133">
        <f>IF(N637="snížená",J637,0)</f>
        <v>0</v>
      </c>
      <c r="BG637" s="133">
        <f>IF(N637="zákl. přenesená",J637,0)</f>
        <v>0</v>
      </c>
      <c r="BH637" s="133">
        <f>IF(N637="sníž. přenesená",J637,0)</f>
        <v>0</v>
      </c>
      <c r="BI637" s="133">
        <f>IF(N637="nulová",J637,0)</f>
        <v>0</v>
      </c>
      <c r="BJ637" s="39" t="s">
        <v>8</v>
      </c>
      <c r="BK637" s="133">
        <f>ROUND(I637*H637,0)</f>
        <v>0</v>
      </c>
      <c r="BL637" s="39" t="s">
        <v>304</v>
      </c>
      <c r="BM637" s="132" t="s">
        <v>1012</v>
      </c>
    </row>
    <row r="638" spans="2:51" s="150" customFormat="1" ht="12">
      <c r="B638" s="151"/>
      <c r="D638" s="152" t="s">
        <v>306</v>
      </c>
      <c r="E638" s="153" t="s">
        <v>1</v>
      </c>
      <c r="F638" s="154" t="s">
        <v>1013</v>
      </c>
      <c r="H638" s="155">
        <v>54</v>
      </c>
      <c r="L638" s="151"/>
      <c r="M638" s="156"/>
      <c r="N638" s="157"/>
      <c r="O638" s="157"/>
      <c r="P638" s="157"/>
      <c r="Q638" s="157"/>
      <c r="R638" s="157"/>
      <c r="S638" s="157"/>
      <c r="T638" s="158"/>
      <c r="AT638" s="153" t="s">
        <v>306</v>
      </c>
      <c r="AU638" s="153" t="s">
        <v>83</v>
      </c>
      <c r="AV638" s="150" t="s">
        <v>83</v>
      </c>
      <c r="AW638" s="150" t="s">
        <v>31</v>
      </c>
      <c r="AX638" s="150" t="s">
        <v>8</v>
      </c>
      <c r="AY638" s="153" t="s">
        <v>298</v>
      </c>
    </row>
    <row r="639" spans="1:65" s="49" customFormat="1" ht="14.45" customHeight="1">
      <c r="A639" s="47"/>
      <c r="B639" s="46"/>
      <c r="C639" s="135" t="s">
        <v>1014</v>
      </c>
      <c r="D639" s="135" t="s">
        <v>300</v>
      </c>
      <c r="E639" s="136" t="s">
        <v>1015</v>
      </c>
      <c r="F639" s="137" t="s">
        <v>1016</v>
      </c>
      <c r="G639" s="138" t="s">
        <v>438</v>
      </c>
      <c r="H639" s="139">
        <v>54</v>
      </c>
      <c r="I639" s="23"/>
      <c r="J639" s="140">
        <f>ROUND(I639*H639,0)</f>
        <v>0</v>
      </c>
      <c r="K639" s="137" t="s">
        <v>314</v>
      </c>
      <c r="L639" s="46"/>
      <c r="M639" s="141" t="s">
        <v>1</v>
      </c>
      <c r="N639" s="142" t="s">
        <v>40</v>
      </c>
      <c r="O639" s="129"/>
      <c r="P639" s="130">
        <f>O639*H639</f>
        <v>0</v>
      </c>
      <c r="Q639" s="130">
        <v>0.00018</v>
      </c>
      <c r="R639" s="130">
        <f>Q639*H639</f>
        <v>0.009720000000000001</v>
      </c>
      <c r="S639" s="130">
        <v>0</v>
      </c>
      <c r="T639" s="131">
        <f>S639*H639</f>
        <v>0</v>
      </c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R639" s="132" t="s">
        <v>304</v>
      </c>
      <c r="AT639" s="132" t="s">
        <v>300</v>
      </c>
      <c r="AU639" s="132" t="s">
        <v>83</v>
      </c>
      <c r="AY639" s="39" t="s">
        <v>298</v>
      </c>
      <c r="BE639" s="133">
        <f>IF(N639="základní",J639,0)</f>
        <v>0</v>
      </c>
      <c r="BF639" s="133">
        <f>IF(N639="snížená",J639,0)</f>
        <v>0</v>
      </c>
      <c r="BG639" s="133">
        <f>IF(N639="zákl. přenesená",J639,0)</f>
        <v>0</v>
      </c>
      <c r="BH639" s="133">
        <f>IF(N639="sníž. přenesená",J639,0)</f>
        <v>0</v>
      </c>
      <c r="BI639" s="133">
        <f>IF(N639="nulová",J639,0)</f>
        <v>0</v>
      </c>
      <c r="BJ639" s="39" t="s">
        <v>8</v>
      </c>
      <c r="BK639" s="133">
        <f>ROUND(I639*H639,0)</f>
        <v>0</v>
      </c>
      <c r="BL639" s="39" t="s">
        <v>304</v>
      </c>
      <c r="BM639" s="132" t="s">
        <v>1017</v>
      </c>
    </row>
    <row r="640" spans="2:51" s="150" customFormat="1" ht="12">
      <c r="B640" s="151"/>
      <c r="D640" s="152" t="s">
        <v>306</v>
      </c>
      <c r="E640" s="153" t="s">
        <v>1</v>
      </c>
      <c r="F640" s="154" t="s">
        <v>1013</v>
      </c>
      <c r="H640" s="155">
        <v>54</v>
      </c>
      <c r="L640" s="151"/>
      <c r="M640" s="156"/>
      <c r="N640" s="157"/>
      <c r="O640" s="157"/>
      <c r="P640" s="157"/>
      <c r="Q640" s="157"/>
      <c r="R640" s="157"/>
      <c r="S640" s="157"/>
      <c r="T640" s="158"/>
      <c r="AT640" s="153" t="s">
        <v>306</v>
      </c>
      <c r="AU640" s="153" t="s">
        <v>83</v>
      </c>
      <c r="AV640" s="150" t="s">
        <v>83</v>
      </c>
      <c r="AW640" s="150" t="s">
        <v>31</v>
      </c>
      <c r="AX640" s="150" t="s">
        <v>8</v>
      </c>
      <c r="AY640" s="153" t="s">
        <v>298</v>
      </c>
    </row>
    <row r="641" spans="1:65" s="49" customFormat="1" ht="14.45" customHeight="1">
      <c r="A641" s="47"/>
      <c r="B641" s="46"/>
      <c r="C641" s="135" t="s">
        <v>1018</v>
      </c>
      <c r="D641" s="135" t="s">
        <v>300</v>
      </c>
      <c r="E641" s="136" t="s">
        <v>1019</v>
      </c>
      <c r="F641" s="137" t="s">
        <v>1020</v>
      </c>
      <c r="G641" s="138" t="s">
        <v>303</v>
      </c>
      <c r="H641" s="139">
        <v>35</v>
      </c>
      <c r="I641" s="23"/>
      <c r="J641" s="140">
        <f>ROUND(I641*H641,0)</f>
        <v>0</v>
      </c>
      <c r="K641" s="137" t="s">
        <v>314</v>
      </c>
      <c r="L641" s="46"/>
      <c r="M641" s="141" t="s">
        <v>1</v>
      </c>
      <c r="N641" s="142" t="s">
        <v>40</v>
      </c>
      <c r="O641" s="129"/>
      <c r="P641" s="130">
        <f>O641*H641</f>
        <v>0</v>
      </c>
      <c r="Q641" s="130">
        <v>0</v>
      </c>
      <c r="R641" s="130">
        <f>Q641*H641</f>
        <v>0</v>
      </c>
      <c r="S641" s="130">
        <v>2</v>
      </c>
      <c r="T641" s="131">
        <f>S641*H641</f>
        <v>70</v>
      </c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R641" s="132" t="s">
        <v>304</v>
      </c>
      <c r="AT641" s="132" t="s">
        <v>300</v>
      </c>
      <c r="AU641" s="132" t="s">
        <v>83</v>
      </c>
      <c r="AY641" s="39" t="s">
        <v>298</v>
      </c>
      <c r="BE641" s="133">
        <f>IF(N641="základní",J641,0)</f>
        <v>0</v>
      </c>
      <c r="BF641" s="133">
        <f>IF(N641="snížená",J641,0)</f>
        <v>0</v>
      </c>
      <c r="BG641" s="133">
        <f>IF(N641="zákl. přenesená",J641,0)</f>
        <v>0</v>
      </c>
      <c r="BH641" s="133">
        <f>IF(N641="sníž. přenesená",J641,0)</f>
        <v>0</v>
      </c>
      <c r="BI641" s="133">
        <f>IF(N641="nulová",J641,0)</f>
        <v>0</v>
      </c>
      <c r="BJ641" s="39" t="s">
        <v>8</v>
      </c>
      <c r="BK641" s="133">
        <f>ROUND(I641*H641,0)</f>
        <v>0</v>
      </c>
      <c r="BL641" s="39" t="s">
        <v>304</v>
      </c>
      <c r="BM641" s="132" t="s">
        <v>1021</v>
      </c>
    </row>
    <row r="642" spans="2:51" s="150" customFormat="1" ht="12">
      <c r="B642" s="151"/>
      <c r="D642" s="152" t="s">
        <v>306</v>
      </c>
      <c r="E642" s="153" t="s">
        <v>1</v>
      </c>
      <c r="F642" s="154" t="s">
        <v>1022</v>
      </c>
      <c r="H642" s="155">
        <v>35</v>
      </c>
      <c r="L642" s="151"/>
      <c r="M642" s="156"/>
      <c r="N642" s="157"/>
      <c r="O642" s="157"/>
      <c r="P642" s="157"/>
      <c r="Q642" s="157"/>
      <c r="R642" s="157"/>
      <c r="S642" s="157"/>
      <c r="T642" s="158"/>
      <c r="AT642" s="153" t="s">
        <v>306</v>
      </c>
      <c r="AU642" s="153" t="s">
        <v>83</v>
      </c>
      <c r="AV642" s="150" t="s">
        <v>83</v>
      </c>
      <c r="AW642" s="150" t="s">
        <v>31</v>
      </c>
      <c r="AX642" s="150" t="s">
        <v>8</v>
      </c>
      <c r="AY642" s="153" t="s">
        <v>298</v>
      </c>
    </row>
    <row r="643" spans="1:65" s="49" customFormat="1" ht="14.45" customHeight="1">
      <c r="A643" s="47"/>
      <c r="B643" s="46"/>
      <c r="C643" s="135" t="s">
        <v>1023</v>
      </c>
      <c r="D643" s="135" t="s">
        <v>300</v>
      </c>
      <c r="E643" s="136" t="s">
        <v>1024</v>
      </c>
      <c r="F643" s="137" t="s">
        <v>1025</v>
      </c>
      <c r="G643" s="138" t="s">
        <v>303</v>
      </c>
      <c r="H643" s="139">
        <v>35</v>
      </c>
      <c r="I643" s="23"/>
      <c r="J643" s="140">
        <f>ROUND(I643*H643,0)</f>
        <v>0</v>
      </c>
      <c r="K643" s="137" t="s">
        <v>314</v>
      </c>
      <c r="L643" s="46"/>
      <c r="M643" s="141" t="s">
        <v>1</v>
      </c>
      <c r="N643" s="142" t="s">
        <v>40</v>
      </c>
      <c r="O643" s="129"/>
      <c r="P643" s="130">
        <f>O643*H643</f>
        <v>0</v>
      </c>
      <c r="Q643" s="130">
        <v>0</v>
      </c>
      <c r="R643" s="130">
        <f>Q643*H643</f>
        <v>0</v>
      </c>
      <c r="S643" s="130">
        <v>2.4</v>
      </c>
      <c r="T643" s="131">
        <f>S643*H643</f>
        <v>84</v>
      </c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R643" s="132" t="s">
        <v>304</v>
      </c>
      <c r="AT643" s="132" t="s">
        <v>300</v>
      </c>
      <c r="AU643" s="132" t="s">
        <v>83</v>
      </c>
      <c r="AY643" s="39" t="s">
        <v>298</v>
      </c>
      <c r="BE643" s="133">
        <f>IF(N643="základní",J643,0)</f>
        <v>0</v>
      </c>
      <c r="BF643" s="133">
        <f>IF(N643="snížená",J643,0)</f>
        <v>0</v>
      </c>
      <c r="BG643" s="133">
        <f>IF(N643="zákl. přenesená",J643,0)</f>
        <v>0</v>
      </c>
      <c r="BH643" s="133">
        <f>IF(N643="sníž. přenesená",J643,0)</f>
        <v>0</v>
      </c>
      <c r="BI643" s="133">
        <f>IF(N643="nulová",J643,0)</f>
        <v>0</v>
      </c>
      <c r="BJ643" s="39" t="s">
        <v>8</v>
      </c>
      <c r="BK643" s="133">
        <f>ROUND(I643*H643,0)</f>
        <v>0</v>
      </c>
      <c r="BL643" s="39" t="s">
        <v>304</v>
      </c>
      <c r="BM643" s="132" t="s">
        <v>1026</v>
      </c>
    </row>
    <row r="644" spans="2:51" s="150" customFormat="1" ht="12">
      <c r="B644" s="151"/>
      <c r="D644" s="152" t="s">
        <v>306</v>
      </c>
      <c r="E644" s="153" t="s">
        <v>1</v>
      </c>
      <c r="F644" s="154" t="s">
        <v>1022</v>
      </c>
      <c r="H644" s="155">
        <v>35</v>
      </c>
      <c r="L644" s="151"/>
      <c r="M644" s="156"/>
      <c r="N644" s="157"/>
      <c r="O644" s="157"/>
      <c r="P644" s="157"/>
      <c r="Q644" s="157"/>
      <c r="R644" s="157"/>
      <c r="S644" s="157"/>
      <c r="T644" s="158"/>
      <c r="AT644" s="153" t="s">
        <v>306</v>
      </c>
      <c r="AU644" s="153" t="s">
        <v>83</v>
      </c>
      <c r="AV644" s="150" t="s">
        <v>83</v>
      </c>
      <c r="AW644" s="150" t="s">
        <v>31</v>
      </c>
      <c r="AX644" s="150" t="s">
        <v>8</v>
      </c>
      <c r="AY644" s="153" t="s">
        <v>298</v>
      </c>
    </row>
    <row r="645" spans="1:65" s="49" customFormat="1" ht="24.2" customHeight="1">
      <c r="A645" s="47"/>
      <c r="B645" s="46"/>
      <c r="C645" s="135" t="s">
        <v>1027</v>
      </c>
      <c r="D645" s="135" t="s">
        <v>300</v>
      </c>
      <c r="E645" s="136" t="s">
        <v>1028</v>
      </c>
      <c r="F645" s="137" t="s">
        <v>1029</v>
      </c>
      <c r="G645" s="138" t="s">
        <v>392</v>
      </c>
      <c r="H645" s="139">
        <v>0.9</v>
      </c>
      <c r="I645" s="23"/>
      <c r="J645" s="140">
        <f>ROUND(I645*H645,0)</f>
        <v>0</v>
      </c>
      <c r="K645" s="137" t="s">
        <v>314</v>
      </c>
      <c r="L645" s="46"/>
      <c r="M645" s="141" t="s">
        <v>1</v>
      </c>
      <c r="N645" s="142" t="s">
        <v>40</v>
      </c>
      <c r="O645" s="129"/>
      <c r="P645" s="130">
        <f>O645*H645</f>
        <v>0</v>
      </c>
      <c r="Q645" s="130">
        <v>0.0025931</v>
      </c>
      <c r="R645" s="130">
        <f>Q645*H645</f>
        <v>0.00233379</v>
      </c>
      <c r="S645" s="130">
        <v>0.126</v>
      </c>
      <c r="T645" s="131">
        <f>S645*H645</f>
        <v>0.1134</v>
      </c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R645" s="132" t="s">
        <v>304</v>
      </c>
      <c r="AT645" s="132" t="s">
        <v>300</v>
      </c>
      <c r="AU645" s="132" t="s">
        <v>83</v>
      </c>
      <c r="AY645" s="39" t="s">
        <v>298</v>
      </c>
      <c r="BE645" s="133">
        <f>IF(N645="základní",J645,0)</f>
        <v>0</v>
      </c>
      <c r="BF645" s="133">
        <f>IF(N645="snížená",J645,0)</f>
        <v>0</v>
      </c>
      <c r="BG645" s="133">
        <f>IF(N645="zákl. přenesená",J645,0)</f>
        <v>0</v>
      </c>
      <c r="BH645" s="133">
        <f>IF(N645="sníž. přenesená",J645,0)</f>
        <v>0</v>
      </c>
      <c r="BI645" s="133">
        <f>IF(N645="nulová",J645,0)</f>
        <v>0</v>
      </c>
      <c r="BJ645" s="39" t="s">
        <v>8</v>
      </c>
      <c r="BK645" s="133">
        <f>ROUND(I645*H645,0)</f>
        <v>0</v>
      </c>
      <c r="BL645" s="39" t="s">
        <v>304</v>
      </c>
      <c r="BM645" s="132" t="s">
        <v>1030</v>
      </c>
    </row>
    <row r="646" spans="2:51" s="150" customFormat="1" ht="12">
      <c r="B646" s="151"/>
      <c r="D646" s="152" t="s">
        <v>306</v>
      </c>
      <c r="E646" s="153" t="s">
        <v>1</v>
      </c>
      <c r="F646" s="154" t="s">
        <v>1031</v>
      </c>
      <c r="H646" s="155">
        <v>0.9</v>
      </c>
      <c r="L646" s="151"/>
      <c r="M646" s="156"/>
      <c r="N646" s="157"/>
      <c r="O646" s="157"/>
      <c r="P646" s="157"/>
      <c r="Q646" s="157"/>
      <c r="R646" s="157"/>
      <c r="S646" s="157"/>
      <c r="T646" s="158"/>
      <c r="AT646" s="153" t="s">
        <v>306</v>
      </c>
      <c r="AU646" s="153" t="s">
        <v>83</v>
      </c>
      <c r="AV646" s="150" t="s">
        <v>83</v>
      </c>
      <c r="AW646" s="150" t="s">
        <v>31</v>
      </c>
      <c r="AX646" s="150" t="s">
        <v>8</v>
      </c>
      <c r="AY646" s="153" t="s">
        <v>298</v>
      </c>
    </row>
    <row r="647" spans="2:63" s="107" customFormat="1" ht="22.9" customHeight="1">
      <c r="B647" s="108"/>
      <c r="D647" s="109" t="s">
        <v>74</v>
      </c>
      <c r="E647" s="118" t="s">
        <v>1032</v>
      </c>
      <c r="F647" s="118" t="s">
        <v>1033</v>
      </c>
      <c r="J647" s="119">
        <f>BK647</f>
        <v>0</v>
      </c>
      <c r="L647" s="108"/>
      <c r="M647" s="112"/>
      <c r="N647" s="113"/>
      <c r="O647" s="113"/>
      <c r="P647" s="114">
        <f>SUM(P648:P652)</f>
        <v>0</v>
      </c>
      <c r="Q647" s="113"/>
      <c r="R647" s="114">
        <f>SUM(R648:R652)</f>
        <v>0</v>
      </c>
      <c r="S647" s="113"/>
      <c r="T647" s="115">
        <f>SUM(T648:T652)</f>
        <v>0</v>
      </c>
      <c r="AR647" s="109" t="s">
        <v>8</v>
      </c>
      <c r="AT647" s="116" t="s">
        <v>74</v>
      </c>
      <c r="AU647" s="116" t="s">
        <v>8</v>
      </c>
      <c r="AY647" s="109" t="s">
        <v>298</v>
      </c>
      <c r="BK647" s="117">
        <f>SUM(BK648:BK652)</f>
        <v>0</v>
      </c>
    </row>
    <row r="648" spans="1:65" s="49" customFormat="1" ht="14.45" customHeight="1">
      <c r="A648" s="47"/>
      <c r="B648" s="46"/>
      <c r="C648" s="135" t="s">
        <v>1034</v>
      </c>
      <c r="D648" s="135" t="s">
        <v>300</v>
      </c>
      <c r="E648" s="136" t="s">
        <v>1035</v>
      </c>
      <c r="F648" s="137" t="s">
        <v>1036</v>
      </c>
      <c r="G648" s="138" t="s">
        <v>347</v>
      </c>
      <c r="H648" s="139">
        <v>154.113</v>
      </c>
      <c r="I648" s="23"/>
      <c r="J648" s="140">
        <f>ROUND(I648*H648,0)</f>
        <v>0</v>
      </c>
      <c r="K648" s="137" t="s">
        <v>314</v>
      </c>
      <c r="L648" s="46"/>
      <c r="M648" s="141" t="s">
        <v>1</v>
      </c>
      <c r="N648" s="142" t="s">
        <v>40</v>
      </c>
      <c r="O648" s="129"/>
      <c r="P648" s="130">
        <f>O648*H648</f>
        <v>0</v>
      </c>
      <c r="Q648" s="130">
        <v>0</v>
      </c>
      <c r="R648" s="130">
        <f>Q648*H648</f>
        <v>0</v>
      </c>
      <c r="S648" s="130">
        <v>0</v>
      </c>
      <c r="T648" s="131">
        <f>S648*H648</f>
        <v>0</v>
      </c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R648" s="132" t="s">
        <v>304</v>
      </c>
      <c r="AT648" s="132" t="s">
        <v>300</v>
      </c>
      <c r="AU648" s="132" t="s">
        <v>83</v>
      </c>
      <c r="AY648" s="39" t="s">
        <v>298</v>
      </c>
      <c r="BE648" s="133">
        <f>IF(N648="základní",J648,0)</f>
        <v>0</v>
      </c>
      <c r="BF648" s="133">
        <f>IF(N648="snížená",J648,0)</f>
        <v>0</v>
      </c>
      <c r="BG648" s="133">
        <f>IF(N648="zákl. přenesená",J648,0)</f>
        <v>0</v>
      </c>
      <c r="BH648" s="133">
        <f>IF(N648="sníž. přenesená",J648,0)</f>
        <v>0</v>
      </c>
      <c r="BI648" s="133">
        <f>IF(N648="nulová",J648,0)</f>
        <v>0</v>
      </c>
      <c r="BJ648" s="39" t="s">
        <v>8</v>
      </c>
      <c r="BK648" s="133">
        <f>ROUND(I648*H648,0)</f>
        <v>0</v>
      </c>
      <c r="BL648" s="39" t="s">
        <v>304</v>
      </c>
      <c r="BM648" s="132" t="s">
        <v>1037</v>
      </c>
    </row>
    <row r="649" spans="1:65" s="49" customFormat="1" ht="24.2" customHeight="1">
      <c r="A649" s="47"/>
      <c r="B649" s="46"/>
      <c r="C649" s="135" t="s">
        <v>1038</v>
      </c>
      <c r="D649" s="135" t="s">
        <v>300</v>
      </c>
      <c r="E649" s="136" t="s">
        <v>1039</v>
      </c>
      <c r="F649" s="137" t="s">
        <v>1040</v>
      </c>
      <c r="G649" s="138" t="s">
        <v>347</v>
      </c>
      <c r="H649" s="139">
        <v>4469.277</v>
      </c>
      <c r="I649" s="23"/>
      <c r="J649" s="140">
        <f>ROUND(I649*H649,0)</f>
        <v>0</v>
      </c>
      <c r="K649" s="137" t="s">
        <v>314</v>
      </c>
      <c r="L649" s="46"/>
      <c r="M649" s="141" t="s">
        <v>1</v>
      </c>
      <c r="N649" s="142" t="s">
        <v>40</v>
      </c>
      <c r="O649" s="129"/>
      <c r="P649" s="130">
        <f>O649*H649</f>
        <v>0</v>
      </c>
      <c r="Q649" s="130">
        <v>0</v>
      </c>
      <c r="R649" s="130">
        <f>Q649*H649</f>
        <v>0</v>
      </c>
      <c r="S649" s="130">
        <v>0</v>
      </c>
      <c r="T649" s="131">
        <f>S649*H649</f>
        <v>0</v>
      </c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R649" s="132" t="s">
        <v>304</v>
      </c>
      <c r="AT649" s="132" t="s">
        <v>300</v>
      </c>
      <c r="AU649" s="132" t="s">
        <v>83</v>
      </c>
      <c r="AY649" s="39" t="s">
        <v>298</v>
      </c>
      <c r="BE649" s="133">
        <f>IF(N649="základní",J649,0)</f>
        <v>0</v>
      </c>
      <c r="BF649" s="133">
        <f>IF(N649="snížená",J649,0)</f>
        <v>0</v>
      </c>
      <c r="BG649" s="133">
        <f>IF(N649="zákl. přenesená",J649,0)</f>
        <v>0</v>
      </c>
      <c r="BH649" s="133">
        <f>IF(N649="sníž. přenesená",J649,0)</f>
        <v>0</v>
      </c>
      <c r="BI649" s="133">
        <f>IF(N649="nulová",J649,0)</f>
        <v>0</v>
      </c>
      <c r="BJ649" s="39" t="s">
        <v>8</v>
      </c>
      <c r="BK649" s="133">
        <f>ROUND(I649*H649,0)</f>
        <v>0</v>
      </c>
      <c r="BL649" s="39" t="s">
        <v>304</v>
      </c>
      <c r="BM649" s="132" t="s">
        <v>1041</v>
      </c>
    </row>
    <row r="650" spans="2:51" s="150" customFormat="1" ht="12">
      <c r="B650" s="151"/>
      <c r="D650" s="152" t="s">
        <v>306</v>
      </c>
      <c r="F650" s="154" t="s">
        <v>1042</v>
      </c>
      <c r="H650" s="155">
        <v>4469.277</v>
      </c>
      <c r="L650" s="151"/>
      <c r="M650" s="156"/>
      <c r="N650" s="157"/>
      <c r="O650" s="157"/>
      <c r="P650" s="157"/>
      <c r="Q650" s="157"/>
      <c r="R650" s="157"/>
      <c r="S650" s="157"/>
      <c r="T650" s="158"/>
      <c r="AT650" s="153" t="s">
        <v>306</v>
      </c>
      <c r="AU650" s="153" t="s">
        <v>83</v>
      </c>
      <c r="AV650" s="150" t="s">
        <v>83</v>
      </c>
      <c r="AW650" s="150" t="s">
        <v>3</v>
      </c>
      <c r="AX650" s="150" t="s">
        <v>8</v>
      </c>
      <c r="AY650" s="153" t="s">
        <v>298</v>
      </c>
    </row>
    <row r="651" spans="1:65" s="49" customFormat="1" ht="37.9" customHeight="1">
      <c r="A651" s="47"/>
      <c r="B651" s="46"/>
      <c r="C651" s="135" t="s">
        <v>1043</v>
      </c>
      <c r="D651" s="135" t="s">
        <v>300</v>
      </c>
      <c r="E651" s="136" t="s">
        <v>1044</v>
      </c>
      <c r="F651" s="137" t="s">
        <v>1045</v>
      </c>
      <c r="G651" s="138" t="s">
        <v>347</v>
      </c>
      <c r="H651" s="139">
        <v>70.164</v>
      </c>
      <c r="I651" s="23"/>
      <c r="J651" s="140">
        <f>ROUND(I651*H651,0)</f>
        <v>0</v>
      </c>
      <c r="K651" s="137" t="s">
        <v>314</v>
      </c>
      <c r="L651" s="46"/>
      <c r="M651" s="141" t="s">
        <v>1</v>
      </c>
      <c r="N651" s="142" t="s">
        <v>40</v>
      </c>
      <c r="O651" s="129"/>
      <c r="P651" s="130">
        <f>O651*H651</f>
        <v>0</v>
      </c>
      <c r="Q651" s="130">
        <v>0</v>
      </c>
      <c r="R651" s="130">
        <f>Q651*H651</f>
        <v>0</v>
      </c>
      <c r="S651" s="130">
        <v>0</v>
      </c>
      <c r="T651" s="131">
        <f>S651*H651</f>
        <v>0</v>
      </c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R651" s="132" t="s">
        <v>304</v>
      </c>
      <c r="AT651" s="132" t="s">
        <v>300</v>
      </c>
      <c r="AU651" s="132" t="s">
        <v>83</v>
      </c>
      <c r="AY651" s="39" t="s">
        <v>298</v>
      </c>
      <c r="BE651" s="133">
        <f>IF(N651="základní",J651,0)</f>
        <v>0</v>
      </c>
      <c r="BF651" s="133">
        <f>IF(N651="snížená",J651,0)</f>
        <v>0</v>
      </c>
      <c r="BG651" s="133">
        <f>IF(N651="zákl. přenesená",J651,0)</f>
        <v>0</v>
      </c>
      <c r="BH651" s="133">
        <f>IF(N651="sníž. přenesená",J651,0)</f>
        <v>0</v>
      </c>
      <c r="BI651" s="133">
        <f>IF(N651="nulová",J651,0)</f>
        <v>0</v>
      </c>
      <c r="BJ651" s="39" t="s">
        <v>8</v>
      </c>
      <c r="BK651" s="133">
        <f>ROUND(I651*H651,0)</f>
        <v>0</v>
      </c>
      <c r="BL651" s="39" t="s">
        <v>304</v>
      </c>
      <c r="BM651" s="132" t="s">
        <v>1046</v>
      </c>
    </row>
    <row r="652" spans="1:65" s="49" customFormat="1" ht="37.9" customHeight="1">
      <c r="A652" s="47"/>
      <c r="B652" s="46"/>
      <c r="C652" s="135" t="s">
        <v>240</v>
      </c>
      <c r="D652" s="135" t="s">
        <v>300</v>
      </c>
      <c r="E652" s="136" t="s">
        <v>1047</v>
      </c>
      <c r="F652" s="137" t="s">
        <v>1048</v>
      </c>
      <c r="G652" s="138" t="s">
        <v>347</v>
      </c>
      <c r="H652" s="139">
        <v>84</v>
      </c>
      <c r="I652" s="23"/>
      <c r="J652" s="140">
        <f>ROUND(I652*H652,0)</f>
        <v>0</v>
      </c>
      <c r="K652" s="137" t="s">
        <v>314</v>
      </c>
      <c r="L652" s="46"/>
      <c r="M652" s="141" t="s">
        <v>1</v>
      </c>
      <c r="N652" s="142" t="s">
        <v>40</v>
      </c>
      <c r="O652" s="129"/>
      <c r="P652" s="130">
        <f>O652*H652</f>
        <v>0</v>
      </c>
      <c r="Q652" s="130">
        <v>0</v>
      </c>
      <c r="R652" s="130">
        <f>Q652*H652</f>
        <v>0</v>
      </c>
      <c r="S652" s="130">
        <v>0</v>
      </c>
      <c r="T652" s="131">
        <f>S652*H652</f>
        <v>0</v>
      </c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R652" s="132" t="s">
        <v>304</v>
      </c>
      <c r="AT652" s="132" t="s">
        <v>300</v>
      </c>
      <c r="AU652" s="132" t="s">
        <v>83</v>
      </c>
      <c r="AY652" s="39" t="s">
        <v>298</v>
      </c>
      <c r="BE652" s="133">
        <f>IF(N652="základní",J652,0)</f>
        <v>0</v>
      </c>
      <c r="BF652" s="133">
        <f>IF(N652="snížená",J652,0)</f>
        <v>0</v>
      </c>
      <c r="BG652" s="133">
        <f>IF(N652="zákl. přenesená",J652,0)</f>
        <v>0</v>
      </c>
      <c r="BH652" s="133">
        <f>IF(N652="sníž. přenesená",J652,0)</f>
        <v>0</v>
      </c>
      <c r="BI652" s="133">
        <f>IF(N652="nulová",J652,0)</f>
        <v>0</v>
      </c>
      <c r="BJ652" s="39" t="s">
        <v>8</v>
      </c>
      <c r="BK652" s="133">
        <f>ROUND(I652*H652,0)</f>
        <v>0</v>
      </c>
      <c r="BL652" s="39" t="s">
        <v>304</v>
      </c>
      <c r="BM652" s="132" t="s">
        <v>1049</v>
      </c>
    </row>
    <row r="653" spans="2:63" s="107" customFormat="1" ht="22.9" customHeight="1">
      <c r="B653" s="108"/>
      <c r="D653" s="109" t="s">
        <v>74</v>
      </c>
      <c r="E653" s="118" t="s">
        <v>1050</v>
      </c>
      <c r="F653" s="118" t="s">
        <v>1051</v>
      </c>
      <c r="J653" s="119">
        <f>BK653</f>
        <v>0</v>
      </c>
      <c r="L653" s="108"/>
      <c r="M653" s="112"/>
      <c r="N653" s="113"/>
      <c r="O653" s="113"/>
      <c r="P653" s="114">
        <f>P654</f>
        <v>0</v>
      </c>
      <c r="Q653" s="113"/>
      <c r="R653" s="114">
        <f>R654</f>
        <v>0</v>
      </c>
      <c r="S653" s="113"/>
      <c r="T653" s="115">
        <f>T654</f>
        <v>0</v>
      </c>
      <c r="AR653" s="109" t="s">
        <v>8</v>
      </c>
      <c r="AT653" s="116" t="s">
        <v>74</v>
      </c>
      <c r="AU653" s="116" t="s">
        <v>8</v>
      </c>
      <c r="AY653" s="109" t="s">
        <v>298</v>
      </c>
      <c r="BK653" s="117">
        <f>BK654</f>
        <v>0</v>
      </c>
    </row>
    <row r="654" spans="1:65" s="49" customFormat="1" ht="14.45" customHeight="1">
      <c r="A654" s="47"/>
      <c r="B654" s="46"/>
      <c r="C654" s="135" t="s">
        <v>1052</v>
      </c>
      <c r="D654" s="135" t="s">
        <v>300</v>
      </c>
      <c r="E654" s="136" t="s">
        <v>1053</v>
      </c>
      <c r="F654" s="137" t="s">
        <v>1054</v>
      </c>
      <c r="G654" s="138" t="s">
        <v>347</v>
      </c>
      <c r="H654" s="139">
        <v>1572.172</v>
      </c>
      <c r="I654" s="23"/>
      <c r="J654" s="140">
        <f>ROUND(I654*H654,0)</f>
        <v>0</v>
      </c>
      <c r="K654" s="137" t="s">
        <v>314</v>
      </c>
      <c r="L654" s="46"/>
      <c r="M654" s="141" t="s">
        <v>1</v>
      </c>
      <c r="N654" s="142" t="s">
        <v>40</v>
      </c>
      <c r="O654" s="129"/>
      <c r="P654" s="130">
        <f>O654*H654</f>
        <v>0</v>
      </c>
      <c r="Q654" s="130">
        <v>0</v>
      </c>
      <c r="R654" s="130">
        <f>Q654*H654</f>
        <v>0</v>
      </c>
      <c r="S654" s="130">
        <v>0</v>
      </c>
      <c r="T654" s="131">
        <f>S654*H654</f>
        <v>0</v>
      </c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R654" s="132" t="s">
        <v>304</v>
      </c>
      <c r="AT654" s="132" t="s">
        <v>300</v>
      </c>
      <c r="AU654" s="132" t="s">
        <v>83</v>
      </c>
      <c r="AY654" s="39" t="s">
        <v>298</v>
      </c>
      <c r="BE654" s="133">
        <f>IF(N654="základní",J654,0)</f>
        <v>0</v>
      </c>
      <c r="BF654" s="133">
        <f>IF(N654="snížená",J654,0)</f>
        <v>0</v>
      </c>
      <c r="BG654" s="133">
        <f>IF(N654="zákl. přenesená",J654,0)</f>
        <v>0</v>
      </c>
      <c r="BH654" s="133">
        <f>IF(N654="sníž. přenesená",J654,0)</f>
        <v>0</v>
      </c>
      <c r="BI654" s="133">
        <f>IF(N654="nulová",J654,0)</f>
        <v>0</v>
      </c>
      <c r="BJ654" s="39" t="s">
        <v>8</v>
      </c>
      <c r="BK654" s="133">
        <f>ROUND(I654*H654,0)</f>
        <v>0</v>
      </c>
      <c r="BL654" s="39" t="s">
        <v>304</v>
      </c>
      <c r="BM654" s="132" t="s">
        <v>1055</v>
      </c>
    </row>
    <row r="655" spans="2:63" s="107" customFormat="1" ht="25.9" customHeight="1">
      <c r="B655" s="108"/>
      <c r="D655" s="109" t="s">
        <v>74</v>
      </c>
      <c r="E655" s="110" t="s">
        <v>1056</v>
      </c>
      <c r="F655" s="110" t="s">
        <v>1057</v>
      </c>
      <c r="J655" s="111">
        <f>BK655</f>
        <v>0</v>
      </c>
      <c r="L655" s="108"/>
      <c r="M655" s="112"/>
      <c r="N655" s="113"/>
      <c r="O655" s="113"/>
      <c r="P655" s="114">
        <f>P656+P729+P784+P830+P874+P888+P894+P958+P966+P999+P1006</f>
        <v>0</v>
      </c>
      <c r="Q655" s="113"/>
      <c r="R655" s="114">
        <f>R656+R729+R784+R830+R874+R888+R894+R958+R966+R999+R1006</f>
        <v>11.706983899615002</v>
      </c>
      <c r="S655" s="113"/>
      <c r="T655" s="115">
        <f>T656+T729+T784+T830+T874+T888+T894+T958+T966+T999+T1006</f>
        <v>0</v>
      </c>
      <c r="AR655" s="109" t="s">
        <v>83</v>
      </c>
      <c r="AT655" s="116" t="s">
        <v>74</v>
      </c>
      <c r="AU655" s="116" t="s">
        <v>75</v>
      </c>
      <c r="AY655" s="109" t="s">
        <v>298</v>
      </c>
      <c r="BK655" s="117">
        <f>BK656+BK729+BK784+BK830+BK874+BK888+BK894+BK958+BK966+BK999+BK1006</f>
        <v>0</v>
      </c>
    </row>
    <row r="656" spans="2:63" s="107" customFormat="1" ht="22.9" customHeight="1">
      <c r="B656" s="108"/>
      <c r="D656" s="109" t="s">
        <v>74</v>
      </c>
      <c r="E656" s="118" t="s">
        <v>1058</v>
      </c>
      <c r="F656" s="118" t="s">
        <v>1059</v>
      </c>
      <c r="J656" s="119">
        <f>BK656</f>
        <v>0</v>
      </c>
      <c r="L656" s="108"/>
      <c r="M656" s="112"/>
      <c r="N656" s="113"/>
      <c r="O656" s="113"/>
      <c r="P656" s="114">
        <f>SUM(P657:P728)</f>
        <v>0</v>
      </c>
      <c r="Q656" s="113"/>
      <c r="R656" s="114">
        <f>SUM(R657:R728)</f>
        <v>1.9055162339999998</v>
      </c>
      <c r="S656" s="113"/>
      <c r="T656" s="115">
        <f>SUM(T657:T728)</f>
        <v>0</v>
      </c>
      <c r="AR656" s="109" t="s">
        <v>83</v>
      </c>
      <c r="AT656" s="116" t="s">
        <v>74</v>
      </c>
      <c r="AU656" s="116" t="s">
        <v>8</v>
      </c>
      <c r="AY656" s="109" t="s">
        <v>298</v>
      </c>
      <c r="BK656" s="117">
        <f>SUM(BK657:BK728)</f>
        <v>0</v>
      </c>
    </row>
    <row r="657" spans="1:65" s="49" customFormat="1" ht="24.2" customHeight="1">
      <c r="A657" s="47"/>
      <c r="B657" s="46"/>
      <c r="C657" s="135" t="s">
        <v>1060</v>
      </c>
      <c r="D657" s="135" t="s">
        <v>300</v>
      </c>
      <c r="E657" s="136" t="s">
        <v>1061</v>
      </c>
      <c r="F657" s="137" t="s">
        <v>1062</v>
      </c>
      <c r="G657" s="138" t="s">
        <v>381</v>
      </c>
      <c r="H657" s="139">
        <v>149.954</v>
      </c>
      <c r="I657" s="23"/>
      <c r="J657" s="140">
        <f>ROUND(I657*H657,0)</f>
        <v>0</v>
      </c>
      <c r="K657" s="137" t="s">
        <v>314</v>
      </c>
      <c r="L657" s="46"/>
      <c r="M657" s="141" t="s">
        <v>1</v>
      </c>
      <c r="N657" s="142" t="s">
        <v>40</v>
      </c>
      <c r="O657" s="129"/>
      <c r="P657" s="130">
        <f>O657*H657</f>
        <v>0</v>
      </c>
      <c r="Q657" s="130">
        <v>0.000395</v>
      </c>
      <c r="R657" s="130">
        <f>Q657*H657</f>
        <v>0.059231830000000006</v>
      </c>
      <c r="S657" s="130">
        <v>0</v>
      </c>
      <c r="T657" s="131">
        <f>S657*H657</f>
        <v>0</v>
      </c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R657" s="132" t="s">
        <v>378</v>
      </c>
      <c r="AT657" s="132" t="s">
        <v>300</v>
      </c>
      <c r="AU657" s="132" t="s">
        <v>83</v>
      </c>
      <c r="AY657" s="39" t="s">
        <v>298</v>
      </c>
      <c r="BE657" s="133">
        <f>IF(N657="základní",J657,0)</f>
        <v>0</v>
      </c>
      <c r="BF657" s="133">
        <f>IF(N657="snížená",J657,0)</f>
        <v>0</v>
      </c>
      <c r="BG657" s="133">
        <f>IF(N657="zákl. přenesená",J657,0)</f>
        <v>0</v>
      </c>
      <c r="BH657" s="133">
        <f>IF(N657="sníž. přenesená",J657,0)</f>
        <v>0</v>
      </c>
      <c r="BI657" s="133">
        <f>IF(N657="nulová",J657,0)</f>
        <v>0</v>
      </c>
      <c r="BJ657" s="39" t="s">
        <v>8</v>
      </c>
      <c r="BK657" s="133">
        <f>ROUND(I657*H657,0)</f>
        <v>0</v>
      </c>
      <c r="BL657" s="39" t="s">
        <v>378</v>
      </c>
      <c r="BM657" s="132" t="s">
        <v>1063</v>
      </c>
    </row>
    <row r="658" spans="2:51" s="150" customFormat="1" ht="12">
      <c r="B658" s="151"/>
      <c r="D658" s="152" t="s">
        <v>306</v>
      </c>
      <c r="E658" s="153" t="s">
        <v>1</v>
      </c>
      <c r="F658" s="154" t="s">
        <v>155</v>
      </c>
      <c r="H658" s="155">
        <v>149.954</v>
      </c>
      <c r="L658" s="151"/>
      <c r="M658" s="156"/>
      <c r="N658" s="157"/>
      <c r="O658" s="157"/>
      <c r="P658" s="157"/>
      <c r="Q658" s="157"/>
      <c r="R658" s="157"/>
      <c r="S658" s="157"/>
      <c r="T658" s="158"/>
      <c r="AT658" s="153" t="s">
        <v>306</v>
      </c>
      <c r="AU658" s="153" t="s">
        <v>83</v>
      </c>
      <c r="AV658" s="150" t="s">
        <v>83</v>
      </c>
      <c r="AW658" s="150" t="s">
        <v>31</v>
      </c>
      <c r="AX658" s="150" t="s">
        <v>8</v>
      </c>
      <c r="AY658" s="153" t="s">
        <v>298</v>
      </c>
    </row>
    <row r="659" spans="1:65" s="49" customFormat="1" ht="24.2" customHeight="1">
      <c r="A659" s="47"/>
      <c r="B659" s="46"/>
      <c r="C659" s="135" t="s">
        <v>1064</v>
      </c>
      <c r="D659" s="135" t="s">
        <v>300</v>
      </c>
      <c r="E659" s="136" t="s">
        <v>1065</v>
      </c>
      <c r="F659" s="137" t="s">
        <v>1066</v>
      </c>
      <c r="G659" s="138" t="s">
        <v>392</v>
      </c>
      <c r="H659" s="139">
        <v>68.24</v>
      </c>
      <c r="I659" s="23"/>
      <c r="J659" s="140">
        <f>ROUND(I659*H659,0)</f>
        <v>0</v>
      </c>
      <c r="K659" s="137" t="s">
        <v>314</v>
      </c>
      <c r="L659" s="46"/>
      <c r="M659" s="141" t="s">
        <v>1</v>
      </c>
      <c r="N659" s="142" t="s">
        <v>40</v>
      </c>
      <c r="O659" s="129"/>
      <c r="P659" s="130">
        <f>O659*H659</f>
        <v>0</v>
      </c>
      <c r="Q659" s="130">
        <v>0.00016</v>
      </c>
      <c r="R659" s="130">
        <f>Q659*H659</f>
        <v>0.0109184</v>
      </c>
      <c r="S659" s="130">
        <v>0</v>
      </c>
      <c r="T659" s="131">
        <f>S659*H659</f>
        <v>0</v>
      </c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R659" s="132" t="s">
        <v>378</v>
      </c>
      <c r="AT659" s="132" t="s">
        <v>300</v>
      </c>
      <c r="AU659" s="132" t="s">
        <v>83</v>
      </c>
      <c r="AY659" s="39" t="s">
        <v>298</v>
      </c>
      <c r="BE659" s="133">
        <f>IF(N659="základní",J659,0)</f>
        <v>0</v>
      </c>
      <c r="BF659" s="133">
        <f>IF(N659="snížená",J659,0)</f>
        <v>0</v>
      </c>
      <c r="BG659" s="133">
        <f>IF(N659="zákl. přenesená",J659,0)</f>
        <v>0</v>
      </c>
      <c r="BH659" s="133">
        <f>IF(N659="sníž. přenesená",J659,0)</f>
        <v>0</v>
      </c>
      <c r="BI659" s="133">
        <f>IF(N659="nulová",J659,0)</f>
        <v>0</v>
      </c>
      <c r="BJ659" s="39" t="s">
        <v>8</v>
      </c>
      <c r="BK659" s="133">
        <f>ROUND(I659*H659,0)</f>
        <v>0</v>
      </c>
      <c r="BL659" s="39" t="s">
        <v>378</v>
      </c>
      <c r="BM659" s="132" t="s">
        <v>1067</v>
      </c>
    </row>
    <row r="660" spans="2:51" s="150" customFormat="1" ht="12">
      <c r="B660" s="151"/>
      <c r="D660" s="152" t="s">
        <v>306</v>
      </c>
      <c r="E660" s="153" t="s">
        <v>1</v>
      </c>
      <c r="F660" s="154" t="s">
        <v>1068</v>
      </c>
      <c r="H660" s="155">
        <v>68.24</v>
      </c>
      <c r="L660" s="151"/>
      <c r="M660" s="156"/>
      <c r="N660" s="157"/>
      <c r="O660" s="157"/>
      <c r="P660" s="157"/>
      <c r="Q660" s="157"/>
      <c r="R660" s="157"/>
      <c r="S660" s="157"/>
      <c r="T660" s="158"/>
      <c r="AT660" s="153" t="s">
        <v>306</v>
      </c>
      <c r="AU660" s="153" t="s">
        <v>83</v>
      </c>
      <c r="AV660" s="150" t="s">
        <v>83</v>
      </c>
      <c r="AW660" s="150" t="s">
        <v>31</v>
      </c>
      <c r="AX660" s="150" t="s">
        <v>8</v>
      </c>
      <c r="AY660" s="153" t="s">
        <v>298</v>
      </c>
    </row>
    <row r="661" spans="1:65" s="49" customFormat="1" ht="24.2" customHeight="1">
      <c r="A661" s="47"/>
      <c r="B661" s="46"/>
      <c r="C661" s="135" t="s">
        <v>1069</v>
      </c>
      <c r="D661" s="135" t="s">
        <v>300</v>
      </c>
      <c r="E661" s="136" t="s">
        <v>1070</v>
      </c>
      <c r="F661" s="137" t="s">
        <v>1071</v>
      </c>
      <c r="G661" s="138" t="s">
        <v>381</v>
      </c>
      <c r="H661" s="139">
        <v>51.538</v>
      </c>
      <c r="I661" s="23"/>
      <c r="J661" s="140">
        <f>ROUND(I661*H661,0)</f>
        <v>0</v>
      </c>
      <c r="K661" s="137" t="s">
        <v>314</v>
      </c>
      <c r="L661" s="46"/>
      <c r="M661" s="141" t="s">
        <v>1</v>
      </c>
      <c r="N661" s="142" t="s">
        <v>40</v>
      </c>
      <c r="O661" s="129"/>
      <c r="P661" s="130">
        <f>O661*H661</f>
        <v>0</v>
      </c>
      <c r="Q661" s="130">
        <v>0</v>
      </c>
      <c r="R661" s="130">
        <f>Q661*H661</f>
        <v>0</v>
      </c>
      <c r="S661" s="130">
        <v>0</v>
      </c>
      <c r="T661" s="131">
        <f>S661*H661</f>
        <v>0</v>
      </c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R661" s="132" t="s">
        <v>378</v>
      </c>
      <c r="AT661" s="132" t="s">
        <v>300</v>
      </c>
      <c r="AU661" s="132" t="s">
        <v>83</v>
      </c>
      <c r="AY661" s="39" t="s">
        <v>298</v>
      </c>
      <c r="BE661" s="133">
        <f>IF(N661="základní",J661,0)</f>
        <v>0</v>
      </c>
      <c r="BF661" s="133">
        <f>IF(N661="snížená",J661,0)</f>
        <v>0</v>
      </c>
      <c r="BG661" s="133">
        <f>IF(N661="zákl. přenesená",J661,0)</f>
        <v>0</v>
      </c>
      <c r="BH661" s="133">
        <f>IF(N661="sníž. přenesená",J661,0)</f>
        <v>0</v>
      </c>
      <c r="BI661" s="133">
        <f>IF(N661="nulová",J661,0)</f>
        <v>0</v>
      </c>
      <c r="BJ661" s="39" t="s">
        <v>8</v>
      </c>
      <c r="BK661" s="133">
        <f>ROUND(I661*H661,0)</f>
        <v>0</v>
      </c>
      <c r="BL661" s="39" t="s">
        <v>378</v>
      </c>
      <c r="BM661" s="132" t="s">
        <v>1072</v>
      </c>
    </row>
    <row r="662" spans="2:51" s="150" customFormat="1" ht="12">
      <c r="B662" s="151"/>
      <c r="D662" s="152" t="s">
        <v>306</v>
      </c>
      <c r="E662" s="153" t="s">
        <v>1</v>
      </c>
      <c r="F662" s="154" t="s">
        <v>1073</v>
      </c>
      <c r="H662" s="155">
        <v>29.45</v>
      </c>
      <c r="L662" s="151"/>
      <c r="M662" s="156"/>
      <c r="N662" s="157"/>
      <c r="O662" s="157"/>
      <c r="P662" s="157"/>
      <c r="Q662" s="157"/>
      <c r="R662" s="157"/>
      <c r="S662" s="157"/>
      <c r="T662" s="158"/>
      <c r="AT662" s="153" t="s">
        <v>306</v>
      </c>
      <c r="AU662" s="153" t="s">
        <v>83</v>
      </c>
      <c r="AV662" s="150" t="s">
        <v>83</v>
      </c>
      <c r="AW662" s="150" t="s">
        <v>31</v>
      </c>
      <c r="AX662" s="150" t="s">
        <v>75</v>
      </c>
      <c r="AY662" s="153" t="s">
        <v>298</v>
      </c>
    </row>
    <row r="663" spans="2:51" s="150" customFormat="1" ht="12">
      <c r="B663" s="151"/>
      <c r="D663" s="152" t="s">
        <v>306</v>
      </c>
      <c r="E663" s="153" t="s">
        <v>1</v>
      </c>
      <c r="F663" s="154" t="s">
        <v>1074</v>
      </c>
      <c r="H663" s="155">
        <v>22.088</v>
      </c>
      <c r="L663" s="151"/>
      <c r="M663" s="156"/>
      <c r="N663" s="157"/>
      <c r="O663" s="157"/>
      <c r="P663" s="157"/>
      <c r="Q663" s="157"/>
      <c r="R663" s="157"/>
      <c r="S663" s="157"/>
      <c r="T663" s="158"/>
      <c r="AT663" s="153" t="s">
        <v>306</v>
      </c>
      <c r="AU663" s="153" t="s">
        <v>83</v>
      </c>
      <c r="AV663" s="150" t="s">
        <v>83</v>
      </c>
      <c r="AW663" s="150" t="s">
        <v>31</v>
      </c>
      <c r="AX663" s="150" t="s">
        <v>75</v>
      </c>
      <c r="AY663" s="153" t="s">
        <v>298</v>
      </c>
    </row>
    <row r="664" spans="2:51" s="159" customFormat="1" ht="12">
      <c r="B664" s="160"/>
      <c r="D664" s="152" t="s">
        <v>306</v>
      </c>
      <c r="E664" s="161" t="s">
        <v>205</v>
      </c>
      <c r="F664" s="162" t="s">
        <v>1075</v>
      </c>
      <c r="H664" s="163">
        <v>51.538</v>
      </c>
      <c r="L664" s="160"/>
      <c r="M664" s="164"/>
      <c r="N664" s="165"/>
      <c r="O664" s="165"/>
      <c r="P664" s="165"/>
      <c r="Q664" s="165"/>
      <c r="R664" s="165"/>
      <c r="S664" s="165"/>
      <c r="T664" s="166"/>
      <c r="AT664" s="161" t="s">
        <v>306</v>
      </c>
      <c r="AU664" s="161" t="s">
        <v>83</v>
      </c>
      <c r="AV664" s="159" t="s">
        <v>310</v>
      </c>
      <c r="AW664" s="159" t="s">
        <v>31</v>
      </c>
      <c r="AX664" s="159" t="s">
        <v>8</v>
      </c>
      <c r="AY664" s="161" t="s">
        <v>298</v>
      </c>
    </row>
    <row r="665" spans="1:65" s="49" customFormat="1" ht="24.2" customHeight="1">
      <c r="A665" s="47"/>
      <c r="B665" s="46"/>
      <c r="C665" s="135" t="s">
        <v>1076</v>
      </c>
      <c r="D665" s="135" t="s">
        <v>300</v>
      </c>
      <c r="E665" s="136" t="s">
        <v>1077</v>
      </c>
      <c r="F665" s="137" t="s">
        <v>1078</v>
      </c>
      <c r="G665" s="138" t="s">
        <v>381</v>
      </c>
      <c r="H665" s="139">
        <v>137.33</v>
      </c>
      <c r="I665" s="23"/>
      <c r="J665" s="140">
        <f>ROUND(I665*H665,0)</f>
        <v>0</v>
      </c>
      <c r="K665" s="137" t="s">
        <v>314</v>
      </c>
      <c r="L665" s="46"/>
      <c r="M665" s="141" t="s">
        <v>1</v>
      </c>
      <c r="N665" s="142" t="s">
        <v>40</v>
      </c>
      <c r="O665" s="129"/>
      <c r="P665" s="130">
        <f>O665*H665</f>
        <v>0</v>
      </c>
      <c r="Q665" s="130">
        <v>0</v>
      </c>
      <c r="R665" s="130">
        <f>Q665*H665</f>
        <v>0</v>
      </c>
      <c r="S665" s="130">
        <v>0</v>
      </c>
      <c r="T665" s="131">
        <f>S665*H665</f>
        <v>0</v>
      </c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R665" s="132" t="s">
        <v>378</v>
      </c>
      <c r="AT665" s="132" t="s">
        <v>300</v>
      </c>
      <c r="AU665" s="132" t="s">
        <v>83</v>
      </c>
      <c r="AY665" s="39" t="s">
        <v>298</v>
      </c>
      <c r="BE665" s="133">
        <f>IF(N665="základní",J665,0)</f>
        <v>0</v>
      </c>
      <c r="BF665" s="133">
        <f>IF(N665="snížená",J665,0)</f>
        <v>0</v>
      </c>
      <c r="BG665" s="133">
        <f>IF(N665="zákl. přenesená",J665,0)</f>
        <v>0</v>
      </c>
      <c r="BH665" s="133">
        <f>IF(N665="sníž. přenesená",J665,0)</f>
        <v>0</v>
      </c>
      <c r="BI665" s="133">
        <f>IF(N665="nulová",J665,0)</f>
        <v>0</v>
      </c>
      <c r="BJ665" s="39" t="s">
        <v>8</v>
      </c>
      <c r="BK665" s="133">
        <f>ROUND(I665*H665,0)</f>
        <v>0</v>
      </c>
      <c r="BL665" s="39" t="s">
        <v>378</v>
      </c>
      <c r="BM665" s="132" t="s">
        <v>1079</v>
      </c>
    </row>
    <row r="666" spans="2:51" s="150" customFormat="1" ht="12">
      <c r="B666" s="151"/>
      <c r="D666" s="152" t="s">
        <v>306</v>
      </c>
      <c r="E666" s="153" t="s">
        <v>1</v>
      </c>
      <c r="F666" s="154" t="s">
        <v>1080</v>
      </c>
      <c r="H666" s="155">
        <v>71.61</v>
      </c>
      <c r="L666" s="151"/>
      <c r="M666" s="156"/>
      <c r="N666" s="157"/>
      <c r="O666" s="157"/>
      <c r="P666" s="157"/>
      <c r="Q666" s="157"/>
      <c r="R666" s="157"/>
      <c r="S666" s="157"/>
      <c r="T666" s="158"/>
      <c r="AT666" s="153" t="s">
        <v>306</v>
      </c>
      <c r="AU666" s="153" t="s">
        <v>83</v>
      </c>
      <c r="AV666" s="150" t="s">
        <v>83</v>
      </c>
      <c r="AW666" s="150" t="s">
        <v>31</v>
      </c>
      <c r="AX666" s="150" t="s">
        <v>75</v>
      </c>
      <c r="AY666" s="153" t="s">
        <v>298</v>
      </c>
    </row>
    <row r="667" spans="2:51" s="150" customFormat="1" ht="12">
      <c r="B667" s="151"/>
      <c r="D667" s="152" t="s">
        <v>306</v>
      </c>
      <c r="E667" s="153" t="s">
        <v>1</v>
      </c>
      <c r="F667" s="154" t="s">
        <v>1081</v>
      </c>
      <c r="H667" s="155">
        <v>65.72</v>
      </c>
      <c r="L667" s="151"/>
      <c r="M667" s="156"/>
      <c r="N667" s="157"/>
      <c r="O667" s="157"/>
      <c r="P667" s="157"/>
      <c r="Q667" s="157"/>
      <c r="R667" s="157"/>
      <c r="S667" s="157"/>
      <c r="T667" s="158"/>
      <c r="AT667" s="153" t="s">
        <v>306</v>
      </c>
      <c r="AU667" s="153" t="s">
        <v>83</v>
      </c>
      <c r="AV667" s="150" t="s">
        <v>83</v>
      </c>
      <c r="AW667" s="150" t="s">
        <v>31</v>
      </c>
      <c r="AX667" s="150" t="s">
        <v>75</v>
      </c>
      <c r="AY667" s="153" t="s">
        <v>298</v>
      </c>
    </row>
    <row r="668" spans="2:51" s="159" customFormat="1" ht="12">
      <c r="B668" s="160"/>
      <c r="D668" s="152" t="s">
        <v>306</v>
      </c>
      <c r="E668" s="161" t="s">
        <v>208</v>
      </c>
      <c r="F668" s="162" t="s">
        <v>1082</v>
      </c>
      <c r="H668" s="163">
        <v>137.33</v>
      </c>
      <c r="L668" s="160"/>
      <c r="M668" s="164"/>
      <c r="N668" s="165"/>
      <c r="O668" s="165"/>
      <c r="P668" s="165"/>
      <c r="Q668" s="165"/>
      <c r="R668" s="165"/>
      <c r="S668" s="165"/>
      <c r="T668" s="166"/>
      <c r="AT668" s="161" t="s">
        <v>306</v>
      </c>
      <c r="AU668" s="161" t="s">
        <v>83</v>
      </c>
      <c r="AV668" s="159" t="s">
        <v>310</v>
      </c>
      <c r="AW668" s="159" t="s">
        <v>31</v>
      </c>
      <c r="AX668" s="159" t="s">
        <v>8</v>
      </c>
      <c r="AY668" s="161" t="s">
        <v>298</v>
      </c>
    </row>
    <row r="669" spans="1:65" s="49" customFormat="1" ht="24.2" customHeight="1">
      <c r="A669" s="47"/>
      <c r="B669" s="46"/>
      <c r="C669" s="120" t="s">
        <v>1083</v>
      </c>
      <c r="D669" s="120" t="s">
        <v>358</v>
      </c>
      <c r="E669" s="121" t="s">
        <v>1084</v>
      </c>
      <c r="F669" s="122" t="s">
        <v>1085</v>
      </c>
      <c r="G669" s="123" t="s">
        <v>381</v>
      </c>
      <c r="H669" s="124">
        <v>215.653</v>
      </c>
      <c r="I669" s="24"/>
      <c r="J669" s="125">
        <f>ROUND(I669*H669,0)</f>
        <v>0</v>
      </c>
      <c r="K669" s="122" t="s">
        <v>314</v>
      </c>
      <c r="L669" s="126"/>
      <c r="M669" s="127" t="s">
        <v>1</v>
      </c>
      <c r="N669" s="128" t="s">
        <v>40</v>
      </c>
      <c r="O669" s="129"/>
      <c r="P669" s="130">
        <f>O669*H669</f>
        <v>0</v>
      </c>
      <c r="Q669" s="130">
        <v>0.0019</v>
      </c>
      <c r="R669" s="130">
        <f>Q669*H669</f>
        <v>0.40974069999999996</v>
      </c>
      <c r="S669" s="130">
        <v>0</v>
      </c>
      <c r="T669" s="131">
        <f>S669*H669</f>
        <v>0</v>
      </c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R669" s="132" t="s">
        <v>475</v>
      </c>
      <c r="AT669" s="132" t="s">
        <v>358</v>
      </c>
      <c r="AU669" s="132" t="s">
        <v>83</v>
      </c>
      <c r="AY669" s="39" t="s">
        <v>298</v>
      </c>
      <c r="BE669" s="133">
        <f>IF(N669="základní",J669,0)</f>
        <v>0</v>
      </c>
      <c r="BF669" s="133">
        <f>IF(N669="snížená",J669,0)</f>
        <v>0</v>
      </c>
      <c r="BG669" s="133">
        <f>IF(N669="zákl. přenesená",J669,0)</f>
        <v>0</v>
      </c>
      <c r="BH669" s="133">
        <f>IF(N669="sníž. přenesená",J669,0)</f>
        <v>0</v>
      </c>
      <c r="BI669" s="133">
        <f>IF(N669="nulová",J669,0)</f>
        <v>0</v>
      </c>
      <c r="BJ669" s="39" t="s">
        <v>8</v>
      </c>
      <c r="BK669" s="133">
        <f>ROUND(I669*H669,0)</f>
        <v>0</v>
      </c>
      <c r="BL669" s="39" t="s">
        <v>378</v>
      </c>
      <c r="BM669" s="132" t="s">
        <v>1086</v>
      </c>
    </row>
    <row r="670" spans="2:51" s="150" customFormat="1" ht="12">
      <c r="B670" s="151"/>
      <c r="D670" s="152" t="s">
        <v>306</v>
      </c>
      <c r="E670" s="153" t="s">
        <v>1</v>
      </c>
      <c r="F670" s="154" t="s">
        <v>1087</v>
      </c>
      <c r="H670" s="155">
        <v>57.723</v>
      </c>
      <c r="L670" s="151"/>
      <c r="M670" s="156"/>
      <c r="N670" s="157"/>
      <c r="O670" s="157"/>
      <c r="P670" s="157"/>
      <c r="Q670" s="157"/>
      <c r="R670" s="157"/>
      <c r="S670" s="157"/>
      <c r="T670" s="158"/>
      <c r="AT670" s="153" t="s">
        <v>306</v>
      </c>
      <c r="AU670" s="153" t="s">
        <v>83</v>
      </c>
      <c r="AV670" s="150" t="s">
        <v>83</v>
      </c>
      <c r="AW670" s="150" t="s">
        <v>31</v>
      </c>
      <c r="AX670" s="150" t="s">
        <v>75</v>
      </c>
      <c r="AY670" s="153" t="s">
        <v>298</v>
      </c>
    </row>
    <row r="671" spans="2:51" s="150" customFormat="1" ht="12">
      <c r="B671" s="151"/>
      <c r="D671" s="152" t="s">
        <v>306</v>
      </c>
      <c r="E671" s="153" t="s">
        <v>1</v>
      </c>
      <c r="F671" s="154" t="s">
        <v>1088</v>
      </c>
      <c r="H671" s="155">
        <v>157.93</v>
      </c>
      <c r="L671" s="151"/>
      <c r="M671" s="156"/>
      <c r="N671" s="157"/>
      <c r="O671" s="157"/>
      <c r="P671" s="157"/>
      <c r="Q671" s="157"/>
      <c r="R671" s="157"/>
      <c r="S671" s="157"/>
      <c r="T671" s="158"/>
      <c r="AT671" s="153" t="s">
        <v>306</v>
      </c>
      <c r="AU671" s="153" t="s">
        <v>83</v>
      </c>
      <c r="AV671" s="150" t="s">
        <v>83</v>
      </c>
      <c r="AW671" s="150" t="s">
        <v>31</v>
      </c>
      <c r="AX671" s="150" t="s">
        <v>75</v>
      </c>
      <c r="AY671" s="153" t="s">
        <v>298</v>
      </c>
    </row>
    <row r="672" spans="2:51" s="159" customFormat="1" ht="12">
      <c r="B672" s="160"/>
      <c r="D672" s="152" t="s">
        <v>306</v>
      </c>
      <c r="E672" s="161" t="s">
        <v>1</v>
      </c>
      <c r="F672" s="162" t="s">
        <v>309</v>
      </c>
      <c r="H672" s="163">
        <v>215.653</v>
      </c>
      <c r="L672" s="160"/>
      <c r="M672" s="164"/>
      <c r="N672" s="165"/>
      <c r="O672" s="165"/>
      <c r="P672" s="165"/>
      <c r="Q672" s="165"/>
      <c r="R672" s="165"/>
      <c r="S672" s="165"/>
      <c r="T672" s="166"/>
      <c r="AT672" s="161" t="s">
        <v>306</v>
      </c>
      <c r="AU672" s="161" t="s">
        <v>83</v>
      </c>
      <c r="AV672" s="159" t="s">
        <v>310</v>
      </c>
      <c r="AW672" s="159" t="s">
        <v>31</v>
      </c>
      <c r="AX672" s="159" t="s">
        <v>8</v>
      </c>
      <c r="AY672" s="161" t="s">
        <v>298</v>
      </c>
    </row>
    <row r="673" spans="1:65" s="49" customFormat="1" ht="24.2" customHeight="1">
      <c r="A673" s="47"/>
      <c r="B673" s="46"/>
      <c r="C673" s="135" t="s">
        <v>1089</v>
      </c>
      <c r="D673" s="135" t="s">
        <v>300</v>
      </c>
      <c r="E673" s="136" t="s">
        <v>1090</v>
      </c>
      <c r="F673" s="137" t="s">
        <v>1091</v>
      </c>
      <c r="G673" s="138" t="s">
        <v>381</v>
      </c>
      <c r="H673" s="139">
        <v>178.104</v>
      </c>
      <c r="I673" s="23"/>
      <c r="J673" s="140">
        <f>ROUND(I673*H673,0)</f>
        <v>0</v>
      </c>
      <c r="K673" s="137" t="s">
        <v>314</v>
      </c>
      <c r="L673" s="46"/>
      <c r="M673" s="141" t="s">
        <v>1</v>
      </c>
      <c r="N673" s="142" t="s">
        <v>40</v>
      </c>
      <c r="O673" s="129"/>
      <c r="P673" s="130">
        <f>O673*H673</f>
        <v>0</v>
      </c>
      <c r="Q673" s="130">
        <v>0</v>
      </c>
      <c r="R673" s="130">
        <f>Q673*H673</f>
        <v>0</v>
      </c>
      <c r="S673" s="130">
        <v>0</v>
      </c>
      <c r="T673" s="131">
        <f>S673*H673</f>
        <v>0</v>
      </c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R673" s="132" t="s">
        <v>378</v>
      </c>
      <c r="AT673" s="132" t="s">
        <v>300</v>
      </c>
      <c r="AU673" s="132" t="s">
        <v>83</v>
      </c>
      <c r="AY673" s="39" t="s">
        <v>298</v>
      </c>
      <c r="BE673" s="133">
        <f>IF(N673="základní",J673,0)</f>
        <v>0</v>
      </c>
      <c r="BF673" s="133">
        <f>IF(N673="snížená",J673,0)</f>
        <v>0</v>
      </c>
      <c r="BG673" s="133">
        <f>IF(N673="zákl. přenesená",J673,0)</f>
        <v>0</v>
      </c>
      <c r="BH673" s="133">
        <f>IF(N673="sníž. přenesená",J673,0)</f>
        <v>0</v>
      </c>
      <c r="BI673" s="133">
        <f>IF(N673="nulová",J673,0)</f>
        <v>0</v>
      </c>
      <c r="BJ673" s="39" t="s">
        <v>8</v>
      </c>
      <c r="BK673" s="133">
        <f>ROUND(I673*H673,0)</f>
        <v>0</v>
      </c>
      <c r="BL673" s="39" t="s">
        <v>378</v>
      </c>
      <c r="BM673" s="132" t="s">
        <v>1092</v>
      </c>
    </row>
    <row r="674" spans="2:51" s="150" customFormat="1" ht="12">
      <c r="B674" s="151"/>
      <c r="D674" s="152" t="s">
        <v>306</v>
      </c>
      <c r="E674" s="153" t="s">
        <v>1</v>
      </c>
      <c r="F674" s="154" t="s">
        <v>1093</v>
      </c>
      <c r="H674" s="155">
        <v>115.944</v>
      </c>
      <c r="L674" s="151"/>
      <c r="M674" s="156"/>
      <c r="N674" s="157"/>
      <c r="O674" s="157"/>
      <c r="P674" s="157"/>
      <c r="Q674" s="157"/>
      <c r="R674" s="157"/>
      <c r="S674" s="157"/>
      <c r="T674" s="158"/>
      <c r="AT674" s="153" t="s">
        <v>306</v>
      </c>
      <c r="AU674" s="153" t="s">
        <v>83</v>
      </c>
      <c r="AV674" s="150" t="s">
        <v>83</v>
      </c>
      <c r="AW674" s="150" t="s">
        <v>31</v>
      </c>
      <c r="AX674" s="150" t="s">
        <v>75</v>
      </c>
      <c r="AY674" s="153" t="s">
        <v>298</v>
      </c>
    </row>
    <row r="675" spans="2:51" s="150" customFormat="1" ht="12">
      <c r="B675" s="151"/>
      <c r="D675" s="152" t="s">
        <v>306</v>
      </c>
      <c r="E675" s="153" t="s">
        <v>1</v>
      </c>
      <c r="F675" s="154" t="s">
        <v>1094</v>
      </c>
      <c r="H675" s="155">
        <v>33.92</v>
      </c>
      <c r="L675" s="151"/>
      <c r="M675" s="156"/>
      <c r="N675" s="157"/>
      <c r="O675" s="157"/>
      <c r="P675" s="157"/>
      <c r="Q675" s="157"/>
      <c r="R675" s="157"/>
      <c r="S675" s="157"/>
      <c r="T675" s="158"/>
      <c r="AT675" s="153" t="s">
        <v>306</v>
      </c>
      <c r="AU675" s="153" t="s">
        <v>83</v>
      </c>
      <c r="AV675" s="150" t="s">
        <v>83</v>
      </c>
      <c r="AW675" s="150" t="s">
        <v>31</v>
      </c>
      <c r="AX675" s="150" t="s">
        <v>75</v>
      </c>
      <c r="AY675" s="153" t="s">
        <v>298</v>
      </c>
    </row>
    <row r="676" spans="2:51" s="159" customFormat="1" ht="12">
      <c r="B676" s="160"/>
      <c r="D676" s="152" t="s">
        <v>306</v>
      </c>
      <c r="E676" s="161" t="s">
        <v>193</v>
      </c>
      <c r="F676" s="162" t="s">
        <v>1095</v>
      </c>
      <c r="H676" s="163">
        <v>149.864</v>
      </c>
      <c r="L676" s="160"/>
      <c r="M676" s="164"/>
      <c r="N676" s="165"/>
      <c r="O676" s="165"/>
      <c r="P676" s="165"/>
      <c r="Q676" s="165"/>
      <c r="R676" s="165"/>
      <c r="S676" s="165"/>
      <c r="T676" s="166"/>
      <c r="AT676" s="161" t="s">
        <v>306</v>
      </c>
      <c r="AU676" s="161" t="s">
        <v>83</v>
      </c>
      <c r="AV676" s="159" t="s">
        <v>310</v>
      </c>
      <c r="AW676" s="159" t="s">
        <v>31</v>
      </c>
      <c r="AX676" s="159" t="s">
        <v>75</v>
      </c>
      <c r="AY676" s="161" t="s">
        <v>298</v>
      </c>
    </row>
    <row r="677" spans="2:51" s="150" customFormat="1" ht="12">
      <c r="B677" s="151"/>
      <c r="D677" s="152" t="s">
        <v>306</v>
      </c>
      <c r="E677" s="153" t="s">
        <v>1</v>
      </c>
      <c r="F677" s="154" t="s">
        <v>246</v>
      </c>
      <c r="H677" s="155">
        <v>22.54</v>
      </c>
      <c r="L677" s="151"/>
      <c r="M677" s="156"/>
      <c r="N677" s="157"/>
      <c r="O677" s="157"/>
      <c r="P677" s="157"/>
      <c r="Q677" s="157"/>
      <c r="R677" s="157"/>
      <c r="S677" s="157"/>
      <c r="T677" s="158"/>
      <c r="AT677" s="153" t="s">
        <v>306</v>
      </c>
      <c r="AU677" s="153" t="s">
        <v>83</v>
      </c>
      <c r="AV677" s="150" t="s">
        <v>83</v>
      </c>
      <c r="AW677" s="150" t="s">
        <v>31</v>
      </c>
      <c r="AX677" s="150" t="s">
        <v>75</v>
      </c>
      <c r="AY677" s="153" t="s">
        <v>298</v>
      </c>
    </row>
    <row r="678" spans="2:51" s="150" customFormat="1" ht="12">
      <c r="B678" s="151"/>
      <c r="D678" s="152" t="s">
        <v>306</v>
      </c>
      <c r="E678" s="153" t="s">
        <v>1</v>
      </c>
      <c r="F678" s="154" t="s">
        <v>248</v>
      </c>
      <c r="H678" s="155">
        <v>5.7</v>
      </c>
      <c r="L678" s="151"/>
      <c r="M678" s="156"/>
      <c r="N678" s="157"/>
      <c r="O678" s="157"/>
      <c r="P678" s="157"/>
      <c r="Q678" s="157"/>
      <c r="R678" s="157"/>
      <c r="S678" s="157"/>
      <c r="T678" s="158"/>
      <c r="AT678" s="153" t="s">
        <v>306</v>
      </c>
      <c r="AU678" s="153" t="s">
        <v>83</v>
      </c>
      <c r="AV678" s="150" t="s">
        <v>83</v>
      </c>
      <c r="AW678" s="150" t="s">
        <v>31</v>
      </c>
      <c r="AX678" s="150" t="s">
        <v>75</v>
      </c>
      <c r="AY678" s="153" t="s">
        <v>298</v>
      </c>
    </row>
    <row r="679" spans="2:51" s="159" customFormat="1" ht="12">
      <c r="B679" s="160"/>
      <c r="D679" s="152" t="s">
        <v>306</v>
      </c>
      <c r="E679" s="161" t="s">
        <v>199</v>
      </c>
      <c r="F679" s="162" t="s">
        <v>1095</v>
      </c>
      <c r="H679" s="163">
        <v>28.24</v>
      </c>
      <c r="L679" s="160"/>
      <c r="M679" s="164"/>
      <c r="N679" s="165"/>
      <c r="O679" s="165"/>
      <c r="P679" s="165"/>
      <c r="Q679" s="165"/>
      <c r="R679" s="165"/>
      <c r="S679" s="165"/>
      <c r="T679" s="166"/>
      <c r="AT679" s="161" t="s">
        <v>306</v>
      </c>
      <c r="AU679" s="161" t="s">
        <v>83</v>
      </c>
      <c r="AV679" s="159" t="s">
        <v>310</v>
      </c>
      <c r="AW679" s="159" t="s">
        <v>31</v>
      </c>
      <c r="AX679" s="159" t="s">
        <v>75</v>
      </c>
      <c r="AY679" s="161" t="s">
        <v>298</v>
      </c>
    </row>
    <row r="680" spans="2:51" s="167" customFormat="1" ht="12">
      <c r="B680" s="168"/>
      <c r="D680" s="152" t="s">
        <v>306</v>
      </c>
      <c r="E680" s="169" t="s">
        <v>1</v>
      </c>
      <c r="F680" s="170" t="s">
        <v>430</v>
      </c>
      <c r="H680" s="171">
        <v>178.104</v>
      </c>
      <c r="L680" s="168"/>
      <c r="M680" s="172"/>
      <c r="N680" s="173"/>
      <c r="O680" s="173"/>
      <c r="P680" s="173"/>
      <c r="Q680" s="173"/>
      <c r="R680" s="173"/>
      <c r="S680" s="173"/>
      <c r="T680" s="174"/>
      <c r="AT680" s="169" t="s">
        <v>306</v>
      </c>
      <c r="AU680" s="169" t="s">
        <v>83</v>
      </c>
      <c r="AV680" s="167" t="s">
        <v>304</v>
      </c>
      <c r="AW680" s="167" t="s">
        <v>31</v>
      </c>
      <c r="AX680" s="167" t="s">
        <v>8</v>
      </c>
      <c r="AY680" s="169" t="s">
        <v>298</v>
      </c>
    </row>
    <row r="681" spans="1:65" s="49" customFormat="1" ht="24.2" customHeight="1">
      <c r="A681" s="47"/>
      <c r="B681" s="46"/>
      <c r="C681" s="135" t="s">
        <v>1096</v>
      </c>
      <c r="D681" s="135" t="s">
        <v>300</v>
      </c>
      <c r="E681" s="136" t="s">
        <v>1097</v>
      </c>
      <c r="F681" s="137" t="s">
        <v>1098</v>
      </c>
      <c r="G681" s="138" t="s">
        <v>381</v>
      </c>
      <c r="H681" s="139">
        <v>256.3</v>
      </c>
      <c r="I681" s="23"/>
      <c r="J681" s="140">
        <f>ROUND(I681*H681,0)</f>
        <v>0</v>
      </c>
      <c r="K681" s="137" t="s">
        <v>314</v>
      </c>
      <c r="L681" s="46"/>
      <c r="M681" s="141" t="s">
        <v>1</v>
      </c>
      <c r="N681" s="142" t="s">
        <v>40</v>
      </c>
      <c r="O681" s="129"/>
      <c r="P681" s="130">
        <f>O681*H681</f>
        <v>0</v>
      </c>
      <c r="Q681" s="130">
        <v>0</v>
      </c>
      <c r="R681" s="130">
        <f>Q681*H681</f>
        <v>0</v>
      </c>
      <c r="S681" s="130">
        <v>0</v>
      </c>
      <c r="T681" s="131">
        <f>S681*H681</f>
        <v>0</v>
      </c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R681" s="132" t="s">
        <v>378</v>
      </c>
      <c r="AT681" s="132" t="s">
        <v>300</v>
      </c>
      <c r="AU681" s="132" t="s">
        <v>83</v>
      </c>
      <c r="AY681" s="39" t="s">
        <v>298</v>
      </c>
      <c r="BE681" s="133">
        <f>IF(N681="základní",J681,0)</f>
        <v>0</v>
      </c>
      <c r="BF681" s="133">
        <f>IF(N681="snížená",J681,0)</f>
        <v>0</v>
      </c>
      <c r="BG681" s="133">
        <f>IF(N681="zákl. přenesená",J681,0)</f>
        <v>0</v>
      </c>
      <c r="BH681" s="133">
        <f>IF(N681="sníž. přenesená",J681,0)</f>
        <v>0</v>
      </c>
      <c r="BI681" s="133">
        <f>IF(N681="nulová",J681,0)</f>
        <v>0</v>
      </c>
      <c r="BJ681" s="39" t="s">
        <v>8</v>
      </c>
      <c r="BK681" s="133">
        <f>ROUND(I681*H681,0)</f>
        <v>0</v>
      </c>
      <c r="BL681" s="39" t="s">
        <v>378</v>
      </c>
      <c r="BM681" s="132" t="s">
        <v>1099</v>
      </c>
    </row>
    <row r="682" spans="2:51" s="150" customFormat="1" ht="22.5">
      <c r="B682" s="151"/>
      <c r="D682" s="152" t="s">
        <v>306</v>
      </c>
      <c r="E682" s="153" t="s">
        <v>1</v>
      </c>
      <c r="F682" s="154" t="s">
        <v>1100</v>
      </c>
      <c r="H682" s="155">
        <v>56.12</v>
      </c>
      <c r="L682" s="151"/>
      <c r="M682" s="156"/>
      <c r="N682" s="157"/>
      <c r="O682" s="157"/>
      <c r="P682" s="157"/>
      <c r="Q682" s="157"/>
      <c r="R682" s="157"/>
      <c r="S682" s="157"/>
      <c r="T682" s="158"/>
      <c r="AT682" s="153" t="s">
        <v>306</v>
      </c>
      <c r="AU682" s="153" t="s">
        <v>83</v>
      </c>
      <c r="AV682" s="150" t="s">
        <v>83</v>
      </c>
      <c r="AW682" s="150" t="s">
        <v>31</v>
      </c>
      <c r="AX682" s="150" t="s">
        <v>75</v>
      </c>
      <c r="AY682" s="153" t="s">
        <v>298</v>
      </c>
    </row>
    <row r="683" spans="2:51" s="150" customFormat="1" ht="22.5">
      <c r="B683" s="151"/>
      <c r="D683" s="152" t="s">
        <v>306</v>
      </c>
      <c r="E683" s="153" t="s">
        <v>1</v>
      </c>
      <c r="F683" s="154" t="s">
        <v>1101</v>
      </c>
      <c r="H683" s="155">
        <v>187.36</v>
      </c>
      <c r="L683" s="151"/>
      <c r="M683" s="156"/>
      <c r="N683" s="157"/>
      <c r="O683" s="157"/>
      <c r="P683" s="157"/>
      <c r="Q683" s="157"/>
      <c r="R683" s="157"/>
      <c r="S683" s="157"/>
      <c r="T683" s="158"/>
      <c r="AT683" s="153" t="s">
        <v>306</v>
      </c>
      <c r="AU683" s="153" t="s">
        <v>83</v>
      </c>
      <c r="AV683" s="150" t="s">
        <v>83</v>
      </c>
      <c r="AW683" s="150" t="s">
        <v>31</v>
      </c>
      <c r="AX683" s="150" t="s">
        <v>75</v>
      </c>
      <c r="AY683" s="153" t="s">
        <v>298</v>
      </c>
    </row>
    <row r="684" spans="2:51" s="159" customFormat="1" ht="12">
      <c r="B684" s="160"/>
      <c r="D684" s="152" t="s">
        <v>306</v>
      </c>
      <c r="E684" s="161" t="s">
        <v>196</v>
      </c>
      <c r="F684" s="162" t="s">
        <v>1102</v>
      </c>
      <c r="H684" s="163">
        <v>243.48</v>
      </c>
      <c r="L684" s="160"/>
      <c r="M684" s="164"/>
      <c r="N684" s="165"/>
      <c r="O684" s="165"/>
      <c r="P684" s="165"/>
      <c r="Q684" s="165"/>
      <c r="R684" s="165"/>
      <c r="S684" s="165"/>
      <c r="T684" s="166"/>
      <c r="AT684" s="161" t="s">
        <v>306</v>
      </c>
      <c r="AU684" s="161" t="s">
        <v>83</v>
      </c>
      <c r="AV684" s="159" t="s">
        <v>310</v>
      </c>
      <c r="AW684" s="159" t="s">
        <v>31</v>
      </c>
      <c r="AX684" s="159" t="s">
        <v>75</v>
      </c>
      <c r="AY684" s="161" t="s">
        <v>298</v>
      </c>
    </row>
    <row r="685" spans="2:51" s="150" customFormat="1" ht="12">
      <c r="B685" s="151"/>
      <c r="D685" s="152" t="s">
        <v>306</v>
      </c>
      <c r="E685" s="153" t="s">
        <v>1</v>
      </c>
      <c r="F685" s="154" t="s">
        <v>1103</v>
      </c>
      <c r="H685" s="155">
        <v>4.32</v>
      </c>
      <c r="L685" s="151"/>
      <c r="M685" s="156"/>
      <c r="N685" s="157"/>
      <c r="O685" s="157"/>
      <c r="P685" s="157"/>
      <c r="Q685" s="157"/>
      <c r="R685" s="157"/>
      <c r="S685" s="157"/>
      <c r="T685" s="158"/>
      <c r="AT685" s="153" t="s">
        <v>306</v>
      </c>
      <c r="AU685" s="153" t="s">
        <v>83</v>
      </c>
      <c r="AV685" s="150" t="s">
        <v>83</v>
      </c>
      <c r="AW685" s="150" t="s">
        <v>31</v>
      </c>
      <c r="AX685" s="150" t="s">
        <v>75</v>
      </c>
      <c r="AY685" s="153" t="s">
        <v>298</v>
      </c>
    </row>
    <row r="686" spans="2:51" s="150" customFormat="1" ht="12">
      <c r="B686" s="151"/>
      <c r="D686" s="152" t="s">
        <v>306</v>
      </c>
      <c r="E686" s="153" t="s">
        <v>1</v>
      </c>
      <c r="F686" s="154" t="s">
        <v>1104</v>
      </c>
      <c r="H686" s="155">
        <v>8.5</v>
      </c>
      <c r="L686" s="151"/>
      <c r="M686" s="156"/>
      <c r="N686" s="157"/>
      <c r="O686" s="157"/>
      <c r="P686" s="157"/>
      <c r="Q686" s="157"/>
      <c r="R686" s="157"/>
      <c r="S686" s="157"/>
      <c r="T686" s="158"/>
      <c r="AT686" s="153" t="s">
        <v>306</v>
      </c>
      <c r="AU686" s="153" t="s">
        <v>83</v>
      </c>
      <c r="AV686" s="150" t="s">
        <v>83</v>
      </c>
      <c r="AW686" s="150" t="s">
        <v>31</v>
      </c>
      <c r="AX686" s="150" t="s">
        <v>75</v>
      </c>
      <c r="AY686" s="153" t="s">
        <v>298</v>
      </c>
    </row>
    <row r="687" spans="2:51" s="159" customFormat="1" ht="12">
      <c r="B687" s="160"/>
      <c r="D687" s="152" t="s">
        <v>306</v>
      </c>
      <c r="E687" s="161" t="s">
        <v>202</v>
      </c>
      <c r="F687" s="162" t="s">
        <v>1105</v>
      </c>
      <c r="H687" s="163">
        <v>12.82</v>
      </c>
      <c r="L687" s="160"/>
      <c r="M687" s="164"/>
      <c r="N687" s="165"/>
      <c r="O687" s="165"/>
      <c r="P687" s="165"/>
      <c r="Q687" s="165"/>
      <c r="R687" s="165"/>
      <c r="S687" s="165"/>
      <c r="T687" s="166"/>
      <c r="AT687" s="161" t="s">
        <v>306</v>
      </c>
      <c r="AU687" s="161" t="s">
        <v>83</v>
      </c>
      <c r="AV687" s="159" t="s">
        <v>310</v>
      </c>
      <c r="AW687" s="159" t="s">
        <v>31</v>
      </c>
      <c r="AX687" s="159" t="s">
        <v>75</v>
      </c>
      <c r="AY687" s="161" t="s">
        <v>298</v>
      </c>
    </row>
    <row r="688" spans="2:51" s="167" customFormat="1" ht="12">
      <c r="B688" s="168"/>
      <c r="D688" s="152" t="s">
        <v>306</v>
      </c>
      <c r="E688" s="169" t="s">
        <v>1</v>
      </c>
      <c r="F688" s="170" t="s">
        <v>430</v>
      </c>
      <c r="H688" s="171">
        <v>256.3</v>
      </c>
      <c r="L688" s="168"/>
      <c r="M688" s="172"/>
      <c r="N688" s="173"/>
      <c r="O688" s="173"/>
      <c r="P688" s="173"/>
      <c r="Q688" s="173"/>
      <c r="R688" s="173"/>
      <c r="S688" s="173"/>
      <c r="T688" s="174"/>
      <c r="AT688" s="169" t="s">
        <v>306</v>
      </c>
      <c r="AU688" s="169" t="s">
        <v>83</v>
      </c>
      <c r="AV688" s="167" t="s">
        <v>304</v>
      </c>
      <c r="AW688" s="167" t="s">
        <v>31</v>
      </c>
      <c r="AX688" s="167" t="s">
        <v>8</v>
      </c>
      <c r="AY688" s="169" t="s">
        <v>298</v>
      </c>
    </row>
    <row r="689" spans="1:65" s="49" customFormat="1" ht="14.45" customHeight="1">
      <c r="A689" s="47"/>
      <c r="B689" s="46"/>
      <c r="C689" s="120" t="s">
        <v>1106</v>
      </c>
      <c r="D689" s="120" t="s">
        <v>358</v>
      </c>
      <c r="E689" s="121" t="s">
        <v>1107</v>
      </c>
      <c r="F689" s="122" t="s">
        <v>1108</v>
      </c>
      <c r="G689" s="123" t="s">
        <v>381</v>
      </c>
      <c r="H689" s="124">
        <v>494.222</v>
      </c>
      <c r="I689" s="24"/>
      <c r="J689" s="125">
        <f>ROUND(I689*H689,0)</f>
        <v>0</v>
      </c>
      <c r="K689" s="122" t="s">
        <v>314</v>
      </c>
      <c r="L689" s="126"/>
      <c r="M689" s="127" t="s">
        <v>1</v>
      </c>
      <c r="N689" s="128" t="s">
        <v>40</v>
      </c>
      <c r="O689" s="129"/>
      <c r="P689" s="130">
        <f>O689*H689</f>
        <v>0</v>
      </c>
      <c r="Q689" s="130">
        <v>0.0021</v>
      </c>
      <c r="R689" s="130">
        <f>Q689*H689</f>
        <v>1.0378661999999998</v>
      </c>
      <c r="S689" s="130">
        <v>0</v>
      </c>
      <c r="T689" s="131">
        <f>S689*H689</f>
        <v>0</v>
      </c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R689" s="132" t="s">
        <v>475</v>
      </c>
      <c r="AT689" s="132" t="s">
        <v>358</v>
      </c>
      <c r="AU689" s="132" t="s">
        <v>83</v>
      </c>
      <c r="AY689" s="39" t="s">
        <v>298</v>
      </c>
      <c r="BE689" s="133">
        <f>IF(N689="základní",J689,0)</f>
        <v>0</v>
      </c>
      <c r="BF689" s="133">
        <f>IF(N689="snížená",J689,0)</f>
        <v>0</v>
      </c>
      <c r="BG689" s="133">
        <f>IF(N689="zákl. přenesená",J689,0)</f>
        <v>0</v>
      </c>
      <c r="BH689" s="133">
        <f>IF(N689="sníž. přenesená",J689,0)</f>
        <v>0</v>
      </c>
      <c r="BI689" s="133">
        <f>IF(N689="nulová",J689,0)</f>
        <v>0</v>
      </c>
      <c r="BJ689" s="39" t="s">
        <v>8</v>
      </c>
      <c r="BK689" s="133">
        <f>ROUND(I689*H689,0)</f>
        <v>0</v>
      </c>
      <c r="BL689" s="39" t="s">
        <v>378</v>
      </c>
      <c r="BM689" s="132" t="s">
        <v>1109</v>
      </c>
    </row>
    <row r="690" spans="2:51" s="150" customFormat="1" ht="12">
      <c r="B690" s="151"/>
      <c r="D690" s="152" t="s">
        <v>306</v>
      </c>
      <c r="E690" s="153" t="s">
        <v>1</v>
      </c>
      <c r="F690" s="154" t="s">
        <v>1110</v>
      </c>
      <c r="H690" s="155">
        <v>167.848</v>
      </c>
      <c r="L690" s="151"/>
      <c r="M690" s="156"/>
      <c r="N690" s="157"/>
      <c r="O690" s="157"/>
      <c r="P690" s="157"/>
      <c r="Q690" s="157"/>
      <c r="R690" s="157"/>
      <c r="S690" s="157"/>
      <c r="T690" s="158"/>
      <c r="AT690" s="153" t="s">
        <v>306</v>
      </c>
      <c r="AU690" s="153" t="s">
        <v>83</v>
      </c>
      <c r="AV690" s="150" t="s">
        <v>83</v>
      </c>
      <c r="AW690" s="150" t="s">
        <v>31</v>
      </c>
      <c r="AX690" s="150" t="s">
        <v>75</v>
      </c>
      <c r="AY690" s="153" t="s">
        <v>298</v>
      </c>
    </row>
    <row r="691" spans="2:51" s="150" customFormat="1" ht="12">
      <c r="B691" s="151"/>
      <c r="D691" s="152" t="s">
        <v>306</v>
      </c>
      <c r="E691" s="153" t="s">
        <v>1</v>
      </c>
      <c r="F691" s="154" t="s">
        <v>1111</v>
      </c>
      <c r="H691" s="155">
        <v>280.002</v>
      </c>
      <c r="L691" s="151"/>
      <c r="M691" s="156"/>
      <c r="N691" s="157"/>
      <c r="O691" s="157"/>
      <c r="P691" s="157"/>
      <c r="Q691" s="157"/>
      <c r="R691" s="157"/>
      <c r="S691" s="157"/>
      <c r="T691" s="158"/>
      <c r="AT691" s="153" t="s">
        <v>306</v>
      </c>
      <c r="AU691" s="153" t="s">
        <v>83</v>
      </c>
      <c r="AV691" s="150" t="s">
        <v>83</v>
      </c>
      <c r="AW691" s="150" t="s">
        <v>31</v>
      </c>
      <c r="AX691" s="150" t="s">
        <v>75</v>
      </c>
      <c r="AY691" s="153" t="s">
        <v>298</v>
      </c>
    </row>
    <row r="692" spans="2:51" s="150" customFormat="1" ht="12">
      <c r="B692" s="151"/>
      <c r="D692" s="152" t="s">
        <v>306</v>
      </c>
      <c r="E692" s="153" t="s">
        <v>1</v>
      </c>
      <c r="F692" s="154" t="s">
        <v>1112</v>
      </c>
      <c r="H692" s="155">
        <v>31.629</v>
      </c>
      <c r="L692" s="151"/>
      <c r="M692" s="156"/>
      <c r="N692" s="157"/>
      <c r="O692" s="157"/>
      <c r="P692" s="157"/>
      <c r="Q692" s="157"/>
      <c r="R692" s="157"/>
      <c r="S692" s="157"/>
      <c r="T692" s="158"/>
      <c r="AT692" s="153" t="s">
        <v>306</v>
      </c>
      <c r="AU692" s="153" t="s">
        <v>83</v>
      </c>
      <c r="AV692" s="150" t="s">
        <v>83</v>
      </c>
      <c r="AW692" s="150" t="s">
        <v>31</v>
      </c>
      <c r="AX692" s="150" t="s">
        <v>75</v>
      </c>
      <c r="AY692" s="153" t="s">
        <v>298</v>
      </c>
    </row>
    <row r="693" spans="2:51" s="150" customFormat="1" ht="12">
      <c r="B693" s="151"/>
      <c r="D693" s="152" t="s">
        <v>306</v>
      </c>
      <c r="E693" s="153" t="s">
        <v>1</v>
      </c>
      <c r="F693" s="154" t="s">
        <v>1113</v>
      </c>
      <c r="H693" s="155">
        <v>14.743</v>
      </c>
      <c r="L693" s="151"/>
      <c r="M693" s="156"/>
      <c r="N693" s="157"/>
      <c r="O693" s="157"/>
      <c r="P693" s="157"/>
      <c r="Q693" s="157"/>
      <c r="R693" s="157"/>
      <c r="S693" s="157"/>
      <c r="T693" s="158"/>
      <c r="AT693" s="153" t="s">
        <v>306</v>
      </c>
      <c r="AU693" s="153" t="s">
        <v>83</v>
      </c>
      <c r="AV693" s="150" t="s">
        <v>83</v>
      </c>
      <c r="AW693" s="150" t="s">
        <v>31</v>
      </c>
      <c r="AX693" s="150" t="s">
        <v>75</v>
      </c>
      <c r="AY693" s="153" t="s">
        <v>298</v>
      </c>
    </row>
    <row r="694" spans="2:51" s="159" customFormat="1" ht="12">
      <c r="B694" s="160"/>
      <c r="D694" s="152" t="s">
        <v>306</v>
      </c>
      <c r="E694" s="161" t="s">
        <v>1</v>
      </c>
      <c r="F694" s="162" t="s">
        <v>309</v>
      </c>
      <c r="H694" s="163">
        <v>494.222</v>
      </c>
      <c r="L694" s="160"/>
      <c r="M694" s="164"/>
      <c r="N694" s="165"/>
      <c r="O694" s="165"/>
      <c r="P694" s="165"/>
      <c r="Q694" s="165"/>
      <c r="R694" s="165"/>
      <c r="S694" s="165"/>
      <c r="T694" s="166"/>
      <c r="AT694" s="161" t="s">
        <v>306</v>
      </c>
      <c r="AU694" s="161" t="s">
        <v>83</v>
      </c>
      <c r="AV694" s="159" t="s">
        <v>310</v>
      </c>
      <c r="AW694" s="159" t="s">
        <v>31</v>
      </c>
      <c r="AX694" s="159" t="s">
        <v>8</v>
      </c>
      <c r="AY694" s="161" t="s">
        <v>298</v>
      </c>
    </row>
    <row r="695" spans="1:65" s="49" customFormat="1" ht="24.2" customHeight="1">
      <c r="A695" s="47"/>
      <c r="B695" s="46"/>
      <c r="C695" s="135" t="s">
        <v>1114</v>
      </c>
      <c r="D695" s="135" t="s">
        <v>300</v>
      </c>
      <c r="E695" s="136" t="s">
        <v>1115</v>
      </c>
      <c r="F695" s="137" t="s">
        <v>1116</v>
      </c>
      <c r="G695" s="138" t="s">
        <v>381</v>
      </c>
      <c r="H695" s="139">
        <v>229.642</v>
      </c>
      <c r="I695" s="23"/>
      <c r="J695" s="140">
        <f>ROUND(I695*H695,0)</f>
        <v>0</v>
      </c>
      <c r="K695" s="137" t="s">
        <v>314</v>
      </c>
      <c r="L695" s="46"/>
      <c r="M695" s="141" t="s">
        <v>1</v>
      </c>
      <c r="N695" s="142" t="s">
        <v>40</v>
      </c>
      <c r="O695" s="129"/>
      <c r="P695" s="130">
        <f>O695*H695</f>
        <v>0</v>
      </c>
      <c r="Q695" s="130">
        <v>0</v>
      </c>
      <c r="R695" s="130">
        <f>Q695*H695</f>
        <v>0</v>
      </c>
      <c r="S695" s="130">
        <v>0</v>
      </c>
      <c r="T695" s="131">
        <f>S695*H695</f>
        <v>0</v>
      </c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R695" s="132" t="s">
        <v>378</v>
      </c>
      <c r="AT695" s="132" t="s">
        <v>300</v>
      </c>
      <c r="AU695" s="132" t="s">
        <v>83</v>
      </c>
      <c r="AY695" s="39" t="s">
        <v>298</v>
      </c>
      <c r="BE695" s="133">
        <f>IF(N695="základní",J695,0)</f>
        <v>0</v>
      </c>
      <c r="BF695" s="133">
        <f>IF(N695="snížená",J695,0)</f>
        <v>0</v>
      </c>
      <c r="BG695" s="133">
        <f>IF(N695="zákl. přenesená",J695,0)</f>
        <v>0</v>
      </c>
      <c r="BH695" s="133">
        <f>IF(N695="sníž. přenesená",J695,0)</f>
        <v>0</v>
      </c>
      <c r="BI695" s="133">
        <f>IF(N695="nulová",J695,0)</f>
        <v>0</v>
      </c>
      <c r="BJ695" s="39" t="s">
        <v>8</v>
      </c>
      <c r="BK695" s="133">
        <f>ROUND(I695*H695,0)</f>
        <v>0</v>
      </c>
      <c r="BL695" s="39" t="s">
        <v>378</v>
      </c>
      <c r="BM695" s="132" t="s">
        <v>1117</v>
      </c>
    </row>
    <row r="696" spans="2:51" s="150" customFormat="1" ht="12">
      <c r="B696" s="151"/>
      <c r="D696" s="152" t="s">
        <v>306</v>
      </c>
      <c r="E696" s="153" t="s">
        <v>1</v>
      </c>
      <c r="F696" s="154" t="s">
        <v>193</v>
      </c>
      <c r="H696" s="155">
        <v>149.864</v>
      </c>
      <c r="L696" s="151"/>
      <c r="M696" s="156"/>
      <c r="N696" s="157"/>
      <c r="O696" s="157"/>
      <c r="P696" s="157"/>
      <c r="Q696" s="157"/>
      <c r="R696" s="157"/>
      <c r="S696" s="157"/>
      <c r="T696" s="158"/>
      <c r="AT696" s="153" t="s">
        <v>306</v>
      </c>
      <c r="AU696" s="153" t="s">
        <v>83</v>
      </c>
      <c r="AV696" s="150" t="s">
        <v>83</v>
      </c>
      <c r="AW696" s="150" t="s">
        <v>31</v>
      </c>
      <c r="AX696" s="150" t="s">
        <v>75</v>
      </c>
      <c r="AY696" s="153" t="s">
        <v>298</v>
      </c>
    </row>
    <row r="697" spans="2:51" s="150" customFormat="1" ht="12">
      <c r="B697" s="151"/>
      <c r="D697" s="152" t="s">
        <v>306</v>
      </c>
      <c r="E697" s="153" t="s">
        <v>1</v>
      </c>
      <c r="F697" s="154" t="s">
        <v>199</v>
      </c>
      <c r="H697" s="155">
        <v>28.24</v>
      </c>
      <c r="L697" s="151"/>
      <c r="M697" s="156"/>
      <c r="N697" s="157"/>
      <c r="O697" s="157"/>
      <c r="P697" s="157"/>
      <c r="Q697" s="157"/>
      <c r="R697" s="157"/>
      <c r="S697" s="157"/>
      <c r="T697" s="158"/>
      <c r="AT697" s="153" t="s">
        <v>306</v>
      </c>
      <c r="AU697" s="153" t="s">
        <v>83</v>
      </c>
      <c r="AV697" s="150" t="s">
        <v>83</v>
      </c>
      <c r="AW697" s="150" t="s">
        <v>31</v>
      </c>
      <c r="AX697" s="150" t="s">
        <v>75</v>
      </c>
      <c r="AY697" s="153" t="s">
        <v>298</v>
      </c>
    </row>
    <row r="698" spans="2:51" s="150" customFormat="1" ht="12">
      <c r="B698" s="151"/>
      <c r="D698" s="152" t="s">
        <v>306</v>
      </c>
      <c r="E698" s="153" t="s">
        <v>1</v>
      </c>
      <c r="F698" s="154" t="s">
        <v>205</v>
      </c>
      <c r="H698" s="155">
        <v>51.538</v>
      </c>
      <c r="L698" s="151"/>
      <c r="M698" s="156"/>
      <c r="N698" s="157"/>
      <c r="O698" s="157"/>
      <c r="P698" s="157"/>
      <c r="Q698" s="157"/>
      <c r="R698" s="157"/>
      <c r="S698" s="157"/>
      <c r="T698" s="158"/>
      <c r="AT698" s="153" t="s">
        <v>306</v>
      </c>
      <c r="AU698" s="153" t="s">
        <v>83</v>
      </c>
      <c r="AV698" s="150" t="s">
        <v>83</v>
      </c>
      <c r="AW698" s="150" t="s">
        <v>31</v>
      </c>
      <c r="AX698" s="150" t="s">
        <v>75</v>
      </c>
      <c r="AY698" s="153" t="s">
        <v>298</v>
      </c>
    </row>
    <row r="699" spans="2:51" s="159" customFormat="1" ht="12">
      <c r="B699" s="160"/>
      <c r="D699" s="152" t="s">
        <v>306</v>
      </c>
      <c r="E699" s="161" t="s">
        <v>1</v>
      </c>
      <c r="F699" s="162" t="s">
        <v>309</v>
      </c>
      <c r="H699" s="163">
        <v>229.642</v>
      </c>
      <c r="L699" s="160"/>
      <c r="M699" s="164"/>
      <c r="N699" s="165"/>
      <c r="O699" s="165"/>
      <c r="P699" s="165"/>
      <c r="Q699" s="165"/>
      <c r="R699" s="165"/>
      <c r="S699" s="165"/>
      <c r="T699" s="166"/>
      <c r="AT699" s="161" t="s">
        <v>306</v>
      </c>
      <c r="AU699" s="161" t="s">
        <v>83</v>
      </c>
      <c r="AV699" s="159" t="s">
        <v>310</v>
      </c>
      <c r="AW699" s="159" t="s">
        <v>31</v>
      </c>
      <c r="AX699" s="159" t="s">
        <v>8</v>
      </c>
      <c r="AY699" s="161" t="s">
        <v>298</v>
      </c>
    </row>
    <row r="700" spans="1:65" s="49" customFormat="1" ht="24.2" customHeight="1">
      <c r="A700" s="47"/>
      <c r="B700" s="46"/>
      <c r="C700" s="135" t="s">
        <v>1118</v>
      </c>
      <c r="D700" s="135" t="s">
        <v>300</v>
      </c>
      <c r="E700" s="136" t="s">
        <v>1119</v>
      </c>
      <c r="F700" s="137" t="s">
        <v>1120</v>
      </c>
      <c r="G700" s="138" t="s">
        <v>381</v>
      </c>
      <c r="H700" s="139">
        <v>178.104</v>
      </c>
      <c r="I700" s="23"/>
      <c r="J700" s="140">
        <f>ROUND(I700*H700,0)</f>
        <v>0</v>
      </c>
      <c r="K700" s="137" t="s">
        <v>314</v>
      </c>
      <c r="L700" s="46"/>
      <c r="M700" s="141" t="s">
        <v>1</v>
      </c>
      <c r="N700" s="142" t="s">
        <v>40</v>
      </c>
      <c r="O700" s="129"/>
      <c r="P700" s="130">
        <f>O700*H700</f>
        <v>0</v>
      </c>
      <c r="Q700" s="130">
        <v>0</v>
      </c>
      <c r="R700" s="130">
        <f>Q700*H700</f>
        <v>0</v>
      </c>
      <c r="S700" s="130">
        <v>0</v>
      </c>
      <c r="T700" s="131">
        <f>S700*H700</f>
        <v>0</v>
      </c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R700" s="132" t="s">
        <v>378</v>
      </c>
      <c r="AT700" s="132" t="s">
        <v>300</v>
      </c>
      <c r="AU700" s="132" t="s">
        <v>83</v>
      </c>
      <c r="AY700" s="39" t="s">
        <v>298</v>
      </c>
      <c r="BE700" s="133">
        <f>IF(N700="základní",J700,0)</f>
        <v>0</v>
      </c>
      <c r="BF700" s="133">
        <f>IF(N700="snížená",J700,0)</f>
        <v>0</v>
      </c>
      <c r="BG700" s="133">
        <f>IF(N700="zákl. přenesená",J700,0)</f>
        <v>0</v>
      </c>
      <c r="BH700" s="133">
        <f>IF(N700="sníž. přenesená",J700,0)</f>
        <v>0</v>
      </c>
      <c r="BI700" s="133">
        <f>IF(N700="nulová",J700,0)</f>
        <v>0</v>
      </c>
      <c r="BJ700" s="39" t="s">
        <v>8</v>
      </c>
      <c r="BK700" s="133">
        <f>ROUND(I700*H700,0)</f>
        <v>0</v>
      </c>
      <c r="BL700" s="39" t="s">
        <v>378</v>
      </c>
      <c r="BM700" s="132" t="s">
        <v>1121</v>
      </c>
    </row>
    <row r="701" spans="2:51" s="150" customFormat="1" ht="12">
      <c r="B701" s="151"/>
      <c r="D701" s="152" t="s">
        <v>306</v>
      </c>
      <c r="E701" s="153" t="s">
        <v>1</v>
      </c>
      <c r="F701" s="154" t="s">
        <v>193</v>
      </c>
      <c r="H701" s="155">
        <v>149.864</v>
      </c>
      <c r="L701" s="151"/>
      <c r="M701" s="156"/>
      <c r="N701" s="157"/>
      <c r="O701" s="157"/>
      <c r="P701" s="157"/>
      <c r="Q701" s="157"/>
      <c r="R701" s="157"/>
      <c r="S701" s="157"/>
      <c r="T701" s="158"/>
      <c r="AT701" s="153" t="s">
        <v>306</v>
      </c>
      <c r="AU701" s="153" t="s">
        <v>83</v>
      </c>
      <c r="AV701" s="150" t="s">
        <v>83</v>
      </c>
      <c r="AW701" s="150" t="s">
        <v>31</v>
      </c>
      <c r="AX701" s="150" t="s">
        <v>75</v>
      </c>
      <c r="AY701" s="153" t="s">
        <v>298</v>
      </c>
    </row>
    <row r="702" spans="2:51" s="150" customFormat="1" ht="12">
      <c r="B702" s="151"/>
      <c r="D702" s="152" t="s">
        <v>306</v>
      </c>
      <c r="E702" s="153" t="s">
        <v>1</v>
      </c>
      <c r="F702" s="154" t="s">
        <v>199</v>
      </c>
      <c r="H702" s="155">
        <v>28.24</v>
      </c>
      <c r="L702" s="151"/>
      <c r="M702" s="156"/>
      <c r="N702" s="157"/>
      <c r="O702" s="157"/>
      <c r="P702" s="157"/>
      <c r="Q702" s="157"/>
      <c r="R702" s="157"/>
      <c r="S702" s="157"/>
      <c r="T702" s="158"/>
      <c r="AT702" s="153" t="s">
        <v>306</v>
      </c>
      <c r="AU702" s="153" t="s">
        <v>83</v>
      </c>
      <c r="AV702" s="150" t="s">
        <v>83</v>
      </c>
      <c r="AW702" s="150" t="s">
        <v>31</v>
      </c>
      <c r="AX702" s="150" t="s">
        <v>75</v>
      </c>
      <c r="AY702" s="153" t="s">
        <v>298</v>
      </c>
    </row>
    <row r="703" spans="2:51" s="159" customFormat="1" ht="12">
      <c r="B703" s="160"/>
      <c r="D703" s="152" t="s">
        <v>306</v>
      </c>
      <c r="E703" s="161" t="s">
        <v>1</v>
      </c>
      <c r="F703" s="162" t="s">
        <v>309</v>
      </c>
      <c r="H703" s="163">
        <v>178.104</v>
      </c>
      <c r="L703" s="160"/>
      <c r="M703" s="164"/>
      <c r="N703" s="165"/>
      <c r="O703" s="165"/>
      <c r="P703" s="165"/>
      <c r="Q703" s="165"/>
      <c r="R703" s="165"/>
      <c r="S703" s="165"/>
      <c r="T703" s="166"/>
      <c r="AT703" s="161" t="s">
        <v>306</v>
      </c>
      <c r="AU703" s="161" t="s">
        <v>83</v>
      </c>
      <c r="AV703" s="159" t="s">
        <v>310</v>
      </c>
      <c r="AW703" s="159" t="s">
        <v>31</v>
      </c>
      <c r="AX703" s="159" t="s">
        <v>8</v>
      </c>
      <c r="AY703" s="161" t="s">
        <v>298</v>
      </c>
    </row>
    <row r="704" spans="1:65" s="49" customFormat="1" ht="24.2" customHeight="1">
      <c r="A704" s="47"/>
      <c r="B704" s="46"/>
      <c r="C704" s="135" t="s">
        <v>1122</v>
      </c>
      <c r="D704" s="135" t="s">
        <v>300</v>
      </c>
      <c r="E704" s="136" t="s">
        <v>1123</v>
      </c>
      <c r="F704" s="137" t="s">
        <v>1124</v>
      </c>
      <c r="G704" s="138" t="s">
        <v>381</v>
      </c>
      <c r="H704" s="139">
        <v>393.63</v>
      </c>
      <c r="I704" s="23"/>
      <c r="J704" s="140">
        <f>ROUND(I704*H704,0)</f>
        <v>0</v>
      </c>
      <c r="K704" s="137" t="s">
        <v>314</v>
      </c>
      <c r="L704" s="46"/>
      <c r="M704" s="141" t="s">
        <v>1</v>
      </c>
      <c r="N704" s="142" t="s">
        <v>40</v>
      </c>
      <c r="O704" s="129"/>
      <c r="P704" s="130">
        <f>O704*H704</f>
        <v>0</v>
      </c>
      <c r="Q704" s="130">
        <v>0</v>
      </c>
      <c r="R704" s="130">
        <f>Q704*H704</f>
        <v>0</v>
      </c>
      <c r="S704" s="130">
        <v>0</v>
      </c>
      <c r="T704" s="131">
        <f>S704*H704</f>
        <v>0</v>
      </c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R704" s="132" t="s">
        <v>378</v>
      </c>
      <c r="AT704" s="132" t="s">
        <v>300</v>
      </c>
      <c r="AU704" s="132" t="s">
        <v>83</v>
      </c>
      <c r="AY704" s="39" t="s">
        <v>298</v>
      </c>
      <c r="BE704" s="133">
        <f>IF(N704="základní",J704,0)</f>
        <v>0</v>
      </c>
      <c r="BF704" s="133">
        <f>IF(N704="snížená",J704,0)</f>
        <v>0</v>
      </c>
      <c r="BG704" s="133">
        <f>IF(N704="zákl. přenesená",J704,0)</f>
        <v>0</v>
      </c>
      <c r="BH704" s="133">
        <f>IF(N704="sníž. přenesená",J704,0)</f>
        <v>0</v>
      </c>
      <c r="BI704" s="133">
        <f>IF(N704="nulová",J704,0)</f>
        <v>0</v>
      </c>
      <c r="BJ704" s="39" t="s">
        <v>8</v>
      </c>
      <c r="BK704" s="133">
        <f>ROUND(I704*H704,0)</f>
        <v>0</v>
      </c>
      <c r="BL704" s="39" t="s">
        <v>378</v>
      </c>
      <c r="BM704" s="132" t="s">
        <v>1125</v>
      </c>
    </row>
    <row r="705" spans="2:51" s="150" customFormat="1" ht="12">
      <c r="B705" s="151"/>
      <c r="D705" s="152" t="s">
        <v>306</v>
      </c>
      <c r="E705" s="153" t="s">
        <v>1</v>
      </c>
      <c r="F705" s="154" t="s">
        <v>196</v>
      </c>
      <c r="H705" s="155">
        <v>243.48</v>
      </c>
      <c r="L705" s="151"/>
      <c r="M705" s="156"/>
      <c r="N705" s="157"/>
      <c r="O705" s="157"/>
      <c r="P705" s="157"/>
      <c r="Q705" s="157"/>
      <c r="R705" s="157"/>
      <c r="S705" s="157"/>
      <c r="T705" s="158"/>
      <c r="AT705" s="153" t="s">
        <v>306</v>
      </c>
      <c r="AU705" s="153" t="s">
        <v>83</v>
      </c>
      <c r="AV705" s="150" t="s">
        <v>83</v>
      </c>
      <c r="AW705" s="150" t="s">
        <v>31</v>
      </c>
      <c r="AX705" s="150" t="s">
        <v>75</v>
      </c>
      <c r="AY705" s="153" t="s">
        <v>298</v>
      </c>
    </row>
    <row r="706" spans="2:51" s="150" customFormat="1" ht="12">
      <c r="B706" s="151"/>
      <c r="D706" s="152" t="s">
        <v>306</v>
      </c>
      <c r="E706" s="153" t="s">
        <v>1</v>
      </c>
      <c r="F706" s="154" t="s">
        <v>202</v>
      </c>
      <c r="H706" s="155">
        <v>12.82</v>
      </c>
      <c r="L706" s="151"/>
      <c r="M706" s="156"/>
      <c r="N706" s="157"/>
      <c r="O706" s="157"/>
      <c r="P706" s="157"/>
      <c r="Q706" s="157"/>
      <c r="R706" s="157"/>
      <c r="S706" s="157"/>
      <c r="T706" s="158"/>
      <c r="AT706" s="153" t="s">
        <v>306</v>
      </c>
      <c r="AU706" s="153" t="s">
        <v>83</v>
      </c>
      <c r="AV706" s="150" t="s">
        <v>83</v>
      </c>
      <c r="AW706" s="150" t="s">
        <v>31</v>
      </c>
      <c r="AX706" s="150" t="s">
        <v>75</v>
      </c>
      <c r="AY706" s="153" t="s">
        <v>298</v>
      </c>
    </row>
    <row r="707" spans="2:51" s="150" customFormat="1" ht="12">
      <c r="B707" s="151"/>
      <c r="D707" s="152" t="s">
        <v>306</v>
      </c>
      <c r="E707" s="153" t="s">
        <v>1</v>
      </c>
      <c r="F707" s="154" t="s">
        <v>208</v>
      </c>
      <c r="H707" s="155">
        <v>137.33</v>
      </c>
      <c r="L707" s="151"/>
      <c r="M707" s="156"/>
      <c r="N707" s="157"/>
      <c r="O707" s="157"/>
      <c r="P707" s="157"/>
      <c r="Q707" s="157"/>
      <c r="R707" s="157"/>
      <c r="S707" s="157"/>
      <c r="T707" s="158"/>
      <c r="AT707" s="153" t="s">
        <v>306</v>
      </c>
      <c r="AU707" s="153" t="s">
        <v>83</v>
      </c>
      <c r="AV707" s="150" t="s">
        <v>83</v>
      </c>
      <c r="AW707" s="150" t="s">
        <v>31</v>
      </c>
      <c r="AX707" s="150" t="s">
        <v>75</v>
      </c>
      <c r="AY707" s="153" t="s">
        <v>298</v>
      </c>
    </row>
    <row r="708" spans="2:51" s="159" customFormat="1" ht="12">
      <c r="B708" s="160"/>
      <c r="D708" s="152" t="s">
        <v>306</v>
      </c>
      <c r="E708" s="161" t="s">
        <v>1</v>
      </c>
      <c r="F708" s="162" t="s">
        <v>309</v>
      </c>
      <c r="H708" s="163">
        <v>393.63</v>
      </c>
      <c r="L708" s="160"/>
      <c r="M708" s="164"/>
      <c r="N708" s="165"/>
      <c r="O708" s="165"/>
      <c r="P708" s="165"/>
      <c r="Q708" s="165"/>
      <c r="R708" s="165"/>
      <c r="S708" s="165"/>
      <c r="T708" s="166"/>
      <c r="AT708" s="161" t="s">
        <v>306</v>
      </c>
      <c r="AU708" s="161" t="s">
        <v>83</v>
      </c>
      <c r="AV708" s="159" t="s">
        <v>310</v>
      </c>
      <c r="AW708" s="159" t="s">
        <v>31</v>
      </c>
      <c r="AX708" s="159" t="s">
        <v>8</v>
      </c>
      <c r="AY708" s="161" t="s">
        <v>298</v>
      </c>
    </row>
    <row r="709" spans="1:65" s="49" customFormat="1" ht="24.2" customHeight="1">
      <c r="A709" s="47"/>
      <c r="B709" s="46"/>
      <c r="C709" s="135" t="s">
        <v>1126</v>
      </c>
      <c r="D709" s="135" t="s">
        <v>300</v>
      </c>
      <c r="E709" s="136" t="s">
        <v>1127</v>
      </c>
      <c r="F709" s="137" t="s">
        <v>1128</v>
      </c>
      <c r="G709" s="138" t="s">
        <v>381</v>
      </c>
      <c r="H709" s="139">
        <v>256.3</v>
      </c>
      <c r="I709" s="23"/>
      <c r="J709" s="140">
        <f>ROUND(I709*H709,0)</f>
        <v>0</v>
      </c>
      <c r="K709" s="137" t="s">
        <v>314</v>
      </c>
      <c r="L709" s="46"/>
      <c r="M709" s="141" t="s">
        <v>1</v>
      </c>
      <c r="N709" s="142" t="s">
        <v>40</v>
      </c>
      <c r="O709" s="129"/>
      <c r="P709" s="130">
        <f>O709*H709</f>
        <v>0</v>
      </c>
      <c r="Q709" s="130">
        <v>0</v>
      </c>
      <c r="R709" s="130">
        <f>Q709*H709</f>
        <v>0</v>
      </c>
      <c r="S709" s="130">
        <v>0</v>
      </c>
      <c r="T709" s="131">
        <f>S709*H709</f>
        <v>0</v>
      </c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R709" s="132" t="s">
        <v>378</v>
      </c>
      <c r="AT709" s="132" t="s">
        <v>300</v>
      </c>
      <c r="AU709" s="132" t="s">
        <v>83</v>
      </c>
      <c r="AY709" s="39" t="s">
        <v>298</v>
      </c>
      <c r="BE709" s="133">
        <f>IF(N709="základní",J709,0)</f>
        <v>0</v>
      </c>
      <c r="BF709" s="133">
        <f>IF(N709="snížená",J709,0)</f>
        <v>0</v>
      </c>
      <c r="BG709" s="133">
        <f>IF(N709="zákl. přenesená",J709,0)</f>
        <v>0</v>
      </c>
      <c r="BH709" s="133">
        <f>IF(N709="sníž. přenesená",J709,0)</f>
        <v>0</v>
      </c>
      <c r="BI709" s="133">
        <f>IF(N709="nulová",J709,0)</f>
        <v>0</v>
      </c>
      <c r="BJ709" s="39" t="s">
        <v>8</v>
      </c>
      <c r="BK709" s="133">
        <f>ROUND(I709*H709,0)</f>
        <v>0</v>
      </c>
      <c r="BL709" s="39" t="s">
        <v>378</v>
      </c>
      <c r="BM709" s="132" t="s">
        <v>1129</v>
      </c>
    </row>
    <row r="710" spans="2:51" s="150" customFormat="1" ht="12">
      <c r="B710" s="151"/>
      <c r="D710" s="152" t="s">
        <v>306</v>
      </c>
      <c r="E710" s="153" t="s">
        <v>1</v>
      </c>
      <c r="F710" s="154" t="s">
        <v>196</v>
      </c>
      <c r="H710" s="155">
        <v>243.48</v>
      </c>
      <c r="L710" s="151"/>
      <c r="M710" s="156"/>
      <c r="N710" s="157"/>
      <c r="O710" s="157"/>
      <c r="P710" s="157"/>
      <c r="Q710" s="157"/>
      <c r="R710" s="157"/>
      <c r="S710" s="157"/>
      <c r="T710" s="158"/>
      <c r="AT710" s="153" t="s">
        <v>306</v>
      </c>
      <c r="AU710" s="153" t="s">
        <v>83</v>
      </c>
      <c r="AV710" s="150" t="s">
        <v>83</v>
      </c>
      <c r="AW710" s="150" t="s">
        <v>31</v>
      </c>
      <c r="AX710" s="150" t="s">
        <v>75</v>
      </c>
      <c r="AY710" s="153" t="s">
        <v>298</v>
      </c>
    </row>
    <row r="711" spans="2:51" s="150" customFormat="1" ht="12">
      <c r="B711" s="151"/>
      <c r="D711" s="152" t="s">
        <v>306</v>
      </c>
      <c r="E711" s="153" t="s">
        <v>1</v>
      </c>
      <c r="F711" s="154" t="s">
        <v>202</v>
      </c>
      <c r="H711" s="155">
        <v>12.82</v>
      </c>
      <c r="L711" s="151"/>
      <c r="M711" s="156"/>
      <c r="N711" s="157"/>
      <c r="O711" s="157"/>
      <c r="P711" s="157"/>
      <c r="Q711" s="157"/>
      <c r="R711" s="157"/>
      <c r="S711" s="157"/>
      <c r="T711" s="158"/>
      <c r="AT711" s="153" t="s">
        <v>306</v>
      </c>
      <c r="AU711" s="153" t="s">
        <v>83</v>
      </c>
      <c r="AV711" s="150" t="s">
        <v>83</v>
      </c>
      <c r="AW711" s="150" t="s">
        <v>31</v>
      </c>
      <c r="AX711" s="150" t="s">
        <v>75</v>
      </c>
      <c r="AY711" s="153" t="s">
        <v>298</v>
      </c>
    </row>
    <row r="712" spans="2:51" s="159" customFormat="1" ht="12">
      <c r="B712" s="160"/>
      <c r="D712" s="152" t="s">
        <v>306</v>
      </c>
      <c r="E712" s="161" t="s">
        <v>1</v>
      </c>
      <c r="F712" s="162" t="s">
        <v>309</v>
      </c>
      <c r="H712" s="163">
        <v>256.3</v>
      </c>
      <c r="L712" s="160"/>
      <c r="M712" s="164"/>
      <c r="N712" s="165"/>
      <c r="O712" s="165"/>
      <c r="P712" s="165"/>
      <c r="Q712" s="165"/>
      <c r="R712" s="165"/>
      <c r="S712" s="165"/>
      <c r="T712" s="166"/>
      <c r="AT712" s="161" t="s">
        <v>306</v>
      </c>
      <c r="AU712" s="161" t="s">
        <v>83</v>
      </c>
      <c r="AV712" s="159" t="s">
        <v>310</v>
      </c>
      <c r="AW712" s="159" t="s">
        <v>31</v>
      </c>
      <c r="AX712" s="159" t="s">
        <v>8</v>
      </c>
      <c r="AY712" s="161" t="s">
        <v>298</v>
      </c>
    </row>
    <row r="713" spans="1:65" s="49" customFormat="1" ht="14.45" customHeight="1">
      <c r="A713" s="47"/>
      <c r="B713" s="46"/>
      <c r="C713" s="120" t="s">
        <v>1130</v>
      </c>
      <c r="D713" s="120" t="s">
        <v>358</v>
      </c>
      <c r="E713" s="121" t="s">
        <v>1131</v>
      </c>
      <c r="F713" s="122" t="s">
        <v>1132</v>
      </c>
      <c r="G713" s="123" t="s">
        <v>381</v>
      </c>
      <c r="H713" s="124">
        <v>1163.444</v>
      </c>
      <c r="I713" s="24"/>
      <c r="J713" s="125">
        <f>ROUND(I713*H713,0)</f>
        <v>0</v>
      </c>
      <c r="K713" s="122" t="s">
        <v>314</v>
      </c>
      <c r="L713" s="126"/>
      <c r="M713" s="127" t="s">
        <v>1</v>
      </c>
      <c r="N713" s="128" t="s">
        <v>40</v>
      </c>
      <c r="O713" s="129"/>
      <c r="P713" s="130">
        <f>O713*H713</f>
        <v>0</v>
      </c>
      <c r="Q713" s="130">
        <v>0.0003</v>
      </c>
      <c r="R713" s="130">
        <f>Q713*H713</f>
        <v>0.34903319999999993</v>
      </c>
      <c r="S713" s="130">
        <v>0</v>
      </c>
      <c r="T713" s="131">
        <f>S713*H713</f>
        <v>0</v>
      </c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R713" s="132" t="s">
        <v>475</v>
      </c>
      <c r="AT713" s="132" t="s">
        <v>358</v>
      </c>
      <c r="AU713" s="132" t="s">
        <v>83</v>
      </c>
      <c r="AY713" s="39" t="s">
        <v>298</v>
      </c>
      <c r="BE713" s="133">
        <f>IF(N713="základní",J713,0)</f>
        <v>0</v>
      </c>
      <c r="BF713" s="133">
        <f>IF(N713="snížená",J713,0)</f>
        <v>0</v>
      </c>
      <c r="BG713" s="133">
        <f>IF(N713="zákl. přenesená",J713,0)</f>
        <v>0</v>
      </c>
      <c r="BH713" s="133">
        <f>IF(N713="sníž. přenesená",J713,0)</f>
        <v>0</v>
      </c>
      <c r="BI713" s="133">
        <f>IF(N713="nulová",J713,0)</f>
        <v>0</v>
      </c>
      <c r="BJ713" s="39" t="s">
        <v>8</v>
      </c>
      <c r="BK713" s="133">
        <f>ROUND(I713*H713,0)</f>
        <v>0</v>
      </c>
      <c r="BL713" s="39" t="s">
        <v>378</v>
      </c>
      <c r="BM713" s="132" t="s">
        <v>1133</v>
      </c>
    </row>
    <row r="714" spans="2:51" s="150" customFormat="1" ht="12">
      <c r="B714" s="151"/>
      <c r="D714" s="152" t="s">
        <v>306</v>
      </c>
      <c r="E714" s="153" t="s">
        <v>1</v>
      </c>
      <c r="F714" s="154" t="s">
        <v>1134</v>
      </c>
      <c r="H714" s="155">
        <v>329.701</v>
      </c>
      <c r="L714" s="151"/>
      <c r="M714" s="156"/>
      <c r="N714" s="157"/>
      <c r="O714" s="157"/>
      <c r="P714" s="157"/>
      <c r="Q714" s="157"/>
      <c r="R714" s="157"/>
      <c r="S714" s="157"/>
      <c r="T714" s="158"/>
      <c r="AT714" s="153" t="s">
        <v>306</v>
      </c>
      <c r="AU714" s="153" t="s">
        <v>83</v>
      </c>
      <c r="AV714" s="150" t="s">
        <v>83</v>
      </c>
      <c r="AW714" s="150" t="s">
        <v>31</v>
      </c>
      <c r="AX714" s="150" t="s">
        <v>75</v>
      </c>
      <c r="AY714" s="153" t="s">
        <v>298</v>
      </c>
    </row>
    <row r="715" spans="2:51" s="150" customFormat="1" ht="12">
      <c r="B715" s="151"/>
      <c r="D715" s="152" t="s">
        <v>306</v>
      </c>
      <c r="E715" s="153" t="s">
        <v>1</v>
      </c>
      <c r="F715" s="154" t="s">
        <v>1135</v>
      </c>
      <c r="H715" s="155">
        <v>535.656</v>
      </c>
      <c r="L715" s="151"/>
      <c r="M715" s="156"/>
      <c r="N715" s="157"/>
      <c r="O715" s="157"/>
      <c r="P715" s="157"/>
      <c r="Q715" s="157"/>
      <c r="R715" s="157"/>
      <c r="S715" s="157"/>
      <c r="T715" s="158"/>
      <c r="AT715" s="153" t="s">
        <v>306</v>
      </c>
      <c r="AU715" s="153" t="s">
        <v>83</v>
      </c>
      <c r="AV715" s="150" t="s">
        <v>83</v>
      </c>
      <c r="AW715" s="150" t="s">
        <v>31</v>
      </c>
      <c r="AX715" s="150" t="s">
        <v>75</v>
      </c>
      <c r="AY715" s="153" t="s">
        <v>298</v>
      </c>
    </row>
    <row r="716" spans="2:51" s="150" customFormat="1" ht="12">
      <c r="B716" s="151"/>
      <c r="D716" s="152" t="s">
        <v>306</v>
      </c>
      <c r="E716" s="153" t="s">
        <v>1</v>
      </c>
      <c r="F716" s="154" t="s">
        <v>1136</v>
      </c>
      <c r="H716" s="155">
        <v>62.128</v>
      </c>
      <c r="L716" s="151"/>
      <c r="M716" s="156"/>
      <c r="N716" s="157"/>
      <c r="O716" s="157"/>
      <c r="P716" s="157"/>
      <c r="Q716" s="157"/>
      <c r="R716" s="157"/>
      <c r="S716" s="157"/>
      <c r="T716" s="158"/>
      <c r="AT716" s="153" t="s">
        <v>306</v>
      </c>
      <c r="AU716" s="153" t="s">
        <v>83</v>
      </c>
      <c r="AV716" s="150" t="s">
        <v>83</v>
      </c>
      <c r="AW716" s="150" t="s">
        <v>31</v>
      </c>
      <c r="AX716" s="150" t="s">
        <v>75</v>
      </c>
      <c r="AY716" s="153" t="s">
        <v>298</v>
      </c>
    </row>
    <row r="717" spans="2:51" s="150" customFormat="1" ht="12">
      <c r="B717" s="151"/>
      <c r="D717" s="152" t="s">
        <v>306</v>
      </c>
      <c r="E717" s="153" t="s">
        <v>1</v>
      </c>
      <c r="F717" s="154" t="s">
        <v>1137</v>
      </c>
      <c r="H717" s="155">
        <v>28.204</v>
      </c>
      <c r="L717" s="151"/>
      <c r="M717" s="156"/>
      <c r="N717" s="157"/>
      <c r="O717" s="157"/>
      <c r="P717" s="157"/>
      <c r="Q717" s="157"/>
      <c r="R717" s="157"/>
      <c r="S717" s="157"/>
      <c r="T717" s="158"/>
      <c r="AT717" s="153" t="s">
        <v>306</v>
      </c>
      <c r="AU717" s="153" t="s">
        <v>83</v>
      </c>
      <c r="AV717" s="150" t="s">
        <v>83</v>
      </c>
      <c r="AW717" s="150" t="s">
        <v>31</v>
      </c>
      <c r="AX717" s="150" t="s">
        <v>75</v>
      </c>
      <c r="AY717" s="153" t="s">
        <v>298</v>
      </c>
    </row>
    <row r="718" spans="2:51" s="150" customFormat="1" ht="12">
      <c r="B718" s="151"/>
      <c r="D718" s="152" t="s">
        <v>306</v>
      </c>
      <c r="E718" s="153" t="s">
        <v>1</v>
      </c>
      <c r="F718" s="154" t="s">
        <v>1138</v>
      </c>
      <c r="H718" s="155">
        <v>56.692</v>
      </c>
      <c r="L718" s="151"/>
      <c r="M718" s="156"/>
      <c r="N718" s="157"/>
      <c r="O718" s="157"/>
      <c r="P718" s="157"/>
      <c r="Q718" s="157"/>
      <c r="R718" s="157"/>
      <c r="S718" s="157"/>
      <c r="T718" s="158"/>
      <c r="AT718" s="153" t="s">
        <v>306</v>
      </c>
      <c r="AU718" s="153" t="s">
        <v>83</v>
      </c>
      <c r="AV718" s="150" t="s">
        <v>83</v>
      </c>
      <c r="AW718" s="150" t="s">
        <v>31</v>
      </c>
      <c r="AX718" s="150" t="s">
        <v>75</v>
      </c>
      <c r="AY718" s="153" t="s">
        <v>298</v>
      </c>
    </row>
    <row r="719" spans="2:51" s="150" customFormat="1" ht="12">
      <c r="B719" s="151"/>
      <c r="D719" s="152" t="s">
        <v>306</v>
      </c>
      <c r="E719" s="153" t="s">
        <v>1</v>
      </c>
      <c r="F719" s="154" t="s">
        <v>1139</v>
      </c>
      <c r="H719" s="155">
        <v>151.063</v>
      </c>
      <c r="L719" s="151"/>
      <c r="M719" s="156"/>
      <c r="N719" s="157"/>
      <c r="O719" s="157"/>
      <c r="P719" s="157"/>
      <c r="Q719" s="157"/>
      <c r="R719" s="157"/>
      <c r="S719" s="157"/>
      <c r="T719" s="158"/>
      <c r="AT719" s="153" t="s">
        <v>306</v>
      </c>
      <c r="AU719" s="153" t="s">
        <v>83</v>
      </c>
      <c r="AV719" s="150" t="s">
        <v>83</v>
      </c>
      <c r="AW719" s="150" t="s">
        <v>31</v>
      </c>
      <c r="AX719" s="150" t="s">
        <v>75</v>
      </c>
      <c r="AY719" s="153" t="s">
        <v>298</v>
      </c>
    </row>
    <row r="720" spans="2:51" s="159" customFormat="1" ht="12">
      <c r="B720" s="160"/>
      <c r="D720" s="152" t="s">
        <v>306</v>
      </c>
      <c r="E720" s="161" t="s">
        <v>1</v>
      </c>
      <c r="F720" s="162" t="s">
        <v>309</v>
      </c>
      <c r="H720" s="163">
        <v>1163.444</v>
      </c>
      <c r="L720" s="160"/>
      <c r="M720" s="164"/>
      <c r="N720" s="165"/>
      <c r="O720" s="165"/>
      <c r="P720" s="165"/>
      <c r="Q720" s="165"/>
      <c r="R720" s="165"/>
      <c r="S720" s="165"/>
      <c r="T720" s="166"/>
      <c r="AT720" s="161" t="s">
        <v>306</v>
      </c>
      <c r="AU720" s="161" t="s">
        <v>83</v>
      </c>
      <c r="AV720" s="159" t="s">
        <v>310</v>
      </c>
      <c r="AW720" s="159" t="s">
        <v>31</v>
      </c>
      <c r="AX720" s="159" t="s">
        <v>8</v>
      </c>
      <c r="AY720" s="161" t="s">
        <v>298</v>
      </c>
    </row>
    <row r="721" spans="1:65" s="49" customFormat="1" ht="24.2" customHeight="1">
      <c r="A721" s="47"/>
      <c r="B721" s="46"/>
      <c r="C721" s="135" t="s">
        <v>1140</v>
      </c>
      <c r="D721" s="135" t="s">
        <v>300</v>
      </c>
      <c r="E721" s="136" t="s">
        <v>1141</v>
      </c>
      <c r="F721" s="137" t="s">
        <v>1142</v>
      </c>
      <c r="G721" s="138" t="s">
        <v>438</v>
      </c>
      <c r="H721" s="139">
        <v>14</v>
      </c>
      <c r="I721" s="23"/>
      <c r="J721" s="140">
        <f>ROUND(I721*H721,0)</f>
        <v>0</v>
      </c>
      <c r="K721" s="137" t="s">
        <v>314</v>
      </c>
      <c r="L721" s="46"/>
      <c r="M721" s="141" t="s">
        <v>1</v>
      </c>
      <c r="N721" s="142" t="s">
        <v>40</v>
      </c>
      <c r="O721" s="129"/>
      <c r="P721" s="130">
        <f>O721*H721</f>
        <v>0</v>
      </c>
      <c r="Q721" s="130">
        <v>0.002766136</v>
      </c>
      <c r="R721" s="130">
        <f>Q721*H721</f>
        <v>0.038725904000000005</v>
      </c>
      <c r="S721" s="130">
        <v>0</v>
      </c>
      <c r="T721" s="131">
        <f>S721*H721</f>
        <v>0</v>
      </c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R721" s="132" t="s">
        <v>378</v>
      </c>
      <c r="AT721" s="132" t="s">
        <v>300</v>
      </c>
      <c r="AU721" s="132" t="s">
        <v>83</v>
      </c>
      <c r="AY721" s="39" t="s">
        <v>298</v>
      </c>
      <c r="BE721" s="133">
        <f>IF(N721="základní",J721,0)</f>
        <v>0</v>
      </c>
      <c r="BF721" s="133">
        <f>IF(N721="snížená",J721,0)</f>
        <v>0</v>
      </c>
      <c r="BG721" s="133">
        <f>IF(N721="zákl. přenesená",J721,0)</f>
        <v>0</v>
      </c>
      <c r="BH721" s="133">
        <f>IF(N721="sníž. přenesená",J721,0)</f>
        <v>0</v>
      </c>
      <c r="BI721" s="133">
        <f>IF(N721="nulová",J721,0)</f>
        <v>0</v>
      </c>
      <c r="BJ721" s="39" t="s">
        <v>8</v>
      </c>
      <c r="BK721" s="133">
        <f>ROUND(I721*H721,0)</f>
        <v>0</v>
      </c>
      <c r="BL721" s="39" t="s">
        <v>378</v>
      </c>
      <c r="BM721" s="132" t="s">
        <v>1143</v>
      </c>
    </row>
    <row r="722" spans="2:51" s="150" customFormat="1" ht="12">
      <c r="B722" s="151"/>
      <c r="D722" s="152" t="s">
        <v>306</v>
      </c>
      <c r="E722" s="153" t="s">
        <v>1</v>
      </c>
      <c r="F722" s="154" t="s">
        <v>1144</v>
      </c>
      <c r="H722" s="155">
        <v>1</v>
      </c>
      <c r="L722" s="151"/>
      <c r="M722" s="156"/>
      <c r="N722" s="157"/>
      <c r="O722" s="157"/>
      <c r="P722" s="157"/>
      <c r="Q722" s="157"/>
      <c r="R722" s="157"/>
      <c r="S722" s="157"/>
      <c r="T722" s="158"/>
      <c r="AT722" s="153" t="s">
        <v>306</v>
      </c>
      <c r="AU722" s="153" t="s">
        <v>83</v>
      </c>
      <c r="AV722" s="150" t="s">
        <v>83</v>
      </c>
      <c r="AW722" s="150" t="s">
        <v>31</v>
      </c>
      <c r="AX722" s="150" t="s">
        <v>75</v>
      </c>
      <c r="AY722" s="153" t="s">
        <v>298</v>
      </c>
    </row>
    <row r="723" spans="2:51" s="150" customFormat="1" ht="12">
      <c r="B723" s="151"/>
      <c r="D723" s="152" t="s">
        <v>306</v>
      </c>
      <c r="E723" s="153" t="s">
        <v>1</v>
      </c>
      <c r="F723" s="154" t="s">
        <v>1145</v>
      </c>
      <c r="H723" s="155">
        <v>1</v>
      </c>
      <c r="L723" s="151"/>
      <c r="M723" s="156"/>
      <c r="N723" s="157"/>
      <c r="O723" s="157"/>
      <c r="P723" s="157"/>
      <c r="Q723" s="157"/>
      <c r="R723" s="157"/>
      <c r="S723" s="157"/>
      <c r="T723" s="158"/>
      <c r="AT723" s="153" t="s">
        <v>306</v>
      </c>
      <c r="AU723" s="153" t="s">
        <v>83</v>
      </c>
      <c r="AV723" s="150" t="s">
        <v>83</v>
      </c>
      <c r="AW723" s="150" t="s">
        <v>31</v>
      </c>
      <c r="AX723" s="150" t="s">
        <v>75</v>
      </c>
      <c r="AY723" s="153" t="s">
        <v>298</v>
      </c>
    </row>
    <row r="724" spans="2:51" s="150" customFormat="1" ht="12">
      <c r="B724" s="151"/>
      <c r="D724" s="152" t="s">
        <v>306</v>
      </c>
      <c r="E724" s="153" t="s">
        <v>1</v>
      </c>
      <c r="F724" s="154" t="s">
        <v>1146</v>
      </c>
      <c r="H724" s="155">
        <v>5</v>
      </c>
      <c r="L724" s="151"/>
      <c r="M724" s="156"/>
      <c r="N724" s="157"/>
      <c r="O724" s="157"/>
      <c r="P724" s="157"/>
      <c r="Q724" s="157"/>
      <c r="R724" s="157"/>
      <c r="S724" s="157"/>
      <c r="T724" s="158"/>
      <c r="AT724" s="153" t="s">
        <v>306</v>
      </c>
      <c r="AU724" s="153" t="s">
        <v>83</v>
      </c>
      <c r="AV724" s="150" t="s">
        <v>83</v>
      </c>
      <c r="AW724" s="150" t="s">
        <v>31</v>
      </c>
      <c r="AX724" s="150" t="s">
        <v>75</v>
      </c>
      <c r="AY724" s="153" t="s">
        <v>298</v>
      </c>
    </row>
    <row r="725" spans="2:51" s="150" customFormat="1" ht="12">
      <c r="B725" s="151"/>
      <c r="D725" s="152" t="s">
        <v>306</v>
      </c>
      <c r="E725" s="153" t="s">
        <v>1</v>
      </c>
      <c r="F725" s="154" t="s">
        <v>1147</v>
      </c>
      <c r="H725" s="155">
        <v>2</v>
      </c>
      <c r="L725" s="151"/>
      <c r="M725" s="156"/>
      <c r="N725" s="157"/>
      <c r="O725" s="157"/>
      <c r="P725" s="157"/>
      <c r="Q725" s="157"/>
      <c r="R725" s="157"/>
      <c r="S725" s="157"/>
      <c r="T725" s="158"/>
      <c r="AT725" s="153" t="s">
        <v>306</v>
      </c>
      <c r="AU725" s="153" t="s">
        <v>83</v>
      </c>
      <c r="AV725" s="150" t="s">
        <v>83</v>
      </c>
      <c r="AW725" s="150" t="s">
        <v>31</v>
      </c>
      <c r="AX725" s="150" t="s">
        <v>75</v>
      </c>
      <c r="AY725" s="153" t="s">
        <v>298</v>
      </c>
    </row>
    <row r="726" spans="2:51" s="150" customFormat="1" ht="12">
      <c r="B726" s="151"/>
      <c r="D726" s="152" t="s">
        <v>306</v>
      </c>
      <c r="E726" s="153" t="s">
        <v>1</v>
      </c>
      <c r="F726" s="154" t="s">
        <v>1148</v>
      </c>
      <c r="H726" s="155">
        <v>5</v>
      </c>
      <c r="L726" s="151"/>
      <c r="M726" s="156"/>
      <c r="N726" s="157"/>
      <c r="O726" s="157"/>
      <c r="P726" s="157"/>
      <c r="Q726" s="157"/>
      <c r="R726" s="157"/>
      <c r="S726" s="157"/>
      <c r="T726" s="158"/>
      <c r="AT726" s="153" t="s">
        <v>306</v>
      </c>
      <c r="AU726" s="153" t="s">
        <v>83</v>
      </c>
      <c r="AV726" s="150" t="s">
        <v>83</v>
      </c>
      <c r="AW726" s="150" t="s">
        <v>31</v>
      </c>
      <c r="AX726" s="150" t="s">
        <v>75</v>
      </c>
      <c r="AY726" s="153" t="s">
        <v>298</v>
      </c>
    </row>
    <row r="727" spans="2:51" s="159" customFormat="1" ht="12">
      <c r="B727" s="160"/>
      <c r="D727" s="152" t="s">
        <v>306</v>
      </c>
      <c r="E727" s="161" t="s">
        <v>1</v>
      </c>
      <c r="F727" s="162" t="s">
        <v>309</v>
      </c>
      <c r="H727" s="163">
        <v>14</v>
      </c>
      <c r="L727" s="160"/>
      <c r="M727" s="164"/>
      <c r="N727" s="165"/>
      <c r="O727" s="165"/>
      <c r="P727" s="165"/>
      <c r="Q727" s="165"/>
      <c r="R727" s="165"/>
      <c r="S727" s="165"/>
      <c r="T727" s="166"/>
      <c r="AT727" s="161" t="s">
        <v>306</v>
      </c>
      <c r="AU727" s="161" t="s">
        <v>83</v>
      </c>
      <c r="AV727" s="159" t="s">
        <v>310</v>
      </c>
      <c r="AW727" s="159" t="s">
        <v>31</v>
      </c>
      <c r="AX727" s="159" t="s">
        <v>8</v>
      </c>
      <c r="AY727" s="161" t="s">
        <v>298</v>
      </c>
    </row>
    <row r="728" spans="1:65" s="49" customFormat="1" ht="24.2" customHeight="1">
      <c r="A728" s="47"/>
      <c r="B728" s="46"/>
      <c r="C728" s="135" t="s">
        <v>1149</v>
      </c>
      <c r="D728" s="135" t="s">
        <v>300</v>
      </c>
      <c r="E728" s="136" t="s">
        <v>1150</v>
      </c>
      <c r="F728" s="137" t="s">
        <v>1151</v>
      </c>
      <c r="G728" s="138" t="s">
        <v>347</v>
      </c>
      <c r="H728" s="139">
        <v>1.906</v>
      </c>
      <c r="I728" s="23"/>
      <c r="J728" s="140">
        <f>ROUND(I728*H728,0)</f>
        <v>0</v>
      </c>
      <c r="K728" s="137" t="s">
        <v>314</v>
      </c>
      <c r="L728" s="46"/>
      <c r="M728" s="141" t="s">
        <v>1</v>
      </c>
      <c r="N728" s="142" t="s">
        <v>40</v>
      </c>
      <c r="O728" s="129"/>
      <c r="P728" s="130">
        <f>O728*H728</f>
        <v>0</v>
      </c>
      <c r="Q728" s="130">
        <v>0</v>
      </c>
      <c r="R728" s="130">
        <f>Q728*H728</f>
        <v>0</v>
      </c>
      <c r="S728" s="130">
        <v>0</v>
      </c>
      <c r="T728" s="131">
        <f>S728*H728</f>
        <v>0</v>
      </c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R728" s="132" t="s">
        <v>378</v>
      </c>
      <c r="AT728" s="132" t="s">
        <v>300</v>
      </c>
      <c r="AU728" s="132" t="s">
        <v>83</v>
      </c>
      <c r="AY728" s="39" t="s">
        <v>298</v>
      </c>
      <c r="BE728" s="133">
        <f>IF(N728="základní",J728,0)</f>
        <v>0</v>
      </c>
      <c r="BF728" s="133">
        <f>IF(N728="snížená",J728,0)</f>
        <v>0</v>
      </c>
      <c r="BG728" s="133">
        <f>IF(N728="zákl. přenesená",J728,0)</f>
        <v>0</v>
      </c>
      <c r="BH728" s="133">
        <f>IF(N728="sníž. přenesená",J728,0)</f>
        <v>0</v>
      </c>
      <c r="BI728" s="133">
        <f>IF(N728="nulová",J728,0)</f>
        <v>0</v>
      </c>
      <c r="BJ728" s="39" t="s">
        <v>8</v>
      </c>
      <c r="BK728" s="133">
        <f>ROUND(I728*H728,0)</f>
        <v>0</v>
      </c>
      <c r="BL728" s="39" t="s">
        <v>378</v>
      </c>
      <c r="BM728" s="132" t="s">
        <v>1152</v>
      </c>
    </row>
    <row r="729" spans="2:63" s="107" customFormat="1" ht="22.9" customHeight="1">
      <c r="B729" s="108"/>
      <c r="D729" s="109" t="s">
        <v>74</v>
      </c>
      <c r="E729" s="118" t="s">
        <v>1153</v>
      </c>
      <c r="F729" s="118" t="s">
        <v>1154</v>
      </c>
      <c r="J729" s="119">
        <f>BK729</f>
        <v>0</v>
      </c>
      <c r="L729" s="108"/>
      <c r="M729" s="112"/>
      <c r="N729" s="113"/>
      <c r="O729" s="113"/>
      <c r="P729" s="114">
        <f>SUM(P730:P783)</f>
        <v>0</v>
      </c>
      <c r="Q729" s="113"/>
      <c r="R729" s="114">
        <f>SUM(R730:R783)</f>
        <v>1.65200518728</v>
      </c>
      <c r="S729" s="113"/>
      <c r="T729" s="115">
        <f>SUM(T730:T783)</f>
        <v>0</v>
      </c>
      <c r="AR729" s="109" t="s">
        <v>83</v>
      </c>
      <c r="AT729" s="116" t="s">
        <v>74</v>
      </c>
      <c r="AU729" s="116" t="s">
        <v>8</v>
      </c>
      <c r="AY729" s="109" t="s">
        <v>298</v>
      </c>
      <c r="BK729" s="117">
        <f>SUM(BK730:BK783)</f>
        <v>0</v>
      </c>
    </row>
    <row r="730" spans="1:65" s="49" customFormat="1" ht="24.2" customHeight="1">
      <c r="A730" s="47"/>
      <c r="B730" s="46"/>
      <c r="C730" s="135" t="s">
        <v>1155</v>
      </c>
      <c r="D730" s="135" t="s">
        <v>300</v>
      </c>
      <c r="E730" s="136" t="s">
        <v>1156</v>
      </c>
      <c r="F730" s="137" t="s">
        <v>1157</v>
      </c>
      <c r="G730" s="138" t="s">
        <v>381</v>
      </c>
      <c r="H730" s="139">
        <v>152.28</v>
      </c>
      <c r="I730" s="23"/>
      <c r="J730" s="140">
        <f>ROUND(I730*H730,0)</f>
        <v>0</v>
      </c>
      <c r="K730" s="137" t="s">
        <v>314</v>
      </c>
      <c r="L730" s="46"/>
      <c r="M730" s="141" t="s">
        <v>1</v>
      </c>
      <c r="N730" s="142" t="s">
        <v>40</v>
      </c>
      <c r="O730" s="129"/>
      <c r="P730" s="130">
        <f>O730*H730</f>
        <v>0</v>
      </c>
      <c r="Q730" s="130">
        <v>0</v>
      </c>
      <c r="R730" s="130">
        <f>Q730*H730</f>
        <v>0</v>
      </c>
      <c r="S730" s="130">
        <v>0</v>
      </c>
      <c r="T730" s="131">
        <f>S730*H730</f>
        <v>0</v>
      </c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R730" s="132" t="s">
        <v>378</v>
      </c>
      <c r="AT730" s="132" t="s">
        <v>300</v>
      </c>
      <c r="AU730" s="132" t="s">
        <v>83</v>
      </c>
      <c r="AY730" s="39" t="s">
        <v>298</v>
      </c>
      <c r="BE730" s="133">
        <f>IF(N730="základní",J730,0)</f>
        <v>0</v>
      </c>
      <c r="BF730" s="133">
        <f>IF(N730="snížená",J730,0)</f>
        <v>0</v>
      </c>
      <c r="BG730" s="133">
        <f>IF(N730="zákl. přenesená",J730,0)</f>
        <v>0</v>
      </c>
      <c r="BH730" s="133">
        <f>IF(N730="sníž. přenesená",J730,0)</f>
        <v>0</v>
      </c>
      <c r="BI730" s="133">
        <f>IF(N730="nulová",J730,0)</f>
        <v>0</v>
      </c>
      <c r="BJ730" s="39" t="s">
        <v>8</v>
      </c>
      <c r="BK730" s="133">
        <f>ROUND(I730*H730,0)</f>
        <v>0</v>
      </c>
      <c r="BL730" s="39" t="s">
        <v>378</v>
      </c>
      <c r="BM730" s="132" t="s">
        <v>1158</v>
      </c>
    </row>
    <row r="731" spans="2:51" s="150" customFormat="1" ht="22.5">
      <c r="B731" s="151"/>
      <c r="D731" s="152" t="s">
        <v>306</v>
      </c>
      <c r="E731" s="153" t="s">
        <v>1</v>
      </c>
      <c r="F731" s="154" t="s">
        <v>1159</v>
      </c>
      <c r="H731" s="155">
        <v>108</v>
      </c>
      <c r="L731" s="151"/>
      <c r="M731" s="156"/>
      <c r="N731" s="157"/>
      <c r="O731" s="157"/>
      <c r="P731" s="157"/>
      <c r="Q731" s="157"/>
      <c r="R731" s="157"/>
      <c r="S731" s="157"/>
      <c r="T731" s="158"/>
      <c r="AT731" s="153" t="s">
        <v>306</v>
      </c>
      <c r="AU731" s="153" t="s">
        <v>83</v>
      </c>
      <c r="AV731" s="150" t="s">
        <v>83</v>
      </c>
      <c r="AW731" s="150" t="s">
        <v>31</v>
      </c>
      <c r="AX731" s="150" t="s">
        <v>75</v>
      </c>
      <c r="AY731" s="153" t="s">
        <v>298</v>
      </c>
    </row>
    <row r="732" spans="2:51" s="150" customFormat="1" ht="12">
      <c r="B732" s="151"/>
      <c r="D732" s="152" t="s">
        <v>306</v>
      </c>
      <c r="E732" s="153" t="s">
        <v>1</v>
      </c>
      <c r="F732" s="154" t="s">
        <v>1160</v>
      </c>
      <c r="H732" s="155">
        <v>8.82</v>
      </c>
      <c r="L732" s="151"/>
      <c r="M732" s="156"/>
      <c r="N732" s="157"/>
      <c r="O732" s="157"/>
      <c r="P732" s="157"/>
      <c r="Q732" s="157"/>
      <c r="R732" s="157"/>
      <c r="S732" s="157"/>
      <c r="T732" s="158"/>
      <c r="AT732" s="153" t="s">
        <v>306</v>
      </c>
      <c r="AU732" s="153" t="s">
        <v>83</v>
      </c>
      <c r="AV732" s="150" t="s">
        <v>83</v>
      </c>
      <c r="AW732" s="150" t="s">
        <v>31</v>
      </c>
      <c r="AX732" s="150" t="s">
        <v>75</v>
      </c>
      <c r="AY732" s="153" t="s">
        <v>298</v>
      </c>
    </row>
    <row r="733" spans="2:51" s="150" customFormat="1" ht="22.5">
      <c r="B733" s="151"/>
      <c r="D733" s="152" t="s">
        <v>306</v>
      </c>
      <c r="E733" s="153" t="s">
        <v>1</v>
      </c>
      <c r="F733" s="154" t="s">
        <v>1161</v>
      </c>
      <c r="H733" s="155">
        <v>30.6</v>
      </c>
      <c r="L733" s="151"/>
      <c r="M733" s="156"/>
      <c r="N733" s="157"/>
      <c r="O733" s="157"/>
      <c r="P733" s="157"/>
      <c r="Q733" s="157"/>
      <c r="R733" s="157"/>
      <c r="S733" s="157"/>
      <c r="T733" s="158"/>
      <c r="AT733" s="153" t="s">
        <v>306</v>
      </c>
      <c r="AU733" s="153" t="s">
        <v>83</v>
      </c>
      <c r="AV733" s="150" t="s">
        <v>83</v>
      </c>
      <c r="AW733" s="150" t="s">
        <v>31</v>
      </c>
      <c r="AX733" s="150" t="s">
        <v>75</v>
      </c>
      <c r="AY733" s="153" t="s">
        <v>298</v>
      </c>
    </row>
    <row r="734" spans="2:51" s="150" customFormat="1" ht="12">
      <c r="B734" s="151"/>
      <c r="D734" s="152" t="s">
        <v>306</v>
      </c>
      <c r="E734" s="153" t="s">
        <v>1</v>
      </c>
      <c r="F734" s="154" t="s">
        <v>1162</v>
      </c>
      <c r="H734" s="155">
        <v>4.86</v>
      </c>
      <c r="L734" s="151"/>
      <c r="M734" s="156"/>
      <c r="N734" s="157"/>
      <c r="O734" s="157"/>
      <c r="P734" s="157"/>
      <c r="Q734" s="157"/>
      <c r="R734" s="157"/>
      <c r="S734" s="157"/>
      <c r="T734" s="158"/>
      <c r="AT734" s="153" t="s">
        <v>306</v>
      </c>
      <c r="AU734" s="153" t="s">
        <v>83</v>
      </c>
      <c r="AV734" s="150" t="s">
        <v>83</v>
      </c>
      <c r="AW734" s="150" t="s">
        <v>31</v>
      </c>
      <c r="AX734" s="150" t="s">
        <v>75</v>
      </c>
      <c r="AY734" s="153" t="s">
        <v>298</v>
      </c>
    </row>
    <row r="735" spans="2:51" s="159" customFormat="1" ht="12">
      <c r="B735" s="160"/>
      <c r="D735" s="152" t="s">
        <v>306</v>
      </c>
      <c r="E735" s="161" t="s">
        <v>211</v>
      </c>
      <c r="F735" s="162" t="s">
        <v>1163</v>
      </c>
      <c r="H735" s="163">
        <v>152.28</v>
      </c>
      <c r="L735" s="160"/>
      <c r="M735" s="164"/>
      <c r="N735" s="165"/>
      <c r="O735" s="165"/>
      <c r="P735" s="165"/>
      <c r="Q735" s="165"/>
      <c r="R735" s="165"/>
      <c r="S735" s="165"/>
      <c r="T735" s="166"/>
      <c r="AT735" s="161" t="s">
        <v>306</v>
      </c>
      <c r="AU735" s="161" t="s">
        <v>83</v>
      </c>
      <c r="AV735" s="159" t="s">
        <v>310</v>
      </c>
      <c r="AW735" s="159" t="s">
        <v>31</v>
      </c>
      <c r="AX735" s="159" t="s">
        <v>8</v>
      </c>
      <c r="AY735" s="161" t="s">
        <v>298</v>
      </c>
    </row>
    <row r="736" spans="1:65" s="49" customFormat="1" ht="14.45" customHeight="1">
      <c r="A736" s="47"/>
      <c r="B736" s="46"/>
      <c r="C736" s="120" t="s">
        <v>1164</v>
      </c>
      <c r="D736" s="120" t="s">
        <v>358</v>
      </c>
      <c r="E736" s="121" t="s">
        <v>1165</v>
      </c>
      <c r="F736" s="122" t="s">
        <v>1166</v>
      </c>
      <c r="G736" s="123" t="s">
        <v>347</v>
      </c>
      <c r="H736" s="124">
        <v>0.046</v>
      </c>
      <c r="I736" s="24"/>
      <c r="J736" s="125">
        <f>ROUND(I736*H736,0)</f>
        <v>0</v>
      </c>
      <c r="K736" s="122" t="s">
        <v>314</v>
      </c>
      <c r="L736" s="126"/>
      <c r="M736" s="127" t="s">
        <v>1</v>
      </c>
      <c r="N736" s="128" t="s">
        <v>40</v>
      </c>
      <c r="O736" s="129"/>
      <c r="P736" s="130">
        <f>O736*H736</f>
        <v>0</v>
      </c>
      <c r="Q736" s="130">
        <v>1</v>
      </c>
      <c r="R736" s="130">
        <f>Q736*H736</f>
        <v>0.046</v>
      </c>
      <c r="S736" s="130">
        <v>0</v>
      </c>
      <c r="T736" s="131">
        <f>S736*H736</f>
        <v>0</v>
      </c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R736" s="132" t="s">
        <v>475</v>
      </c>
      <c r="AT736" s="132" t="s">
        <v>358</v>
      </c>
      <c r="AU736" s="132" t="s">
        <v>83</v>
      </c>
      <c r="AY736" s="39" t="s">
        <v>298</v>
      </c>
      <c r="BE736" s="133">
        <f>IF(N736="základní",J736,0)</f>
        <v>0</v>
      </c>
      <c r="BF736" s="133">
        <f>IF(N736="snížená",J736,0)</f>
        <v>0</v>
      </c>
      <c r="BG736" s="133">
        <f>IF(N736="zákl. přenesená",J736,0)</f>
        <v>0</v>
      </c>
      <c r="BH736" s="133">
        <f>IF(N736="sníž. přenesená",J736,0)</f>
        <v>0</v>
      </c>
      <c r="BI736" s="133">
        <f>IF(N736="nulová",J736,0)</f>
        <v>0</v>
      </c>
      <c r="BJ736" s="39" t="s">
        <v>8</v>
      </c>
      <c r="BK736" s="133">
        <f>ROUND(I736*H736,0)</f>
        <v>0</v>
      </c>
      <c r="BL736" s="39" t="s">
        <v>378</v>
      </c>
      <c r="BM736" s="132" t="s">
        <v>1167</v>
      </c>
    </row>
    <row r="737" spans="2:51" s="150" customFormat="1" ht="12">
      <c r="B737" s="151"/>
      <c r="D737" s="152" t="s">
        <v>306</v>
      </c>
      <c r="E737" s="153" t="s">
        <v>1</v>
      </c>
      <c r="F737" s="154" t="s">
        <v>1168</v>
      </c>
      <c r="H737" s="155">
        <v>0.046</v>
      </c>
      <c r="L737" s="151"/>
      <c r="M737" s="156"/>
      <c r="N737" s="157"/>
      <c r="O737" s="157"/>
      <c r="P737" s="157"/>
      <c r="Q737" s="157"/>
      <c r="R737" s="157"/>
      <c r="S737" s="157"/>
      <c r="T737" s="158"/>
      <c r="AT737" s="153" t="s">
        <v>306</v>
      </c>
      <c r="AU737" s="153" t="s">
        <v>83</v>
      </c>
      <c r="AV737" s="150" t="s">
        <v>83</v>
      </c>
      <c r="AW737" s="150" t="s">
        <v>31</v>
      </c>
      <c r="AX737" s="150" t="s">
        <v>8</v>
      </c>
      <c r="AY737" s="153" t="s">
        <v>298</v>
      </c>
    </row>
    <row r="738" spans="1:65" s="49" customFormat="1" ht="24.2" customHeight="1">
      <c r="A738" s="47"/>
      <c r="B738" s="46"/>
      <c r="C738" s="135" t="s">
        <v>1169</v>
      </c>
      <c r="D738" s="135" t="s">
        <v>300</v>
      </c>
      <c r="E738" s="136" t="s">
        <v>1170</v>
      </c>
      <c r="F738" s="137" t="s">
        <v>1171</v>
      </c>
      <c r="G738" s="138" t="s">
        <v>381</v>
      </c>
      <c r="H738" s="139">
        <v>152.28</v>
      </c>
      <c r="I738" s="23"/>
      <c r="J738" s="140">
        <f>ROUND(I738*H738,0)</f>
        <v>0</v>
      </c>
      <c r="K738" s="137" t="s">
        <v>314</v>
      </c>
      <c r="L738" s="46"/>
      <c r="M738" s="141" t="s">
        <v>1</v>
      </c>
      <c r="N738" s="142" t="s">
        <v>40</v>
      </c>
      <c r="O738" s="129"/>
      <c r="P738" s="130">
        <f>O738*H738</f>
        <v>0</v>
      </c>
      <c r="Q738" s="130">
        <v>0.00036375</v>
      </c>
      <c r="R738" s="130">
        <f>Q738*H738</f>
        <v>0.05539185</v>
      </c>
      <c r="S738" s="130">
        <v>0</v>
      </c>
      <c r="T738" s="131">
        <f>S738*H738</f>
        <v>0</v>
      </c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R738" s="132" t="s">
        <v>378</v>
      </c>
      <c r="AT738" s="132" t="s">
        <v>300</v>
      </c>
      <c r="AU738" s="132" t="s">
        <v>83</v>
      </c>
      <c r="AY738" s="39" t="s">
        <v>298</v>
      </c>
      <c r="BE738" s="133">
        <f>IF(N738="základní",J738,0)</f>
        <v>0</v>
      </c>
      <c r="BF738" s="133">
        <f>IF(N738="snížená",J738,0)</f>
        <v>0</v>
      </c>
      <c r="BG738" s="133">
        <f>IF(N738="zákl. přenesená",J738,0)</f>
        <v>0</v>
      </c>
      <c r="BH738" s="133">
        <f>IF(N738="sníž. přenesená",J738,0)</f>
        <v>0</v>
      </c>
      <c r="BI738" s="133">
        <f>IF(N738="nulová",J738,0)</f>
        <v>0</v>
      </c>
      <c r="BJ738" s="39" t="s">
        <v>8</v>
      </c>
      <c r="BK738" s="133">
        <f>ROUND(I738*H738,0)</f>
        <v>0</v>
      </c>
      <c r="BL738" s="39" t="s">
        <v>378</v>
      </c>
      <c r="BM738" s="132" t="s">
        <v>1172</v>
      </c>
    </row>
    <row r="739" spans="2:51" s="150" customFormat="1" ht="12">
      <c r="B739" s="151"/>
      <c r="D739" s="152" t="s">
        <v>306</v>
      </c>
      <c r="E739" s="153" t="s">
        <v>1</v>
      </c>
      <c r="F739" s="154" t="s">
        <v>211</v>
      </c>
      <c r="H739" s="155">
        <v>152.28</v>
      </c>
      <c r="L739" s="151"/>
      <c r="M739" s="156"/>
      <c r="N739" s="157"/>
      <c r="O739" s="157"/>
      <c r="P739" s="157"/>
      <c r="Q739" s="157"/>
      <c r="R739" s="157"/>
      <c r="S739" s="157"/>
      <c r="T739" s="158"/>
      <c r="AT739" s="153" t="s">
        <v>306</v>
      </c>
      <c r="AU739" s="153" t="s">
        <v>83</v>
      </c>
      <c r="AV739" s="150" t="s">
        <v>83</v>
      </c>
      <c r="AW739" s="150" t="s">
        <v>31</v>
      </c>
      <c r="AX739" s="150" t="s">
        <v>8</v>
      </c>
      <c r="AY739" s="153" t="s">
        <v>298</v>
      </c>
    </row>
    <row r="740" spans="1:65" s="49" customFormat="1" ht="14.45" customHeight="1">
      <c r="A740" s="47"/>
      <c r="B740" s="46"/>
      <c r="C740" s="120" t="s">
        <v>1173</v>
      </c>
      <c r="D740" s="120" t="s">
        <v>358</v>
      </c>
      <c r="E740" s="121" t="s">
        <v>1174</v>
      </c>
      <c r="F740" s="122" t="s">
        <v>1175</v>
      </c>
      <c r="G740" s="123" t="s">
        <v>381</v>
      </c>
      <c r="H740" s="124">
        <v>175.122</v>
      </c>
      <c r="I740" s="24"/>
      <c r="J740" s="125">
        <f>ROUND(I740*H740,0)</f>
        <v>0</v>
      </c>
      <c r="K740" s="122" t="s">
        <v>314</v>
      </c>
      <c r="L740" s="126"/>
      <c r="M740" s="127" t="s">
        <v>1</v>
      </c>
      <c r="N740" s="128" t="s">
        <v>40</v>
      </c>
      <c r="O740" s="129"/>
      <c r="P740" s="130">
        <f>O740*H740</f>
        <v>0</v>
      </c>
      <c r="Q740" s="130">
        <v>0.0054</v>
      </c>
      <c r="R740" s="130">
        <f>Q740*H740</f>
        <v>0.9456588000000001</v>
      </c>
      <c r="S740" s="130">
        <v>0</v>
      </c>
      <c r="T740" s="131">
        <f>S740*H740</f>
        <v>0</v>
      </c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R740" s="132" t="s">
        <v>475</v>
      </c>
      <c r="AT740" s="132" t="s">
        <v>358</v>
      </c>
      <c r="AU740" s="132" t="s">
        <v>83</v>
      </c>
      <c r="AY740" s="39" t="s">
        <v>298</v>
      </c>
      <c r="BE740" s="133">
        <f>IF(N740="základní",J740,0)</f>
        <v>0</v>
      </c>
      <c r="BF740" s="133">
        <f>IF(N740="snížená",J740,0)</f>
        <v>0</v>
      </c>
      <c r="BG740" s="133">
        <f>IF(N740="zákl. přenesená",J740,0)</f>
        <v>0</v>
      </c>
      <c r="BH740" s="133">
        <f>IF(N740="sníž. přenesená",J740,0)</f>
        <v>0</v>
      </c>
      <c r="BI740" s="133">
        <f>IF(N740="nulová",J740,0)</f>
        <v>0</v>
      </c>
      <c r="BJ740" s="39" t="s">
        <v>8</v>
      </c>
      <c r="BK740" s="133">
        <f>ROUND(I740*H740,0)</f>
        <v>0</v>
      </c>
      <c r="BL740" s="39" t="s">
        <v>378</v>
      </c>
      <c r="BM740" s="132" t="s">
        <v>1176</v>
      </c>
    </row>
    <row r="741" spans="2:51" s="150" customFormat="1" ht="12">
      <c r="B741" s="151"/>
      <c r="D741" s="152" t="s">
        <v>306</v>
      </c>
      <c r="E741" s="153" t="s">
        <v>1</v>
      </c>
      <c r="F741" s="154" t="s">
        <v>1177</v>
      </c>
      <c r="H741" s="155">
        <v>175.122</v>
      </c>
      <c r="L741" s="151"/>
      <c r="M741" s="156"/>
      <c r="N741" s="157"/>
      <c r="O741" s="157"/>
      <c r="P741" s="157"/>
      <c r="Q741" s="157"/>
      <c r="R741" s="157"/>
      <c r="S741" s="157"/>
      <c r="T741" s="158"/>
      <c r="AT741" s="153" t="s">
        <v>306</v>
      </c>
      <c r="AU741" s="153" t="s">
        <v>83</v>
      </c>
      <c r="AV741" s="150" t="s">
        <v>83</v>
      </c>
      <c r="AW741" s="150" t="s">
        <v>31</v>
      </c>
      <c r="AX741" s="150" t="s">
        <v>8</v>
      </c>
      <c r="AY741" s="153" t="s">
        <v>298</v>
      </c>
    </row>
    <row r="742" spans="1:65" s="49" customFormat="1" ht="24.2" customHeight="1">
      <c r="A742" s="47"/>
      <c r="B742" s="46"/>
      <c r="C742" s="135" t="s">
        <v>1178</v>
      </c>
      <c r="D742" s="135" t="s">
        <v>300</v>
      </c>
      <c r="E742" s="136" t="s">
        <v>1179</v>
      </c>
      <c r="F742" s="137" t="s">
        <v>1180</v>
      </c>
      <c r="G742" s="138" t="s">
        <v>381</v>
      </c>
      <c r="H742" s="139">
        <v>161.56</v>
      </c>
      <c r="I742" s="23"/>
      <c r="J742" s="140">
        <f>ROUND(I742*H742,0)</f>
        <v>0</v>
      </c>
      <c r="K742" s="137" t="s">
        <v>314</v>
      </c>
      <c r="L742" s="46"/>
      <c r="M742" s="141" t="s">
        <v>1</v>
      </c>
      <c r="N742" s="142" t="s">
        <v>40</v>
      </c>
      <c r="O742" s="129"/>
      <c r="P742" s="130">
        <f>O742*H742</f>
        <v>0</v>
      </c>
      <c r="Q742" s="130">
        <v>3.3088E-05</v>
      </c>
      <c r="R742" s="130">
        <f>Q742*H742</f>
        <v>0.00534569728</v>
      </c>
      <c r="S742" s="130">
        <v>0</v>
      </c>
      <c r="T742" s="131">
        <f>S742*H742</f>
        <v>0</v>
      </c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R742" s="132" t="s">
        <v>378</v>
      </c>
      <c r="AT742" s="132" t="s">
        <v>300</v>
      </c>
      <c r="AU742" s="132" t="s">
        <v>83</v>
      </c>
      <c r="AY742" s="39" t="s">
        <v>298</v>
      </c>
      <c r="BE742" s="133">
        <f>IF(N742="základní",J742,0)</f>
        <v>0</v>
      </c>
      <c r="BF742" s="133">
        <f>IF(N742="snížená",J742,0)</f>
        <v>0</v>
      </c>
      <c r="BG742" s="133">
        <f>IF(N742="zákl. přenesená",J742,0)</f>
        <v>0</v>
      </c>
      <c r="BH742" s="133">
        <f>IF(N742="sníž. přenesená",J742,0)</f>
        <v>0</v>
      </c>
      <c r="BI742" s="133">
        <f>IF(N742="nulová",J742,0)</f>
        <v>0</v>
      </c>
      <c r="BJ742" s="39" t="s">
        <v>8</v>
      </c>
      <c r="BK742" s="133">
        <f>ROUND(I742*H742,0)</f>
        <v>0</v>
      </c>
      <c r="BL742" s="39" t="s">
        <v>378</v>
      </c>
      <c r="BM742" s="132" t="s">
        <v>1181</v>
      </c>
    </row>
    <row r="743" spans="2:51" s="150" customFormat="1" ht="12">
      <c r="B743" s="151"/>
      <c r="D743" s="152" t="s">
        <v>306</v>
      </c>
      <c r="E743" s="153" t="s">
        <v>1</v>
      </c>
      <c r="F743" s="154" t="s">
        <v>1182</v>
      </c>
      <c r="H743" s="155">
        <v>113.96</v>
      </c>
      <c r="L743" s="151"/>
      <c r="M743" s="156"/>
      <c r="N743" s="157"/>
      <c r="O743" s="157"/>
      <c r="P743" s="157"/>
      <c r="Q743" s="157"/>
      <c r="R743" s="157"/>
      <c r="S743" s="157"/>
      <c r="T743" s="158"/>
      <c r="AT743" s="153" t="s">
        <v>306</v>
      </c>
      <c r="AU743" s="153" t="s">
        <v>83</v>
      </c>
      <c r="AV743" s="150" t="s">
        <v>83</v>
      </c>
      <c r="AW743" s="150" t="s">
        <v>31</v>
      </c>
      <c r="AX743" s="150" t="s">
        <v>75</v>
      </c>
      <c r="AY743" s="153" t="s">
        <v>298</v>
      </c>
    </row>
    <row r="744" spans="2:51" s="150" customFormat="1" ht="12">
      <c r="B744" s="151"/>
      <c r="D744" s="152" t="s">
        <v>306</v>
      </c>
      <c r="E744" s="153" t="s">
        <v>1</v>
      </c>
      <c r="F744" s="154" t="s">
        <v>1160</v>
      </c>
      <c r="H744" s="155">
        <v>8.82</v>
      </c>
      <c r="L744" s="151"/>
      <c r="M744" s="156"/>
      <c r="N744" s="157"/>
      <c r="O744" s="157"/>
      <c r="P744" s="157"/>
      <c r="Q744" s="157"/>
      <c r="R744" s="157"/>
      <c r="S744" s="157"/>
      <c r="T744" s="158"/>
      <c r="AT744" s="153" t="s">
        <v>306</v>
      </c>
      <c r="AU744" s="153" t="s">
        <v>83</v>
      </c>
      <c r="AV744" s="150" t="s">
        <v>83</v>
      </c>
      <c r="AW744" s="150" t="s">
        <v>31</v>
      </c>
      <c r="AX744" s="150" t="s">
        <v>75</v>
      </c>
      <c r="AY744" s="153" t="s">
        <v>298</v>
      </c>
    </row>
    <row r="745" spans="2:51" s="150" customFormat="1" ht="12">
      <c r="B745" s="151"/>
      <c r="D745" s="152" t="s">
        <v>306</v>
      </c>
      <c r="E745" s="153" t="s">
        <v>1</v>
      </c>
      <c r="F745" s="154" t="s">
        <v>1183</v>
      </c>
      <c r="H745" s="155">
        <v>33.92</v>
      </c>
      <c r="L745" s="151"/>
      <c r="M745" s="156"/>
      <c r="N745" s="157"/>
      <c r="O745" s="157"/>
      <c r="P745" s="157"/>
      <c r="Q745" s="157"/>
      <c r="R745" s="157"/>
      <c r="S745" s="157"/>
      <c r="T745" s="158"/>
      <c r="AT745" s="153" t="s">
        <v>306</v>
      </c>
      <c r="AU745" s="153" t="s">
        <v>83</v>
      </c>
      <c r="AV745" s="150" t="s">
        <v>83</v>
      </c>
      <c r="AW745" s="150" t="s">
        <v>31</v>
      </c>
      <c r="AX745" s="150" t="s">
        <v>75</v>
      </c>
      <c r="AY745" s="153" t="s">
        <v>298</v>
      </c>
    </row>
    <row r="746" spans="2:51" s="150" customFormat="1" ht="12">
      <c r="B746" s="151"/>
      <c r="D746" s="152" t="s">
        <v>306</v>
      </c>
      <c r="E746" s="153" t="s">
        <v>1</v>
      </c>
      <c r="F746" s="154" t="s">
        <v>1162</v>
      </c>
      <c r="H746" s="155">
        <v>4.86</v>
      </c>
      <c r="L746" s="151"/>
      <c r="M746" s="156"/>
      <c r="N746" s="157"/>
      <c r="O746" s="157"/>
      <c r="P746" s="157"/>
      <c r="Q746" s="157"/>
      <c r="R746" s="157"/>
      <c r="S746" s="157"/>
      <c r="T746" s="158"/>
      <c r="AT746" s="153" t="s">
        <v>306</v>
      </c>
      <c r="AU746" s="153" t="s">
        <v>83</v>
      </c>
      <c r="AV746" s="150" t="s">
        <v>83</v>
      </c>
      <c r="AW746" s="150" t="s">
        <v>31</v>
      </c>
      <c r="AX746" s="150" t="s">
        <v>75</v>
      </c>
      <c r="AY746" s="153" t="s">
        <v>298</v>
      </c>
    </row>
    <row r="747" spans="2:51" s="159" customFormat="1" ht="12">
      <c r="B747" s="160"/>
      <c r="D747" s="152" t="s">
        <v>306</v>
      </c>
      <c r="E747" s="161" t="s">
        <v>214</v>
      </c>
      <c r="F747" s="162" t="s">
        <v>309</v>
      </c>
      <c r="H747" s="163">
        <v>161.56</v>
      </c>
      <c r="L747" s="160"/>
      <c r="M747" s="164"/>
      <c r="N747" s="165"/>
      <c r="O747" s="165"/>
      <c r="P747" s="165"/>
      <c r="Q747" s="165"/>
      <c r="R747" s="165"/>
      <c r="S747" s="165"/>
      <c r="T747" s="166"/>
      <c r="AT747" s="161" t="s">
        <v>306</v>
      </c>
      <c r="AU747" s="161" t="s">
        <v>83</v>
      </c>
      <c r="AV747" s="159" t="s">
        <v>310</v>
      </c>
      <c r="AW747" s="159" t="s">
        <v>31</v>
      </c>
      <c r="AX747" s="159" t="s">
        <v>8</v>
      </c>
      <c r="AY747" s="161" t="s">
        <v>298</v>
      </c>
    </row>
    <row r="748" spans="1:65" s="49" customFormat="1" ht="24.2" customHeight="1">
      <c r="A748" s="47"/>
      <c r="B748" s="46"/>
      <c r="C748" s="120" t="s">
        <v>1184</v>
      </c>
      <c r="D748" s="120" t="s">
        <v>358</v>
      </c>
      <c r="E748" s="121" t="s">
        <v>1185</v>
      </c>
      <c r="F748" s="122" t="s">
        <v>1186</v>
      </c>
      <c r="G748" s="123" t="s">
        <v>381</v>
      </c>
      <c r="H748" s="124">
        <v>185.794</v>
      </c>
      <c r="I748" s="24"/>
      <c r="J748" s="125">
        <f>ROUND(I748*H748,0)</f>
        <v>0</v>
      </c>
      <c r="K748" s="122" t="s">
        <v>314</v>
      </c>
      <c r="L748" s="126"/>
      <c r="M748" s="127" t="s">
        <v>1</v>
      </c>
      <c r="N748" s="128" t="s">
        <v>40</v>
      </c>
      <c r="O748" s="129"/>
      <c r="P748" s="130">
        <f>O748*H748</f>
        <v>0</v>
      </c>
      <c r="Q748" s="130">
        <v>0.0019</v>
      </c>
      <c r="R748" s="130">
        <f>Q748*H748</f>
        <v>0.3530086</v>
      </c>
      <c r="S748" s="130">
        <v>0</v>
      </c>
      <c r="T748" s="131">
        <f>S748*H748</f>
        <v>0</v>
      </c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R748" s="132" t="s">
        <v>475</v>
      </c>
      <c r="AT748" s="132" t="s">
        <v>358</v>
      </c>
      <c r="AU748" s="132" t="s">
        <v>83</v>
      </c>
      <c r="AY748" s="39" t="s">
        <v>298</v>
      </c>
      <c r="BE748" s="133">
        <f>IF(N748="základní",J748,0)</f>
        <v>0</v>
      </c>
      <c r="BF748" s="133">
        <f>IF(N748="snížená",J748,0)</f>
        <v>0</v>
      </c>
      <c r="BG748" s="133">
        <f>IF(N748="zákl. přenesená",J748,0)</f>
        <v>0</v>
      </c>
      <c r="BH748" s="133">
        <f>IF(N748="sníž. přenesená",J748,0)</f>
        <v>0</v>
      </c>
      <c r="BI748" s="133">
        <f>IF(N748="nulová",J748,0)</f>
        <v>0</v>
      </c>
      <c r="BJ748" s="39" t="s">
        <v>8</v>
      </c>
      <c r="BK748" s="133">
        <f>ROUND(I748*H748,0)</f>
        <v>0</v>
      </c>
      <c r="BL748" s="39" t="s">
        <v>378</v>
      </c>
      <c r="BM748" s="132" t="s">
        <v>1187</v>
      </c>
    </row>
    <row r="749" spans="2:51" s="150" customFormat="1" ht="12">
      <c r="B749" s="151"/>
      <c r="D749" s="152" t="s">
        <v>306</v>
      </c>
      <c r="E749" s="153" t="s">
        <v>1</v>
      </c>
      <c r="F749" s="154" t="s">
        <v>1188</v>
      </c>
      <c r="H749" s="155">
        <v>185.794</v>
      </c>
      <c r="L749" s="151"/>
      <c r="M749" s="156"/>
      <c r="N749" s="157"/>
      <c r="O749" s="157"/>
      <c r="P749" s="157"/>
      <c r="Q749" s="157"/>
      <c r="R749" s="157"/>
      <c r="S749" s="157"/>
      <c r="T749" s="158"/>
      <c r="AT749" s="153" t="s">
        <v>306</v>
      </c>
      <c r="AU749" s="153" t="s">
        <v>83</v>
      </c>
      <c r="AV749" s="150" t="s">
        <v>83</v>
      </c>
      <c r="AW749" s="150" t="s">
        <v>31</v>
      </c>
      <c r="AX749" s="150" t="s">
        <v>8</v>
      </c>
      <c r="AY749" s="153" t="s">
        <v>298</v>
      </c>
    </row>
    <row r="750" spans="1:65" s="49" customFormat="1" ht="24.2" customHeight="1">
      <c r="A750" s="47"/>
      <c r="B750" s="46"/>
      <c r="C750" s="135" t="s">
        <v>1189</v>
      </c>
      <c r="D750" s="135" t="s">
        <v>300</v>
      </c>
      <c r="E750" s="136" t="s">
        <v>1190</v>
      </c>
      <c r="F750" s="137" t="s">
        <v>1191</v>
      </c>
      <c r="G750" s="138" t="s">
        <v>438</v>
      </c>
      <c r="H750" s="139">
        <v>8</v>
      </c>
      <c r="I750" s="23"/>
      <c r="J750" s="140">
        <f>ROUND(I750*H750,0)</f>
        <v>0</v>
      </c>
      <c r="K750" s="137" t="s">
        <v>314</v>
      </c>
      <c r="L750" s="46"/>
      <c r="M750" s="141" t="s">
        <v>1</v>
      </c>
      <c r="N750" s="142" t="s">
        <v>40</v>
      </c>
      <c r="O750" s="129"/>
      <c r="P750" s="130">
        <f>O750*H750</f>
        <v>0</v>
      </c>
      <c r="Q750" s="130">
        <v>0.0075</v>
      </c>
      <c r="R750" s="130">
        <f>Q750*H750</f>
        <v>0.06</v>
      </c>
      <c r="S750" s="130">
        <v>0</v>
      </c>
      <c r="T750" s="131">
        <f>S750*H750</f>
        <v>0</v>
      </c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R750" s="132" t="s">
        <v>378</v>
      </c>
      <c r="AT750" s="132" t="s">
        <v>300</v>
      </c>
      <c r="AU750" s="132" t="s">
        <v>83</v>
      </c>
      <c r="AY750" s="39" t="s">
        <v>298</v>
      </c>
      <c r="BE750" s="133">
        <f>IF(N750="základní",J750,0)</f>
        <v>0</v>
      </c>
      <c r="BF750" s="133">
        <f>IF(N750="snížená",J750,0)</f>
        <v>0</v>
      </c>
      <c r="BG750" s="133">
        <f>IF(N750="zákl. přenesená",J750,0)</f>
        <v>0</v>
      </c>
      <c r="BH750" s="133">
        <f>IF(N750="sníž. přenesená",J750,0)</f>
        <v>0</v>
      </c>
      <c r="BI750" s="133">
        <f>IF(N750="nulová",J750,0)</f>
        <v>0</v>
      </c>
      <c r="BJ750" s="39" t="s">
        <v>8</v>
      </c>
      <c r="BK750" s="133">
        <f>ROUND(I750*H750,0)</f>
        <v>0</v>
      </c>
      <c r="BL750" s="39" t="s">
        <v>378</v>
      </c>
      <c r="BM750" s="132" t="s">
        <v>1192</v>
      </c>
    </row>
    <row r="751" spans="2:51" s="150" customFormat="1" ht="12">
      <c r="B751" s="151"/>
      <c r="D751" s="152" t="s">
        <v>306</v>
      </c>
      <c r="E751" s="153" t="s">
        <v>1</v>
      </c>
      <c r="F751" s="154" t="s">
        <v>1193</v>
      </c>
      <c r="H751" s="155">
        <v>2</v>
      </c>
      <c r="L751" s="151"/>
      <c r="M751" s="156"/>
      <c r="N751" s="157"/>
      <c r="O751" s="157"/>
      <c r="P751" s="157"/>
      <c r="Q751" s="157"/>
      <c r="R751" s="157"/>
      <c r="S751" s="157"/>
      <c r="T751" s="158"/>
      <c r="AT751" s="153" t="s">
        <v>306</v>
      </c>
      <c r="AU751" s="153" t="s">
        <v>83</v>
      </c>
      <c r="AV751" s="150" t="s">
        <v>83</v>
      </c>
      <c r="AW751" s="150" t="s">
        <v>31</v>
      </c>
      <c r="AX751" s="150" t="s">
        <v>75</v>
      </c>
      <c r="AY751" s="153" t="s">
        <v>298</v>
      </c>
    </row>
    <row r="752" spans="2:51" s="150" customFormat="1" ht="12">
      <c r="B752" s="151"/>
      <c r="D752" s="152" t="s">
        <v>306</v>
      </c>
      <c r="E752" s="153" t="s">
        <v>1</v>
      </c>
      <c r="F752" s="154" t="s">
        <v>1194</v>
      </c>
      <c r="H752" s="155">
        <v>4</v>
      </c>
      <c r="L752" s="151"/>
      <c r="M752" s="156"/>
      <c r="N752" s="157"/>
      <c r="O752" s="157"/>
      <c r="P752" s="157"/>
      <c r="Q752" s="157"/>
      <c r="R752" s="157"/>
      <c r="S752" s="157"/>
      <c r="T752" s="158"/>
      <c r="AT752" s="153" t="s">
        <v>306</v>
      </c>
      <c r="AU752" s="153" t="s">
        <v>83</v>
      </c>
      <c r="AV752" s="150" t="s">
        <v>83</v>
      </c>
      <c r="AW752" s="150" t="s">
        <v>31</v>
      </c>
      <c r="AX752" s="150" t="s">
        <v>75</v>
      </c>
      <c r="AY752" s="153" t="s">
        <v>298</v>
      </c>
    </row>
    <row r="753" spans="2:51" s="150" customFormat="1" ht="12">
      <c r="B753" s="151"/>
      <c r="D753" s="152" t="s">
        <v>306</v>
      </c>
      <c r="E753" s="153" t="s">
        <v>1</v>
      </c>
      <c r="F753" s="154" t="s">
        <v>1195</v>
      </c>
      <c r="H753" s="155">
        <v>2</v>
      </c>
      <c r="L753" s="151"/>
      <c r="M753" s="156"/>
      <c r="N753" s="157"/>
      <c r="O753" s="157"/>
      <c r="P753" s="157"/>
      <c r="Q753" s="157"/>
      <c r="R753" s="157"/>
      <c r="S753" s="157"/>
      <c r="T753" s="158"/>
      <c r="AT753" s="153" t="s">
        <v>306</v>
      </c>
      <c r="AU753" s="153" t="s">
        <v>83</v>
      </c>
      <c r="AV753" s="150" t="s">
        <v>83</v>
      </c>
      <c r="AW753" s="150" t="s">
        <v>31</v>
      </c>
      <c r="AX753" s="150" t="s">
        <v>75</v>
      </c>
      <c r="AY753" s="153" t="s">
        <v>298</v>
      </c>
    </row>
    <row r="754" spans="2:51" s="159" customFormat="1" ht="12">
      <c r="B754" s="160"/>
      <c r="D754" s="152" t="s">
        <v>306</v>
      </c>
      <c r="E754" s="161" t="s">
        <v>1</v>
      </c>
      <c r="F754" s="162" t="s">
        <v>309</v>
      </c>
      <c r="H754" s="163">
        <v>8</v>
      </c>
      <c r="L754" s="160"/>
      <c r="M754" s="164"/>
      <c r="N754" s="165"/>
      <c r="O754" s="165"/>
      <c r="P754" s="165"/>
      <c r="Q754" s="165"/>
      <c r="R754" s="165"/>
      <c r="S754" s="165"/>
      <c r="T754" s="166"/>
      <c r="AT754" s="161" t="s">
        <v>306</v>
      </c>
      <c r="AU754" s="161" t="s">
        <v>83</v>
      </c>
      <c r="AV754" s="159" t="s">
        <v>310</v>
      </c>
      <c r="AW754" s="159" t="s">
        <v>31</v>
      </c>
      <c r="AX754" s="159" t="s">
        <v>8</v>
      </c>
      <c r="AY754" s="161" t="s">
        <v>298</v>
      </c>
    </row>
    <row r="755" spans="1:65" s="49" customFormat="1" ht="24.2" customHeight="1">
      <c r="A755" s="47"/>
      <c r="B755" s="46"/>
      <c r="C755" s="120" t="s">
        <v>1196</v>
      </c>
      <c r="D755" s="120" t="s">
        <v>358</v>
      </c>
      <c r="E755" s="121" t="s">
        <v>1197</v>
      </c>
      <c r="F755" s="122" t="s">
        <v>1198</v>
      </c>
      <c r="G755" s="123" t="s">
        <v>438</v>
      </c>
      <c r="H755" s="124">
        <v>2</v>
      </c>
      <c r="I755" s="24"/>
      <c r="J755" s="125">
        <f>ROUND(I755*H755,0)</f>
        <v>0</v>
      </c>
      <c r="K755" s="122" t="s">
        <v>314</v>
      </c>
      <c r="L755" s="126"/>
      <c r="M755" s="127" t="s">
        <v>1</v>
      </c>
      <c r="N755" s="128" t="s">
        <v>40</v>
      </c>
      <c r="O755" s="129"/>
      <c r="P755" s="130">
        <f>O755*H755</f>
        <v>0</v>
      </c>
      <c r="Q755" s="130">
        <v>0.00023</v>
      </c>
      <c r="R755" s="130">
        <f>Q755*H755</f>
        <v>0.00046</v>
      </c>
      <c r="S755" s="130">
        <v>0</v>
      </c>
      <c r="T755" s="131">
        <f>S755*H755</f>
        <v>0</v>
      </c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R755" s="132" t="s">
        <v>475</v>
      </c>
      <c r="AT755" s="132" t="s">
        <v>358</v>
      </c>
      <c r="AU755" s="132" t="s">
        <v>83</v>
      </c>
      <c r="AY755" s="39" t="s">
        <v>298</v>
      </c>
      <c r="BE755" s="133">
        <f>IF(N755="základní",J755,0)</f>
        <v>0</v>
      </c>
      <c r="BF755" s="133">
        <f>IF(N755="snížená",J755,0)</f>
        <v>0</v>
      </c>
      <c r="BG755" s="133">
        <f>IF(N755="zákl. přenesená",J755,0)</f>
        <v>0</v>
      </c>
      <c r="BH755" s="133">
        <f>IF(N755="sníž. přenesená",J755,0)</f>
        <v>0</v>
      </c>
      <c r="BI755" s="133">
        <f>IF(N755="nulová",J755,0)</f>
        <v>0</v>
      </c>
      <c r="BJ755" s="39" t="s">
        <v>8</v>
      </c>
      <c r="BK755" s="133">
        <f>ROUND(I755*H755,0)</f>
        <v>0</v>
      </c>
      <c r="BL755" s="39" t="s">
        <v>378</v>
      </c>
      <c r="BM755" s="132" t="s">
        <v>1199</v>
      </c>
    </row>
    <row r="756" spans="2:51" s="150" customFormat="1" ht="12">
      <c r="B756" s="151"/>
      <c r="D756" s="152" t="s">
        <v>306</v>
      </c>
      <c r="E756" s="153" t="s">
        <v>1</v>
      </c>
      <c r="F756" s="154" t="s">
        <v>1193</v>
      </c>
      <c r="H756" s="155">
        <v>2</v>
      </c>
      <c r="L756" s="151"/>
      <c r="M756" s="156"/>
      <c r="N756" s="157"/>
      <c r="O756" s="157"/>
      <c r="P756" s="157"/>
      <c r="Q756" s="157"/>
      <c r="R756" s="157"/>
      <c r="S756" s="157"/>
      <c r="T756" s="158"/>
      <c r="AT756" s="153" t="s">
        <v>306</v>
      </c>
      <c r="AU756" s="153" t="s">
        <v>83</v>
      </c>
      <c r="AV756" s="150" t="s">
        <v>83</v>
      </c>
      <c r="AW756" s="150" t="s">
        <v>31</v>
      </c>
      <c r="AX756" s="150" t="s">
        <v>8</v>
      </c>
      <c r="AY756" s="153" t="s">
        <v>298</v>
      </c>
    </row>
    <row r="757" spans="1:65" s="49" customFormat="1" ht="24.2" customHeight="1">
      <c r="A757" s="47"/>
      <c r="B757" s="46"/>
      <c r="C757" s="120" t="s">
        <v>1200</v>
      </c>
      <c r="D757" s="120" t="s">
        <v>358</v>
      </c>
      <c r="E757" s="121" t="s">
        <v>1201</v>
      </c>
      <c r="F757" s="122" t="s">
        <v>1202</v>
      </c>
      <c r="G757" s="123" t="s">
        <v>438</v>
      </c>
      <c r="H757" s="124">
        <v>4</v>
      </c>
      <c r="I757" s="24"/>
      <c r="J757" s="125">
        <f>ROUND(I757*H757,0)</f>
        <v>0</v>
      </c>
      <c r="K757" s="122" t="s">
        <v>314</v>
      </c>
      <c r="L757" s="126"/>
      <c r="M757" s="127" t="s">
        <v>1</v>
      </c>
      <c r="N757" s="128" t="s">
        <v>40</v>
      </c>
      <c r="O757" s="129"/>
      <c r="P757" s="130">
        <f>O757*H757</f>
        <v>0</v>
      </c>
      <c r="Q757" s="130">
        <v>0.00026</v>
      </c>
      <c r="R757" s="130">
        <f>Q757*H757</f>
        <v>0.00104</v>
      </c>
      <c r="S757" s="130">
        <v>0</v>
      </c>
      <c r="T757" s="131">
        <f>S757*H757</f>
        <v>0</v>
      </c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R757" s="132" t="s">
        <v>475</v>
      </c>
      <c r="AT757" s="132" t="s">
        <v>358</v>
      </c>
      <c r="AU757" s="132" t="s">
        <v>83</v>
      </c>
      <c r="AY757" s="39" t="s">
        <v>298</v>
      </c>
      <c r="BE757" s="133">
        <f>IF(N757="základní",J757,0)</f>
        <v>0</v>
      </c>
      <c r="BF757" s="133">
        <f>IF(N757="snížená",J757,0)</f>
        <v>0</v>
      </c>
      <c r="BG757" s="133">
        <f>IF(N757="zákl. přenesená",J757,0)</f>
        <v>0</v>
      </c>
      <c r="BH757" s="133">
        <f>IF(N757="sníž. přenesená",J757,0)</f>
        <v>0</v>
      </c>
      <c r="BI757" s="133">
        <f>IF(N757="nulová",J757,0)</f>
        <v>0</v>
      </c>
      <c r="BJ757" s="39" t="s">
        <v>8</v>
      </c>
      <c r="BK757" s="133">
        <f>ROUND(I757*H757,0)</f>
        <v>0</v>
      </c>
      <c r="BL757" s="39" t="s">
        <v>378</v>
      </c>
      <c r="BM757" s="132" t="s">
        <v>1203</v>
      </c>
    </row>
    <row r="758" spans="2:51" s="150" customFormat="1" ht="12">
      <c r="B758" s="151"/>
      <c r="D758" s="152" t="s">
        <v>306</v>
      </c>
      <c r="E758" s="153" t="s">
        <v>1</v>
      </c>
      <c r="F758" s="154" t="s">
        <v>1194</v>
      </c>
      <c r="H758" s="155">
        <v>4</v>
      </c>
      <c r="L758" s="151"/>
      <c r="M758" s="156"/>
      <c r="N758" s="157"/>
      <c r="O758" s="157"/>
      <c r="P758" s="157"/>
      <c r="Q758" s="157"/>
      <c r="R758" s="157"/>
      <c r="S758" s="157"/>
      <c r="T758" s="158"/>
      <c r="AT758" s="153" t="s">
        <v>306</v>
      </c>
      <c r="AU758" s="153" t="s">
        <v>83</v>
      </c>
      <c r="AV758" s="150" t="s">
        <v>83</v>
      </c>
      <c r="AW758" s="150" t="s">
        <v>31</v>
      </c>
      <c r="AX758" s="150" t="s">
        <v>8</v>
      </c>
      <c r="AY758" s="153" t="s">
        <v>298</v>
      </c>
    </row>
    <row r="759" spans="1:65" s="49" customFormat="1" ht="24.2" customHeight="1">
      <c r="A759" s="47"/>
      <c r="B759" s="46"/>
      <c r="C759" s="120" t="s">
        <v>1204</v>
      </c>
      <c r="D759" s="120" t="s">
        <v>358</v>
      </c>
      <c r="E759" s="121" t="s">
        <v>1205</v>
      </c>
      <c r="F759" s="122" t="s">
        <v>1206</v>
      </c>
      <c r="G759" s="123" t="s">
        <v>438</v>
      </c>
      <c r="H759" s="124">
        <v>2</v>
      </c>
      <c r="I759" s="24"/>
      <c r="J759" s="125">
        <f>ROUND(I759*H759,0)</f>
        <v>0</v>
      </c>
      <c r="K759" s="122" t="s">
        <v>314</v>
      </c>
      <c r="L759" s="126"/>
      <c r="M759" s="127" t="s">
        <v>1</v>
      </c>
      <c r="N759" s="128" t="s">
        <v>40</v>
      </c>
      <c r="O759" s="129"/>
      <c r="P759" s="130">
        <f>O759*H759</f>
        <v>0</v>
      </c>
      <c r="Q759" s="130">
        <v>0.0003</v>
      </c>
      <c r="R759" s="130">
        <f>Q759*H759</f>
        <v>0.0006</v>
      </c>
      <c r="S759" s="130">
        <v>0</v>
      </c>
      <c r="T759" s="131">
        <f>S759*H759</f>
        <v>0</v>
      </c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R759" s="132" t="s">
        <v>475</v>
      </c>
      <c r="AT759" s="132" t="s">
        <v>358</v>
      </c>
      <c r="AU759" s="132" t="s">
        <v>83</v>
      </c>
      <c r="AY759" s="39" t="s">
        <v>298</v>
      </c>
      <c r="BE759" s="133">
        <f>IF(N759="základní",J759,0)</f>
        <v>0</v>
      </c>
      <c r="BF759" s="133">
        <f>IF(N759="snížená",J759,0)</f>
        <v>0</v>
      </c>
      <c r="BG759" s="133">
        <f>IF(N759="zákl. přenesená",J759,0)</f>
        <v>0</v>
      </c>
      <c r="BH759" s="133">
        <f>IF(N759="sníž. přenesená",J759,0)</f>
        <v>0</v>
      </c>
      <c r="BI759" s="133">
        <f>IF(N759="nulová",J759,0)</f>
        <v>0</v>
      </c>
      <c r="BJ759" s="39" t="s">
        <v>8</v>
      </c>
      <c r="BK759" s="133">
        <f>ROUND(I759*H759,0)</f>
        <v>0</v>
      </c>
      <c r="BL759" s="39" t="s">
        <v>378</v>
      </c>
      <c r="BM759" s="132" t="s">
        <v>1207</v>
      </c>
    </row>
    <row r="760" spans="2:51" s="150" customFormat="1" ht="12">
      <c r="B760" s="151"/>
      <c r="D760" s="152" t="s">
        <v>306</v>
      </c>
      <c r="E760" s="153" t="s">
        <v>1</v>
      </c>
      <c r="F760" s="154" t="s">
        <v>1195</v>
      </c>
      <c r="H760" s="155">
        <v>2</v>
      </c>
      <c r="L760" s="151"/>
      <c r="M760" s="156"/>
      <c r="N760" s="157"/>
      <c r="O760" s="157"/>
      <c r="P760" s="157"/>
      <c r="Q760" s="157"/>
      <c r="R760" s="157"/>
      <c r="S760" s="157"/>
      <c r="T760" s="158"/>
      <c r="AT760" s="153" t="s">
        <v>306</v>
      </c>
      <c r="AU760" s="153" t="s">
        <v>83</v>
      </c>
      <c r="AV760" s="150" t="s">
        <v>83</v>
      </c>
      <c r="AW760" s="150" t="s">
        <v>31</v>
      </c>
      <c r="AX760" s="150" t="s">
        <v>8</v>
      </c>
      <c r="AY760" s="153" t="s">
        <v>298</v>
      </c>
    </row>
    <row r="761" spans="1:65" s="49" customFormat="1" ht="37.9" customHeight="1">
      <c r="A761" s="47"/>
      <c r="B761" s="46"/>
      <c r="C761" s="135" t="s">
        <v>1208</v>
      </c>
      <c r="D761" s="135" t="s">
        <v>300</v>
      </c>
      <c r="E761" s="136" t="s">
        <v>1209</v>
      </c>
      <c r="F761" s="137" t="s">
        <v>1210</v>
      </c>
      <c r="G761" s="138" t="s">
        <v>392</v>
      </c>
      <c r="H761" s="139">
        <v>49.1</v>
      </c>
      <c r="I761" s="23"/>
      <c r="J761" s="140">
        <f>ROUND(I761*H761,0)</f>
        <v>0</v>
      </c>
      <c r="K761" s="137" t="s">
        <v>314</v>
      </c>
      <c r="L761" s="46"/>
      <c r="M761" s="141" t="s">
        <v>1</v>
      </c>
      <c r="N761" s="142" t="s">
        <v>40</v>
      </c>
      <c r="O761" s="129"/>
      <c r="P761" s="130">
        <f>O761*H761</f>
        <v>0</v>
      </c>
      <c r="Q761" s="130">
        <v>0.0006048</v>
      </c>
      <c r="R761" s="130">
        <f>Q761*H761</f>
        <v>0.02969568</v>
      </c>
      <c r="S761" s="130">
        <v>0</v>
      </c>
      <c r="T761" s="131">
        <f>S761*H761</f>
        <v>0</v>
      </c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R761" s="132" t="s">
        <v>378</v>
      </c>
      <c r="AT761" s="132" t="s">
        <v>300</v>
      </c>
      <c r="AU761" s="132" t="s">
        <v>83</v>
      </c>
      <c r="AY761" s="39" t="s">
        <v>298</v>
      </c>
      <c r="BE761" s="133">
        <f>IF(N761="základní",J761,0)</f>
        <v>0</v>
      </c>
      <c r="BF761" s="133">
        <f>IF(N761="snížená",J761,0)</f>
        <v>0</v>
      </c>
      <c r="BG761" s="133">
        <f>IF(N761="zákl. přenesená",J761,0)</f>
        <v>0</v>
      </c>
      <c r="BH761" s="133">
        <f>IF(N761="sníž. přenesená",J761,0)</f>
        <v>0</v>
      </c>
      <c r="BI761" s="133">
        <f>IF(N761="nulová",J761,0)</f>
        <v>0</v>
      </c>
      <c r="BJ761" s="39" t="s">
        <v>8</v>
      </c>
      <c r="BK761" s="133">
        <f>ROUND(I761*H761,0)</f>
        <v>0</v>
      </c>
      <c r="BL761" s="39" t="s">
        <v>378</v>
      </c>
      <c r="BM761" s="132" t="s">
        <v>1211</v>
      </c>
    </row>
    <row r="762" spans="2:51" s="150" customFormat="1" ht="22.5">
      <c r="B762" s="151"/>
      <c r="D762" s="152" t="s">
        <v>306</v>
      </c>
      <c r="E762" s="153" t="s">
        <v>1</v>
      </c>
      <c r="F762" s="154" t="s">
        <v>1212</v>
      </c>
      <c r="H762" s="155">
        <v>19.8</v>
      </c>
      <c r="L762" s="151"/>
      <c r="M762" s="156"/>
      <c r="N762" s="157"/>
      <c r="O762" s="157"/>
      <c r="P762" s="157"/>
      <c r="Q762" s="157"/>
      <c r="R762" s="157"/>
      <c r="S762" s="157"/>
      <c r="T762" s="158"/>
      <c r="AT762" s="153" t="s">
        <v>306</v>
      </c>
      <c r="AU762" s="153" t="s">
        <v>83</v>
      </c>
      <c r="AV762" s="150" t="s">
        <v>83</v>
      </c>
      <c r="AW762" s="150" t="s">
        <v>31</v>
      </c>
      <c r="AX762" s="150" t="s">
        <v>75</v>
      </c>
      <c r="AY762" s="153" t="s">
        <v>298</v>
      </c>
    </row>
    <row r="763" spans="2:51" s="150" customFormat="1" ht="22.5">
      <c r="B763" s="151"/>
      <c r="D763" s="152" t="s">
        <v>306</v>
      </c>
      <c r="E763" s="153" t="s">
        <v>1</v>
      </c>
      <c r="F763" s="154" t="s">
        <v>1213</v>
      </c>
      <c r="H763" s="155">
        <v>29.3</v>
      </c>
      <c r="L763" s="151"/>
      <c r="M763" s="156"/>
      <c r="N763" s="157"/>
      <c r="O763" s="157"/>
      <c r="P763" s="157"/>
      <c r="Q763" s="157"/>
      <c r="R763" s="157"/>
      <c r="S763" s="157"/>
      <c r="T763" s="158"/>
      <c r="AT763" s="153" t="s">
        <v>306</v>
      </c>
      <c r="AU763" s="153" t="s">
        <v>83</v>
      </c>
      <c r="AV763" s="150" t="s">
        <v>83</v>
      </c>
      <c r="AW763" s="150" t="s">
        <v>31</v>
      </c>
      <c r="AX763" s="150" t="s">
        <v>75</v>
      </c>
      <c r="AY763" s="153" t="s">
        <v>298</v>
      </c>
    </row>
    <row r="764" spans="2:51" s="159" customFormat="1" ht="12">
      <c r="B764" s="160"/>
      <c r="D764" s="152" t="s">
        <v>306</v>
      </c>
      <c r="E764" s="161" t="s">
        <v>1</v>
      </c>
      <c r="F764" s="162" t="s">
        <v>309</v>
      </c>
      <c r="H764" s="163">
        <v>49.1</v>
      </c>
      <c r="L764" s="160"/>
      <c r="M764" s="164"/>
      <c r="N764" s="165"/>
      <c r="O764" s="165"/>
      <c r="P764" s="165"/>
      <c r="Q764" s="165"/>
      <c r="R764" s="165"/>
      <c r="S764" s="165"/>
      <c r="T764" s="166"/>
      <c r="AT764" s="161" t="s">
        <v>306</v>
      </c>
      <c r="AU764" s="161" t="s">
        <v>83</v>
      </c>
      <c r="AV764" s="159" t="s">
        <v>310</v>
      </c>
      <c r="AW764" s="159" t="s">
        <v>31</v>
      </c>
      <c r="AX764" s="159" t="s">
        <v>8</v>
      </c>
      <c r="AY764" s="161" t="s">
        <v>298</v>
      </c>
    </row>
    <row r="765" spans="1:65" s="49" customFormat="1" ht="37.9" customHeight="1">
      <c r="A765" s="47"/>
      <c r="B765" s="46"/>
      <c r="C765" s="135" t="s">
        <v>1214</v>
      </c>
      <c r="D765" s="135" t="s">
        <v>300</v>
      </c>
      <c r="E765" s="136" t="s">
        <v>1215</v>
      </c>
      <c r="F765" s="137" t="s">
        <v>1216</v>
      </c>
      <c r="G765" s="138" t="s">
        <v>392</v>
      </c>
      <c r="H765" s="139">
        <v>45.6</v>
      </c>
      <c r="I765" s="23"/>
      <c r="J765" s="140">
        <f>ROUND(I765*H765,0)</f>
        <v>0</v>
      </c>
      <c r="K765" s="137" t="s">
        <v>314</v>
      </c>
      <c r="L765" s="46"/>
      <c r="M765" s="141" t="s">
        <v>1</v>
      </c>
      <c r="N765" s="142" t="s">
        <v>40</v>
      </c>
      <c r="O765" s="129"/>
      <c r="P765" s="130">
        <f>O765*H765</f>
        <v>0</v>
      </c>
      <c r="Q765" s="130">
        <v>0.0006048</v>
      </c>
      <c r="R765" s="130">
        <f>Q765*H765</f>
        <v>0.02757888</v>
      </c>
      <c r="S765" s="130">
        <v>0</v>
      </c>
      <c r="T765" s="131">
        <f>S765*H765</f>
        <v>0</v>
      </c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R765" s="132" t="s">
        <v>378</v>
      </c>
      <c r="AT765" s="132" t="s">
        <v>300</v>
      </c>
      <c r="AU765" s="132" t="s">
        <v>83</v>
      </c>
      <c r="AY765" s="39" t="s">
        <v>298</v>
      </c>
      <c r="BE765" s="133">
        <f>IF(N765="základní",J765,0)</f>
        <v>0</v>
      </c>
      <c r="BF765" s="133">
        <f>IF(N765="snížená",J765,0)</f>
        <v>0</v>
      </c>
      <c r="BG765" s="133">
        <f>IF(N765="zákl. přenesená",J765,0)</f>
        <v>0</v>
      </c>
      <c r="BH765" s="133">
        <f>IF(N765="sníž. přenesená",J765,0)</f>
        <v>0</v>
      </c>
      <c r="BI765" s="133">
        <f>IF(N765="nulová",J765,0)</f>
        <v>0</v>
      </c>
      <c r="BJ765" s="39" t="s">
        <v>8</v>
      </c>
      <c r="BK765" s="133">
        <f>ROUND(I765*H765,0)</f>
        <v>0</v>
      </c>
      <c r="BL765" s="39" t="s">
        <v>378</v>
      </c>
      <c r="BM765" s="132" t="s">
        <v>1217</v>
      </c>
    </row>
    <row r="766" spans="2:51" s="150" customFormat="1" ht="22.5">
      <c r="B766" s="151"/>
      <c r="D766" s="152" t="s">
        <v>306</v>
      </c>
      <c r="E766" s="153" t="s">
        <v>1</v>
      </c>
      <c r="F766" s="154" t="s">
        <v>1218</v>
      </c>
      <c r="H766" s="155">
        <v>16.3</v>
      </c>
      <c r="L766" s="151"/>
      <c r="M766" s="156"/>
      <c r="N766" s="157"/>
      <c r="O766" s="157"/>
      <c r="P766" s="157"/>
      <c r="Q766" s="157"/>
      <c r="R766" s="157"/>
      <c r="S766" s="157"/>
      <c r="T766" s="158"/>
      <c r="AT766" s="153" t="s">
        <v>306</v>
      </c>
      <c r="AU766" s="153" t="s">
        <v>83</v>
      </c>
      <c r="AV766" s="150" t="s">
        <v>83</v>
      </c>
      <c r="AW766" s="150" t="s">
        <v>31</v>
      </c>
      <c r="AX766" s="150" t="s">
        <v>75</v>
      </c>
      <c r="AY766" s="153" t="s">
        <v>298</v>
      </c>
    </row>
    <row r="767" spans="2:51" s="150" customFormat="1" ht="22.5">
      <c r="B767" s="151"/>
      <c r="D767" s="152" t="s">
        <v>306</v>
      </c>
      <c r="E767" s="153" t="s">
        <v>1</v>
      </c>
      <c r="F767" s="154" t="s">
        <v>1213</v>
      </c>
      <c r="H767" s="155">
        <v>29.3</v>
      </c>
      <c r="L767" s="151"/>
      <c r="M767" s="156"/>
      <c r="N767" s="157"/>
      <c r="O767" s="157"/>
      <c r="P767" s="157"/>
      <c r="Q767" s="157"/>
      <c r="R767" s="157"/>
      <c r="S767" s="157"/>
      <c r="T767" s="158"/>
      <c r="AT767" s="153" t="s">
        <v>306</v>
      </c>
      <c r="AU767" s="153" t="s">
        <v>83</v>
      </c>
      <c r="AV767" s="150" t="s">
        <v>83</v>
      </c>
      <c r="AW767" s="150" t="s">
        <v>31</v>
      </c>
      <c r="AX767" s="150" t="s">
        <v>75</v>
      </c>
      <c r="AY767" s="153" t="s">
        <v>298</v>
      </c>
    </row>
    <row r="768" spans="2:51" s="159" customFormat="1" ht="12">
      <c r="B768" s="160"/>
      <c r="D768" s="152" t="s">
        <v>306</v>
      </c>
      <c r="E768" s="161" t="s">
        <v>1</v>
      </c>
      <c r="F768" s="162" t="s">
        <v>309</v>
      </c>
      <c r="H768" s="163">
        <v>45.6</v>
      </c>
      <c r="L768" s="160"/>
      <c r="M768" s="164"/>
      <c r="N768" s="165"/>
      <c r="O768" s="165"/>
      <c r="P768" s="165"/>
      <c r="Q768" s="165"/>
      <c r="R768" s="165"/>
      <c r="S768" s="165"/>
      <c r="T768" s="166"/>
      <c r="AT768" s="161" t="s">
        <v>306</v>
      </c>
      <c r="AU768" s="161" t="s">
        <v>83</v>
      </c>
      <c r="AV768" s="159" t="s">
        <v>310</v>
      </c>
      <c r="AW768" s="159" t="s">
        <v>31</v>
      </c>
      <c r="AX768" s="159" t="s">
        <v>8</v>
      </c>
      <c r="AY768" s="161" t="s">
        <v>298</v>
      </c>
    </row>
    <row r="769" spans="1:65" s="49" customFormat="1" ht="37.9" customHeight="1">
      <c r="A769" s="47"/>
      <c r="B769" s="46"/>
      <c r="C769" s="135" t="s">
        <v>1219</v>
      </c>
      <c r="D769" s="135" t="s">
        <v>300</v>
      </c>
      <c r="E769" s="136" t="s">
        <v>1220</v>
      </c>
      <c r="F769" s="137" t="s">
        <v>1221</v>
      </c>
      <c r="G769" s="138" t="s">
        <v>392</v>
      </c>
      <c r="H769" s="139">
        <v>3.5</v>
      </c>
      <c r="I769" s="23"/>
      <c r="J769" s="140">
        <f>ROUND(I769*H769,0)</f>
        <v>0</v>
      </c>
      <c r="K769" s="137" t="s">
        <v>314</v>
      </c>
      <c r="L769" s="46"/>
      <c r="M769" s="141" t="s">
        <v>1</v>
      </c>
      <c r="N769" s="142" t="s">
        <v>40</v>
      </c>
      <c r="O769" s="129"/>
      <c r="P769" s="130">
        <f>O769*H769</f>
        <v>0</v>
      </c>
      <c r="Q769" s="130">
        <v>0.000432</v>
      </c>
      <c r="R769" s="130">
        <f>Q769*H769</f>
        <v>0.0015119999999999999</v>
      </c>
      <c r="S769" s="130">
        <v>0</v>
      </c>
      <c r="T769" s="131">
        <f>S769*H769</f>
        <v>0</v>
      </c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R769" s="132" t="s">
        <v>378</v>
      </c>
      <c r="AT769" s="132" t="s">
        <v>300</v>
      </c>
      <c r="AU769" s="132" t="s">
        <v>83</v>
      </c>
      <c r="AY769" s="39" t="s">
        <v>298</v>
      </c>
      <c r="BE769" s="133">
        <f>IF(N769="základní",J769,0)</f>
        <v>0</v>
      </c>
      <c r="BF769" s="133">
        <f>IF(N769="snížená",J769,0)</f>
        <v>0</v>
      </c>
      <c r="BG769" s="133">
        <f>IF(N769="zákl. přenesená",J769,0)</f>
        <v>0</v>
      </c>
      <c r="BH769" s="133">
        <f>IF(N769="sníž. přenesená",J769,0)</f>
        <v>0</v>
      </c>
      <c r="BI769" s="133">
        <f>IF(N769="nulová",J769,0)</f>
        <v>0</v>
      </c>
      <c r="BJ769" s="39" t="s">
        <v>8</v>
      </c>
      <c r="BK769" s="133">
        <f>ROUND(I769*H769,0)</f>
        <v>0</v>
      </c>
      <c r="BL769" s="39" t="s">
        <v>378</v>
      </c>
      <c r="BM769" s="132" t="s">
        <v>1222</v>
      </c>
    </row>
    <row r="770" spans="2:51" s="150" customFormat="1" ht="12">
      <c r="B770" s="151"/>
      <c r="D770" s="152" t="s">
        <v>306</v>
      </c>
      <c r="E770" s="153" t="s">
        <v>1</v>
      </c>
      <c r="F770" s="154" t="s">
        <v>1223</v>
      </c>
      <c r="H770" s="155">
        <v>3.5</v>
      </c>
      <c r="L770" s="151"/>
      <c r="M770" s="156"/>
      <c r="N770" s="157"/>
      <c r="O770" s="157"/>
      <c r="P770" s="157"/>
      <c r="Q770" s="157"/>
      <c r="R770" s="157"/>
      <c r="S770" s="157"/>
      <c r="T770" s="158"/>
      <c r="AT770" s="153" t="s">
        <v>306</v>
      </c>
      <c r="AU770" s="153" t="s">
        <v>83</v>
      </c>
      <c r="AV770" s="150" t="s">
        <v>83</v>
      </c>
      <c r="AW770" s="150" t="s">
        <v>31</v>
      </c>
      <c r="AX770" s="150" t="s">
        <v>8</v>
      </c>
      <c r="AY770" s="153" t="s">
        <v>298</v>
      </c>
    </row>
    <row r="771" spans="1:65" s="49" customFormat="1" ht="37.9" customHeight="1">
      <c r="A771" s="47"/>
      <c r="B771" s="46"/>
      <c r="C771" s="135" t="s">
        <v>1224</v>
      </c>
      <c r="D771" s="135" t="s">
        <v>300</v>
      </c>
      <c r="E771" s="136" t="s">
        <v>1225</v>
      </c>
      <c r="F771" s="137" t="s">
        <v>1226</v>
      </c>
      <c r="G771" s="138" t="s">
        <v>392</v>
      </c>
      <c r="H771" s="139">
        <v>47.6</v>
      </c>
      <c r="I771" s="23"/>
      <c r="J771" s="140">
        <f>ROUND(I771*H771,0)</f>
        <v>0</v>
      </c>
      <c r="K771" s="137" t="s">
        <v>314</v>
      </c>
      <c r="L771" s="46"/>
      <c r="M771" s="141" t="s">
        <v>1</v>
      </c>
      <c r="N771" s="142" t="s">
        <v>40</v>
      </c>
      <c r="O771" s="129"/>
      <c r="P771" s="130">
        <f>O771*H771</f>
        <v>0</v>
      </c>
      <c r="Q771" s="130">
        <v>0.0008964</v>
      </c>
      <c r="R771" s="130">
        <f>Q771*H771</f>
        <v>0.04266864</v>
      </c>
      <c r="S771" s="130">
        <v>0</v>
      </c>
      <c r="T771" s="131">
        <f>S771*H771</f>
        <v>0</v>
      </c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R771" s="132" t="s">
        <v>378</v>
      </c>
      <c r="AT771" s="132" t="s">
        <v>300</v>
      </c>
      <c r="AU771" s="132" t="s">
        <v>83</v>
      </c>
      <c r="AY771" s="39" t="s">
        <v>298</v>
      </c>
      <c r="BE771" s="133">
        <f>IF(N771="základní",J771,0)</f>
        <v>0</v>
      </c>
      <c r="BF771" s="133">
        <f>IF(N771="snížená",J771,0)</f>
        <v>0</v>
      </c>
      <c r="BG771" s="133">
        <f>IF(N771="zákl. přenesená",J771,0)</f>
        <v>0</v>
      </c>
      <c r="BH771" s="133">
        <f>IF(N771="sníž. přenesená",J771,0)</f>
        <v>0</v>
      </c>
      <c r="BI771" s="133">
        <f>IF(N771="nulová",J771,0)</f>
        <v>0</v>
      </c>
      <c r="BJ771" s="39" t="s">
        <v>8</v>
      </c>
      <c r="BK771" s="133">
        <f>ROUND(I771*H771,0)</f>
        <v>0</v>
      </c>
      <c r="BL771" s="39" t="s">
        <v>378</v>
      </c>
      <c r="BM771" s="132" t="s">
        <v>1227</v>
      </c>
    </row>
    <row r="772" spans="2:51" s="150" customFormat="1" ht="22.5">
      <c r="B772" s="151"/>
      <c r="D772" s="152" t="s">
        <v>306</v>
      </c>
      <c r="E772" s="153" t="s">
        <v>1</v>
      </c>
      <c r="F772" s="154" t="s">
        <v>1228</v>
      </c>
      <c r="H772" s="155">
        <v>15.4</v>
      </c>
      <c r="L772" s="151"/>
      <c r="M772" s="156"/>
      <c r="N772" s="157"/>
      <c r="O772" s="157"/>
      <c r="P772" s="157"/>
      <c r="Q772" s="157"/>
      <c r="R772" s="157"/>
      <c r="S772" s="157"/>
      <c r="T772" s="158"/>
      <c r="AT772" s="153" t="s">
        <v>306</v>
      </c>
      <c r="AU772" s="153" t="s">
        <v>83</v>
      </c>
      <c r="AV772" s="150" t="s">
        <v>83</v>
      </c>
      <c r="AW772" s="150" t="s">
        <v>31</v>
      </c>
      <c r="AX772" s="150" t="s">
        <v>75</v>
      </c>
      <c r="AY772" s="153" t="s">
        <v>298</v>
      </c>
    </row>
    <row r="773" spans="2:51" s="150" customFormat="1" ht="22.5">
      <c r="B773" s="151"/>
      <c r="D773" s="152" t="s">
        <v>306</v>
      </c>
      <c r="E773" s="153" t="s">
        <v>1</v>
      </c>
      <c r="F773" s="154" t="s">
        <v>1229</v>
      </c>
      <c r="H773" s="155">
        <v>32.2</v>
      </c>
      <c r="L773" s="151"/>
      <c r="M773" s="156"/>
      <c r="N773" s="157"/>
      <c r="O773" s="157"/>
      <c r="P773" s="157"/>
      <c r="Q773" s="157"/>
      <c r="R773" s="157"/>
      <c r="S773" s="157"/>
      <c r="T773" s="158"/>
      <c r="AT773" s="153" t="s">
        <v>306</v>
      </c>
      <c r="AU773" s="153" t="s">
        <v>83</v>
      </c>
      <c r="AV773" s="150" t="s">
        <v>83</v>
      </c>
      <c r="AW773" s="150" t="s">
        <v>31</v>
      </c>
      <c r="AX773" s="150" t="s">
        <v>75</v>
      </c>
      <c r="AY773" s="153" t="s">
        <v>298</v>
      </c>
    </row>
    <row r="774" spans="2:51" s="159" customFormat="1" ht="12">
      <c r="B774" s="160"/>
      <c r="D774" s="152" t="s">
        <v>306</v>
      </c>
      <c r="E774" s="161" t="s">
        <v>1</v>
      </c>
      <c r="F774" s="162" t="s">
        <v>309</v>
      </c>
      <c r="H774" s="163">
        <v>47.6</v>
      </c>
      <c r="L774" s="160"/>
      <c r="M774" s="164"/>
      <c r="N774" s="165"/>
      <c r="O774" s="165"/>
      <c r="P774" s="165"/>
      <c r="Q774" s="165"/>
      <c r="R774" s="165"/>
      <c r="S774" s="165"/>
      <c r="T774" s="166"/>
      <c r="AT774" s="161" t="s">
        <v>306</v>
      </c>
      <c r="AU774" s="161" t="s">
        <v>83</v>
      </c>
      <c r="AV774" s="159" t="s">
        <v>310</v>
      </c>
      <c r="AW774" s="159" t="s">
        <v>31</v>
      </c>
      <c r="AX774" s="159" t="s">
        <v>8</v>
      </c>
      <c r="AY774" s="161" t="s">
        <v>298</v>
      </c>
    </row>
    <row r="775" spans="1:65" s="49" customFormat="1" ht="37.9" customHeight="1">
      <c r="A775" s="47"/>
      <c r="B775" s="46"/>
      <c r="C775" s="135" t="s">
        <v>1230</v>
      </c>
      <c r="D775" s="135" t="s">
        <v>300</v>
      </c>
      <c r="E775" s="136" t="s">
        <v>1231</v>
      </c>
      <c r="F775" s="137" t="s">
        <v>1232</v>
      </c>
      <c r="G775" s="138" t="s">
        <v>392</v>
      </c>
      <c r="H775" s="139">
        <v>24.8</v>
      </c>
      <c r="I775" s="23"/>
      <c r="J775" s="140">
        <f>ROUND(I775*H775,0)</f>
        <v>0</v>
      </c>
      <c r="K775" s="137" t="s">
        <v>314</v>
      </c>
      <c r="L775" s="46"/>
      <c r="M775" s="141" t="s">
        <v>1</v>
      </c>
      <c r="N775" s="142" t="s">
        <v>40</v>
      </c>
      <c r="O775" s="129"/>
      <c r="P775" s="130">
        <f>O775*H775</f>
        <v>0</v>
      </c>
      <c r="Q775" s="130">
        <v>0.0011988</v>
      </c>
      <c r="R775" s="130">
        <f>Q775*H775</f>
        <v>0.02973024</v>
      </c>
      <c r="S775" s="130">
        <v>0</v>
      </c>
      <c r="T775" s="131">
        <f>S775*H775</f>
        <v>0</v>
      </c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R775" s="132" t="s">
        <v>378</v>
      </c>
      <c r="AT775" s="132" t="s">
        <v>300</v>
      </c>
      <c r="AU775" s="132" t="s">
        <v>83</v>
      </c>
      <c r="AY775" s="39" t="s">
        <v>298</v>
      </c>
      <c r="BE775" s="133">
        <f>IF(N775="základní",J775,0)</f>
        <v>0</v>
      </c>
      <c r="BF775" s="133">
        <f>IF(N775="snížená",J775,0)</f>
        <v>0</v>
      </c>
      <c r="BG775" s="133">
        <f>IF(N775="zákl. přenesená",J775,0)</f>
        <v>0</v>
      </c>
      <c r="BH775" s="133">
        <f>IF(N775="sníž. přenesená",J775,0)</f>
        <v>0</v>
      </c>
      <c r="BI775" s="133">
        <f>IF(N775="nulová",J775,0)</f>
        <v>0</v>
      </c>
      <c r="BJ775" s="39" t="s">
        <v>8</v>
      </c>
      <c r="BK775" s="133">
        <f>ROUND(I775*H775,0)</f>
        <v>0</v>
      </c>
      <c r="BL775" s="39" t="s">
        <v>378</v>
      </c>
      <c r="BM775" s="132" t="s">
        <v>1233</v>
      </c>
    </row>
    <row r="776" spans="2:51" s="150" customFormat="1" ht="12">
      <c r="B776" s="151"/>
      <c r="D776" s="152" t="s">
        <v>306</v>
      </c>
      <c r="E776" s="153" t="s">
        <v>1</v>
      </c>
      <c r="F776" s="154" t="s">
        <v>1234</v>
      </c>
      <c r="H776" s="155">
        <v>10</v>
      </c>
      <c r="L776" s="151"/>
      <c r="M776" s="156"/>
      <c r="N776" s="157"/>
      <c r="O776" s="157"/>
      <c r="P776" s="157"/>
      <c r="Q776" s="157"/>
      <c r="R776" s="157"/>
      <c r="S776" s="157"/>
      <c r="T776" s="158"/>
      <c r="AT776" s="153" t="s">
        <v>306</v>
      </c>
      <c r="AU776" s="153" t="s">
        <v>83</v>
      </c>
      <c r="AV776" s="150" t="s">
        <v>83</v>
      </c>
      <c r="AW776" s="150" t="s">
        <v>31</v>
      </c>
      <c r="AX776" s="150" t="s">
        <v>75</v>
      </c>
      <c r="AY776" s="153" t="s">
        <v>298</v>
      </c>
    </row>
    <row r="777" spans="2:51" s="150" customFormat="1" ht="12">
      <c r="B777" s="151"/>
      <c r="D777" s="152" t="s">
        <v>306</v>
      </c>
      <c r="E777" s="153" t="s">
        <v>1</v>
      </c>
      <c r="F777" s="154" t="s">
        <v>1235</v>
      </c>
      <c r="H777" s="155">
        <v>14.8</v>
      </c>
      <c r="L777" s="151"/>
      <c r="M777" s="156"/>
      <c r="N777" s="157"/>
      <c r="O777" s="157"/>
      <c r="P777" s="157"/>
      <c r="Q777" s="157"/>
      <c r="R777" s="157"/>
      <c r="S777" s="157"/>
      <c r="T777" s="158"/>
      <c r="AT777" s="153" t="s">
        <v>306</v>
      </c>
      <c r="AU777" s="153" t="s">
        <v>83</v>
      </c>
      <c r="AV777" s="150" t="s">
        <v>83</v>
      </c>
      <c r="AW777" s="150" t="s">
        <v>31</v>
      </c>
      <c r="AX777" s="150" t="s">
        <v>75</v>
      </c>
      <c r="AY777" s="153" t="s">
        <v>298</v>
      </c>
    </row>
    <row r="778" spans="2:51" s="159" customFormat="1" ht="12">
      <c r="B778" s="160"/>
      <c r="D778" s="152" t="s">
        <v>306</v>
      </c>
      <c r="E778" s="161" t="s">
        <v>1</v>
      </c>
      <c r="F778" s="162" t="s">
        <v>309</v>
      </c>
      <c r="H778" s="163">
        <v>24.8</v>
      </c>
      <c r="L778" s="160"/>
      <c r="M778" s="164"/>
      <c r="N778" s="165"/>
      <c r="O778" s="165"/>
      <c r="P778" s="165"/>
      <c r="Q778" s="165"/>
      <c r="R778" s="165"/>
      <c r="S778" s="165"/>
      <c r="T778" s="166"/>
      <c r="AT778" s="161" t="s">
        <v>306</v>
      </c>
      <c r="AU778" s="161" t="s">
        <v>83</v>
      </c>
      <c r="AV778" s="159" t="s">
        <v>310</v>
      </c>
      <c r="AW778" s="159" t="s">
        <v>31</v>
      </c>
      <c r="AX778" s="159" t="s">
        <v>8</v>
      </c>
      <c r="AY778" s="161" t="s">
        <v>298</v>
      </c>
    </row>
    <row r="779" spans="1:65" s="49" customFormat="1" ht="24.2" customHeight="1">
      <c r="A779" s="47"/>
      <c r="B779" s="46"/>
      <c r="C779" s="135" t="s">
        <v>1236</v>
      </c>
      <c r="D779" s="135" t="s">
        <v>300</v>
      </c>
      <c r="E779" s="136" t="s">
        <v>1237</v>
      </c>
      <c r="F779" s="137" t="s">
        <v>1238</v>
      </c>
      <c r="G779" s="138" t="s">
        <v>381</v>
      </c>
      <c r="H779" s="139">
        <v>161.56</v>
      </c>
      <c r="I779" s="23"/>
      <c r="J779" s="140">
        <f>ROUND(I779*H779,0)</f>
        <v>0</v>
      </c>
      <c r="K779" s="137" t="s">
        <v>314</v>
      </c>
      <c r="L779" s="46"/>
      <c r="M779" s="141" t="s">
        <v>1</v>
      </c>
      <c r="N779" s="142" t="s">
        <v>40</v>
      </c>
      <c r="O779" s="129"/>
      <c r="P779" s="130">
        <f>O779*H779</f>
        <v>0</v>
      </c>
      <c r="Q779" s="130">
        <v>0</v>
      </c>
      <c r="R779" s="130">
        <f>Q779*H779</f>
        <v>0</v>
      </c>
      <c r="S779" s="130">
        <v>0</v>
      </c>
      <c r="T779" s="131">
        <f>S779*H779</f>
        <v>0</v>
      </c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R779" s="132" t="s">
        <v>378</v>
      </c>
      <c r="AT779" s="132" t="s">
        <v>300</v>
      </c>
      <c r="AU779" s="132" t="s">
        <v>83</v>
      </c>
      <c r="AY779" s="39" t="s">
        <v>298</v>
      </c>
      <c r="BE779" s="133">
        <f>IF(N779="základní",J779,0)</f>
        <v>0</v>
      </c>
      <c r="BF779" s="133">
        <f>IF(N779="snížená",J779,0)</f>
        <v>0</v>
      </c>
      <c r="BG779" s="133">
        <f>IF(N779="zákl. přenesená",J779,0)</f>
        <v>0</v>
      </c>
      <c r="BH779" s="133">
        <f>IF(N779="sníž. přenesená",J779,0)</f>
        <v>0</v>
      </c>
      <c r="BI779" s="133">
        <f>IF(N779="nulová",J779,0)</f>
        <v>0</v>
      </c>
      <c r="BJ779" s="39" t="s">
        <v>8</v>
      </c>
      <c r="BK779" s="133">
        <f>ROUND(I779*H779,0)</f>
        <v>0</v>
      </c>
      <c r="BL779" s="39" t="s">
        <v>378</v>
      </c>
      <c r="BM779" s="132" t="s">
        <v>1239</v>
      </c>
    </row>
    <row r="780" spans="2:51" s="150" customFormat="1" ht="12">
      <c r="B780" s="151"/>
      <c r="D780" s="152" t="s">
        <v>306</v>
      </c>
      <c r="E780" s="153" t="s">
        <v>1</v>
      </c>
      <c r="F780" s="154" t="s">
        <v>214</v>
      </c>
      <c r="H780" s="155">
        <v>161.56</v>
      </c>
      <c r="L780" s="151"/>
      <c r="M780" s="156"/>
      <c r="N780" s="157"/>
      <c r="O780" s="157"/>
      <c r="P780" s="157"/>
      <c r="Q780" s="157"/>
      <c r="R780" s="157"/>
      <c r="S780" s="157"/>
      <c r="T780" s="158"/>
      <c r="AT780" s="153" t="s">
        <v>306</v>
      </c>
      <c r="AU780" s="153" t="s">
        <v>83</v>
      </c>
      <c r="AV780" s="150" t="s">
        <v>83</v>
      </c>
      <c r="AW780" s="150" t="s">
        <v>31</v>
      </c>
      <c r="AX780" s="150" t="s">
        <v>8</v>
      </c>
      <c r="AY780" s="153" t="s">
        <v>298</v>
      </c>
    </row>
    <row r="781" spans="1:65" s="49" customFormat="1" ht="14.45" customHeight="1">
      <c r="A781" s="47"/>
      <c r="B781" s="46"/>
      <c r="C781" s="120" t="s">
        <v>1240</v>
      </c>
      <c r="D781" s="120" t="s">
        <v>358</v>
      </c>
      <c r="E781" s="121" t="s">
        <v>1131</v>
      </c>
      <c r="F781" s="122" t="s">
        <v>1132</v>
      </c>
      <c r="G781" s="123" t="s">
        <v>381</v>
      </c>
      <c r="H781" s="124">
        <v>177.716</v>
      </c>
      <c r="I781" s="24"/>
      <c r="J781" s="125">
        <f>ROUND(I781*H781,0)</f>
        <v>0</v>
      </c>
      <c r="K781" s="122" t="s">
        <v>314</v>
      </c>
      <c r="L781" s="126"/>
      <c r="M781" s="127" t="s">
        <v>1</v>
      </c>
      <c r="N781" s="128" t="s">
        <v>40</v>
      </c>
      <c r="O781" s="129"/>
      <c r="P781" s="130">
        <f>O781*H781</f>
        <v>0</v>
      </c>
      <c r="Q781" s="130">
        <v>0.0003</v>
      </c>
      <c r="R781" s="130">
        <f>Q781*H781</f>
        <v>0.053314799999999996</v>
      </c>
      <c r="S781" s="130">
        <v>0</v>
      </c>
      <c r="T781" s="131">
        <f>S781*H781</f>
        <v>0</v>
      </c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R781" s="132" t="s">
        <v>475</v>
      </c>
      <c r="AT781" s="132" t="s">
        <v>358</v>
      </c>
      <c r="AU781" s="132" t="s">
        <v>83</v>
      </c>
      <c r="AY781" s="39" t="s">
        <v>298</v>
      </c>
      <c r="BE781" s="133">
        <f>IF(N781="základní",J781,0)</f>
        <v>0</v>
      </c>
      <c r="BF781" s="133">
        <f>IF(N781="snížená",J781,0)</f>
        <v>0</v>
      </c>
      <c r="BG781" s="133">
        <f>IF(N781="zákl. přenesená",J781,0)</f>
        <v>0</v>
      </c>
      <c r="BH781" s="133">
        <f>IF(N781="sníž. přenesená",J781,0)</f>
        <v>0</v>
      </c>
      <c r="BI781" s="133">
        <f>IF(N781="nulová",J781,0)</f>
        <v>0</v>
      </c>
      <c r="BJ781" s="39" t="s">
        <v>8</v>
      </c>
      <c r="BK781" s="133">
        <f>ROUND(I781*H781,0)</f>
        <v>0</v>
      </c>
      <c r="BL781" s="39" t="s">
        <v>378</v>
      </c>
      <c r="BM781" s="132" t="s">
        <v>1241</v>
      </c>
    </row>
    <row r="782" spans="2:51" s="150" customFormat="1" ht="12">
      <c r="B782" s="151"/>
      <c r="D782" s="152" t="s">
        <v>306</v>
      </c>
      <c r="E782" s="153" t="s">
        <v>1</v>
      </c>
      <c r="F782" s="154" t="s">
        <v>1242</v>
      </c>
      <c r="H782" s="155">
        <v>177.716</v>
      </c>
      <c r="L782" s="151"/>
      <c r="M782" s="156"/>
      <c r="N782" s="157"/>
      <c r="O782" s="157"/>
      <c r="P782" s="157"/>
      <c r="Q782" s="157"/>
      <c r="R782" s="157"/>
      <c r="S782" s="157"/>
      <c r="T782" s="158"/>
      <c r="AT782" s="153" t="s">
        <v>306</v>
      </c>
      <c r="AU782" s="153" t="s">
        <v>83</v>
      </c>
      <c r="AV782" s="150" t="s">
        <v>83</v>
      </c>
      <c r="AW782" s="150" t="s">
        <v>31</v>
      </c>
      <c r="AX782" s="150" t="s">
        <v>8</v>
      </c>
      <c r="AY782" s="153" t="s">
        <v>298</v>
      </c>
    </row>
    <row r="783" spans="1:65" s="49" customFormat="1" ht="24.2" customHeight="1">
      <c r="A783" s="47"/>
      <c r="B783" s="46"/>
      <c r="C783" s="135" t="s">
        <v>1243</v>
      </c>
      <c r="D783" s="135" t="s">
        <v>300</v>
      </c>
      <c r="E783" s="136" t="s">
        <v>1244</v>
      </c>
      <c r="F783" s="137" t="s">
        <v>1245</v>
      </c>
      <c r="G783" s="138" t="s">
        <v>347</v>
      </c>
      <c r="H783" s="139">
        <v>1.652</v>
      </c>
      <c r="I783" s="23"/>
      <c r="J783" s="140">
        <f>ROUND(I783*H783,0)</f>
        <v>0</v>
      </c>
      <c r="K783" s="137" t="s">
        <v>314</v>
      </c>
      <c r="L783" s="46"/>
      <c r="M783" s="141" t="s">
        <v>1</v>
      </c>
      <c r="N783" s="142" t="s">
        <v>40</v>
      </c>
      <c r="O783" s="129"/>
      <c r="P783" s="130">
        <f>O783*H783</f>
        <v>0</v>
      </c>
      <c r="Q783" s="130">
        <v>0</v>
      </c>
      <c r="R783" s="130">
        <f>Q783*H783</f>
        <v>0</v>
      </c>
      <c r="S783" s="130">
        <v>0</v>
      </c>
      <c r="T783" s="131">
        <f>S783*H783</f>
        <v>0</v>
      </c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R783" s="132" t="s">
        <v>378</v>
      </c>
      <c r="AT783" s="132" t="s">
        <v>300</v>
      </c>
      <c r="AU783" s="132" t="s">
        <v>83</v>
      </c>
      <c r="AY783" s="39" t="s">
        <v>298</v>
      </c>
      <c r="BE783" s="133">
        <f>IF(N783="základní",J783,0)</f>
        <v>0</v>
      </c>
      <c r="BF783" s="133">
        <f>IF(N783="snížená",J783,0)</f>
        <v>0</v>
      </c>
      <c r="BG783" s="133">
        <f>IF(N783="zákl. přenesená",J783,0)</f>
        <v>0</v>
      </c>
      <c r="BH783" s="133">
        <f>IF(N783="sníž. přenesená",J783,0)</f>
        <v>0</v>
      </c>
      <c r="BI783" s="133">
        <f>IF(N783="nulová",J783,0)</f>
        <v>0</v>
      </c>
      <c r="BJ783" s="39" t="s">
        <v>8</v>
      </c>
      <c r="BK783" s="133">
        <f>ROUND(I783*H783,0)</f>
        <v>0</v>
      </c>
      <c r="BL783" s="39" t="s">
        <v>378</v>
      </c>
      <c r="BM783" s="132" t="s">
        <v>1246</v>
      </c>
    </row>
    <row r="784" spans="2:63" s="107" customFormat="1" ht="22.9" customHeight="1">
      <c r="B784" s="108"/>
      <c r="D784" s="109" t="s">
        <v>74</v>
      </c>
      <c r="E784" s="118" t="s">
        <v>1247</v>
      </c>
      <c r="F784" s="118" t="s">
        <v>1248</v>
      </c>
      <c r="J784" s="119">
        <f>BK784</f>
        <v>0</v>
      </c>
      <c r="L784" s="108"/>
      <c r="M784" s="112"/>
      <c r="N784" s="113"/>
      <c r="O784" s="113"/>
      <c r="P784" s="114">
        <f>SUM(P785:P829)</f>
        <v>0</v>
      </c>
      <c r="Q784" s="113"/>
      <c r="R784" s="114">
        <f>SUM(R785:R829)</f>
        <v>1.2969037099999998</v>
      </c>
      <c r="S784" s="113"/>
      <c r="T784" s="115">
        <f>SUM(T785:T829)</f>
        <v>0</v>
      </c>
      <c r="AR784" s="109" t="s">
        <v>83</v>
      </c>
      <c r="AT784" s="116" t="s">
        <v>74</v>
      </c>
      <c r="AU784" s="116" t="s">
        <v>8</v>
      </c>
      <c r="AY784" s="109" t="s">
        <v>298</v>
      </c>
      <c r="BK784" s="117">
        <f>SUM(BK785:BK829)</f>
        <v>0</v>
      </c>
    </row>
    <row r="785" spans="1:65" s="49" customFormat="1" ht="24.2" customHeight="1">
      <c r="A785" s="47"/>
      <c r="B785" s="46"/>
      <c r="C785" s="135" t="s">
        <v>1249</v>
      </c>
      <c r="D785" s="135" t="s">
        <v>300</v>
      </c>
      <c r="E785" s="136" t="s">
        <v>1250</v>
      </c>
      <c r="F785" s="137" t="s">
        <v>1251</v>
      </c>
      <c r="G785" s="138" t="s">
        <v>381</v>
      </c>
      <c r="H785" s="139">
        <v>43.432</v>
      </c>
      <c r="I785" s="23"/>
      <c r="J785" s="140">
        <f>ROUND(I785*H785,0)</f>
        <v>0</v>
      </c>
      <c r="K785" s="137" t="s">
        <v>314</v>
      </c>
      <c r="L785" s="46"/>
      <c r="M785" s="141" t="s">
        <v>1</v>
      </c>
      <c r="N785" s="142" t="s">
        <v>40</v>
      </c>
      <c r="O785" s="129"/>
      <c r="P785" s="130">
        <f>O785*H785</f>
        <v>0</v>
      </c>
      <c r="Q785" s="130">
        <v>0</v>
      </c>
      <c r="R785" s="130">
        <f>Q785*H785</f>
        <v>0</v>
      </c>
      <c r="S785" s="130">
        <v>0</v>
      </c>
      <c r="T785" s="131">
        <f>S785*H785</f>
        <v>0</v>
      </c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R785" s="132" t="s">
        <v>378</v>
      </c>
      <c r="AT785" s="132" t="s">
        <v>300</v>
      </c>
      <c r="AU785" s="132" t="s">
        <v>83</v>
      </c>
      <c r="AY785" s="39" t="s">
        <v>298</v>
      </c>
      <c r="BE785" s="133">
        <f>IF(N785="základní",J785,0)</f>
        <v>0</v>
      </c>
      <c r="BF785" s="133">
        <f>IF(N785="snížená",J785,0)</f>
        <v>0</v>
      </c>
      <c r="BG785" s="133">
        <f>IF(N785="zákl. přenesená",J785,0)</f>
        <v>0</v>
      </c>
      <c r="BH785" s="133">
        <f>IF(N785="sníž. přenesená",J785,0)</f>
        <v>0</v>
      </c>
      <c r="BI785" s="133">
        <f>IF(N785="nulová",J785,0)</f>
        <v>0</v>
      </c>
      <c r="BJ785" s="39" t="s">
        <v>8</v>
      </c>
      <c r="BK785" s="133">
        <f>ROUND(I785*H785,0)</f>
        <v>0</v>
      </c>
      <c r="BL785" s="39" t="s">
        <v>378</v>
      </c>
      <c r="BM785" s="132" t="s">
        <v>1252</v>
      </c>
    </row>
    <row r="786" spans="2:51" s="150" customFormat="1" ht="12">
      <c r="B786" s="151"/>
      <c r="D786" s="152" t="s">
        <v>306</v>
      </c>
      <c r="E786" s="153" t="s">
        <v>1</v>
      </c>
      <c r="F786" s="154" t="s">
        <v>1253</v>
      </c>
      <c r="H786" s="155">
        <v>28.33</v>
      </c>
      <c r="L786" s="151"/>
      <c r="M786" s="156"/>
      <c r="N786" s="157"/>
      <c r="O786" s="157"/>
      <c r="P786" s="157"/>
      <c r="Q786" s="157"/>
      <c r="R786" s="157"/>
      <c r="S786" s="157"/>
      <c r="T786" s="158"/>
      <c r="AT786" s="153" t="s">
        <v>306</v>
      </c>
      <c r="AU786" s="153" t="s">
        <v>83</v>
      </c>
      <c r="AV786" s="150" t="s">
        <v>83</v>
      </c>
      <c r="AW786" s="150" t="s">
        <v>31</v>
      </c>
      <c r="AX786" s="150" t="s">
        <v>75</v>
      </c>
      <c r="AY786" s="153" t="s">
        <v>298</v>
      </c>
    </row>
    <row r="787" spans="2:51" s="150" customFormat="1" ht="12">
      <c r="B787" s="151"/>
      <c r="D787" s="152" t="s">
        <v>306</v>
      </c>
      <c r="E787" s="153" t="s">
        <v>1</v>
      </c>
      <c r="F787" s="154" t="s">
        <v>248</v>
      </c>
      <c r="H787" s="155">
        <v>5.7</v>
      </c>
      <c r="L787" s="151"/>
      <c r="M787" s="156"/>
      <c r="N787" s="157"/>
      <c r="O787" s="157"/>
      <c r="P787" s="157"/>
      <c r="Q787" s="157"/>
      <c r="R787" s="157"/>
      <c r="S787" s="157"/>
      <c r="T787" s="158"/>
      <c r="AT787" s="153" t="s">
        <v>306</v>
      </c>
      <c r="AU787" s="153" t="s">
        <v>83</v>
      </c>
      <c r="AV787" s="150" t="s">
        <v>83</v>
      </c>
      <c r="AW787" s="150" t="s">
        <v>31</v>
      </c>
      <c r="AX787" s="150" t="s">
        <v>75</v>
      </c>
      <c r="AY787" s="153" t="s">
        <v>298</v>
      </c>
    </row>
    <row r="788" spans="2:51" s="150" customFormat="1" ht="12">
      <c r="B788" s="151"/>
      <c r="D788" s="152" t="s">
        <v>306</v>
      </c>
      <c r="E788" s="153" t="s">
        <v>1</v>
      </c>
      <c r="F788" s="154" t="s">
        <v>1254</v>
      </c>
      <c r="H788" s="155">
        <v>9.402</v>
      </c>
      <c r="L788" s="151"/>
      <c r="M788" s="156"/>
      <c r="N788" s="157"/>
      <c r="O788" s="157"/>
      <c r="P788" s="157"/>
      <c r="Q788" s="157"/>
      <c r="R788" s="157"/>
      <c r="S788" s="157"/>
      <c r="T788" s="158"/>
      <c r="AT788" s="153" t="s">
        <v>306</v>
      </c>
      <c r="AU788" s="153" t="s">
        <v>83</v>
      </c>
      <c r="AV788" s="150" t="s">
        <v>83</v>
      </c>
      <c r="AW788" s="150" t="s">
        <v>31</v>
      </c>
      <c r="AX788" s="150" t="s">
        <v>75</v>
      </c>
      <c r="AY788" s="153" t="s">
        <v>298</v>
      </c>
    </row>
    <row r="789" spans="2:51" s="159" customFormat="1" ht="12">
      <c r="B789" s="160"/>
      <c r="D789" s="152" t="s">
        <v>306</v>
      </c>
      <c r="E789" s="161" t="s">
        <v>1</v>
      </c>
      <c r="F789" s="162" t="s">
        <v>309</v>
      </c>
      <c r="H789" s="163">
        <v>43.432</v>
      </c>
      <c r="L789" s="160"/>
      <c r="M789" s="164"/>
      <c r="N789" s="165"/>
      <c r="O789" s="165"/>
      <c r="P789" s="165"/>
      <c r="Q789" s="165"/>
      <c r="R789" s="165"/>
      <c r="S789" s="165"/>
      <c r="T789" s="166"/>
      <c r="AT789" s="161" t="s">
        <v>306</v>
      </c>
      <c r="AU789" s="161" t="s">
        <v>83</v>
      </c>
      <c r="AV789" s="159" t="s">
        <v>310</v>
      </c>
      <c r="AW789" s="159" t="s">
        <v>31</v>
      </c>
      <c r="AX789" s="159" t="s">
        <v>8</v>
      </c>
      <c r="AY789" s="161" t="s">
        <v>298</v>
      </c>
    </row>
    <row r="790" spans="1:65" s="49" customFormat="1" ht="24.2" customHeight="1">
      <c r="A790" s="47"/>
      <c r="B790" s="46"/>
      <c r="C790" s="120" t="s">
        <v>1255</v>
      </c>
      <c r="D790" s="120" t="s">
        <v>358</v>
      </c>
      <c r="E790" s="121" t="s">
        <v>1256</v>
      </c>
      <c r="F790" s="122" t="s">
        <v>1257</v>
      </c>
      <c r="G790" s="123" t="s">
        <v>381</v>
      </c>
      <c r="H790" s="124">
        <v>28.897</v>
      </c>
      <c r="I790" s="24"/>
      <c r="J790" s="125">
        <f>ROUND(I790*H790,0)</f>
        <v>0</v>
      </c>
      <c r="K790" s="122" t="s">
        <v>314</v>
      </c>
      <c r="L790" s="126"/>
      <c r="M790" s="127" t="s">
        <v>1</v>
      </c>
      <c r="N790" s="128" t="s">
        <v>40</v>
      </c>
      <c r="O790" s="129"/>
      <c r="P790" s="130">
        <f>O790*H790</f>
        <v>0</v>
      </c>
      <c r="Q790" s="130">
        <v>0.0024</v>
      </c>
      <c r="R790" s="130">
        <f>Q790*H790</f>
        <v>0.06935279999999999</v>
      </c>
      <c r="S790" s="130">
        <v>0</v>
      </c>
      <c r="T790" s="131">
        <f>S790*H790</f>
        <v>0</v>
      </c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R790" s="132" t="s">
        <v>475</v>
      </c>
      <c r="AT790" s="132" t="s">
        <v>358</v>
      </c>
      <c r="AU790" s="132" t="s">
        <v>83</v>
      </c>
      <c r="AY790" s="39" t="s">
        <v>298</v>
      </c>
      <c r="BE790" s="133">
        <f>IF(N790="základní",J790,0)</f>
        <v>0</v>
      </c>
      <c r="BF790" s="133">
        <f>IF(N790="snížená",J790,0)</f>
        <v>0</v>
      </c>
      <c r="BG790" s="133">
        <f>IF(N790="zákl. přenesená",J790,0)</f>
        <v>0</v>
      </c>
      <c r="BH790" s="133">
        <f>IF(N790="sníž. přenesená",J790,0)</f>
        <v>0</v>
      </c>
      <c r="BI790" s="133">
        <f>IF(N790="nulová",J790,0)</f>
        <v>0</v>
      </c>
      <c r="BJ790" s="39" t="s">
        <v>8</v>
      </c>
      <c r="BK790" s="133">
        <f>ROUND(I790*H790,0)</f>
        <v>0</v>
      </c>
      <c r="BL790" s="39" t="s">
        <v>378</v>
      </c>
      <c r="BM790" s="132" t="s">
        <v>1258</v>
      </c>
    </row>
    <row r="791" spans="2:51" s="150" customFormat="1" ht="12">
      <c r="B791" s="151"/>
      <c r="D791" s="152" t="s">
        <v>306</v>
      </c>
      <c r="E791" s="153" t="s">
        <v>1</v>
      </c>
      <c r="F791" s="154" t="s">
        <v>1259</v>
      </c>
      <c r="H791" s="155">
        <v>28.897</v>
      </c>
      <c r="L791" s="151"/>
      <c r="M791" s="156"/>
      <c r="N791" s="157"/>
      <c r="O791" s="157"/>
      <c r="P791" s="157"/>
      <c r="Q791" s="157"/>
      <c r="R791" s="157"/>
      <c r="S791" s="157"/>
      <c r="T791" s="158"/>
      <c r="AT791" s="153" t="s">
        <v>306</v>
      </c>
      <c r="AU791" s="153" t="s">
        <v>83</v>
      </c>
      <c r="AV791" s="150" t="s">
        <v>83</v>
      </c>
      <c r="AW791" s="150" t="s">
        <v>31</v>
      </c>
      <c r="AX791" s="150" t="s">
        <v>75</v>
      </c>
      <c r="AY791" s="153" t="s">
        <v>298</v>
      </c>
    </row>
    <row r="792" spans="2:51" s="159" customFormat="1" ht="12">
      <c r="B792" s="160"/>
      <c r="D792" s="152" t="s">
        <v>306</v>
      </c>
      <c r="E792" s="161" t="s">
        <v>1</v>
      </c>
      <c r="F792" s="162" t="s">
        <v>309</v>
      </c>
      <c r="H792" s="163">
        <v>28.897</v>
      </c>
      <c r="L792" s="160"/>
      <c r="M792" s="164"/>
      <c r="N792" s="165"/>
      <c r="O792" s="165"/>
      <c r="P792" s="165"/>
      <c r="Q792" s="165"/>
      <c r="R792" s="165"/>
      <c r="S792" s="165"/>
      <c r="T792" s="166"/>
      <c r="AT792" s="161" t="s">
        <v>306</v>
      </c>
      <c r="AU792" s="161" t="s">
        <v>83</v>
      </c>
      <c r="AV792" s="159" t="s">
        <v>310</v>
      </c>
      <c r="AW792" s="159" t="s">
        <v>31</v>
      </c>
      <c r="AX792" s="159" t="s">
        <v>8</v>
      </c>
      <c r="AY792" s="161" t="s">
        <v>298</v>
      </c>
    </row>
    <row r="793" spans="1:65" s="49" customFormat="1" ht="14.45" customHeight="1">
      <c r="A793" s="47"/>
      <c r="B793" s="46"/>
      <c r="C793" s="120" t="s">
        <v>1260</v>
      </c>
      <c r="D793" s="120" t="s">
        <v>358</v>
      </c>
      <c r="E793" s="121" t="s">
        <v>1261</v>
      </c>
      <c r="F793" s="122" t="s">
        <v>1262</v>
      </c>
      <c r="G793" s="123" t="s">
        <v>381</v>
      </c>
      <c r="H793" s="124">
        <v>15.404</v>
      </c>
      <c r="I793" s="24"/>
      <c r="J793" s="125">
        <f>ROUND(I793*H793,0)</f>
        <v>0</v>
      </c>
      <c r="K793" s="122" t="s">
        <v>314</v>
      </c>
      <c r="L793" s="126"/>
      <c r="M793" s="127" t="s">
        <v>1</v>
      </c>
      <c r="N793" s="128" t="s">
        <v>40</v>
      </c>
      <c r="O793" s="129"/>
      <c r="P793" s="130">
        <f>O793*H793</f>
        <v>0</v>
      </c>
      <c r="Q793" s="130">
        <v>0.00175</v>
      </c>
      <c r="R793" s="130">
        <f>Q793*H793</f>
        <v>0.026957000000000002</v>
      </c>
      <c r="S793" s="130">
        <v>0</v>
      </c>
      <c r="T793" s="131">
        <f>S793*H793</f>
        <v>0</v>
      </c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R793" s="132" t="s">
        <v>475</v>
      </c>
      <c r="AT793" s="132" t="s">
        <v>358</v>
      </c>
      <c r="AU793" s="132" t="s">
        <v>83</v>
      </c>
      <c r="AY793" s="39" t="s">
        <v>298</v>
      </c>
      <c r="BE793" s="133">
        <f>IF(N793="základní",J793,0)</f>
        <v>0</v>
      </c>
      <c r="BF793" s="133">
        <f>IF(N793="snížená",J793,0)</f>
        <v>0</v>
      </c>
      <c r="BG793" s="133">
        <f>IF(N793="zákl. přenesená",J793,0)</f>
        <v>0</v>
      </c>
      <c r="BH793" s="133">
        <f>IF(N793="sníž. přenesená",J793,0)</f>
        <v>0</v>
      </c>
      <c r="BI793" s="133">
        <f>IF(N793="nulová",J793,0)</f>
        <v>0</v>
      </c>
      <c r="BJ793" s="39" t="s">
        <v>8</v>
      </c>
      <c r="BK793" s="133">
        <f>ROUND(I793*H793,0)</f>
        <v>0</v>
      </c>
      <c r="BL793" s="39" t="s">
        <v>378</v>
      </c>
      <c r="BM793" s="132" t="s">
        <v>1263</v>
      </c>
    </row>
    <row r="794" spans="2:51" s="150" customFormat="1" ht="12">
      <c r="B794" s="151"/>
      <c r="D794" s="152" t="s">
        <v>306</v>
      </c>
      <c r="E794" s="153" t="s">
        <v>1</v>
      </c>
      <c r="F794" s="154" t="s">
        <v>1264</v>
      </c>
      <c r="H794" s="155">
        <v>5.814</v>
      </c>
      <c r="L794" s="151"/>
      <c r="M794" s="156"/>
      <c r="N794" s="157"/>
      <c r="O794" s="157"/>
      <c r="P794" s="157"/>
      <c r="Q794" s="157"/>
      <c r="R794" s="157"/>
      <c r="S794" s="157"/>
      <c r="T794" s="158"/>
      <c r="AT794" s="153" t="s">
        <v>306</v>
      </c>
      <c r="AU794" s="153" t="s">
        <v>83</v>
      </c>
      <c r="AV794" s="150" t="s">
        <v>83</v>
      </c>
      <c r="AW794" s="150" t="s">
        <v>31</v>
      </c>
      <c r="AX794" s="150" t="s">
        <v>75</v>
      </c>
      <c r="AY794" s="153" t="s">
        <v>298</v>
      </c>
    </row>
    <row r="795" spans="2:51" s="150" customFormat="1" ht="22.5">
      <c r="B795" s="151"/>
      <c r="D795" s="152" t="s">
        <v>306</v>
      </c>
      <c r="E795" s="153" t="s">
        <v>1</v>
      </c>
      <c r="F795" s="154" t="s">
        <v>1265</v>
      </c>
      <c r="H795" s="155">
        <v>9.59</v>
      </c>
      <c r="L795" s="151"/>
      <c r="M795" s="156"/>
      <c r="N795" s="157"/>
      <c r="O795" s="157"/>
      <c r="P795" s="157"/>
      <c r="Q795" s="157"/>
      <c r="R795" s="157"/>
      <c r="S795" s="157"/>
      <c r="T795" s="158"/>
      <c r="AT795" s="153" t="s">
        <v>306</v>
      </c>
      <c r="AU795" s="153" t="s">
        <v>83</v>
      </c>
      <c r="AV795" s="150" t="s">
        <v>83</v>
      </c>
      <c r="AW795" s="150" t="s">
        <v>31</v>
      </c>
      <c r="AX795" s="150" t="s">
        <v>75</v>
      </c>
      <c r="AY795" s="153" t="s">
        <v>298</v>
      </c>
    </row>
    <row r="796" spans="2:51" s="159" customFormat="1" ht="12">
      <c r="B796" s="160"/>
      <c r="D796" s="152" t="s">
        <v>306</v>
      </c>
      <c r="E796" s="161" t="s">
        <v>1</v>
      </c>
      <c r="F796" s="162" t="s">
        <v>309</v>
      </c>
      <c r="H796" s="163">
        <v>15.404</v>
      </c>
      <c r="L796" s="160"/>
      <c r="M796" s="164"/>
      <c r="N796" s="165"/>
      <c r="O796" s="165"/>
      <c r="P796" s="165"/>
      <c r="Q796" s="165"/>
      <c r="R796" s="165"/>
      <c r="S796" s="165"/>
      <c r="T796" s="166"/>
      <c r="AT796" s="161" t="s">
        <v>306</v>
      </c>
      <c r="AU796" s="161" t="s">
        <v>83</v>
      </c>
      <c r="AV796" s="159" t="s">
        <v>310</v>
      </c>
      <c r="AW796" s="159" t="s">
        <v>31</v>
      </c>
      <c r="AX796" s="159" t="s">
        <v>8</v>
      </c>
      <c r="AY796" s="161" t="s">
        <v>298</v>
      </c>
    </row>
    <row r="797" spans="1:65" s="49" customFormat="1" ht="24.2" customHeight="1">
      <c r="A797" s="47"/>
      <c r="B797" s="46"/>
      <c r="C797" s="135" t="s">
        <v>1266</v>
      </c>
      <c r="D797" s="135" t="s">
        <v>300</v>
      </c>
      <c r="E797" s="136" t="s">
        <v>1267</v>
      </c>
      <c r="F797" s="137" t="s">
        <v>1268</v>
      </c>
      <c r="G797" s="138" t="s">
        <v>381</v>
      </c>
      <c r="H797" s="139">
        <v>289.8</v>
      </c>
      <c r="I797" s="23"/>
      <c r="J797" s="140">
        <f>ROUND(I797*H797,0)</f>
        <v>0</v>
      </c>
      <c r="K797" s="137" t="s">
        <v>314</v>
      </c>
      <c r="L797" s="46"/>
      <c r="M797" s="141" t="s">
        <v>1</v>
      </c>
      <c r="N797" s="142" t="s">
        <v>40</v>
      </c>
      <c r="O797" s="129"/>
      <c r="P797" s="130">
        <f>O797*H797</f>
        <v>0</v>
      </c>
      <c r="Q797" s="130">
        <v>0.000121</v>
      </c>
      <c r="R797" s="130">
        <f>Q797*H797</f>
        <v>0.0350658</v>
      </c>
      <c r="S797" s="130">
        <v>0</v>
      </c>
      <c r="T797" s="131">
        <f>S797*H797</f>
        <v>0</v>
      </c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R797" s="132" t="s">
        <v>378</v>
      </c>
      <c r="AT797" s="132" t="s">
        <v>300</v>
      </c>
      <c r="AU797" s="132" t="s">
        <v>83</v>
      </c>
      <c r="AY797" s="39" t="s">
        <v>298</v>
      </c>
      <c r="BE797" s="133">
        <f>IF(N797="základní",J797,0)</f>
        <v>0</v>
      </c>
      <c r="BF797" s="133">
        <f>IF(N797="snížená",J797,0)</f>
        <v>0</v>
      </c>
      <c r="BG797" s="133">
        <f>IF(N797="zákl. přenesená",J797,0)</f>
        <v>0</v>
      </c>
      <c r="BH797" s="133">
        <f>IF(N797="sníž. přenesená",J797,0)</f>
        <v>0</v>
      </c>
      <c r="BI797" s="133">
        <f>IF(N797="nulová",J797,0)</f>
        <v>0</v>
      </c>
      <c r="BJ797" s="39" t="s">
        <v>8</v>
      </c>
      <c r="BK797" s="133">
        <f>ROUND(I797*H797,0)</f>
        <v>0</v>
      </c>
      <c r="BL797" s="39" t="s">
        <v>378</v>
      </c>
      <c r="BM797" s="132" t="s">
        <v>1269</v>
      </c>
    </row>
    <row r="798" spans="2:51" s="150" customFormat="1" ht="12">
      <c r="B798" s="151"/>
      <c r="D798" s="152" t="s">
        <v>306</v>
      </c>
      <c r="E798" s="153" t="s">
        <v>1</v>
      </c>
      <c r="F798" s="154" t="s">
        <v>1270</v>
      </c>
      <c r="H798" s="155">
        <v>33.15</v>
      </c>
      <c r="L798" s="151"/>
      <c r="M798" s="156"/>
      <c r="N798" s="157"/>
      <c r="O798" s="157"/>
      <c r="P798" s="157"/>
      <c r="Q798" s="157"/>
      <c r="R798" s="157"/>
      <c r="S798" s="157"/>
      <c r="T798" s="158"/>
      <c r="AT798" s="153" t="s">
        <v>306</v>
      </c>
      <c r="AU798" s="153" t="s">
        <v>83</v>
      </c>
      <c r="AV798" s="150" t="s">
        <v>83</v>
      </c>
      <c r="AW798" s="150" t="s">
        <v>31</v>
      </c>
      <c r="AX798" s="150" t="s">
        <v>75</v>
      </c>
      <c r="AY798" s="153" t="s">
        <v>298</v>
      </c>
    </row>
    <row r="799" spans="2:51" s="159" customFormat="1" ht="12">
      <c r="B799" s="160"/>
      <c r="D799" s="152" t="s">
        <v>306</v>
      </c>
      <c r="E799" s="161" t="s">
        <v>217</v>
      </c>
      <c r="F799" s="162" t="s">
        <v>309</v>
      </c>
      <c r="H799" s="163">
        <v>33.15</v>
      </c>
      <c r="L799" s="160"/>
      <c r="M799" s="164"/>
      <c r="N799" s="165"/>
      <c r="O799" s="165"/>
      <c r="P799" s="165"/>
      <c r="Q799" s="165"/>
      <c r="R799" s="165"/>
      <c r="S799" s="165"/>
      <c r="T799" s="166"/>
      <c r="AT799" s="161" t="s">
        <v>306</v>
      </c>
      <c r="AU799" s="161" t="s">
        <v>83</v>
      </c>
      <c r="AV799" s="159" t="s">
        <v>310</v>
      </c>
      <c r="AW799" s="159" t="s">
        <v>31</v>
      </c>
      <c r="AX799" s="159" t="s">
        <v>75</v>
      </c>
      <c r="AY799" s="161" t="s">
        <v>298</v>
      </c>
    </row>
    <row r="800" spans="2:51" s="150" customFormat="1" ht="12">
      <c r="B800" s="151"/>
      <c r="D800" s="152" t="s">
        <v>306</v>
      </c>
      <c r="E800" s="153" t="s">
        <v>1</v>
      </c>
      <c r="F800" s="154" t="s">
        <v>1271</v>
      </c>
      <c r="H800" s="155">
        <v>111.75</v>
      </c>
      <c r="L800" s="151"/>
      <c r="M800" s="156"/>
      <c r="N800" s="157"/>
      <c r="O800" s="157"/>
      <c r="P800" s="157"/>
      <c r="Q800" s="157"/>
      <c r="R800" s="157"/>
      <c r="S800" s="157"/>
      <c r="T800" s="158"/>
      <c r="AT800" s="153" t="s">
        <v>306</v>
      </c>
      <c r="AU800" s="153" t="s">
        <v>83</v>
      </c>
      <c r="AV800" s="150" t="s">
        <v>83</v>
      </c>
      <c r="AW800" s="150" t="s">
        <v>31</v>
      </c>
      <c r="AX800" s="150" t="s">
        <v>75</v>
      </c>
      <c r="AY800" s="153" t="s">
        <v>298</v>
      </c>
    </row>
    <row r="801" spans="2:51" s="159" customFormat="1" ht="12">
      <c r="B801" s="160"/>
      <c r="D801" s="152" t="s">
        <v>306</v>
      </c>
      <c r="E801" s="161" t="s">
        <v>220</v>
      </c>
      <c r="F801" s="162" t="s">
        <v>309</v>
      </c>
      <c r="H801" s="163">
        <v>111.75</v>
      </c>
      <c r="L801" s="160"/>
      <c r="M801" s="164"/>
      <c r="N801" s="165"/>
      <c r="O801" s="165"/>
      <c r="P801" s="165"/>
      <c r="Q801" s="165"/>
      <c r="R801" s="165"/>
      <c r="S801" s="165"/>
      <c r="T801" s="166"/>
      <c r="AT801" s="161" t="s">
        <v>306</v>
      </c>
      <c r="AU801" s="161" t="s">
        <v>83</v>
      </c>
      <c r="AV801" s="159" t="s">
        <v>310</v>
      </c>
      <c r="AW801" s="159" t="s">
        <v>31</v>
      </c>
      <c r="AX801" s="159" t="s">
        <v>75</v>
      </c>
      <c r="AY801" s="161" t="s">
        <v>298</v>
      </c>
    </row>
    <row r="802" spans="2:51" s="150" customFormat="1" ht="12">
      <c r="B802" s="151"/>
      <c r="D802" s="152" t="s">
        <v>306</v>
      </c>
      <c r="E802" s="153" t="s">
        <v>1</v>
      </c>
      <c r="F802" s="154" t="s">
        <v>1272</v>
      </c>
      <c r="H802" s="155">
        <v>66.3</v>
      </c>
      <c r="L802" s="151"/>
      <c r="M802" s="156"/>
      <c r="N802" s="157"/>
      <c r="O802" s="157"/>
      <c r="P802" s="157"/>
      <c r="Q802" s="157"/>
      <c r="R802" s="157"/>
      <c r="S802" s="157"/>
      <c r="T802" s="158"/>
      <c r="AT802" s="153" t="s">
        <v>306</v>
      </c>
      <c r="AU802" s="153" t="s">
        <v>83</v>
      </c>
      <c r="AV802" s="150" t="s">
        <v>83</v>
      </c>
      <c r="AW802" s="150" t="s">
        <v>31</v>
      </c>
      <c r="AX802" s="150" t="s">
        <v>75</v>
      </c>
      <c r="AY802" s="153" t="s">
        <v>298</v>
      </c>
    </row>
    <row r="803" spans="2:51" s="150" customFormat="1" ht="12">
      <c r="B803" s="151"/>
      <c r="D803" s="152" t="s">
        <v>306</v>
      </c>
      <c r="E803" s="153" t="s">
        <v>1</v>
      </c>
      <c r="F803" s="154" t="s">
        <v>1273</v>
      </c>
      <c r="H803" s="155">
        <v>223.5</v>
      </c>
      <c r="L803" s="151"/>
      <c r="M803" s="156"/>
      <c r="N803" s="157"/>
      <c r="O803" s="157"/>
      <c r="P803" s="157"/>
      <c r="Q803" s="157"/>
      <c r="R803" s="157"/>
      <c r="S803" s="157"/>
      <c r="T803" s="158"/>
      <c r="AT803" s="153" t="s">
        <v>306</v>
      </c>
      <c r="AU803" s="153" t="s">
        <v>83</v>
      </c>
      <c r="AV803" s="150" t="s">
        <v>83</v>
      </c>
      <c r="AW803" s="150" t="s">
        <v>31</v>
      </c>
      <c r="AX803" s="150" t="s">
        <v>75</v>
      </c>
      <c r="AY803" s="153" t="s">
        <v>298</v>
      </c>
    </row>
    <row r="804" spans="2:51" s="159" customFormat="1" ht="12">
      <c r="B804" s="160"/>
      <c r="D804" s="152" t="s">
        <v>306</v>
      </c>
      <c r="E804" s="161" t="s">
        <v>1</v>
      </c>
      <c r="F804" s="162" t="s">
        <v>309</v>
      </c>
      <c r="H804" s="163">
        <v>289.8</v>
      </c>
      <c r="L804" s="160"/>
      <c r="M804" s="164"/>
      <c r="N804" s="165"/>
      <c r="O804" s="165"/>
      <c r="P804" s="165"/>
      <c r="Q804" s="165"/>
      <c r="R804" s="165"/>
      <c r="S804" s="165"/>
      <c r="T804" s="166"/>
      <c r="AT804" s="161" t="s">
        <v>306</v>
      </c>
      <c r="AU804" s="161" t="s">
        <v>83</v>
      </c>
      <c r="AV804" s="159" t="s">
        <v>310</v>
      </c>
      <c r="AW804" s="159" t="s">
        <v>31</v>
      </c>
      <c r="AX804" s="159" t="s">
        <v>8</v>
      </c>
      <c r="AY804" s="161" t="s">
        <v>298</v>
      </c>
    </row>
    <row r="805" spans="1:65" s="49" customFormat="1" ht="24.2" customHeight="1">
      <c r="A805" s="47"/>
      <c r="B805" s="46"/>
      <c r="C805" s="120" t="s">
        <v>1274</v>
      </c>
      <c r="D805" s="120" t="s">
        <v>358</v>
      </c>
      <c r="E805" s="121" t="s">
        <v>1275</v>
      </c>
      <c r="F805" s="122" t="s">
        <v>1276</v>
      </c>
      <c r="G805" s="123" t="s">
        <v>381</v>
      </c>
      <c r="H805" s="124">
        <v>295.596</v>
      </c>
      <c r="I805" s="24"/>
      <c r="J805" s="125">
        <f>ROUND(I805*H805,0)</f>
        <v>0</v>
      </c>
      <c r="K805" s="122" t="s">
        <v>314</v>
      </c>
      <c r="L805" s="126"/>
      <c r="M805" s="127" t="s">
        <v>1</v>
      </c>
      <c r="N805" s="128" t="s">
        <v>40</v>
      </c>
      <c r="O805" s="129"/>
      <c r="P805" s="130">
        <f>O805*H805</f>
        <v>0</v>
      </c>
      <c r="Q805" s="130">
        <v>0.003</v>
      </c>
      <c r="R805" s="130">
        <f>Q805*H805</f>
        <v>0.886788</v>
      </c>
      <c r="S805" s="130">
        <v>0</v>
      </c>
      <c r="T805" s="131">
        <f>S805*H805</f>
        <v>0</v>
      </c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R805" s="132" t="s">
        <v>475</v>
      </c>
      <c r="AT805" s="132" t="s">
        <v>358</v>
      </c>
      <c r="AU805" s="132" t="s">
        <v>83</v>
      </c>
      <c r="AY805" s="39" t="s">
        <v>298</v>
      </c>
      <c r="BE805" s="133">
        <f>IF(N805="základní",J805,0)</f>
        <v>0</v>
      </c>
      <c r="BF805" s="133">
        <f>IF(N805="snížená",J805,0)</f>
        <v>0</v>
      </c>
      <c r="BG805" s="133">
        <f>IF(N805="zákl. přenesená",J805,0)</f>
        <v>0</v>
      </c>
      <c r="BH805" s="133">
        <f>IF(N805="sníž. přenesená",J805,0)</f>
        <v>0</v>
      </c>
      <c r="BI805" s="133">
        <f>IF(N805="nulová",J805,0)</f>
        <v>0</v>
      </c>
      <c r="BJ805" s="39" t="s">
        <v>8</v>
      </c>
      <c r="BK805" s="133">
        <f>ROUND(I805*H805,0)</f>
        <v>0</v>
      </c>
      <c r="BL805" s="39" t="s">
        <v>378</v>
      </c>
      <c r="BM805" s="132" t="s">
        <v>1277</v>
      </c>
    </row>
    <row r="806" spans="2:51" s="150" customFormat="1" ht="12">
      <c r="B806" s="151"/>
      <c r="D806" s="152" t="s">
        <v>306</v>
      </c>
      <c r="E806" s="153" t="s">
        <v>1</v>
      </c>
      <c r="F806" s="154" t="s">
        <v>1278</v>
      </c>
      <c r="H806" s="155">
        <v>67.626</v>
      </c>
      <c r="L806" s="151"/>
      <c r="M806" s="156"/>
      <c r="N806" s="157"/>
      <c r="O806" s="157"/>
      <c r="P806" s="157"/>
      <c r="Q806" s="157"/>
      <c r="R806" s="157"/>
      <c r="S806" s="157"/>
      <c r="T806" s="158"/>
      <c r="AT806" s="153" t="s">
        <v>306</v>
      </c>
      <c r="AU806" s="153" t="s">
        <v>83</v>
      </c>
      <c r="AV806" s="150" t="s">
        <v>83</v>
      </c>
      <c r="AW806" s="150" t="s">
        <v>31</v>
      </c>
      <c r="AX806" s="150" t="s">
        <v>75</v>
      </c>
      <c r="AY806" s="153" t="s">
        <v>298</v>
      </c>
    </row>
    <row r="807" spans="2:51" s="150" customFormat="1" ht="12">
      <c r="B807" s="151"/>
      <c r="D807" s="152" t="s">
        <v>306</v>
      </c>
      <c r="E807" s="153" t="s">
        <v>1</v>
      </c>
      <c r="F807" s="154" t="s">
        <v>1279</v>
      </c>
      <c r="H807" s="155">
        <v>227.97</v>
      </c>
      <c r="L807" s="151"/>
      <c r="M807" s="156"/>
      <c r="N807" s="157"/>
      <c r="O807" s="157"/>
      <c r="P807" s="157"/>
      <c r="Q807" s="157"/>
      <c r="R807" s="157"/>
      <c r="S807" s="157"/>
      <c r="T807" s="158"/>
      <c r="AT807" s="153" t="s">
        <v>306</v>
      </c>
      <c r="AU807" s="153" t="s">
        <v>83</v>
      </c>
      <c r="AV807" s="150" t="s">
        <v>83</v>
      </c>
      <c r="AW807" s="150" t="s">
        <v>31</v>
      </c>
      <c r="AX807" s="150" t="s">
        <v>75</v>
      </c>
      <c r="AY807" s="153" t="s">
        <v>298</v>
      </c>
    </row>
    <row r="808" spans="2:51" s="159" customFormat="1" ht="12">
      <c r="B808" s="160"/>
      <c r="D808" s="152" t="s">
        <v>306</v>
      </c>
      <c r="E808" s="161" t="s">
        <v>1</v>
      </c>
      <c r="F808" s="162" t="s">
        <v>309</v>
      </c>
      <c r="H808" s="163">
        <v>295.596</v>
      </c>
      <c r="L808" s="160"/>
      <c r="M808" s="164"/>
      <c r="N808" s="165"/>
      <c r="O808" s="165"/>
      <c r="P808" s="165"/>
      <c r="Q808" s="165"/>
      <c r="R808" s="165"/>
      <c r="S808" s="165"/>
      <c r="T808" s="166"/>
      <c r="AT808" s="161" t="s">
        <v>306</v>
      </c>
      <c r="AU808" s="161" t="s">
        <v>83</v>
      </c>
      <c r="AV808" s="159" t="s">
        <v>310</v>
      </c>
      <c r="AW808" s="159" t="s">
        <v>31</v>
      </c>
      <c r="AX808" s="159" t="s">
        <v>8</v>
      </c>
      <c r="AY808" s="161" t="s">
        <v>298</v>
      </c>
    </row>
    <row r="809" spans="1:65" s="49" customFormat="1" ht="24.2" customHeight="1">
      <c r="A809" s="47"/>
      <c r="B809" s="46"/>
      <c r="C809" s="135" t="s">
        <v>1280</v>
      </c>
      <c r="D809" s="135" t="s">
        <v>300</v>
      </c>
      <c r="E809" s="136" t="s">
        <v>1281</v>
      </c>
      <c r="F809" s="137" t="s">
        <v>1282</v>
      </c>
      <c r="G809" s="138" t="s">
        <v>381</v>
      </c>
      <c r="H809" s="139">
        <v>144.9</v>
      </c>
      <c r="I809" s="23"/>
      <c r="J809" s="140">
        <f>ROUND(I809*H809,0)</f>
        <v>0</v>
      </c>
      <c r="K809" s="137" t="s">
        <v>314</v>
      </c>
      <c r="L809" s="46"/>
      <c r="M809" s="141" t="s">
        <v>1</v>
      </c>
      <c r="N809" s="142" t="s">
        <v>40</v>
      </c>
      <c r="O809" s="129"/>
      <c r="P809" s="130">
        <f>O809*H809</f>
        <v>0</v>
      </c>
      <c r="Q809" s="130">
        <v>0.0001235</v>
      </c>
      <c r="R809" s="130">
        <f>Q809*H809</f>
        <v>0.01789515</v>
      </c>
      <c r="S809" s="130">
        <v>0</v>
      </c>
      <c r="T809" s="131">
        <f>S809*H809</f>
        <v>0</v>
      </c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R809" s="132" t="s">
        <v>378</v>
      </c>
      <c r="AT809" s="132" t="s">
        <v>300</v>
      </c>
      <c r="AU809" s="132" t="s">
        <v>83</v>
      </c>
      <c r="AY809" s="39" t="s">
        <v>298</v>
      </c>
      <c r="BE809" s="133">
        <f>IF(N809="základní",J809,0)</f>
        <v>0</v>
      </c>
      <c r="BF809" s="133">
        <f>IF(N809="snížená",J809,0)</f>
        <v>0</v>
      </c>
      <c r="BG809" s="133">
        <f>IF(N809="zákl. přenesená",J809,0)</f>
        <v>0</v>
      </c>
      <c r="BH809" s="133">
        <f>IF(N809="sníž. přenesená",J809,0)</f>
        <v>0</v>
      </c>
      <c r="BI809" s="133">
        <f>IF(N809="nulová",J809,0)</f>
        <v>0</v>
      </c>
      <c r="BJ809" s="39" t="s">
        <v>8</v>
      </c>
      <c r="BK809" s="133">
        <f>ROUND(I809*H809,0)</f>
        <v>0</v>
      </c>
      <c r="BL809" s="39" t="s">
        <v>378</v>
      </c>
      <c r="BM809" s="132" t="s">
        <v>1283</v>
      </c>
    </row>
    <row r="810" spans="2:51" s="150" customFormat="1" ht="12">
      <c r="B810" s="151"/>
      <c r="D810" s="152" t="s">
        <v>306</v>
      </c>
      <c r="E810" s="153" t="s">
        <v>1</v>
      </c>
      <c r="F810" s="154" t="s">
        <v>217</v>
      </c>
      <c r="H810" s="155">
        <v>33.15</v>
      </c>
      <c r="L810" s="151"/>
      <c r="M810" s="156"/>
      <c r="N810" s="157"/>
      <c r="O810" s="157"/>
      <c r="P810" s="157"/>
      <c r="Q810" s="157"/>
      <c r="R810" s="157"/>
      <c r="S810" s="157"/>
      <c r="T810" s="158"/>
      <c r="AT810" s="153" t="s">
        <v>306</v>
      </c>
      <c r="AU810" s="153" t="s">
        <v>83</v>
      </c>
      <c r="AV810" s="150" t="s">
        <v>83</v>
      </c>
      <c r="AW810" s="150" t="s">
        <v>31</v>
      </c>
      <c r="AX810" s="150" t="s">
        <v>75</v>
      </c>
      <c r="AY810" s="153" t="s">
        <v>298</v>
      </c>
    </row>
    <row r="811" spans="2:51" s="150" customFormat="1" ht="12">
      <c r="B811" s="151"/>
      <c r="D811" s="152" t="s">
        <v>306</v>
      </c>
      <c r="E811" s="153" t="s">
        <v>1</v>
      </c>
      <c r="F811" s="154" t="s">
        <v>220</v>
      </c>
      <c r="H811" s="155">
        <v>111.75</v>
      </c>
      <c r="L811" s="151"/>
      <c r="M811" s="156"/>
      <c r="N811" s="157"/>
      <c r="O811" s="157"/>
      <c r="P811" s="157"/>
      <c r="Q811" s="157"/>
      <c r="R811" s="157"/>
      <c r="S811" s="157"/>
      <c r="T811" s="158"/>
      <c r="AT811" s="153" t="s">
        <v>306</v>
      </c>
      <c r="AU811" s="153" t="s">
        <v>83</v>
      </c>
      <c r="AV811" s="150" t="s">
        <v>83</v>
      </c>
      <c r="AW811" s="150" t="s">
        <v>31</v>
      </c>
      <c r="AX811" s="150" t="s">
        <v>75</v>
      </c>
      <c r="AY811" s="153" t="s">
        <v>298</v>
      </c>
    </row>
    <row r="812" spans="2:51" s="159" customFormat="1" ht="12">
      <c r="B812" s="160"/>
      <c r="D812" s="152" t="s">
        <v>306</v>
      </c>
      <c r="E812" s="161" t="s">
        <v>1</v>
      </c>
      <c r="F812" s="162" t="s">
        <v>309</v>
      </c>
      <c r="H812" s="163">
        <v>144.9</v>
      </c>
      <c r="L812" s="160"/>
      <c r="M812" s="164"/>
      <c r="N812" s="165"/>
      <c r="O812" s="165"/>
      <c r="P812" s="165"/>
      <c r="Q812" s="165"/>
      <c r="R812" s="165"/>
      <c r="S812" s="165"/>
      <c r="T812" s="166"/>
      <c r="AT812" s="161" t="s">
        <v>306</v>
      </c>
      <c r="AU812" s="161" t="s">
        <v>83</v>
      </c>
      <c r="AV812" s="159" t="s">
        <v>310</v>
      </c>
      <c r="AW812" s="159" t="s">
        <v>31</v>
      </c>
      <c r="AX812" s="159" t="s">
        <v>8</v>
      </c>
      <c r="AY812" s="161" t="s">
        <v>298</v>
      </c>
    </row>
    <row r="813" spans="1:65" s="49" customFormat="1" ht="14.45" customHeight="1">
      <c r="A813" s="47"/>
      <c r="B813" s="46"/>
      <c r="C813" s="120" t="s">
        <v>1284</v>
      </c>
      <c r="D813" s="120" t="s">
        <v>358</v>
      </c>
      <c r="E813" s="121" t="s">
        <v>1285</v>
      </c>
      <c r="F813" s="122" t="s">
        <v>1286</v>
      </c>
      <c r="G813" s="123" t="s">
        <v>303</v>
      </c>
      <c r="H813" s="124">
        <v>9.563</v>
      </c>
      <c r="I813" s="24"/>
      <c r="J813" s="125">
        <f>ROUND(I813*H813,0)</f>
        <v>0</v>
      </c>
      <c r="K813" s="122" t="s">
        <v>314</v>
      </c>
      <c r="L813" s="126"/>
      <c r="M813" s="127" t="s">
        <v>1</v>
      </c>
      <c r="N813" s="128" t="s">
        <v>40</v>
      </c>
      <c r="O813" s="129"/>
      <c r="P813" s="130">
        <f>O813*H813</f>
        <v>0</v>
      </c>
      <c r="Q813" s="130">
        <v>0.02</v>
      </c>
      <c r="R813" s="130">
        <f>Q813*H813</f>
        <v>0.19126</v>
      </c>
      <c r="S813" s="130">
        <v>0</v>
      </c>
      <c r="T813" s="131">
        <f>S813*H813</f>
        <v>0</v>
      </c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R813" s="132" t="s">
        <v>475</v>
      </c>
      <c r="AT813" s="132" t="s">
        <v>358</v>
      </c>
      <c r="AU813" s="132" t="s">
        <v>83</v>
      </c>
      <c r="AY813" s="39" t="s">
        <v>298</v>
      </c>
      <c r="BE813" s="133">
        <f>IF(N813="základní",J813,0)</f>
        <v>0</v>
      </c>
      <c r="BF813" s="133">
        <f>IF(N813="snížená",J813,0)</f>
        <v>0</v>
      </c>
      <c r="BG813" s="133">
        <f>IF(N813="zákl. přenesená",J813,0)</f>
        <v>0</v>
      </c>
      <c r="BH813" s="133">
        <f>IF(N813="sníž. přenesená",J813,0)</f>
        <v>0</v>
      </c>
      <c r="BI813" s="133">
        <f>IF(N813="nulová",J813,0)</f>
        <v>0</v>
      </c>
      <c r="BJ813" s="39" t="s">
        <v>8</v>
      </c>
      <c r="BK813" s="133">
        <f>ROUND(I813*H813,0)</f>
        <v>0</v>
      </c>
      <c r="BL813" s="39" t="s">
        <v>378</v>
      </c>
      <c r="BM813" s="132" t="s">
        <v>1287</v>
      </c>
    </row>
    <row r="814" spans="2:51" s="150" customFormat="1" ht="12">
      <c r="B814" s="151"/>
      <c r="D814" s="152" t="s">
        <v>306</v>
      </c>
      <c r="E814" s="153" t="s">
        <v>1</v>
      </c>
      <c r="F814" s="154" t="s">
        <v>1288</v>
      </c>
      <c r="H814" s="155">
        <v>1.014</v>
      </c>
      <c r="L814" s="151"/>
      <c r="M814" s="156"/>
      <c r="N814" s="157"/>
      <c r="O814" s="157"/>
      <c r="P814" s="157"/>
      <c r="Q814" s="157"/>
      <c r="R814" s="157"/>
      <c r="S814" s="157"/>
      <c r="T814" s="158"/>
      <c r="AT814" s="153" t="s">
        <v>306</v>
      </c>
      <c r="AU814" s="153" t="s">
        <v>83</v>
      </c>
      <c r="AV814" s="150" t="s">
        <v>83</v>
      </c>
      <c r="AW814" s="150" t="s">
        <v>31</v>
      </c>
      <c r="AX814" s="150" t="s">
        <v>75</v>
      </c>
      <c r="AY814" s="153" t="s">
        <v>298</v>
      </c>
    </row>
    <row r="815" spans="2:51" s="150" customFormat="1" ht="12">
      <c r="B815" s="151"/>
      <c r="D815" s="152" t="s">
        <v>306</v>
      </c>
      <c r="E815" s="153" t="s">
        <v>1</v>
      </c>
      <c r="F815" s="154" t="s">
        <v>1289</v>
      </c>
      <c r="H815" s="155">
        <v>8.549</v>
      </c>
      <c r="L815" s="151"/>
      <c r="M815" s="156"/>
      <c r="N815" s="157"/>
      <c r="O815" s="157"/>
      <c r="P815" s="157"/>
      <c r="Q815" s="157"/>
      <c r="R815" s="157"/>
      <c r="S815" s="157"/>
      <c r="T815" s="158"/>
      <c r="AT815" s="153" t="s">
        <v>306</v>
      </c>
      <c r="AU815" s="153" t="s">
        <v>83</v>
      </c>
      <c r="AV815" s="150" t="s">
        <v>83</v>
      </c>
      <c r="AW815" s="150" t="s">
        <v>31</v>
      </c>
      <c r="AX815" s="150" t="s">
        <v>75</v>
      </c>
      <c r="AY815" s="153" t="s">
        <v>298</v>
      </c>
    </row>
    <row r="816" spans="2:51" s="159" customFormat="1" ht="12">
      <c r="B816" s="160"/>
      <c r="D816" s="152" t="s">
        <v>306</v>
      </c>
      <c r="E816" s="161" t="s">
        <v>1</v>
      </c>
      <c r="F816" s="162" t="s">
        <v>309</v>
      </c>
      <c r="H816" s="163">
        <v>9.563</v>
      </c>
      <c r="L816" s="160"/>
      <c r="M816" s="164"/>
      <c r="N816" s="165"/>
      <c r="O816" s="165"/>
      <c r="P816" s="165"/>
      <c r="Q816" s="165"/>
      <c r="R816" s="165"/>
      <c r="S816" s="165"/>
      <c r="T816" s="166"/>
      <c r="AT816" s="161" t="s">
        <v>306</v>
      </c>
      <c r="AU816" s="161" t="s">
        <v>83</v>
      </c>
      <c r="AV816" s="159" t="s">
        <v>310</v>
      </c>
      <c r="AW816" s="159" t="s">
        <v>31</v>
      </c>
      <c r="AX816" s="159" t="s">
        <v>8</v>
      </c>
      <c r="AY816" s="161" t="s">
        <v>298</v>
      </c>
    </row>
    <row r="817" spans="1:65" s="49" customFormat="1" ht="37.9" customHeight="1">
      <c r="A817" s="47"/>
      <c r="B817" s="46"/>
      <c r="C817" s="135" t="s">
        <v>1290</v>
      </c>
      <c r="D817" s="135" t="s">
        <v>300</v>
      </c>
      <c r="E817" s="136" t="s">
        <v>1291</v>
      </c>
      <c r="F817" s="137" t="s">
        <v>1292</v>
      </c>
      <c r="G817" s="138" t="s">
        <v>381</v>
      </c>
      <c r="H817" s="139">
        <v>23.8</v>
      </c>
      <c r="I817" s="23"/>
      <c r="J817" s="140">
        <f>ROUND(I817*H817,0)</f>
        <v>0</v>
      </c>
      <c r="K817" s="137" t="s">
        <v>314</v>
      </c>
      <c r="L817" s="46"/>
      <c r="M817" s="141" t="s">
        <v>1</v>
      </c>
      <c r="N817" s="142" t="s">
        <v>40</v>
      </c>
      <c r="O817" s="129"/>
      <c r="P817" s="130">
        <f>O817*H817</f>
        <v>0</v>
      </c>
      <c r="Q817" s="130">
        <v>0.000185</v>
      </c>
      <c r="R817" s="130">
        <f>Q817*H817</f>
        <v>0.004403</v>
      </c>
      <c r="S817" s="130">
        <v>0</v>
      </c>
      <c r="T817" s="131">
        <f>S817*H817</f>
        <v>0</v>
      </c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R817" s="132" t="s">
        <v>378</v>
      </c>
      <c r="AT817" s="132" t="s">
        <v>300</v>
      </c>
      <c r="AU817" s="132" t="s">
        <v>83</v>
      </c>
      <c r="AY817" s="39" t="s">
        <v>298</v>
      </c>
      <c r="BE817" s="133">
        <f>IF(N817="základní",J817,0)</f>
        <v>0</v>
      </c>
      <c r="BF817" s="133">
        <f>IF(N817="snížená",J817,0)</f>
        <v>0</v>
      </c>
      <c r="BG817" s="133">
        <f>IF(N817="zákl. přenesená",J817,0)</f>
        <v>0</v>
      </c>
      <c r="BH817" s="133">
        <f>IF(N817="sníž. přenesená",J817,0)</f>
        <v>0</v>
      </c>
      <c r="BI817" s="133">
        <f>IF(N817="nulová",J817,0)</f>
        <v>0</v>
      </c>
      <c r="BJ817" s="39" t="s">
        <v>8</v>
      </c>
      <c r="BK817" s="133">
        <f>ROUND(I817*H817,0)</f>
        <v>0</v>
      </c>
      <c r="BL817" s="39" t="s">
        <v>378</v>
      </c>
      <c r="BM817" s="132" t="s">
        <v>1293</v>
      </c>
    </row>
    <row r="818" spans="2:51" s="150" customFormat="1" ht="12">
      <c r="B818" s="151"/>
      <c r="D818" s="152" t="s">
        <v>306</v>
      </c>
      <c r="E818" s="153" t="s">
        <v>1</v>
      </c>
      <c r="F818" s="154" t="s">
        <v>1294</v>
      </c>
      <c r="H818" s="155">
        <v>15.2</v>
      </c>
      <c r="L818" s="151"/>
      <c r="M818" s="156"/>
      <c r="N818" s="157"/>
      <c r="O818" s="157"/>
      <c r="P818" s="157"/>
      <c r="Q818" s="157"/>
      <c r="R818" s="157"/>
      <c r="S818" s="157"/>
      <c r="T818" s="158"/>
      <c r="AT818" s="153" t="s">
        <v>306</v>
      </c>
      <c r="AU818" s="153" t="s">
        <v>83</v>
      </c>
      <c r="AV818" s="150" t="s">
        <v>83</v>
      </c>
      <c r="AW818" s="150" t="s">
        <v>31</v>
      </c>
      <c r="AX818" s="150" t="s">
        <v>75</v>
      </c>
      <c r="AY818" s="153" t="s">
        <v>298</v>
      </c>
    </row>
    <row r="819" spans="2:51" s="150" customFormat="1" ht="12">
      <c r="B819" s="151"/>
      <c r="D819" s="152" t="s">
        <v>306</v>
      </c>
      <c r="E819" s="153" t="s">
        <v>1</v>
      </c>
      <c r="F819" s="154" t="s">
        <v>1295</v>
      </c>
      <c r="H819" s="155">
        <v>8.6</v>
      </c>
      <c r="L819" s="151"/>
      <c r="M819" s="156"/>
      <c r="N819" s="157"/>
      <c r="O819" s="157"/>
      <c r="P819" s="157"/>
      <c r="Q819" s="157"/>
      <c r="R819" s="157"/>
      <c r="S819" s="157"/>
      <c r="T819" s="158"/>
      <c r="AT819" s="153" t="s">
        <v>306</v>
      </c>
      <c r="AU819" s="153" t="s">
        <v>83</v>
      </c>
      <c r="AV819" s="150" t="s">
        <v>83</v>
      </c>
      <c r="AW819" s="150" t="s">
        <v>31</v>
      </c>
      <c r="AX819" s="150" t="s">
        <v>75</v>
      </c>
      <c r="AY819" s="153" t="s">
        <v>298</v>
      </c>
    </row>
    <row r="820" spans="2:51" s="159" customFormat="1" ht="12">
      <c r="B820" s="160"/>
      <c r="D820" s="152" t="s">
        <v>306</v>
      </c>
      <c r="E820" s="161" t="s">
        <v>223</v>
      </c>
      <c r="F820" s="162" t="s">
        <v>309</v>
      </c>
      <c r="H820" s="163">
        <v>23.8</v>
      </c>
      <c r="L820" s="160"/>
      <c r="M820" s="164"/>
      <c r="N820" s="165"/>
      <c r="O820" s="165"/>
      <c r="P820" s="165"/>
      <c r="Q820" s="165"/>
      <c r="R820" s="165"/>
      <c r="S820" s="165"/>
      <c r="T820" s="166"/>
      <c r="AT820" s="161" t="s">
        <v>306</v>
      </c>
      <c r="AU820" s="161" t="s">
        <v>83</v>
      </c>
      <c r="AV820" s="159" t="s">
        <v>310</v>
      </c>
      <c r="AW820" s="159" t="s">
        <v>31</v>
      </c>
      <c r="AX820" s="159" t="s">
        <v>8</v>
      </c>
      <c r="AY820" s="161" t="s">
        <v>298</v>
      </c>
    </row>
    <row r="821" spans="1:65" s="49" customFormat="1" ht="24.2" customHeight="1">
      <c r="A821" s="47"/>
      <c r="B821" s="46"/>
      <c r="C821" s="120" t="s">
        <v>1296</v>
      </c>
      <c r="D821" s="120" t="s">
        <v>358</v>
      </c>
      <c r="E821" s="121" t="s">
        <v>1297</v>
      </c>
      <c r="F821" s="122" t="s">
        <v>1298</v>
      </c>
      <c r="G821" s="123" t="s">
        <v>381</v>
      </c>
      <c r="H821" s="124">
        <v>24.276</v>
      </c>
      <c r="I821" s="24"/>
      <c r="J821" s="125">
        <f>ROUND(I821*H821,0)</f>
        <v>0</v>
      </c>
      <c r="K821" s="122" t="s">
        <v>314</v>
      </c>
      <c r="L821" s="126"/>
      <c r="M821" s="127" t="s">
        <v>1</v>
      </c>
      <c r="N821" s="128" t="s">
        <v>40</v>
      </c>
      <c r="O821" s="129"/>
      <c r="P821" s="130">
        <f>O821*H821</f>
        <v>0</v>
      </c>
      <c r="Q821" s="130">
        <v>0.0025</v>
      </c>
      <c r="R821" s="130">
        <f>Q821*H821</f>
        <v>0.06069</v>
      </c>
      <c r="S821" s="130">
        <v>0</v>
      </c>
      <c r="T821" s="131">
        <f>S821*H821</f>
        <v>0</v>
      </c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R821" s="132" t="s">
        <v>475</v>
      </c>
      <c r="AT821" s="132" t="s">
        <v>358</v>
      </c>
      <c r="AU821" s="132" t="s">
        <v>83</v>
      </c>
      <c r="AY821" s="39" t="s">
        <v>298</v>
      </c>
      <c r="BE821" s="133">
        <f>IF(N821="základní",J821,0)</f>
        <v>0</v>
      </c>
      <c r="BF821" s="133">
        <f>IF(N821="snížená",J821,0)</f>
        <v>0</v>
      </c>
      <c r="BG821" s="133">
        <f>IF(N821="zákl. přenesená",J821,0)</f>
        <v>0</v>
      </c>
      <c r="BH821" s="133">
        <f>IF(N821="sníž. přenesená",J821,0)</f>
        <v>0</v>
      </c>
      <c r="BI821" s="133">
        <f>IF(N821="nulová",J821,0)</f>
        <v>0</v>
      </c>
      <c r="BJ821" s="39" t="s">
        <v>8</v>
      </c>
      <c r="BK821" s="133">
        <f>ROUND(I821*H821,0)</f>
        <v>0</v>
      </c>
      <c r="BL821" s="39" t="s">
        <v>378</v>
      </c>
      <c r="BM821" s="132" t="s">
        <v>1299</v>
      </c>
    </row>
    <row r="822" spans="2:51" s="150" customFormat="1" ht="12">
      <c r="B822" s="151"/>
      <c r="D822" s="152" t="s">
        <v>306</v>
      </c>
      <c r="E822" s="153" t="s">
        <v>1</v>
      </c>
      <c r="F822" s="154" t="s">
        <v>1300</v>
      </c>
      <c r="H822" s="155">
        <v>24.276</v>
      </c>
      <c r="L822" s="151"/>
      <c r="M822" s="156"/>
      <c r="N822" s="157"/>
      <c r="O822" s="157"/>
      <c r="P822" s="157"/>
      <c r="Q822" s="157"/>
      <c r="R822" s="157"/>
      <c r="S822" s="157"/>
      <c r="T822" s="158"/>
      <c r="AT822" s="153" t="s">
        <v>306</v>
      </c>
      <c r="AU822" s="153" t="s">
        <v>83</v>
      </c>
      <c r="AV822" s="150" t="s">
        <v>83</v>
      </c>
      <c r="AW822" s="150" t="s">
        <v>31</v>
      </c>
      <c r="AX822" s="150" t="s">
        <v>8</v>
      </c>
      <c r="AY822" s="153" t="s">
        <v>298</v>
      </c>
    </row>
    <row r="823" spans="1:65" s="49" customFormat="1" ht="24.2" customHeight="1">
      <c r="A823" s="47"/>
      <c r="B823" s="46"/>
      <c r="C823" s="135" t="s">
        <v>1301</v>
      </c>
      <c r="D823" s="135" t="s">
        <v>300</v>
      </c>
      <c r="E823" s="136" t="s">
        <v>1302</v>
      </c>
      <c r="F823" s="137" t="s">
        <v>1303</v>
      </c>
      <c r="G823" s="138" t="s">
        <v>381</v>
      </c>
      <c r="H823" s="139">
        <v>34.03</v>
      </c>
      <c r="I823" s="23"/>
      <c r="J823" s="140">
        <f>ROUND(I823*H823,0)</f>
        <v>0</v>
      </c>
      <c r="K823" s="137" t="s">
        <v>314</v>
      </c>
      <c r="L823" s="46"/>
      <c r="M823" s="141" t="s">
        <v>1</v>
      </c>
      <c r="N823" s="142" t="s">
        <v>40</v>
      </c>
      <c r="O823" s="129"/>
      <c r="P823" s="130">
        <f>O823*H823</f>
        <v>0</v>
      </c>
      <c r="Q823" s="130">
        <v>0</v>
      </c>
      <c r="R823" s="130">
        <f>Q823*H823</f>
        <v>0</v>
      </c>
      <c r="S823" s="130">
        <v>0</v>
      </c>
      <c r="T823" s="131">
        <f>S823*H823</f>
        <v>0</v>
      </c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R823" s="132" t="s">
        <v>378</v>
      </c>
      <c r="AT823" s="132" t="s">
        <v>300</v>
      </c>
      <c r="AU823" s="132" t="s">
        <v>83</v>
      </c>
      <c r="AY823" s="39" t="s">
        <v>298</v>
      </c>
      <c r="BE823" s="133">
        <f>IF(N823="základní",J823,0)</f>
        <v>0</v>
      </c>
      <c r="BF823" s="133">
        <f>IF(N823="snížená",J823,0)</f>
        <v>0</v>
      </c>
      <c r="BG823" s="133">
        <f>IF(N823="zákl. přenesená",J823,0)</f>
        <v>0</v>
      </c>
      <c r="BH823" s="133">
        <f>IF(N823="sníž. přenesená",J823,0)</f>
        <v>0</v>
      </c>
      <c r="BI823" s="133">
        <f>IF(N823="nulová",J823,0)</f>
        <v>0</v>
      </c>
      <c r="BJ823" s="39" t="s">
        <v>8</v>
      </c>
      <c r="BK823" s="133">
        <f>ROUND(I823*H823,0)</f>
        <v>0</v>
      </c>
      <c r="BL823" s="39" t="s">
        <v>378</v>
      </c>
      <c r="BM823" s="132" t="s">
        <v>1304</v>
      </c>
    </row>
    <row r="824" spans="2:51" s="150" customFormat="1" ht="12">
      <c r="B824" s="151"/>
      <c r="D824" s="152" t="s">
        <v>306</v>
      </c>
      <c r="E824" s="153" t="s">
        <v>1</v>
      </c>
      <c r="F824" s="154" t="s">
        <v>1305</v>
      </c>
      <c r="H824" s="155">
        <v>34.03</v>
      </c>
      <c r="L824" s="151"/>
      <c r="M824" s="156"/>
      <c r="N824" s="157"/>
      <c r="O824" s="157"/>
      <c r="P824" s="157"/>
      <c r="Q824" s="157"/>
      <c r="R824" s="157"/>
      <c r="S824" s="157"/>
      <c r="T824" s="158"/>
      <c r="AT824" s="153" t="s">
        <v>306</v>
      </c>
      <c r="AU824" s="153" t="s">
        <v>83</v>
      </c>
      <c r="AV824" s="150" t="s">
        <v>83</v>
      </c>
      <c r="AW824" s="150" t="s">
        <v>31</v>
      </c>
      <c r="AX824" s="150" t="s">
        <v>75</v>
      </c>
      <c r="AY824" s="153" t="s">
        <v>298</v>
      </c>
    </row>
    <row r="825" spans="2:51" s="159" customFormat="1" ht="12">
      <c r="B825" s="160"/>
      <c r="D825" s="152" t="s">
        <v>306</v>
      </c>
      <c r="E825" s="161" t="s">
        <v>1</v>
      </c>
      <c r="F825" s="162" t="s">
        <v>309</v>
      </c>
      <c r="H825" s="163">
        <v>34.03</v>
      </c>
      <c r="L825" s="160"/>
      <c r="M825" s="164"/>
      <c r="N825" s="165"/>
      <c r="O825" s="165"/>
      <c r="P825" s="165"/>
      <c r="Q825" s="165"/>
      <c r="R825" s="165"/>
      <c r="S825" s="165"/>
      <c r="T825" s="166"/>
      <c r="AT825" s="161" t="s">
        <v>306</v>
      </c>
      <c r="AU825" s="161" t="s">
        <v>83</v>
      </c>
      <c r="AV825" s="159" t="s">
        <v>310</v>
      </c>
      <c r="AW825" s="159" t="s">
        <v>31</v>
      </c>
      <c r="AX825" s="159" t="s">
        <v>8</v>
      </c>
      <c r="AY825" s="161" t="s">
        <v>298</v>
      </c>
    </row>
    <row r="826" spans="1:65" s="49" customFormat="1" ht="14.45" customHeight="1">
      <c r="A826" s="47"/>
      <c r="B826" s="46"/>
      <c r="C826" s="120" t="s">
        <v>1306</v>
      </c>
      <c r="D826" s="120" t="s">
        <v>358</v>
      </c>
      <c r="E826" s="121" t="s">
        <v>1307</v>
      </c>
      <c r="F826" s="122" t="s">
        <v>1308</v>
      </c>
      <c r="G826" s="123" t="s">
        <v>381</v>
      </c>
      <c r="H826" s="124">
        <v>37.433</v>
      </c>
      <c r="I826" s="24"/>
      <c r="J826" s="125">
        <f>ROUND(I826*H826,0)</f>
        <v>0</v>
      </c>
      <c r="K826" s="122" t="s">
        <v>1309</v>
      </c>
      <c r="L826" s="126"/>
      <c r="M826" s="127" t="s">
        <v>1</v>
      </c>
      <c r="N826" s="128" t="s">
        <v>40</v>
      </c>
      <c r="O826" s="129"/>
      <c r="P826" s="130">
        <f>O826*H826</f>
        <v>0</v>
      </c>
      <c r="Q826" s="130">
        <v>0.00012</v>
      </c>
      <c r="R826" s="130">
        <f>Q826*H826</f>
        <v>0.00449196</v>
      </c>
      <c r="S826" s="130">
        <v>0</v>
      </c>
      <c r="T826" s="131">
        <f>S826*H826</f>
        <v>0</v>
      </c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R826" s="132" t="s">
        <v>475</v>
      </c>
      <c r="AT826" s="132" t="s">
        <v>358</v>
      </c>
      <c r="AU826" s="132" t="s">
        <v>83</v>
      </c>
      <c r="AY826" s="39" t="s">
        <v>298</v>
      </c>
      <c r="BE826" s="133">
        <f>IF(N826="základní",J826,0)</f>
        <v>0</v>
      </c>
      <c r="BF826" s="133">
        <f>IF(N826="snížená",J826,0)</f>
        <v>0</v>
      </c>
      <c r="BG826" s="133">
        <f>IF(N826="zákl. přenesená",J826,0)</f>
        <v>0</v>
      </c>
      <c r="BH826" s="133">
        <f>IF(N826="sníž. přenesená",J826,0)</f>
        <v>0</v>
      </c>
      <c r="BI826" s="133">
        <f>IF(N826="nulová",J826,0)</f>
        <v>0</v>
      </c>
      <c r="BJ826" s="39" t="s">
        <v>8</v>
      </c>
      <c r="BK826" s="133">
        <f>ROUND(I826*H826,0)</f>
        <v>0</v>
      </c>
      <c r="BL826" s="39" t="s">
        <v>378</v>
      </c>
      <c r="BM826" s="132" t="s">
        <v>1310</v>
      </c>
    </row>
    <row r="827" spans="2:51" s="150" customFormat="1" ht="12">
      <c r="B827" s="151"/>
      <c r="D827" s="152" t="s">
        <v>306</v>
      </c>
      <c r="E827" s="153" t="s">
        <v>1</v>
      </c>
      <c r="F827" s="154" t="s">
        <v>1311</v>
      </c>
      <c r="H827" s="155">
        <v>37.433</v>
      </c>
      <c r="L827" s="151"/>
      <c r="M827" s="156"/>
      <c r="N827" s="157"/>
      <c r="O827" s="157"/>
      <c r="P827" s="157"/>
      <c r="Q827" s="157"/>
      <c r="R827" s="157"/>
      <c r="S827" s="157"/>
      <c r="T827" s="158"/>
      <c r="AT827" s="153" t="s">
        <v>306</v>
      </c>
      <c r="AU827" s="153" t="s">
        <v>83</v>
      </c>
      <c r="AV827" s="150" t="s">
        <v>83</v>
      </c>
      <c r="AW827" s="150" t="s">
        <v>31</v>
      </c>
      <c r="AX827" s="150" t="s">
        <v>75</v>
      </c>
      <c r="AY827" s="153" t="s">
        <v>298</v>
      </c>
    </row>
    <row r="828" spans="2:51" s="159" customFormat="1" ht="12">
      <c r="B828" s="160"/>
      <c r="D828" s="152" t="s">
        <v>306</v>
      </c>
      <c r="E828" s="161" t="s">
        <v>1</v>
      </c>
      <c r="F828" s="162" t="s">
        <v>309</v>
      </c>
      <c r="H828" s="163">
        <v>37.433</v>
      </c>
      <c r="L828" s="160"/>
      <c r="M828" s="164"/>
      <c r="N828" s="165"/>
      <c r="O828" s="165"/>
      <c r="P828" s="165"/>
      <c r="Q828" s="165"/>
      <c r="R828" s="165"/>
      <c r="S828" s="165"/>
      <c r="T828" s="166"/>
      <c r="AT828" s="161" t="s">
        <v>306</v>
      </c>
      <c r="AU828" s="161" t="s">
        <v>83</v>
      </c>
      <c r="AV828" s="159" t="s">
        <v>310</v>
      </c>
      <c r="AW828" s="159" t="s">
        <v>31</v>
      </c>
      <c r="AX828" s="159" t="s">
        <v>8</v>
      </c>
      <c r="AY828" s="161" t="s">
        <v>298</v>
      </c>
    </row>
    <row r="829" spans="1:65" s="49" customFormat="1" ht="24.2" customHeight="1">
      <c r="A829" s="47"/>
      <c r="B829" s="46"/>
      <c r="C829" s="135" t="s">
        <v>1312</v>
      </c>
      <c r="D829" s="135" t="s">
        <v>300</v>
      </c>
      <c r="E829" s="136" t="s">
        <v>1313</v>
      </c>
      <c r="F829" s="137" t="s">
        <v>1314</v>
      </c>
      <c r="G829" s="138" t="s">
        <v>347</v>
      </c>
      <c r="H829" s="139">
        <v>1.297</v>
      </c>
      <c r="I829" s="23"/>
      <c r="J829" s="140">
        <f>ROUND(I829*H829,0)</f>
        <v>0</v>
      </c>
      <c r="K829" s="137" t="s">
        <v>314</v>
      </c>
      <c r="L829" s="46"/>
      <c r="M829" s="141" t="s">
        <v>1</v>
      </c>
      <c r="N829" s="142" t="s">
        <v>40</v>
      </c>
      <c r="O829" s="129"/>
      <c r="P829" s="130">
        <f>O829*H829</f>
        <v>0</v>
      </c>
      <c r="Q829" s="130">
        <v>0</v>
      </c>
      <c r="R829" s="130">
        <f>Q829*H829</f>
        <v>0</v>
      </c>
      <c r="S829" s="130">
        <v>0</v>
      </c>
      <c r="T829" s="131">
        <f>S829*H829</f>
        <v>0</v>
      </c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R829" s="132" t="s">
        <v>378</v>
      </c>
      <c r="AT829" s="132" t="s">
        <v>300</v>
      </c>
      <c r="AU829" s="132" t="s">
        <v>83</v>
      </c>
      <c r="AY829" s="39" t="s">
        <v>298</v>
      </c>
      <c r="BE829" s="133">
        <f>IF(N829="základní",J829,0)</f>
        <v>0</v>
      </c>
      <c r="BF829" s="133">
        <f>IF(N829="snížená",J829,0)</f>
        <v>0</v>
      </c>
      <c r="BG829" s="133">
        <f>IF(N829="zákl. přenesená",J829,0)</f>
        <v>0</v>
      </c>
      <c r="BH829" s="133">
        <f>IF(N829="sníž. přenesená",J829,0)</f>
        <v>0</v>
      </c>
      <c r="BI829" s="133">
        <f>IF(N829="nulová",J829,0)</f>
        <v>0</v>
      </c>
      <c r="BJ829" s="39" t="s">
        <v>8</v>
      </c>
      <c r="BK829" s="133">
        <f>ROUND(I829*H829,0)</f>
        <v>0</v>
      </c>
      <c r="BL829" s="39" t="s">
        <v>378</v>
      </c>
      <c r="BM829" s="132" t="s">
        <v>1315</v>
      </c>
    </row>
    <row r="830" spans="2:63" s="107" customFormat="1" ht="22.9" customHeight="1">
      <c r="B830" s="108"/>
      <c r="D830" s="109" t="s">
        <v>74</v>
      </c>
      <c r="E830" s="118" t="s">
        <v>1316</v>
      </c>
      <c r="F830" s="118" t="s">
        <v>1317</v>
      </c>
      <c r="J830" s="119">
        <f>BK830</f>
        <v>0</v>
      </c>
      <c r="L830" s="108"/>
      <c r="M830" s="112"/>
      <c r="N830" s="113"/>
      <c r="O830" s="113"/>
      <c r="P830" s="114">
        <f>SUM(P831:P873)</f>
        <v>0</v>
      </c>
      <c r="Q830" s="113"/>
      <c r="R830" s="114">
        <f>SUM(R831:R873)</f>
        <v>0.9411527287349999</v>
      </c>
      <c r="S830" s="113"/>
      <c r="T830" s="115">
        <f>SUM(T831:T873)</f>
        <v>0</v>
      </c>
      <c r="AR830" s="109" t="s">
        <v>83</v>
      </c>
      <c r="AT830" s="116" t="s">
        <v>74</v>
      </c>
      <c r="AU830" s="116" t="s">
        <v>8</v>
      </c>
      <c r="AY830" s="109" t="s">
        <v>298</v>
      </c>
      <c r="BK830" s="117">
        <f>SUM(BK831:BK873)</f>
        <v>0</v>
      </c>
    </row>
    <row r="831" spans="1:65" s="49" customFormat="1" ht="24.2" customHeight="1">
      <c r="A831" s="47"/>
      <c r="B831" s="46"/>
      <c r="C831" s="135" t="s">
        <v>1318</v>
      </c>
      <c r="D831" s="135" t="s">
        <v>300</v>
      </c>
      <c r="E831" s="136" t="s">
        <v>1319</v>
      </c>
      <c r="F831" s="137" t="s">
        <v>1320</v>
      </c>
      <c r="G831" s="138" t="s">
        <v>303</v>
      </c>
      <c r="H831" s="139">
        <v>0.027</v>
      </c>
      <c r="I831" s="23"/>
      <c r="J831" s="140">
        <f>ROUND(I831*H831,0)</f>
        <v>0</v>
      </c>
      <c r="K831" s="137" t="s">
        <v>314</v>
      </c>
      <c r="L831" s="46"/>
      <c r="M831" s="141" t="s">
        <v>1</v>
      </c>
      <c r="N831" s="142" t="s">
        <v>40</v>
      </c>
      <c r="O831" s="129"/>
      <c r="P831" s="130">
        <f>O831*H831</f>
        <v>0</v>
      </c>
      <c r="Q831" s="130">
        <v>0.00189</v>
      </c>
      <c r="R831" s="130">
        <f>Q831*H831</f>
        <v>5.103E-05</v>
      </c>
      <c r="S831" s="130">
        <v>0</v>
      </c>
      <c r="T831" s="131">
        <f>S831*H831</f>
        <v>0</v>
      </c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R831" s="132" t="s">
        <v>378</v>
      </c>
      <c r="AT831" s="132" t="s">
        <v>300</v>
      </c>
      <c r="AU831" s="132" t="s">
        <v>83</v>
      </c>
      <c r="AY831" s="39" t="s">
        <v>298</v>
      </c>
      <c r="BE831" s="133">
        <f>IF(N831="základní",J831,0)</f>
        <v>0</v>
      </c>
      <c r="BF831" s="133">
        <f>IF(N831="snížená",J831,0)</f>
        <v>0</v>
      </c>
      <c r="BG831" s="133">
        <f>IF(N831="zákl. přenesená",J831,0)</f>
        <v>0</v>
      </c>
      <c r="BH831" s="133">
        <f>IF(N831="sníž. přenesená",J831,0)</f>
        <v>0</v>
      </c>
      <c r="BI831" s="133">
        <f>IF(N831="nulová",J831,0)</f>
        <v>0</v>
      </c>
      <c r="BJ831" s="39" t="s">
        <v>8</v>
      </c>
      <c r="BK831" s="133">
        <f>ROUND(I831*H831,0)</f>
        <v>0</v>
      </c>
      <c r="BL831" s="39" t="s">
        <v>378</v>
      </c>
      <c r="BM831" s="132" t="s">
        <v>1321</v>
      </c>
    </row>
    <row r="832" spans="2:51" s="150" customFormat="1" ht="12">
      <c r="B832" s="151"/>
      <c r="D832" s="152" t="s">
        <v>306</v>
      </c>
      <c r="E832" s="153" t="s">
        <v>1</v>
      </c>
      <c r="F832" s="154" t="s">
        <v>1322</v>
      </c>
      <c r="H832" s="155">
        <v>0.027</v>
      </c>
      <c r="L832" s="151"/>
      <c r="M832" s="156"/>
      <c r="N832" s="157"/>
      <c r="O832" s="157"/>
      <c r="P832" s="157"/>
      <c r="Q832" s="157"/>
      <c r="R832" s="157"/>
      <c r="S832" s="157"/>
      <c r="T832" s="158"/>
      <c r="AT832" s="153" t="s">
        <v>306</v>
      </c>
      <c r="AU832" s="153" t="s">
        <v>83</v>
      </c>
      <c r="AV832" s="150" t="s">
        <v>83</v>
      </c>
      <c r="AW832" s="150" t="s">
        <v>31</v>
      </c>
      <c r="AX832" s="150" t="s">
        <v>75</v>
      </c>
      <c r="AY832" s="153" t="s">
        <v>298</v>
      </c>
    </row>
    <row r="833" spans="2:51" s="159" customFormat="1" ht="12">
      <c r="B833" s="160"/>
      <c r="D833" s="152" t="s">
        <v>306</v>
      </c>
      <c r="E833" s="161" t="s">
        <v>1</v>
      </c>
      <c r="F833" s="162" t="s">
        <v>309</v>
      </c>
      <c r="H833" s="163">
        <v>0.027</v>
      </c>
      <c r="L833" s="160"/>
      <c r="M833" s="164"/>
      <c r="N833" s="165"/>
      <c r="O833" s="165"/>
      <c r="P833" s="165"/>
      <c r="Q833" s="165"/>
      <c r="R833" s="165"/>
      <c r="S833" s="165"/>
      <c r="T833" s="166"/>
      <c r="AT833" s="161" t="s">
        <v>306</v>
      </c>
      <c r="AU833" s="161" t="s">
        <v>83</v>
      </c>
      <c r="AV833" s="159" t="s">
        <v>310</v>
      </c>
      <c r="AW833" s="159" t="s">
        <v>31</v>
      </c>
      <c r="AX833" s="159" t="s">
        <v>8</v>
      </c>
      <c r="AY833" s="161" t="s">
        <v>298</v>
      </c>
    </row>
    <row r="834" spans="1:65" s="49" customFormat="1" ht="14.45" customHeight="1">
      <c r="A834" s="47"/>
      <c r="B834" s="46"/>
      <c r="C834" s="135" t="s">
        <v>1323</v>
      </c>
      <c r="D834" s="135" t="s">
        <v>300</v>
      </c>
      <c r="E834" s="136" t="s">
        <v>1324</v>
      </c>
      <c r="F834" s="137" t="s">
        <v>1325</v>
      </c>
      <c r="G834" s="138" t="s">
        <v>1326</v>
      </c>
      <c r="H834" s="139">
        <v>16.038</v>
      </c>
      <c r="I834" s="23"/>
      <c r="J834" s="140">
        <f>ROUND(I834*H834,0)</f>
        <v>0</v>
      </c>
      <c r="K834" s="137" t="s">
        <v>314</v>
      </c>
      <c r="L834" s="46"/>
      <c r="M834" s="141" t="s">
        <v>1</v>
      </c>
      <c r="N834" s="142" t="s">
        <v>40</v>
      </c>
      <c r="O834" s="129"/>
      <c r="P834" s="130">
        <f>O834*H834</f>
        <v>0</v>
      </c>
      <c r="Q834" s="130">
        <v>0</v>
      </c>
      <c r="R834" s="130">
        <f>Q834*H834</f>
        <v>0</v>
      </c>
      <c r="S834" s="130">
        <v>0</v>
      </c>
      <c r="T834" s="131">
        <f>S834*H834</f>
        <v>0</v>
      </c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R834" s="132" t="s">
        <v>378</v>
      </c>
      <c r="AT834" s="132" t="s">
        <v>300</v>
      </c>
      <c r="AU834" s="132" t="s">
        <v>83</v>
      </c>
      <c r="AY834" s="39" t="s">
        <v>298</v>
      </c>
      <c r="BE834" s="133">
        <f>IF(N834="základní",J834,0)</f>
        <v>0</v>
      </c>
      <c r="BF834" s="133">
        <f>IF(N834="snížená",J834,0)</f>
        <v>0</v>
      </c>
      <c r="BG834" s="133">
        <f>IF(N834="zákl. přenesená",J834,0)</f>
        <v>0</v>
      </c>
      <c r="BH834" s="133">
        <f>IF(N834="sníž. přenesená",J834,0)</f>
        <v>0</v>
      </c>
      <c r="BI834" s="133">
        <f>IF(N834="nulová",J834,0)</f>
        <v>0</v>
      </c>
      <c r="BJ834" s="39" t="s">
        <v>8</v>
      </c>
      <c r="BK834" s="133">
        <f>ROUND(I834*H834,0)</f>
        <v>0</v>
      </c>
      <c r="BL834" s="39" t="s">
        <v>378</v>
      </c>
      <c r="BM834" s="132" t="s">
        <v>1327</v>
      </c>
    </row>
    <row r="835" spans="2:51" s="150" customFormat="1" ht="12">
      <c r="B835" s="151"/>
      <c r="D835" s="152" t="s">
        <v>306</v>
      </c>
      <c r="E835" s="153" t="s">
        <v>1</v>
      </c>
      <c r="F835" s="154" t="s">
        <v>1328</v>
      </c>
      <c r="H835" s="155">
        <v>6.534</v>
      </c>
      <c r="L835" s="151"/>
      <c r="M835" s="156"/>
      <c r="N835" s="157"/>
      <c r="O835" s="157"/>
      <c r="P835" s="157"/>
      <c r="Q835" s="157"/>
      <c r="R835" s="157"/>
      <c r="S835" s="157"/>
      <c r="T835" s="158"/>
      <c r="AT835" s="153" t="s">
        <v>306</v>
      </c>
      <c r="AU835" s="153" t="s">
        <v>83</v>
      </c>
      <c r="AV835" s="150" t="s">
        <v>83</v>
      </c>
      <c r="AW835" s="150" t="s">
        <v>31</v>
      </c>
      <c r="AX835" s="150" t="s">
        <v>75</v>
      </c>
      <c r="AY835" s="153" t="s">
        <v>298</v>
      </c>
    </row>
    <row r="836" spans="2:51" s="150" customFormat="1" ht="12">
      <c r="B836" s="151"/>
      <c r="D836" s="152" t="s">
        <v>306</v>
      </c>
      <c r="E836" s="153" t="s">
        <v>1</v>
      </c>
      <c r="F836" s="154" t="s">
        <v>1329</v>
      </c>
      <c r="H836" s="155">
        <v>9.504</v>
      </c>
      <c r="L836" s="151"/>
      <c r="M836" s="156"/>
      <c r="N836" s="157"/>
      <c r="O836" s="157"/>
      <c r="P836" s="157"/>
      <c r="Q836" s="157"/>
      <c r="R836" s="157"/>
      <c r="S836" s="157"/>
      <c r="T836" s="158"/>
      <c r="AT836" s="153" t="s">
        <v>306</v>
      </c>
      <c r="AU836" s="153" t="s">
        <v>83</v>
      </c>
      <c r="AV836" s="150" t="s">
        <v>83</v>
      </c>
      <c r="AW836" s="150" t="s">
        <v>31</v>
      </c>
      <c r="AX836" s="150" t="s">
        <v>75</v>
      </c>
      <c r="AY836" s="153" t="s">
        <v>298</v>
      </c>
    </row>
    <row r="837" spans="2:51" s="159" customFormat="1" ht="12">
      <c r="B837" s="160"/>
      <c r="D837" s="152" t="s">
        <v>306</v>
      </c>
      <c r="E837" s="161" t="s">
        <v>1</v>
      </c>
      <c r="F837" s="162" t="s">
        <v>309</v>
      </c>
      <c r="H837" s="163">
        <v>16.038</v>
      </c>
      <c r="L837" s="160"/>
      <c r="M837" s="164"/>
      <c r="N837" s="165"/>
      <c r="O837" s="165"/>
      <c r="P837" s="165"/>
      <c r="Q837" s="165"/>
      <c r="R837" s="165"/>
      <c r="S837" s="165"/>
      <c r="T837" s="166"/>
      <c r="AT837" s="161" t="s">
        <v>306</v>
      </c>
      <c r="AU837" s="161" t="s">
        <v>83</v>
      </c>
      <c r="AV837" s="159" t="s">
        <v>310</v>
      </c>
      <c r="AW837" s="159" t="s">
        <v>31</v>
      </c>
      <c r="AX837" s="159" t="s">
        <v>8</v>
      </c>
      <c r="AY837" s="161" t="s">
        <v>298</v>
      </c>
    </row>
    <row r="838" spans="1:65" s="49" customFormat="1" ht="24.2" customHeight="1">
      <c r="A838" s="47"/>
      <c r="B838" s="46"/>
      <c r="C838" s="120" t="s">
        <v>1330</v>
      </c>
      <c r="D838" s="120" t="s">
        <v>358</v>
      </c>
      <c r="E838" s="121" t="s">
        <v>1331</v>
      </c>
      <c r="F838" s="122" t="s">
        <v>1332</v>
      </c>
      <c r="G838" s="123" t="s">
        <v>347</v>
      </c>
      <c r="H838" s="124">
        <v>0.017</v>
      </c>
      <c r="I838" s="24"/>
      <c r="J838" s="125">
        <f>ROUND(I838*H838,0)</f>
        <v>0</v>
      </c>
      <c r="K838" s="122" t="s">
        <v>314</v>
      </c>
      <c r="L838" s="126"/>
      <c r="M838" s="127" t="s">
        <v>1</v>
      </c>
      <c r="N838" s="128" t="s">
        <v>40</v>
      </c>
      <c r="O838" s="129"/>
      <c r="P838" s="130">
        <f>O838*H838</f>
        <v>0</v>
      </c>
      <c r="Q838" s="130">
        <v>1</v>
      </c>
      <c r="R838" s="130">
        <f>Q838*H838</f>
        <v>0.017</v>
      </c>
      <c r="S838" s="130">
        <v>0</v>
      </c>
      <c r="T838" s="131">
        <f>S838*H838</f>
        <v>0</v>
      </c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R838" s="132" t="s">
        <v>475</v>
      </c>
      <c r="AT838" s="132" t="s">
        <v>358</v>
      </c>
      <c r="AU838" s="132" t="s">
        <v>83</v>
      </c>
      <c r="AY838" s="39" t="s">
        <v>298</v>
      </c>
      <c r="BE838" s="133">
        <f>IF(N838="základní",J838,0)</f>
        <v>0</v>
      </c>
      <c r="BF838" s="133">
        <f>IF(N838="snížená",J838,0)</f>
        <v>0</v>
      </c>
      <c r="BG838" s="133">
        <f>IF(N838="zákl. přenesená",J838,0)</f>
        <v>0</v>
      </c>
      <c r="BH838" s="133">
        <f>IF(N838="sníž. přenesená",J838,0)</f>
        <v>0</v>
      </c>
      <c r="BI838" s="133">
        <f>IF(N838="nulová",J838,0)</f>
        <v>0</v>
      </c>
      <c r="BJ838" s="39" t="s">
        <v>8</v>
      </c>
      <c r="BK838" s="133">
        <f>ROUND(I838*H838,0)</f>
        <v>0</v>
      </c>
      <c r="BL838" s="39" t="s">
        <v>378</v>
      </c>
      <c r="BM838" s="132" t="s">
        <v>1333</v>
      </c>
    </row>
    <row r="839" spans="2:51" s="150" customFormat="1" ht="12">
      <c r="B839" s="151"/>
      <c r="D839" s="152" t="s">
        <v>306</v>
      </c>
      <c r="E839" s="153" t="s">
        <v>1</v>
      </c>
      <c r="F839" s="154" t="s">
        <v>1334</v>
      </c>
      <c r="H839" s="155">
        <v>0.007</v>
      </c>
      <c r="L839" s="151"/>
      <c r="M839" s="156"/>
      <c r="N839" s="157"/>
      <c r="O839" s="157"/>
      <c r="P839" s="157"/>
      <c r="Q839" s="157"/>
      <c r="R839" s="157"/>
      <c r="S839" s="157"/>
      <c r="T839" s="158"/>
      <c r="AT839" s="153" t="s">
        <v>306</v>
      </c>
      <c r="AU839" s="153" t="s">
        <v>83</v>
      </c>
      <c r="AV839" s="150" t="s">
        <v>83</v>
      </c>
      <c r="AW839" s="150" t="s">
        <v>31</v>
      </c>
      <c r="AX839" s="150" t="s">
        <v>75</v>
      </c>
      <c r="AY839" s="153" t="s">
        <v>298</v>
      </c>
    </row>
    <row r="840" spans="2:51" s="150" customFormat="1" ht="12">
      <c r="B840" s="151"/>
      <c r="D840" s="152" t="s">
        <v>306</v>
      </c>
      <c r="E840" s="153" t="s">
        <v>1</v>
      </c>
      <c r="F840" s="154" t="s">
        <v>1335</v>
      </c>
      <c r="H840" s="155">
        <v>0.01</v>
      </c>
      <c r="L840" s="151"/>
      <c r="M840" s="156"/>
      <c r="N840" s="157"/>
      <c r="O840" s="157"/>
      <c r="P840" s="157"/>
      <c r="Q840" s="157"/>
      <c r="R840" s="157"/>
      <c r="S840" s="157"/>
      <c r="T840" s="158"/>
      <c r="AT840" s="153" t="s">
        <v>306</v>
      </c>
      <c r="AU840" s="153" t="s">
        <v>83</v>
      </c>
      <c r="AV840" s="150" t="s">
        <v>83</v>
      </c>
      <c r="AW840" s="150" t="s">
        <v>31</v>
      </c>
      <c r="AX840" s="150" t="s">
        <v>75</v>
      </c>
      <c r="AY840" s="153" t="s">
        <v>298</v>
      </c>
    </row>
    <row r="841" spans="2:51" s="159" customFormat="1" ht="12">
      <c r="B841" s="160"/>
      <c r="D841" s="152" t="s">
        <v>306</v>
      </c>
      <c r="E841" s="161" t="s">
        <v>1</v>
      </c>
      <c r="F841" s="162" t="s">
        <v>309</v>
      </c>
      <c r="H841" s="163">
        <v>0.017</v>
      </c>
      <c r="L841" s="160"/>
      <c r="M841" s="164"/>
      <c r="N841" s="165"/>
      <c r="O841" s="165"/>
      <c r="P841" s="165"/>
      <c r="Q841" s="165"/>
      <c r="R841" s="165"/>
      <c r="S841" s="165"/>
      <c r="T841" s="166"/>
      <c r="AT841" s="161" t="s">
        <v>306</v>
      </c>
      <c r="AU841" s="161" t="s">
        <v>83</v>
      </c>
      <c r="AV841" s="159" t="s">
        <v>310</v>
      </c>
      <c r="AW841" s="159" t="s">
        <v>31</v>
      </c>
      <c r="AX841" s="159" t="s">
        <v>8</v>
      </c>
      <c r="AY841" s="161" t="s">
        <v>298</v>
      </c>
    </row>
    <row r="842" spans="1:65" s="49" customFormat="1" ht="24.2" customHeight="1">
      <c r="A842" s="47"/>
      <c r="B842" s="46"/>
      <c r="C842" s="135" t="s">
        <v>1336</v>
      </c>
      <c r="D842" s="135" t="s">
        <v>300</v>
      </c>
      <c r="E842" s="136" t="s">
        <v>1337</v>
      </c>
      <c r="F842" s="137" t="s">
        <v>1338</v>
      </c>
      <c r="G842" s="138" t="s">
        <v>381</v>
      </c>
      <c r="H842" s="139">
        <v>3.21</v>
      </c>
      <c r="I842" s="23"/>
      <c r="J842" s="140">
        <f>ROUND(I842*H842,0)</f>
        <v>0</v>
      </c>
      <c r="K842" s="137" t="s">
        <v>314</v>
      </c>
      <c r="L842" s="46"/>
      <c r="M842" s="141" t="s">
        <v>1</v>
      </c>
      <c r="N842" s="142" t="s">
        <v>40</v>
      </c>
      <c r="O842" s="129"/>
      <c r="P842" s="130">
        <f>O842*H842</f>
        <v>0</v>
      </c>
      <c r="Q842" s="130">
        <v>0</v>
      </c>
      <c r="R842" s="130">
        <f>Q842*H842</f>
        <v>0</v>
      </c>
      <c r="S842" s="130">
        <v>0</v>
      </c>
      <c r="T842" s="131">
        <f>S842*H842</f>
        <v>0</v>
      </c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R842" s="132" t="s">
        <v>378</v>
      </c>
      <c r="AT842" s="132" t="s">
        <v>300</v>
      </c>
      <c r="AU842" s="132" t="s">
        <v>83</v>
      </c>
      <c r="AY842" s="39" t="s">
        <v>298</v>
      </c>
      <c r="BE842" s="133">
        <f>IF(N842="základní",J842,0)</f>
        <v>0</v>
      </c>
      <c r="BF842" s="133">
        <f>IF(N842="snížená",J842,0)</f>
        <v>0</v>
      </c>
      <c r="BG842" s="133">
        <f>IF(N842="zákl. přenesená",J842,0)</f>
        <v>0</v>
      </c>
      <c r="BH842" s="133">
        <f>IF(N842="sníž. přenesená",J842,0)</f>
        <v>0</v>
      </c>
      <c r="BI842" s="133">
        <f>IF(N842="nulová",J842,0)</f>
        <v>0</v>
      </c>
      <c r="BJ842" s="39" t="s">
        <v>8</v>
      </c>
      <c r="BK842" s="133">
        <f>ROUND(I842*H842,0)</f>
        <v>0</v>
      </c>
      <c r="BL842" s="39" t="s">
        <v>378</v>
      </c>
      <c r="BM842" s="132" t="s">
        <v>1339</v>
      </c>
    </row>
    <row r="843" spans="2:51" s="150" customFormat="1" ht="12">
      <c r="B843" s="151"/>
      <c r="D843" s="152" t="s">
        <v>306</v>
      </c>
      <c r="E843" s="153" t="s">
        <v>1</v>
      </c>
      <c r="F843" s="154" t="s">
        <v>1340</v>
      </c>
      <c r="H843" s="155">
        <v>1.308</v>
      </c>
      <c r="L843" s="151"/>
      <c r="M843" s="156"/>
      <c r="N843" s="157"/>
      <c r="O843" s="157"/>
      <c r="P843" s="157"/>
      <c r="Q843" s="157"/>
      <c r="R843" s="157"/>
      <c r="S843" s="157"/>
      <c r="T843" s="158"/>
      <c r="AT843" s="153" t="s">
        <v>306</v>
      </c>
      <c r="AU843" s="153" t="s">
        <v>83</v>
      </c>
      <c r="AV843" s="150" t="s">
        <v>83</v>
      </c>
      <c r="AW843" s="150" t="s">
        <v>31</v>
      </c>
      <c r="AX843" s="150" t="s">
        <v>75</v>
      </c>
      <c r="AY843" s="153" t="s">
        <v>298</v>
      </c>
    </row>
    <row r="844" spans="2:51" s="150" customFormat="1" ht="12">
      <c r="B844" s="151"/>
      <c r="D844" s="152" t="s">
        <v>306</v>
      </c>
      <c r="E844" s="153" t="s">
        <v>1</v>
      </c>
      <c r="F844" s="154" t="s">
        <v>1341</v>
      </c>
      <c r="H844" s="155">
        <v>1.902</v>
      </c>
      <c r="L844" s="151"/>
      <c r="M844" s="156"/>
      <c r="N844" s="157"/>
      <c r="O844" s="157"/>
      <c r="P844" s="157"/>
      <c r="Q844" s="157"/>
      <c r="R844" s="157"/>
      <c r="S844" s="157"/>
      <c r="T844" s="158"/>
      <c r="AT844" s="153" t="s">
        <v>306</v>
      </c>
      <c r="AU844" s="153" t="s">
        <v>83</v>
      </c>
      <c r="AV844" s="150" t="s">
        <v>83</v>
      </c>
      <c r="AW844" s="150" t="s">
        <v>31</v>
      </c>
      <c r="AX844" s="150" t="s">
        <v>75</v>
      </c>
      <c r="AY844" s="153" t="s">
        <v>298</v>
      </c>
    </row>
    <row r="845" spans="2:51" s="159" customFormat="1" ht="12">
      <c r="B845" s="160"/>
      <c r="D845" s="152" t="s">
        <v>306</v>
      </c>
      <c r="E845" s="161" t="s">
        <v>1</v>
      </c>
      <c r="F845" s="162" t="s">
        <v>309</v>
      </c>
      <c r="H845" s="163">
        <v>3.21</v>
      </c>
      <c r="L845" s="160"/>
      <c r="M845" s="164"/>
      <c r="N845" s="165"/>
      <c r="O845" s="165"/>
      <c r="P845" s="165"/>
      <c r="Q845" s="165"/>
      <c r="R845" s="165"/>
      <c r="S845" s="165"/>
      <c r="T845" s="166"/>
      <c r="AT845" s="161" t="s">
        <v>306</v>
      </c>
      <c r="AU845" s="161" t="s">
        <v>83</v>
      </c>
      <c r="AV845" s="159" t="s">
        <v>310</v>
      </c>
      <c r="AW845" s="159" t="s">
        <v>31</v>
      </c>
      <c r="AX845" s="159" t="s">
        <v>8</v>
      </c>
      <c r="AY845" s="161" t="s">
        <v>298</v>
      </c>
    </row>
    <row r="846" spans="1:65" s="49" customFormat="1" ht="24.2" customHeight="1">
      <c r="A846" s="47"/>
      <c r="B846" s="46"/>
      <c r="C846" s="120" t="s">
        <v>1342</v>
      </c>
      <c r="D846" s="120" t="s">
        <v>358</v>
      </c>
      <c r="E846" s="121" t="s">
        <v>1343</v>
      </c>
      <c r="F846" s="122" t="s">
        <v>1344</v>
      </c>
      <c r="G846" s="123" t="s">
        <v>381</v>
      </c>
      <c r="H846" s="124">
        <v>3.532</v>
      </c>
      <c r="I846" s="24"/>
      <c r="J846" s="125">
        <f>ROUND(I846*H846,0)</f>
        <v>0</v>
      </c>
      <c r="K846" s="122" t="s">
        <v>314</v>
      </c>
      <c r="L846" s="126"/>
      <c r="M846" s="127" t="s">
        <v>1</v>
      </c>
      <c r="N846" s="128" t="s">
        <v>40</v>
      </c>
      <c r="O846" s="129"/>
      <c r="P846" s="130">
        <f>O846*H846</f>
        <v>0</v>
      </c>
      <c r="Q846" s="130">
        <v>0.0145</v>
      </c>
      <c r="R846" s="130">
        <f>Q846*H846</f>
        <v>0.051214</v>
      </c>
      <c r="S846" s="130">
        <v>0</v>
      </c>
      <c r="T846" s="131">
        <f>S846*H846</f>
        <v>0</v>
      </c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R846" s="132" t="s">
        <v>475</v>
      </c>
      <c r="AT846" s="132" t="s">
        <v>358</v>
      </c>
      <c r="AU846" s="132" t="s">
        <v>83</v>
      </c>
      <c r="AY846" s="39" t="s">
        <v>298</v>
      </c>
      <c r="BE846" s="133">
        <f>IF(N846="základní",J846,0)</f>
        <v>0</v>
      </c>
      <c r="BF846" s="133">
        <f>IF(N846="snížená",J846,0)</f>
        <v>0</v>
      </c>
      <c r="BG846" s="133">
        <f>IF(N846="zákl. přenesená",J846,0)</f>
        <v>0</v>
      </c>
      <c r="BH846" s="133">
        <f>IF(N846="sníž. přenesená",J846,0)</f>
        <v>0</v>
      </c>
      <c r="BI846" s="133">
        <f>IF(N846="nulová",J846,0)</f>
        <v>0</v>
      </c>
      <c r="BJ846" s="39" t="s">
        <v>8</v>
      </c>
      <c r="BK846" s="133">
        <f>ROUND(I846*H846,0)</f>
        <v>0</v>
      </c>
      <c r="BL846" s="39" t="s">
        <v>378</v>
      </c>
      <c r="BM846" s="132" t="s">
        <v>1345</v>
      </c>
    </row>
    <row r="847" spans="2:51" s="150" customFormat="1" ht="12">
      <c r="B847" s="151"/>
      <c r="D847" s="152" t="s">
        <v>306</v>
      </c>
      <c r="E847" s="153" t="s">
        <v>1</v>
      </c>
      <c r="F847" s="154" t="s">
        <v>1346</v>
      </c>
      <c r="H847" s="155">
        <v>1.439</v>
      </c>
      <c r="L847" s="151"/>
      <c r="M847" s="156"/>
      <c r="N847" s="157"/>
      <c r="O847" s="157"/>
      <c r="P847" s="157"/>
      <c r="Q847" s="157"/>
      <c r="R847" s="157"/>
      <c r="S847" s="157"/>
      <c r="T847" s="158"/>
      <c r="AT847" s="153" t="s">
        <v>306</v>
      </c>
      <c r="AU847" s="153" t="s">
        <v>83</v>
      </c>
      <c r="AV847" s="150" t="s">
        <v>83</v>
      </c>
      <c r="AW847" s="150" t="s">
        <v>31</v>
      </c>
      <c r="AX847" s="150" t="s">
        <v>75</v>
      </c>
      <c r="AY847" s="153" t="s">
        <v>298</v>
      </c>
    </row>
    <row r="848" spans="2:51" s="150" customFormat="1" ht="12">
      <c r="B848" s="151"/>
      <c r="D848" s="152" t="s">
        <v>306</v>
      </c>
      <c r="E848" s="153" t="s">
        <v>1</v>
      </c>
      <c r="F848" s="154" t="s">
        <v>1347</v>
      </c>
      <c r="H848" s="155">
        <v>2.093</v>
      </c>
      <c r="L848" s="151"/>
      <c r="M848" s="156"/>
      <c r="N848" s="157"/>
      <c r="O848" s="157"/>
      <c r="P848" s="157"/>
      <c r="Q848" s="157"/>
      <c r="R848" s="157"/>
      <c r="S848" s="157"/>
      <c r="T848" s="158"/>
      <c r="AT848" s="153" t="s">
        <v>306</v>
      </c>
      <c r="AU848" s="153" t="s">
        <v>83</v>
      </c>
      <c r="AV848" s="150" t="s">
        <v>83</v>
      </c>
      <c r="AW848" s="150" t="s">
        <v>31</v>
      </c>
      <c r="AX848" s="150" t="s">
        <v>75</v>
      </c>
      <c r="AY848" s="153" t="s">
        <v>298</v>
      </c>
    </row>
    <row r="849" spans="2:51" s="159" customFormat="1" ht="12">
      <c r="B849" s="160"/>
      <c r="D849" s="152" t="s">
        <v>306</v>
      </c>
      <c r="E849" s="161" t="s">
        <v>1</v>
      </c>
      <c r="F849" s="162" t="s">
        <v>309</v>
      </c>
      <c r="H849" s="163">
        <v>3.532</v>
      </c>
      <c r="L849" s="160"/>
      <c r="M849" s="164"/>
      <c r="N849" s="165"/>
      <c r="O849" s="165"/>
      <c r="P849" s="165"/>
      <c r="Q849" s="165"/>
      <c r="R849" s="165"/>
      <c r="S849" s="165"/>
      <c r="T849" s="166"/>
      <c r="AT849" s="161" t="s">
        <v>306</v>
      </c>
      <c r="AU849" s="161" t="s">
        <v>83</v>
      </c>
      <c r="AV849" s="159" t="s">
        <v>310</v>
      </c>
      <c r="AW849" s="159" t="s">
        <v>31</v>
      </c>
      <c r="AX849" s="159" t="s">
        <v>8</v>
      </c>
      <c r="AY849" s="161" t="s">
        <v>298</v>
      </c>
    </row>
    <row r="850" spans="1:65" s="49" customFormat="1" ht="24.2" customHeight="1">
      <c r="A850" s="47"/>
      <c r="B850" s="46"/>
      <c r="C850" s="135" t="s">
        <v>1348</v>
      </c>
      <c r="D850" s="135" t="s">
        <v>300</v>
      </c>
      <c r="E850" s="136" t="s">
        <v>1349</v>
      </c>
      <c r="F850" s="137" t="s">
        <v>1350</v>
      </c>
      <c r="G850" s="138" t="s">
        <v>381</v>
      </c>
      <c r="H850" s="139">
        <v>7.44</v>
      </c>
      <c r="I850" s="23"/>
      <c r="J850" s="140">
        <f>ROUND(I850*H850,0)</f>
        <v>0</v>
      </c>
      <c r="K850" s="137" t="s">
        <v>314</v>
      </c>
      <c r="L850" s="46"/>
      <c r="M850" s="141" t="s">
        <v>1</v>
      </c>
      <c r="N850" s="142" t="s">
        <v>40</v>
      </c>
      <c r="O850" s="129"/>
      <c r="P850" s="130">
        <f>O850*H850</f>
        <v>0</v>
      </c>
      <c r="Q850" s="130">
        <v>0</v>
      </c>
      <c r="R850" s="130">
        <f>Q850*H850</f>
        <v>0</v>
      </c>
      <c r="S850" s="130">
        <v>0</v>
      </c>
      <c r="T850" s="131">
        <f>S850*H850</f>
        <v>0</v>
      </c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R850" s="132" t="s">
        <v>378</v>
      </c>
      <c r="AT850" s="132" t="s">
        <v>300</v>
      </c>
      <c r="AU850" s="132" t="s">
        <v>83</v>
      </c>
      <c r="AY850" s="39" t="s">
        <v>298</v>
      </c>
      <c r="BE850" s="133">
        <f>IF(N850="základní",J850,0)</f>
        <v>0</v>
      </c>
      <c r="BF850" s="133">
        <f>IF(N850="snížená",J850,0)</f>
        <v>0</v>
      </c>
      <c r="BG850" s="133">
        <f>IF(N850="zákl. přenesená",J850,0)</f>
        <v>0</v>
      </c>
      <c r="BH850" s="133">
        <f>IF(N850="sníž. přenesená",J850,0)</f>
        <v>0</v>
      </c>
      <c r="BI850" s="133">
        <f>IF(N850="nulová",J850,0)</f>
        <v>0</v>
      </c>
      <c r="BJ850" s="39" t="s">
        <v>8</v>
      </c>
      <c r="BK850" s="133">
        <f>ROUND(I850*H850,0)</f>
        <v>0</v>
      </c>
      <c r="BL850" s="39" t="s">
        <v>378</v>
      </c>
      <c r="BM850" s="132" t="s">
        <v>1351</v>
      </c>
    </row>
    <row r="851" spans="2:51" s="150" customFormat="1" ht="12">
      <c r="B851" s="151"/>
      <c r="D851" s="152" t="s">
        <v>306</v>
      </c>
      <c r="E851" s="153" t="s">
        <v>1</v>
      </c>
      <c r="F851" s="154" t="s">
        <v>1352</v>
      </c>
      <c r="H851" s="155">
        <v>3</v>
      </c>
      <c r="L851" s="151"/>
      <c r="M851" s="156"/>
      <c r="N851" s="157"/>
      <c r="O851" s="157"/>
      <c r="P851" s="157"/>
      <c r="Q851" s="157"/>
      <c r="R851" s="157"/>
      <c r="S851" s="157"/>
      <c r="T851" s="158"/>
      <c r="AT851" s="153" t="s">
        <v>306</v>
      </c>
      <c r="AU851" s="153" t="s">
        <v>83</v>
      </c>
      <c r="AV851" s="150" t="s">
        <v>83</v>
      </c>
      <c r="AW851" s="150" t="s">
        <v>31</v>
      </c>
      <c r="AX851" s="150" t="s">
        <v>75</v>
      </c>
      <c r="AY851" s="153" t="s">
        <v>298</v>
      </c>
    </row>
    <row r="852" spans="2:51" s="150" customFormat="1" ht="12">
      <c r="B852" s="151"/>
      <c r="D852" s="152" t="s">
        <v>306</v>
      </c>
      <c r="E852" s="153" t="s">
        <v>1</v>
      </c>
      <c r="F852" s="154" t="s">
        <v>1353</v>
      </c>
      <c r="H852" s="155">
        <v>4.44</v>
      </c>
      <c r="L852" s="151"/>
      <c r="M852" s="156"/>
      <c r="N852" s="157"/>
      <c r="O852" s="157"/>
      <c r="P852" s="157"/>
      <c r="Q852" s="157"/>
      <c r="R852" s="157"/>
      <c r="S852" s="157"/>
      <c r="T852" s="158"/>
      <c r="AT852" s="153" t="s">
        <v>306</v>
      </c>
      <c r="AU852" s="153" t="s">
        <v>83</v>
      </c>
      <c r="AV852" s="150" t="s">
        <v>83</v>
      </c>
      <c r="AW852" s="150" t="s">
        <v>31</v>
      </c>
      <c r="AX852" s="150" t="s">
        <v>75</v>
      </c>
      <c r="AY852" s="153" t="s">
        <v>298</v>
      </c>
    </row>
    <row r="853" spans="2:51" s="159" customFormat="1" ht="12">
      <c r="B853" s="160"/>
      <c r="D853" s="152" t="s">
        <v>306</v>
      </c>
      <c r="E853" s="161" t="s">
        <v>1</v>
      </c>
      <c r="F853" s="162" t="s">
        <v>309</v>
      </c>
      <c r="H853" s="163">
        <v>7.44</v>
      </c>
      <c r="L853" s="160"/>
      <c r="M853" s="164"/>
      <c r="N853" s="165"/>
      <c r="O853" s="165"/>
      <c r="P853" s="165"/>
      <c r="Q853" s="165"/>
      <c r="R853" s="165"/>
      <c r="S853" s="165"/>
      <c r="T853" s="166"/>
      <c r="AT853" s="161" t="s">
        <v>306</v>
      </c>
      <c r="AU853" s="161" t="s">
        <v>83</v>
      </c>
      <c r="AV853" s="159" t="s">
        <v>310</v>
      </c>
      <c r="AW853" s="159" t="s">
        <v>31</v>
      </c>
      <c r="AX853" s="159" t="s">
        <v>8</v>
      </c>
      <c r="AY853" s="161" t="s">
        <v>298</v>
      </c>
    </row>
    <row r="854" spans="1:65" s="49" customFormat="1" ht="14.45" customHeight="1">
      <c r="A854" s="47"/>
      <c r="B854" s="46"/>
      <c r="C854" s="120" t="s">
        <v>1354</v>
      </c>
      <c r="D854" s="120" t="s">
        <v>358</v>
      </c>
      <c r="E854" s="121" t="s">
        <v>1355</v>
      </c>
      <c r="F854" s="122" t="s">
        <v>1356</v>
      </c>
      <c r="G854" s="123" t="s">
        <v>381</v>
      </c>
      <c r="H854" s="124">
        <v>8.184</v>
      </c>
      <c r="I854" s="24"/>
      <c r="J854" s="125">
        <f>ROUND(I854*H854,0)</f>
        <v>0</v>
      </c>
      <c r="K854" s="122" t="s">
        <v>314</v>
      </c>
      <c r="L854" s="126"/>
      <c r="M854" s="127" t="s">
        <v>1</v>
      </c>
      <c r="N854" s="128" t="s">
        <v>40</v>
      </c>
      <c r="O854" s="129"/>
      <c r="P854" s="130">
        <f>O854*H854</f>
        <v>0</v>
      </c>
      <c r="Q854" s="130">
        <v>0.0129</v>
      </c>
      <c r="R854" s="130">
        <f>Q854*H854</f>
        <v>0.10557359999999999</v>
      </c>
      <c r="S854" s="130">
        <v>0</v>
      </c>
      <c r="T854" s="131">
        <f>S854*H854</f>
        <v>0</v>
      </c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R854" s="132" t="s">
        <v>475</v>
      </c>
      <c r="AT854" s="132" t="s">
        <v>358</v>
      </c>
      <c r="AU854" s="132" t="s">
        <v>83</v>
      </c>
      <c r="AY854" s="39" t="s">
        <v>298</v>
      </c>
      <c r="BE854" s="133">
        <f>IF(N854="základní",J854,0)</f>
        <v>0</v>
      </c>
      <c r="BF854" s="133">
        <f>IF(N854="snížená",J854,0)</f>
        <v>0</v>
      </c>
      <c r="BG854" s="133">
        <f>IF(N854="zákl. přenesená",J854,0)</f>
        <v>0</v>
      </c>
      <c r="BH854" s="133">
        <f>IF(N854="sníž. přenesená",J854,0)</f>
        <v>0</v>
      </c>
      <c r="BI854" s="133">
        <f>IF(N854="nulová",J854,0)</f>
        <v>0</v>
      </c>
      <c r="BJ854" s="39" t="s">
        <v>8</v>
      </c>
      <c r="BK854" s="133">
        <f>ROUND(I854*H854,0)</f>
        <v>0</v>
      </c>
      <c r="BL854" s="39" t="s">
        <v>378</v>
      </c>
      <c r="BM854" s="132" t="s">
        <v>1357</v>
      </c>
    </row>
    <row r="855" spans="2:51" s="150" customFormat="1" ht="12">
      <c r="B855" s="151"/>
      <c r="D855" s="152" t="s">
        <v>306</v>
      </c>
      <c r="E855" s="153" t="s">
        <v>1</v>
      </c>
      <c r="F855" s="154" t="s">
        <v>1358</v>
      </c>
      <c r="H855" s="155">
        <v>3.3</v>
      </c>
      <c r="L855" s="151"/>
      <c r="M855" s="156"/>
      <c r="N855" s="157"/>
      <c r="O855" s="157"/>
      <c r="P855" s="157"/>
      <c r="Q855" s="157"/>
      <c r="R855" s="157"/>
      <c r="S855" s="157"/>
      <c r="T855" s="158"/>
      <c r="AT855" s="153" t="s">
        <v>306</v>
      </c>
      <c r="AU855" s="153" t="s">
        <v>83</v>
      </c>
      <c r="AV855" s="150" t="s">
        <v>83</v>
      </c>
      <c r="AW855" s="150" t="s">
        <v>31</v>
      </c>
      <c r="AX855" s="150" t="s">
        <v>75</v>
      </c>
      <c r="AY855" s="153" t="s">
        <v>298</v>
      </c>
    </row>
    <row r="856" spans="2:51" s="150" customFormat="1" ht="12">
      <c r="B856" s="151"/>
      <c r="D856" s="152" t="s">
        <v>306</v>
      </c>
      <c r="E856" s="153" t="s">
        <v>1</v>
      </c>
      <c r="F856" s="154" t="s">
        <v>1359</v>
      </c>
      <c r="H856" s="155">
        <v>4.884</v>
      </c>
      <c r="L856" s="151"/>
      <c r="M856" s="156"/>
      <c r="N856" s="157"/>
      <c r="O856" s="157"/>
      <c r="P856" s="157"/>
      <c r="Q856" s="157"/>
      <c r="R856" s="157"/>
      <c r="S856" s="157"/>
      <c r="T856" s="158"/>
      <c r="AT856" s="153" t="s">
        <v>306</v>
      </c>
      <c r="AU856" s="153" t="s">
        <v>83</v>
      </c>
      <c r="AV856" s="150" t="s">
        <v>83</v>
      </c>
      <c r="AW856" s="150" t="s">
        <v>31</v>
      </c>
      <c r="AX856" s="150" t="s">
        <v>75</v>
      </c>
      <c r="AY856" s="153" t="s">
        <v>298</v>
      </c>
    </row>
    <row r="857" spans="2:51" s="159" customFormat="1" ht="12">
      <c r="B857" s="160"/>
      <c r="D857" s="152" t="s">
        <v>306</v>
      </c>
      <c r="E857" s="161" t="s">
        <v>1</v>
      </c>
      <c r="F857" s="162" t="s">
        <v>309</v>
      </c>
      <c r="H857" s="163">
        <v>8.184</v>
      </c>
      <c r="L857" s="160"/>
      <c r="M857" s="164"/>
      <c r="N857" s="165"/>
      <c r="O857" s="165"/>
      <c r="P857" s="165"/>
      <c r="Q857" s="165"/>
      <c r="R857" s="165"/>
      <c r="S857" s="165"/>
      <c r="T857" s="166"/>
      <c r="AT857" s="161" t="s">
        <v>306</v>
      </c>
      <c r="AU857" s="161" t="s">
        <v>83</v>
      </c>
      <c r="AV857" s="159" t="s">
        <v>310</v>
      </c>
      <c r="AW857" s="159" t="s">
        <v>31</v>
      </c>
      <c r="AX857" s="159" t="s">
        <v>8</v>
      </c>
      <c r="AY857" s="161" t="s">
        <v>298</v>
      </c>
    </row>
    <row r="858" spans="1:65" s="49" customFormat="1" ht="24.2" customHeight="1">
      <c r="A858" s="47"/>
      <c r="B858" s="46"/>
      <c r="C858" s="135" t="s">
        <v>1360</v>
      </c>
      <c r="D858" s="135" t="s">
        <v>300</v>
      </c>
      <c r="E858" s="136" t="s">
        <v>1361</v>
      </c>
      <c r="F858" s="137" t="s">
        <v>1362</v>
      </c>
      <c r="G858" s="138" t="s">
        <v>392</v>
      </c>
      <c r="H858" s="139">
        <v>11.34</v>
      </c>
      <c r="I858" s="23"/>
      <c r="J858" s="140">
        <f>ROUND(I858*H858,0)</f>
        <v>0</v>
      </c>
      <c r="K858" s="137" t="s">
        <v>314</v>
      </c>
      <c r="L858" s="46"/>
      <c r="M858" s="141" t="s">
        <v>1</v>
      </c>
      <c r="N858" s="142" t="s">
        <v>40</v>
      </c>
      <c r="O858" s="129"/>
      <c r="P858" s="130">
        <f>O858*H858</f>
        <v>0</v>
      </c>
      <c r="Q858" s="130">
        <v>0</v>
      </c>
      <c r="R858" s="130">
        <f>Q858*H858</f>
        <v>0</v>
      </c>
      <c r="S858" s="130">
        <v>0</v>
      </c>
      <c r="T858" s="131">
        <f>S858*H858</f>
        <v>0</v>
      </c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R858" s="132" t="s">
        <v>378</v>
      </c>
      <c r="AT858" s="132" t="s">
        <v>300</v>
      </c>
      <c r="AU858" s="132" t="s">
        <v>83</v>
      </c>
      <c r="AY858" s="39" t="s">
        <v>298</v>
      </c>
      <c r="BE858" s="133">
        <f>IF(N858="základní",J858,0)</f>
        <v>0</v>
      </c>
      <c r="BF858" s="133">
        <f>IF(N858="snížená",J858,0)</f>
        <v>0</v>
      </c>
      <c r="BG858" s="133">
        <f>IF(N858="zákl. přenesená",J858,0)</f>
        <v>0</v>
      </c>
      <c r="BH858" s="133">
        <f>IF(N858="sníž. přenesená",J858,0)</f>
        <v>0</v>
      </c>
      <c r="BI858" s="133">
        <f>IF(N858="nulová",J858,0)</f>
        <v>0</v>
      </c>
      <c r="BJ858" s="39" t="s">
        <v>8</v>
      </c>
      <c r="BK858" s="133">
        <f>ROUND(I858*H858,0)</f>
        <v>0</v>
      </c>
      <c r="BL858" s="39" t="s">
        <v>378</v>
      </c>
      <c r="BM858" s="132" t="s">
        <v>1363</v>
      </c>
    </row>
    <row r="859" spans="2:51" s="150" customFormat="1" ht="22.5">
      <c r="B859" s="151"/>
      <c r="D859" s="152" t="s">
        <v>306</v>
      </c>
      <c r="E859" s="153" t="s">
        <v>1</v>
      </c>
      <c r="F859" s="154" t="s">
        <v>1364</v>
      </c>
      <c r="H859" s="155">
        <v>4.62</v>
      </c>
      <c r="L859" s="151"/>
      <c r="M859" s="156"/>
      <c r="N859" s="157"/>
      <c r="O859" s="157"/>
      <c r="P859" s="157"/>
      <c r="Q859" s="157"/>
      <c r="R859" s="157"/>
      <c r="S859" s="157"/>
      <c r="T859" s="158"/>
      <c r="AT859" s="153" t="s">
        <v>306</v>
      </c>
      <c r="AU859" s="153" t="s">
        <v>83</v>
      </c>
      <c r="AV859" s="150" t="s">
        <v>83</v>
      </c>
      <c r="AW859" s="150" t="s">
        <v>31</v>
      </c>
      <c r="AX859" s="150" t="s">
        <v>75</v>
      </c>
      <c r="AY859" s="153" t="s">
        <v>298</v>
      </c>
    </row>
    <row r="860" spans="2:51" s="150" customFormat="1" ht="22.5">
      <c r="B860" s="151"/>
      <c r="D860" s="152" t="s">
        <v>306</v>
      </c>
      <c r="E860" s="153" t="s">
        <v>1</v>
      </c>
      <c r="F860" s="154" t="s">
        <v>1365</v>
      </c>
      <c r="H860" s="155">
        <v>6.72</v>
      </c>
      <c r="L860" s="151"/>
      <c r="M860" s="156"/>
      <c r="N860" s="157"/>
      <c r="O860" s="157"/>
      <c r="P860" s="157"/>
      <c r="Q860" s="157"/>
      <c r="R860" s="157"/>
      <c r="S860" s="157"/>
      <c r="T860" s="158"/>
      <c r="AT860" s="153" t="s">
        <v>306</v>
      </c>
      <c r="AU860" s="153" t="s">
        <v>83</v>
      </c>
      <c r="AV860" s="150" t="s">
        <v>83</v>
      </c>
      <c r="AW860" s="150" t="s">
        <v>31</v>
      </c>
      <c r="AX860" s="150" t="s">
        <v>75</v>
      </c>
      <c r="AY860" s="153" t="s">
        <v>298</v>
      </c>
    </row>
    <row r="861" spans="2:51" s="159" customFormat="1" ht="12">
      <c r="B861" s="160"/>
      <c r="D861" s="152" t="s">
        <v>306</v>
      </c>
      <c r="E861" s="161" t="s">
        <v>226</v>
      </c>
      <c r="F861" s="162" t="s">
        <v>309</v>
      </c>
      <c r="H861" s="163">
        <v>11.34</v>
      </c>
      <c r="L861" s="160"/>
      <c r="M861" s="164"/>
      <c r="N861" s="165"/>
      <c r="O861" s="165"/>
      <c r="P861" s="165"/>
      <c r="Q861" s="165"/>
      <c r="R861" s="165"/>
      <c r="S861" s="165"/>
      <c r="T861" s="166"/>
      <c r="AT861" s="161" t="s">
        <v>306</v>
      </c>
      <c r="AU861" s="161" t="s">
        <v>83</v>
      </c>
      <c r="AV861" s="159" t="s">
        <v>310</v>
      </c>
      <c r="AW861" s="159" t="s">
        <v>31</v>
      </c>
      <c r="AX861" s="159" t="s">
        <v>8</v>
      </c>
      <c r="AY861" s="161" t="s">
        <v>298</v>
      </c>
    </row>
    <row r="862" spans="1:65" s="49" customFormat="1" ht="24.2" customHeight="1">
      <c r="A862" s="47"/>
      <c r="B862" s="46"/>
      <c r="C862" s="135" t="s">
        <v>1366</v>
      </c>
      <c r="D862" s="135" t="s">
        <v>300</v>
      </c>
      <c r="E862" s="136" t="s">
        <v>1367</v>
      </c>
      <c r="F862" s="137" t="s">
        <v>1368</v>
      </c>
      <c r="G862" s="138" t="s">
        <v>381</v>
      </c>
      <c r="H862" s="139">
        <v>47.504</v>
      </c>
      <c r="I862" s="23"/>
      <c r="J862" s="140">
        <f>ROUND(I862*H862,0)</f>
        <v>0</v>
      </c>
      <c r="K862" s="137" t="s">
        <v>314</v>
      </c>
      <c r="L862" s="46"/>
      <c r="M862" s="141" t="s">
        <v>1</v>
      </c>
      <c r="N862" s="142" t="s">
        <v>40</v>
      </c>
      <c r="O862" s="129"/>
      <c r="P862" s="130">
        <f>O862*H862</f>
        <v>0</v>
      </c>
      <c r="Q862" s="130">
        <v>0.015792</v>
      </c>
      <c r="R862" s="130">
        <f>Q862*H862</f>
        <v>0.750183168</v>
      </c>
      <c r="S862" s="130">
        <v>0</v>
      </c>
      <c r="T862" s="131">
        <f>S862*H862</f>
        <v>0</v>
      </c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R862" s="132" t="s">
        <v>378</v>
      </c>
      <c r="AT862" s="132" t="s">
        <v>300</v>
      </c>
      <c r="AU862" s="132" t="s">
        <v>83</v>
      </c>
      <c r="AY862" s="39" t="s">
        <v>298</v>
      </c>
      <c r="BE862" s="133">
        <f>IF(N862="základní",J862,0)</f>
        <v>0</v>
      </c>
      <c r="BF862" s="133">
        <f>IF(N862="snížená",J862,0)</f>
        <v>0</v>
      </c>
      <c r="BG862" s="133">
        <f>IF(N862="zákl. přenesená",J862,0)</f>
        <v>0</v>
      </c>
      <c r="BH862" s="133">
        <f>IF(N862="sníž. přenesená",J862,0)</f>
        <v>0</v>
      </c>
      <c r="BI862" s="133">
        <f>IF(N862="nulová",J862,0)</f>
        <v>0</v>
      </c>
      <c r="BJ862" s="39" t="s">
        <v>8</v>
      </c>
      <c r="BK862" s="133">
        <f>ROUND(I862*H862,0)</f>
        <v>0</v>
      </c>
      <c r="BL862" s="39" t="s">
        <v>378</v>
      </c>
      <c r="BM862" s="132" t="s">
        <v>1369</v>
      </c>
    </row>
    <row r="863" spans="2:51" s="150" customFormat="1" ht="22.5">
      <c r="B863" s="151"/>
      <c r="D863" s="152" t="s">
        <v>306</v>
      </c>
      <c r="E863" s="153" t="s">
        <v>1</v>
      </c>
      <c r="F863" s="154" t="s">
        <v>1370</v>
      </c>
      <c r="H863" s="155">
        <v>13.09</v>
      </c>
      <c r="L863" s="151"/>
      <c r="M863" s="156"/>
      <c r="N863" s="157"/>
      <c r="O863" s="157"/>
      <c r="P863" s="157"/>
      <c r="Q863" s="157"/>
      <c r="R863" s="157"/>
      <c r="S863" s="157"/>
      <c r="T863" s="158"/>
      <c r="AT863" s="153" t="s">
        <v>306</v>
      </c>
      <c r="AU863" s="153" t="s">
        <v>83</v>
      </c>
      <c r="AV863" s="150" t="s">
        <v>83</v>
      </c>
      <c r="AW863" s="150" t="s">
        <v>31</v>
      </c>
      <c r="AX863" s="150" t="s">
        <v>75</v>
      </c>
      <c r="AY863" s="153" t="s">
        <v>298</v>
      </c>
    </row>
    <row r="864" spans="2:51" s="150" customFormat="1" ht="22.5">
      <c r="B864" s="151"/>
      <c r="D864" s="152" t="s">
        <v>306</v>
      </c>
      <c r="E864" s="153" t="s">
        <v>1</v>
      </c>
      <c r="F864" s="154" t="s">
        <v>1371</v>
      </c>
      <c r="H864" s="155">
        <v>4.5</v>
      </c>
      <c r="L864" s="151"/>
      <c r="M864" s="156"/>
      <c r="N864" s="157"/>
      <c r="O864" s="157"/>
      <c r="P864" s="157"/>
      <c r="Q864" s="157"/>
      <c r="R864" s="157"/>
      <c r="S864" s="157"/>
      <c r="T864" s="158"/>
      <c r="AT864" s="153" t="s">
        <v>306</v>
      </c>
      <c r="AU864" s="153" t="s">
        <v>83</v>
      </c>
      <c r="AV864" s="150" t="s">
        <v>83</v>
      </c>
      <c r="AW864" s="150" t="s">
        <v>31</v>
      </c>
      <c r="AX864" s="150" t="s">
        <v>75</v>
      </c>
      <c r="AY864" s="153" t="s">
        <v>298</v>
      </c>
    </row>
    <row r="865" spans="2:51" s="150" customFormat="1" ht="22.5">
      <c r="B865" s="151"/>
      <c r="D865" s="152" t="s">
        <v>306</v>
      </c>
      <c r="E865" s="153" t="s">
        <v>1</v>
      </c>
      <c r="F865" s="154" t="s">
        <v>1372</v>
      </c>
      <c r="H865" s="155">
        <v>23.254</v>
      </c>
      <c r="L865" s="151"/>
      <c r="M865" s="156"/>
      <c r="N865" s="157"/>
      <c r="O865" s="157"/>
      <c r="P865" s="157"/>
      <c r="Q865" s="157"/>
      <c r="R865" s="157"/>
      <c r="S865" s="157"/>
      <c r="T865" s="158"/>
      <c r="AT865" s="153" t="s">
        <v>306</v>
      </c>
      <c r="AU865" s="153" t="s">
        <v>83</v>
      </c>
      <c r="AV865" s="150" t="s">
        <v>83</v>
      </c>
      <c r="AW865" s="150" t="s">
        <v>31</v>
      </c>
      <c r="AX865" s="150" t="s">
        <v>75</v>
      </c>
      <c r="AY865" s="153" t="s">
        <v>298</v>
      </c>
    </row>
    <row r="866" spans="2:51" s="150" customFormat="1" ht="22.5">
      <c r="B866" s="151"/>
      <c r="D866" s="152" t="s">
        <v>306</v>
      </c>
      <c r="E866" s="153" t="s">
        <v>1</v>
      </c>
      <c r="F866" s="154" t="s">
        <v>1373</v>
      </c>
      <c r="H866" s="155">
        <v>6.66</v>
      </c>
      <c r="L866" s="151"/>
      <c r="M866" s="156"/>
      <c r="N866" s="157"/>
      <c r="O866" s="157"/>
      <c r="P866" s="157"/>
      <c r="Q866" s="157"/>
      <c r="R866" s="157"/>
      <c r="S866" s="157"/>
      <c r="T866" s="158"/>
      <c r="AT866" s="153" t="s">
        <v>306</v>
      </c>
      <c r="AU866" s="153" t="s">
        <v>83</v>
      </c>
      <c r="AV866" s="150" t="s">
        <v>83</v>
      </c>
      <c r="AW866" s="150" t="s">
        <v>31</v>
      </c>
      <c r="AX866" s="150" t="s">
        <v>75</v>
      </c>
      <c r="AY866" s="153" t="s">
        <v>298</v>
      </c>
    </row>
    <row r="867" spans="2:51" s="159" customFormat="1" ht="12">
      <c r="B867" s="160"/>
      <c r="D867" s="152" t="s">
        <v>306</v>
      </c>
      <c r="E867" s="161" t="s">
        <v>1</v>
      </c>
      <c r="F867" s="162" t="s">
        <v>309</v>
      </c>
      <c r="H867" s="163">
        <v>47.504</v>
      </c>
      <c r="L867" s="160"/>
      <c r="M867" s="164"/>
      <c r="N867" s="165"/>
      <c r="O867" s="165"/>
      <c r="P867" s="165"/>
      <c r="Q867" s="165"/>
      <c r="R867" s="165"/>
      <c r="S867" s="165"/>
      <c r="T867" s="166"/>
      <c r="AT867" s="161" t="s">
        <v>306</v>
      </c>
      <c r="AU867" s="161" t="s">
        <v>83</v>
      </c>
      <c r="AV867" s="159" t="s">
        <v>310</v>
      </c>
      <c r="AW867" s="159" t="s">
        <v>31</v>
      </c>
      <c r="AX867" s="159" t="s">
        <v>8</v>
      </c>
      <c r="AY867" s="161" t="s">
        <v>298</v>
      </c>
    </row>
    <row r="868" spans="1:65" s="49" customFormat="1" ht="24.2" customHeight="1">
      <c r="A868" s="47"/>
      <c r="B868" s="46"/>
      <c r="C868" s="135" t="s">
        <v>1374</v>
      </c>
      <c r="D868" s="135" t="s">
        <v>300</v>
      </c>
      <c r="E868" s="136" t="s">
        <v>1375</v>
      </c>
      <c r="F868" s="137" t="s">
        <v>1376</v>
      </c>
      <c r="G868" s="138" t="s">
        <v>303</v>
      </c>
      <c r="H868" s="139">
        <v>0.027</v>
      </c>
      <c r="I868" s="23"/>
      <c r="J868" s="140">
        <f>ROUND(I868*H868,0)</f>
        <v>0</v>
      </c>
      <c r="K868" s="137" t="s">
        <v>314</v>
      </c>
      <c r="L868" s="46"/>
      <c r="M868" s="141" t="s">
        <v>1</v>
      </c>
      <c r="N868" s="142" t="s">
        <v>40</v>
      </c>
      <c r="O868" s="129"/>
      <c r="P868" s="130">
        <f>O868*H868</f>
        <v>0</v>
      </c>
      <c r="Q868" s="130">
        <v>0.023367805</v>
      </c>
      <c r="R868" s="130">
        <f>Q868*H868</f>
        <v>0.0006309307349999999</v>
      </c>
      <c r="S868" s="130">
        <v>0</v>
      </c>
      <c r="T868" s="131">
        <f>S868*H868</f>
        <v>0</v>
      </c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R868" s="132" t="s">
        <v>378</v>
      </c>
      <c r="AT868" s="132" t="s">
        <v>300</v>
      </c>
      <c r="AU868" s="132" t="s">
        <v>83</v>
      </c>
      <c r="AY868" s="39" t="s">
        <v>298</v>
      </c>
      <c r="BE868" s="133">
        <f>IF(N868="základní",J868,0)</f>
        <v>0</v>
      </c>
      <c r="BF868" s="133">
        <f>IF(N868="snížená",J868,0)</f>
        <v>0</v>
      </c>
      <c r="BG868" s="133">
        <f>IF(N868="zákl. přenesená",J868,0)</f>
        <v>0</v>
      </c>
      <c r="BH868" s="133">
        <f>IF(N868="sníž. přenesená",J868,0)</f>
        <v>0</v>
      </c>
      <c r="BI868" s="133">
        <f>IF(N868="nulová",J868,0)</f>
        <v>0</v>
      </c>
      <c r="BJ868" s="39" t="s">
        <v>8</v>
      </c>
      <c r="BK868" s="133">
        <f>ROUND(I868*H868,0)</f>
        <v>0</v>
      </c>
      <c r="BL868" s="39" t="s">
        <v>378</v>
      </c>
      <c r="BM868" s="132" t="s">
        <v>1377</v>
      </c>
    </row>
    <row r="869" spans="2:51" s="150" customFormat="1" ht="12">
      <c r="B869" s="151"/>
      <c r="D869" s="152" t="s">
        <v>306</v>
      </c>
      <c r="E869" s="153" t="s">
        <v>1</v>
      </c>
      <c r="F869" s="154" t="s">
        <v>1322</v>
      </c>
      <c r="H869" s="155">
        <v>0.027</v>
      </c>
      <c r="L869" s="151"/>
      <c r="M869" s="156"/>
      <c r="N869" s="157"/>
      <c r="O869" s="157"/>
      <c r="P869" s="157"/>
      <c r="Q869" s="157"/>
      <c r="R869" s="157"/>
      <c r="S869" s="157"/>
      <c r="T869" s="158"/>
      <c r="AT869" s="153" t="s">
        <v>306</v>
      </c>
      <c r="AU869" s="153" t="s">
        <v>83</v>
      </c>
      <c r="AV869" s="150" t="s">
        <v>83</v>
      </c>
      <c r="AW869" s="150" t="s">
        <v>31</v>
      </c>
      <c r="AX869" s="150" t="s">
        <v>75</v>
      </c>
      <c r="AY869" s="153" t="s">
        <v>298</v>
      </c>
    </row>
    <row r="870" spans="2:51" s="159" customFormat="1" ht="12">
      <c r="B870" s="160"/>
      <c r="D870" s="152" t="s">
        <v>306</v>
      </c>
      <c r="E870" s="161" t="s">
        <v>1</v>
      </c>
      <c r="F870" s="162" t="s">
        <v>309</v>
      </c>
      <c r="H870" s="163">
        <v>0.027</v>
      </c>
      <c r="L870" s="160"/>
      <c r="M870" s="164"/>
      <c r="N870" s="165"/>
      <c r="O870" s="165"/>
      <c r="P870" s="165"/>
      <c r="Q870" s="165"/>
      <c r="R870" s="165"/>
      <c r="S870" s="165"/>
      <c r="T870" s="166"/>
      <c r="AT870" s="161" t="s">
        <v>306</v>
      </c>
      <c r="AU870" s="161" t="s">
        <v>83</v>
      </c>
      <c r="AV870" s="159" t="s">
        <v>310</v>
      </c>
      <c r="AW870" s="159" t="s">
        <v>31</v>
      </c>
      <c r="AX870" s="159" t="s">
        <v>8</v>
      </c>
      <c r="AY870" s="161" t="s">
        <v>298</v>
      </c>
    </row>
    <row r="871" spans="1:65" s="49" customFormat="1" ht="24.2" customHeight="1">
      <c r="A871" s="47"/>
      <c r="B871" s="46"/>
      <c r="C871" s="120" t="s">
        <v>1378</v>
      </c>
      <c r="D871" s="120" t="s">
        <v>358</v>
      </c>
      <c r="E871" s="121" t="s">
        <v>1379</v>
      </c>
      <c r="F871" s="122" t="s">
        <v>1380</v>
      </c>
      <c r="G871" s="123" t="s">
        <v>303</v>
      </c>
      <c r="H871" s="124">
        <v>0.03</v>
      </c>
      <c r="I871" s="24"/>
      <c r="J871" s="125">
        <f>ROUND(I871*H871,0)</f>
        <v>0</v>
      </c>
      <c r="K871" s="122" t="s">
        <v>314</v>
      </c>
      <c r="L871" s="126"/>
      <c r="M871" s="127" t="s">
        <v>1</v>
      </c>
      <c r="N871" s="128" t="s">
        <v>40</v>
      </c>
      <c r="O871" s="129"/>
      <c r="P871" s="130">
        <f>O871*H871</f>
        <v>0</v>
      </c>
      <c r="Q871" s="130">
        <v>0.55</v>
      </c>
      <c r="R871" s="130">
        <f>Q871*H871</f>
        <v>0.0165</v>
      </c>
      <c r="S871" s="130">
        <v>0</v>
      </c>
      <c r="T871" s="131">
        <f>S871*H871</f>
        <v>0</v>
      </c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R871" s="132" t="s">
        <v>475</v>
      </c>
      <c r="AT871" s="132" t="s">
        <v>358</v>
      </c>
      <c r="AU871" s="132" t="s">
        <v>83</v>
      </c>
      <c r="AY871" s="39" t="s">
        <v>298</v>
      </c>
      <c r="BE871" s="133">
        <f>IF(N871="základní",J871,0)</f>
        <v>0</v>
      </c>
      <c r="BF871" s="133">
        <f>IF(N871="snížená",J871,0)</f>
        <v>0</v>
      </c>
      <c r="BG871" s="133">
        <f>IF(N871="zákl. přenesená",J871,0)</f>
        <v>0</v>
      </c>
      <c r="BH871" s="133">
        <f>IF(N871="sníž. přenesená",J871,0)</f>
        <v>0</v>
      </c>
      <c r="BI871" s="133">
        <f>IF(N871="nulová",J871,0)</f>
        <v>0</v>
      </c>
      <c r="BJ871" s="39" t="s">
        <v>8</v>
      </c>
      <c r="BK871" s="133">
        <f>ROUND(I871*H871,0)</f>
        <v>0</v>
      </c>
      <c r="BL871" s="39" t="s">
        <v>378</v>
      </c>
      <c r="BM871" s="132" t="s">
        <v>1381</v>
      </c>
    </row>
    <row r="872" spans="2:51" s="150" customFormat="1" ht="12">
      <c r="B872" s="151"/>
      <c r="D872" s="152" t="s">
        <v>306</v>
      </c>
      <c r="E872" s="153" t="s">
        <v>1</v>
      </c>
      <c r="F872" s="154" t="s">
        <v>1382</v>
      </c>
      <c r="H872" s="155">
        <v>0.03</v>
      </c>
      <c r="L872" s="151"/>
      <c r="M872" s="156"/>
      <c r="N872" s="157"/>
      <c r="O872" s="157"/>
      <c r="P872" s="157"/>
      <c r="Q872" s="157"/>
      <c r="R872" s="157"/>
      <c r="S872" s="157"/>
      <c r="T872" s="158"/>
      <c r="AT872" s="153" t="s">
        <v>306</v>
      </c>
      <c r="AU872" s="153" t="s">
        <v>83</v>
      </c>
      <c r="AV872" s="150" t="s">
        <v>83</v>
      </c>
      <c r="AW872" s="150" t="s">
        <v>31</v>
      </c>
      <c r="AX872" s="150" t="s">
        <v>8</v>
      </c>
      <c r="AY872" s="153" t="s">
        <v>298</v>
      </c>
    </row>
    <row r="873" spans="1:65" s="49" customFormat="1" ht="24.2" customHeight="1">
      <c r="A873" s="47"/>
      <c r="B873" s="46"/>
      <c r="C873" s="135" t="s">
        <v>1383</v>
      </c>
      <c r="D873" s="135" t="s">
        <v>300</v>
      </c>
      <c r="E873" s="136" t="s">
        <v>1384</v>
      </c>
      <c r="F873" s="137" t="s">
        <v>1385</v>
      </c>
      <c r="G873" s="138" t="s">
        <v>347</v>
      </c>
      <c r="H873" s="139">
        <v>0.941</v>
      </c>
      <c r="I873" s="23"/>
      <c r="J873" s="140">
        <f>ROUND(I873*H873,0)</f>
        <v>0</v>
      </c>
      <c r="K873" s="137" t="s">
        <v>314</v>
      </c>
      <c r="L873" s="46"/>
      <c r="M873" s="141" t="s">
        <v>1</v>
      </c>
      <c r="N873" s="142" t="s">
        <v>40</v>
      </c>
      <c r="O873" s="129"/>
      <c r="P873" s="130">
        <f>O873*H873</f>
        <v>0</v>
      </c>
      <c r="Q873" s="130">
        <v>0</v>
      </c>
      <c r="R873" s="130">
        <f>Q873*H873</f>
        <v>0</v>
      </c>
      <c r="S873" s="130">
        <v>0</v>
      </c>
      <c r="T873" s="131">
        <f>S873*H873</f>
        <v>0</v>
      </c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R873" s="132" t="s">
        <v>378</v>
      </c>
      <c r="AT873" s="132" t="s">
        <v>300</v>
      </c>
      <c r="AU873" s="132" t="s">
        <v>83</v>
      </c>
      <c r="AY873" s="39" t="s">
        <v>298</v>
      </c>
      <c r="BE873" s="133">
        <f>IF(N873="základní",J873,0)</f>
        <v>0</v>
      </c>
      <c r="BF873" s="133">
        <f>IF(N873="snížená",J873,0)</f>
        <v>0</v>
      </c>
      <c r="BG873" s="133">
        <f>IF(N873="zákl. přenesená",J873,0)</f>
        <v>0</v>
      </c>
      <c r="BH873" s="133">
        <f>IF(N873="sníž. přenesená",J873,0)</f>
        <v>0</v>
      </c>
      <c r="BI873" s="133">
        <f>IF(N873="nulová",J873,0)</f>
        <v>0</v>
      </c>
      <c r="BJ873" s="39" t="s">
        <v>8</v>
      </c>
      <c r="BK873" s="133">
        <f>ROUND(I873*H873,0)</f>
        <v>0</v>
      </c>
      <c r="BL873" s="39" t="s">
        <v>378</v>
      </c>
      <c r="BM873" s="132" t="s">
        <v>1386</v>
      </c>
    </row>
    <row r="874" spans="2:63" s="107" customFormat="1" ht="22.9" customHeight="1">
      <c r="B874" s="108"/>
      <c r="D874" s="109" t="s">
        <v>74</v>
      </c>
      <c r="E874" s="118" t="s">
        <v>1387</v>
      </c>
      <c r="F874" s="118" t="s">
        <v>1388</v>
      </c>
      <c r="J874" s="119">
        <f>BK874</f>
        <v>0</v>
      </c>
      <c r="L874" s="108"/>
      <c r="M874" s="112"/>
      <c r="N874" s="113"/>
      <c r="O874" s="113"/>
      <c r="P874" s="114">
        <f>SUM(P875:P887)</f>
        <v>0</v>
      </c>
      <c r="Q874" s="113"/>
      <c r="R874" s="114">
        <f>SUM(R875:R887)</f>
        <v>0.0662871221</v>
      </c>
      <c r="S874" s="113"/>
      <c r="T874" s="115">
        <f>SUM(T875:T887)</f>
        <v>0</v>
      </c>
      <c r="AR874" s="109" t="s">
        <v>83</v>
      </c>
      <c r="AT874" s="116" t="s">
        <v>74</v>
      </c>
      <c r="AU874" s="116" t="s">
        <v>8</v>
      </c>
      <c r="AY874" s="109" t="s">
        <v>298</v>
      </c>
      <c r="BK874" s="117">
        <f>SUM(BK875:BK887)</f>
        <v>0</v>
      </c>
    </row>
    <row r="875" spans="1:65" s="49" customFormat="1" ht="24.2" customHeight="1">
      <c r="A875" s="47"/>
      <c r="B875" s="46"/>
      <c r="C875" s="135" t="s">
        <v>1389</v>
      </c>
      <c r="D875" s="135" t="s">
        <v>300</v>
      </c>
      <c r="E875" s="136" t="s">
        <v>1390</v>
      </c>
      <c r="F875" s="137" t="s">
        <v>1391</v>
      </c>
      <c r="G875" s="138" t="s">
        <v>438</v>
      </c>
      <c r="H875" s="139">
        <v>49</v>
      </c>
      <c r="I875" s="23"/>
      <c r="J875" s="140">
        <f>ROUND(I875*H875,0)</f>
        <v>0</v>
      </c>
      <c r="K875" s="137" t="s">
        <v>1</v>
      </c>
      <c r="L875" s="46"/>
      <c r="M875" s="141" t="s">
        <v>1</v>
      </c>
      <c r="N875" s="142" t="s">
        <v>40</v>
      </c>
      <c r="O875" s="129"/>
      <c r="P875" s="130">
        <f>O875*H875</f>
        <v>0</v>
      </c>
      <c r="Q875" s="130">
        <v>0.0004</v>
      </c>
      <c r="R875" s="130">
        <f>Q875*H875</f>
        <v>0.0196</v>
      </c>
      <c r="S875" s="130">
        <v>0</v>
      </c>
      <c r="T875" s="131">
        <f>S875*H875</f>
        <v>0</v>
      </c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R875" s="132" t="s">
        <v>378</v>
      </c>
      <c r="AT875" s="132" t="s">
        <v>300</v>
      </c>
      <c r="AU875" s="132" t="s">
        <v>83</v>
      </c>
      <c r="AY875" s="39" t="s">
        <v>298</v>
      </c>
      <c r="BE875" s="133">
        <f>IF(N875="základní",J875,0)</f>
        <v>0</v>
      </c>
      <c r="BF875" s="133">
        <f>IF(N875="snížená",J875,0)</f>
        <v>0</v>
      </c>
      <c r="BG875" s="133">
        <f>IF(N875="zákl. přenesená",J875,0)</f>
        <v>0</v>
      </c>
      <c r="BH875" s="133">
        <f>IF(N875="sníž. přenesená",J875,0)</f>
        <v>0</v>
      </c>
      <c r="BI875" s="133">
        <f>IF(N875="nulová",J875,0)</f>
        <v>0</v>
      </c>
      <c r="BJ875" s="39" t="s">
        <v>8</v>
      </c>
      <c r="BK875" s="133">
        <f>ROUND(I875*H875,0)</f>
        <v>0</v>
      </c>
      <c r="BL875" s="39" t="s">
        <v>378</v>
      </c>
      <c r="BM875" s="132" t="s">
        <v>1392</v>
      </c>
    </row>
    <row r="876" spans="2:51" s="150" customFormat="1" ht="12">
      <c r="B876" s="151"/>
      <c r="D876" s="152" t="s">
        <v>306</v>
      </c>
      <c r="E876" s="153" t="s">
        <v>1</v>
      </c>
      <c r="F876" s="154" t="s">
        <v>1393</v>
      </c>
      <c r="H876" s="155">
        <v>49</v>
      </c>
      <c r="L876" s="151"/>
      <c r="M876" s="156"/>
      <c r="N876" s="157"/>
      <c r="O876" s="157"/>
      <c r="P876" s="157"/>
      <c r="Q876" s="157"/>
      <c r="R876" s="157"/>
      <c r="S876" s="157"/>
      <c r="T876" s="158"/>
      <c r="AT876" s="153" t="s">
        <v>306</v>
      </c>
      <c r="AU876" s="153" t="s">
        <v>83</v>
      </c>
      <c r="AV876" s="150" t="s">
        <v>83</v>
      </c>
      <c r="AW876" s="150" t="s">
        <v>31</v>
      </c>
      <c r="AX876" s="150" t="s">
        <v>8</v>
      </c>
      <c r="AY876" s="153" t="s">
        <v>298</v>
      </c>
    </row>
    <row r="877" spans="1:65" s="49" customFormat="1" ht="24.2" customHeight="1">
      <c r="A877" s="47"/>
      <c r="B877" s="46"/>
      <c r="C877" s="135" t="s">
        <v>1394</v>
      </c>
      <c r="D877" s="135" t="s">
        <v>300</v>
      </c>
      <c r="E877" s="136" t="s">
        <v>1395</v>
      </c>
      <c r="F877" s="137" t="s">
        <v>1396</v>
      </c>
      <c r="G877" s="138" t="s">
        <v>392</v>
      </c>
      <c r="H877" s="139">
        <v>6.85</v>
      </c>
      <c r="I877" s="23"/>
      <c r="J877" s="140">
        <f>ROUND(I877*H877,0)</f>
        <v>0</v>
      </c>
      <c r="K877" s="137" t="s">
        <v>314</v>
      </c>
      <c r="L877" s="46"/>
      <c r="M877" s="141" t="s">
        <v>1</v>
      </c>
      <c r="N877" s="142" t="s">
        <v>40</v>
      </c>
      <c r="O877" s="129"/>
      <c r="P877" s="130">
        <f>O877*H877</f>
        <v>0</v>
      </c>
      <c r="Q877" s="130">
        <v>0.001081466</v>
      </c>
      <c r="R877" s="130">
        <f>Q877*H877</f>
        <v>0.007408042099999999</v>
      </c>
      <c r="S877" s="130">
        <v>0</v>
      </c>
      <c r="T877" s="131">
        <f>S877*H877</f>
        <v>0</v>
      </c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R877" s="132" t="s">
        <v>378</v>
      </c>
      <c r="AT877" s="132" t="s">
        <v>300</v>
      </c>
      <c r="AU877" s="132" t="s">
        <v>83</v>
      </c>
      <c r="AY877" s="39" t="s">
        <v>298</v>
      </c>
      <c r="BE877" s="133">
        <f>IF(N877="základní",J877,0)</f>
        <v>0</v>
      </c>
      <c r="BF877" s="133">
        <f>IF(N877="snížená",J877,0)</f>
        <v>0</v>
      </c>
      <c r="BG877" s="133">
        <f>IF(N877="zákl. přenesená",J877,0)</f>
        <v>0</v>
      </c>
      <c r="BH877" s="133">
        <f>IF(N877="sníž. přenesená",J877,0)</f>
        <v>0</v>
      </c>
      <c r="BI877" s="133">
        <f>IF(N877="nulová",J877,0)</f>
        <v>0</v>
      </c>
      <c r="BJ877" s="39" t="s">
        <v>8</v>
      </c>
      <c r="BK877" s="133">
        <f>ROUND(I877*H877,0)</f>
        <v>0</v>
      </c>
      <c r="BL877" s="39" t="s">
        <v>378</v>
      </c>
      <c r="BM877" s="132" t="s">
        <v>1397</v>
      </c>
    </row>
    <row r="878" spans="2:51" s="150" customFormat="1" ht="12">
      <c r="B878" s="151"/>
      <c r="D878" s="152" t="s">
        <v>306</v>
      </c>
      <c r="E878" s="153" t="s">
        <v>1</v>
      </c>
      <c r="F878" s="154" t="s">
        <v>1398</v>
      </c>
      <c r="H878" s="155">
        <v>3.75</v>
      </c>
      <c r="L878" s="151"/>
      <c r="M878" s="156"/>
      <c r="N878" s="157"/>
      <c r="O878" s="157"/>
      <c r="P878" s="157"/>
      <c r="Q878" s="157"/>
      <c r="R878" s="157"/>
      <c r="S878" s="157"/>
      <c r="T878" s="158"/>
      <c r="AT878" s="153" t="s">
        <v>306</v>
      </c>
      <c r="AU878" s="153" t="s">
        <v>83</v>
      </c>
      <c r="AV878" s="150" t="s">
        <v>83</v>
      </c>
      <c r="AW878" s="150" t="s">
        <v>31</v>
      </c>
      <c r="AX878" s="150" t="s">
        <v>75</v>
      </c>
      <c r="AY878" s="153" t="s">
        <v>298</v>
      </c>
    </row>
    <row r="879" spans="2:51" s="150" customFormat="1" ht="12">
      <c r="B879" s="151"/>
      <c r="D879" s="152" t="s">
        <v>306</v>
      </c>
      <c r="E879" s="153" t="s">
        <v>1</v>
      </c>
      <c r="F879" s="154" t="s">
        <v>1399</v>
      </c>
      <c r="H879" s="155">
        <v>3.1</v>
      </c>
      <c r="L879" s="151"/>
      <c r="M879" s="156"/>
      <c r="N879" s="157"/>
      <c r="O879" s="157"/>
      <c r="P879" s="157"/>
      <c r="Q879" s="157"/>
      <c r="R879" s="157"/>
      <c r="S879" s="157"/>
      <c r="T879" s="158"/>
      <c r="AT879" s="153" t="s">
        <v>306</v>
      </c>
      <c r="AU879" s="153" t="s">
        <v>83</v>
      </c>
      <c r="AV879" s="150" t="s">
        <v>83</v>
      </c>
      <c r="AW879" s="150" t="s">
        <v>31</v>
      </c>
      <c r="AX879" s="150" t="s">
        <v>75</v>
      </c>
      <c r="AY879" s="153" t="s">
        <v>298</v>
      </c>
    </row>
    <row r="880" spans="2:51" s="159" customFormat="1" ht="12">
      <c r="B880" s="160"/>
      <c r="D880" s="152" t="s">
        <v>306</v>
      </c>
      <c r="E880" s="161" t="s">
        <v>1</v>
      </c>
      <c r="F880" s="162" t="s">
        <v>309</v>
      </c>
      <c r="H880" s="163">
        <v>6.85</v>
      </c>
      <c r="L880" s="160"/>
      <c r="M880" s="164"/>
      <c r="N880" s="165"/>
      <c r="O880" s="165"/>
      <c r="P880" s="165"/>
      <c r="Q880" s="165"/>
      <c r="R880" s="165"/>
      <c r="S880" s="165"/>
      <c r="T880" s="166"/>
      <c r="AT880" s="161" t="s">
        <v>306</v>
      </c>
      <c r="AU880" s="161" t="s">
        <v>83</v>
      </c>
      <c r="AV880" s="159" t="s">
        <v>310</v>
      </c>
      <c r="AW880" s="159" t="s">
        <v>31</v>
      </c>
      <c r="AX880" s="159" t="s">
        <v>8</v>
      </c>
      <c r="AY880" s="161" t="s">
        <v>298</v>
      </c>
    </row>
    <row r="881" spans="1:65" s="49" customFormat="1" ht="14.45" customHeight="1">
      <c r="A881" s="47"/>
      <c r="B881" s="46"/>
      <c r="C881" s="135" t="s">
        <v>1400</v>
      </c>
      <c r="D881" s="135" t="s">
        <v>300</v>
      </c>
      <c r="E881" s="136" t="s">
        <v>1401</v>
      </c>
      <c r="F881" s="137" t="s">
        <v>1402</v>
      </c>
      <c r="G881" s="138" t="s">
        <v>392</v>
      </c>
      <c r="H881" s="139">
        <v>24.8</v>
      </c>
      <c r="I881" s="23"/>
      <c r="J881" s="140">
        <f>ROUND(I881*H881,0)</f>
        <v>0</v>
      </c>
      <c r="K881" s="137" t="s">
        <v>314</v>
      </c>
      <c r="L881" s="46"/>
      <c r="M881" s="141" t="s">
        <v>1</v>
      </c>
      <c r="N881" s="142" t="s">
        <v>40</v>
      </c>
      <c r="O881" s="129"/>
      <c r="P881" s="130">
        <f>O881*H881</f>
        <v>0</v>
      </c>
      <c r="Q881" s="130">
        <v>0.00090835</v>
      </c>
      <c r="R881" s="130">
        <f>Q881*H881</f>
        <v>0.02252708</v>
      </c>
      <c r="S881" s="130">
        <v>0</v>
      </c>
      <c r="T881" s="131">
        <f>S881*H881</f>
        <v>0</v>
      </c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R881" s="132" t="s">
        <v>378</v>
      </c>
      <c r="AT881" s="132" t="s">
        <v>300</v>
      </c>
      <c r="AU881" s="132" t="s">
        <v>83</v>
      </c>
      <c r="AY881" s="39" t="s">
        <v>298</v>
      </c>
      <c r="BE881" s="133">
        <f>IF(N881="základní",J881,0)</f>
        <v>0</v>
      </c>
      <c r="BF881" s="133">
        <f>IF(N881="snížená",J881,0)</f>
        <v>0</v>
      </c>
      <c r="BG881" s="133">
        <f>IF(N881="zákl. přenesená",J881,0)</f>
        <v>0</v>
      </c>
      <c r="BH881" s="133">
        <f>IF(N881="sníž. přenesená",J881,0)</f>
        <v>0</v>
      </c>
      <c r="BI881" s="133">
        <f>IF(N881="nulová",J881,0)</f>
        <v>0</v>
      </c>
      <c r="BJ881" s="39" t="s">
        <v>8</v>
      </c>
      <c r="BK881" s="133">
        <f>ROUND(I881*H881,0)</f>
        <v>0</v>
      </c>
      <c r="BL881" s="39" t="s">
        <v>378</v>
      </c>
      <c r="BM881" s="132" t="s">
        <v>1403</v>
      </c>
    </row>
    <row r="882" spans="2:51" s="150" customFormat="1" ht="12">
      <c r="B882" s="151"/>
      <c r="D882" s="152" t="s">
        <v>306</v>
      </c>
      <c r="E882" s="153" t="s">
        <v>1</v>
      </c>
      <c r="F882" s="154" t="s">
        <v>1404</v>
      </c>
      <c r="H882" s="155">
        <v>24.8</v>
      </c>
      <c r="L882" s="151"/>
      <c r="M882" s="156"/>
      <c r="N882" s="157"/>
      <c r="O882" s="157"/>
      <c r="P882" s="157"/>
      <c r="Q882" s="157"/>
      <c r="R882" s="157"/>
      <c r="S882" s="157"/>
      <c r="T882" s="158"/>
      <c r="AT882" s="153" t="s">
        <v>306</v>
      </c>
      <c r="AU882" s="153" t="s">
        <v>83</v>
      </c>
      <c r="AV882" s="150" t="s">
        <v>83</v>
      </c>
      <c r="AW882" s="150" t="s">
        <v>31</v>
      </c>
      <c r="AX882" s="150" t="s">
        <v>8</v>
      </c>
      <c r="AY882" s="153" t="s">
        <v>298</v>
      </c>
    </row>
    <row r="883" spans="1:65" s="49" customFormat="1" ht="24.2" customHeight="1">
      <c r="A883" s="47"/>
      <c r="B883" s="46"/>
      <c r="C883" s="135" t="s">
        <v>1405</v>
      </c>
      <c r="D883" s="135" t="s">
        <v>300</v>
      </c>
      <c r="E883" s="136" t="s">
        <v>1406</v>
      </c>
      <c r="F883" s="137" t="s">
        <v>1407</v>
      </c>
      <c r="G883" s="138" t="s">
        <v>438</v>
      </c>
      <c r="H883" s="139">
        <v>3</v>
      </c>
      <c r="I883" s="23"/>
      <c r="J883" s="140">
        <f>ROUND(I883*H883,0)</f>
        <v>0</v>
      </c>
      <c r="K883" s="137" t="s">
        <v>314</v>
      </c>
      <c r="L883" s="46"/>
      <c r="M883" s="141" t="s">
        <v>1</v>
      </c>
      <c r="N883" s="142" t="s">
        <v>40</v>
      </c>
      <c r="O883" s="129"/>
      <c r="P883" s="130">
        <f>O883*H883</f>
        <v>0</v>
      </c>
      <c r="Q883" s="130">
        <v>0.000194</v>
      </c>
      <c r="R883" s="130">
        <f>Q883*H883</f>
        <v>0.000582</v>
      </c>
      <c r="S883" s="130">
        <v>0</v>
      </c>
      <c r="T883" s="131">
        <f>S883*H883</f>
        <v>0</v>
      </c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R883" s="132" t="s">
        <v>378</v>
      </c>
      <c r="AT883" s="132" t="s">
        <v>300</v>
      </c>
      <c r="AU883" s="132" t="s">
        <v>83</v>
      </c>
      <c r="AY883" s="39" t="s">
        <v>298</v>
      </c>
      <c r="BE883" s="133">
        <f>IF(N883="základní",J883,0)</f>
        <v>0</v>
      </c>
      <c r="BF883" s="133">
        <f>IF(N883="snížená",J883,0)</f>
        <v>0</v>
      </c>
      <c r="BG883" s="133">
        <f>IF(N883="zákl. přenesená",J883,0)</f>
        <v>0</v>
      </c>
      <c r="BH883" s="133">
        <f>IF(N883="sníž. přenesená",J883,0)</f>
        <v>0</v>
      </c>
      <c r="BI883" s="133">
        <f>IF(N883="nulová",J883,0)</f>
        <v>0</v>
      </c>
      <c r="BJ883" s="39" t="s">
        <v>8</v>
      </c>
      <c r="BK883" s="133">
        <f>ROUND(I883*H883,0)</f>
        <v>0</v>
      </c>
      <c r="BL883" s="39" t="s">
        <v>378</v>
      </c>
      <c r="BM883" s="132" t="s">
        <v>1408</v>
      </c>
    </row>
    <row r="884" spans="2:51" s="150" customFormat="1" ht="12">
      <c r="B884" s="151"/>
      <c r="D884" s="152" t="s">
        <v>306</v>
      </c>
      <c r="E884" s="153" t="s">
        <v>1</v>
      </c>
      <c r="F884" s="154" t="s">
        <v>1409</v>
      </c>
      <c r="H884" s="155">
        <v>3</v>
      </c>
      <c r="L884" s="151"/>
      <c r="M884" s="156"/>
      <c r="N884" s="157"/>
      <c r="O884" s="157"/>
      <c r="P884" s="157"/>
      <c r="Q884" s="157"/>
      <c r="R884" s="157"/>
      <c r="S884" s="157"/>
      <c r="T884" s="158"/>
      <c r="AT884" s="153" t="s">
        <v>306</v>
      </c>
      <c r="AU884" s="153" t="s">
        <v>83</v>
      </c>
      <c r="AV884" s="150" t="s">
        <v>83</v>
      </c>
      <c r="AW884" s="150" t="s">
        <v>31</v>
      </c>
      <c r="AX884" s="150" t="s">
        <v>8</v>
      </c>
      <c r="AY884" s="153" t="s">
        <v>298</v>
      </c>
    </row>
    <row r="885" spans="1:65" s="49" customFormat="1" ht="24.2" customHeight="1">
      <c r="A885" s="47"/>
      <c r="B885" s="46"/>
      <c r="C885" s="135" t="s">
        <v>1410</v>
      </c>
      <c r="D885" s="135" t="s">
        <v>300</v>
      </c>
      <c r="E885" s="136" t="s">
        <v>1411</v>
      </c>
      <c r="F885" s="137" t="s">
        <v>1412</v>
      </c>
      <c r="G885" s="138" t="s">
        <v>392</v>
      </c>
      <c r="H885" s="139">
        <v>15</v>
      </c>
      <c r="I885" s="23"/>
      <c r="J885" s="140">
        <f>ROUND(I885*H885,0)</f>
        <v>0</v>
      </c>
      <c r="K885" s="137" t="s">
        <v>314</v>
      </c>
      <c r="L885" s="46"/>
      <c r="M885" s="141" t="s">
        <v>1</v>
      </c>
      <c r="N885" s="142" t="s">
        <v>40</v>
      </c>
      <c r="O885" s="129"/>
      <c r="P885" s="130">
        <f>O885*H885</f>
        <v>0</v>
      </c>
      <c r="Q885" s="130">
        <v>0.001078</v>
      </c>
      <c r="R885" s="130">
        <f>Q885*H885</f>
        <v>0.01617</v>
      </c>
      <c r="S885" s="130">
        <v>0</v>
      </c>
      <c r="T885" s="131">
        <f>S885*H885</f>
        <v>0</v>
      </c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R885" s="132" t="s">
        <v>378</v>
      </c>
      <c r="AT885" s="132" t="s">
        <v>300</v>
      </c>
      <c r="AU885" s="132" t="s">
        <v>83</v>
      </c>
      <c r="AY885" s="39" t="s">
        <v>298</v>
      </c>
      <c r="BE885" s="133">
        <f>IF(N885="základní",J885,0)</f>
        <v>0</v>
      </c>
      <c r="BF885" s="133">
        <f>IF(N885="snížená",J885,0)</f>
        <v>0</v>
      </c>
      <c r="BG885" s="133">
        <f>IF(N885="zákl. přenesená",J885,0)</f>
        <v>0</v>
      </c>
      <c r="BH885" s="133">
        <f>IF(N885="sníž. přenesená",J885,0)</f>
        <v>0</v>
      </c>
      <c r="BI885" s="133">
        <f>IF(N885="nulová",J885,0)</f>
        <v>0</v>
      </c>
      <c r="BJ885" s="39" t="s">
        <v>8</v>
      </c>
      <c r="BK885" s="133">
        <f>ROUND(I885*H885,0)</f>
        <v>0</v>
      </c>
      <c r="BL885" s="39" t="s">
        <v>378</v>
      </c>
      <c r="BM885" s="132" t="s">
        <v>1413</v>
      </c>
    </row>
    <row r="886" spans="2:51" s="150" customFormat="1" ht="12">
      <c r="B886" s="151"/>
      <c r="D886" s="152" t="s">
        <v>306</v>
      </c>
      <c r="E886" s="153" t="s">
        <v>1</v>
      </c>
      <c r="F886" s="154" t="s">
        <v>1414</v>
      </c>
      <c r="H886" s="155">
        <v>15</v>
      </c>
      <c r="L886" s="151"/>
      <c r="M886" s="156"/>
      <c r="N886" s="157"/>
      <c r="O886" s="157"/>
      <c r="P886" s="157"/>
      <c r="Q886" s="157"/>
      <c r="R886" s="157"/>
      <c r="S886" s="157"/>
      <c r="T886" s="158"/>
      <c r="AT886" s="153" t="s">
        <v>306</v>
      </c>
      <c r="AU886" s="153" t="s">
        <v>83</v>
      </c>
      <c r="AV886" s="150" t="s">
        <v>83</v>
      </c>
      <c r="AW886" s="150" t="s">
        <v>31</v>
      </c>
      <c r="AX886" s="150" t="s">
        <v>8</v>
      </c>
      <c r="AY886" s="153" t="s">
        <v>298</v>
      </c>
    </row>
    <row r="887" spans="1:65" s="49" customFormat="1" ht="24.2" customHeight="1">
      <c r="A887" s="47"/>
      <c r="B887" s="46"/>
      <c r="C887" s="135" t="s">
        <v>1415</v>
      </c>
      <c r="D887" s="135" t="s">
        <v>300</v>
      </c>
      <c r="E887" s="136" t="s">
        <v>1416</v>
      </c>
      <c r="F887" s="137" t="s">
        <v>1417</v>
      </c>
      <c r="G887" s="138" t="s">
        <v>347</v>
      </c>
      <c r="H887" s="139">
        <v>0.066</v>
      </c>
      <c r="I887" s="23"/>
      <c r="J887" s="140">
        <f>ROUND(I887*H887,0)</f>
        <v>0</v>
      </c>
      <c r="K887" s="137" t="s">
        <v>314</v>
      </c>
      <c r="L887" s="46"/>
      <c r="M887" s="141" t="s">
        <v>1</v>
      </c>
      <c r="N887" s="142" t="s">
        <v>40</v>
      </c>
      <c r="O887" s="129"/>
      <c r="P887" s="130">
        <f>O887*H887</f>
        <v>0</v>
      </c>
      <c r="Q887" s="130">
        <v>0</v>
      </c>
      <c r="R887" s="130">
        <f>Q887*H887</f>
        <v>0</v>
      </c>
      <c r="S887" s="130">
        <v>0</v>
      </c>
      <c r="T887" s="131">
        <f>S887*H887</f>
        <v>0</v>
      </c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R887" s="132" t="s">
        <v>378</v>
      </c>
      <c r="AT887" s="132" t="s">
        <v>300</v>
      </c>
      <c r="AU887" s="132" t="s">
        <v>83</v>
      </c>
      <c r="AY887" s="39" t="s">
        <v>298</v>
      </c>
      <c r="BE887" s="133">
        <f>IF(N887="základní",J887,0)</f>
        <v>0</v>
      </c>
      <c r="BF887" s="133">
        <f>IF(N887="snížená",J887,0)</f>
        <v>0</v>
      </c>
      <c r="BG887" s="133">
        <f>IF(N887="zákl. přenesená",J887,0)</f>
        <v>0</v>
      </c>
      <c r="BH887" s="133">
        <f>IF(N887="sníž. přenesená",J887,0)</f>
        <v>0</v>
      </c>
      <c r="BI887" s="133">
        <f>IF(N887="nulová",J887,0)</f>
        <v>0</v>
      </c>
      <c r="BJ887" s="39" t="s">
        <v>8</v>
      </c>
      <c r="BK887" s="133">
        <f>ROUND(I887*H887,0)</f>
        <v>0</v>
      </c>
      <c r="BL887" s="39" t="s">
        <v>378</v>
      </c>
      <c r="BM887" s="132" t="s">
        <v>1418</v>
      </c>
    </row>
    <row r="888" spans="2:63" s="107" customFormat="1" ht="22.9" customHeight="1">
      <c r="B888" s="108"/>
      <c r="D888" s="109" t="s">
        <v>74</v>
      </c>
      <c r="E888" s="118" t="s">
        <v>1419</v>
      </c>
      <c r="F888" s="118" t="s">
        <v>1420</v>
      </c>
      <c r="J888" s="119">
        <f>BK888</f>
        <v>0</v>
      </c>
      <c r="L888" s="108"/>
      <c r="M888" s="112"/>
      <c r="N888" s="113"/>
      <c r="O888" s="113"/>
      <c r="P888" s="114">
        <f>SUM(P889:P893)</f>
        <v>0</v>
      </c>
      <c r="Q888" s="113"/>
      <c r="R888" s="114">
        <f>SUM(R889:R893)</f>
        <v>0.0638921875</v>
      </c>
      <c r="S888" s="113"/>
      <c r="T888" s="115">
        <f>SUM(T889:T893)</f>
        <v>0</v>
      </c>
      <c r="AR888" s="109" t="s">
        <v>83</v>
      </c>
      <c r="AT888" s="116" t="s">
        <v>74</v>
      </c>
      <c r="AU888" s="116" t="s">
        <v>8</v>
      </c>
      <c r="AY888" s="109" t="s">
        <v>298</v>
      </c>
      <c r="BK888" s="117">
        <f>SUM(BK889:BK893)</f>
        <v>0</v>
      </c>
    </row>
    <row r="889" spans="1:65" s="49" customFormat="1" ht="24.2" customHeight="1">
      <c r="A889" s="47"/>
      <c r="B889" s="46"/>
      <c r="C889" s="135" t="s">
        <v>1421</v>
      </c>
      <c r="D889" s="135" t="s">
        <v>300</v>
      </c>
      <c r="E889" s="136" t="s">
        <v>1422</v>
      </c>
      <c r="F889" s="137" t="s">
        <v>1423</v>
      </c>
      <c r="G889" s="138" t="s">
        <v>438</v>
      </c>
      <c r="H889" s="139">
        <v>1</v>
      </c>
      <c r="I889" s="23"/>
      <c r="J889" s="140">
        <f>ROUND(I889*H889,0)</f>
        <v>0</v>
      </c>
      <c r="K889" s="137" t="s">
        <v>314</v>
      </c>
      <c r="L889" s="46"/>
      <c r="M889" s="141" t="s">
        <v>1</v>
      </c>
      <c r="N889" s="142" t="s">
        <v>40</v>
      </c>
      <c r="O889" s="129"/>
      <c r="P889" s="130">
        <f>O889*H889</f>
        <v>0</v>
      </c>
      <c r="Q889" s="130">
        <v>0.0008921875</v>
      </c>
      <c r="R889" s="130">
        <f>Q889*H889</f>
        <v>0.0008921875</v>
      </c>
      <c r="S889" s="130">
        <v>0</v>
      </c>
      <c r="T889" s="131">
        <f>S889*H889</f>
        <v>0</v>
      </c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R889" s="132" t="s">
        <v>378</v>
      </c>
      <c r="AT889" s="132" t="s">
        <v>300</v>
      </c>
      <c r="AU889" s="132" t="s">
        <v>83</v>
      </c>
      <c r="AY889" s="39" t="s">
        <v>298</v>
      </c>
      <c r="BE889" s="133">
        <f>IF(N889="základní",J889,0)</f>
        <v>0</v>
      </c>
      <c r="BF889" s="133">
        <f>IF(N889="snížená",J889,0)</f>
        <v>0</v>
      </c>
      <c r="BG889" s="133">
        <f>IF(N889="zákl. přenesená",J889,0)</f>
        <v>0</v>
      </c>
      <c r="BH889" s="133">
        <f>IF(N889="sníž. přenesená",J889,0)</f>
        <v>0</v>
      </c>
      <c r="BI889" s="133">
        <f>IF(N889="nulová",J889,0)</f>
        <v>0</v>
      </c>
      <c r="BJ889" s="39" t="s">
        <v>8</v>
      </c>
      <c r="BK889" s="133">
        <f>ROUND(I889*H889,0)</f>
        <v>0</v>
      </c>
      <c r="BL889" s="39" t="s">
        <v>378</v>
      </c>
      <c r="BM889" s="132" t="s">
        <v>1424</v>
      </c>
    </row>
    <row r="890" spans="2:51" s="150" customFormat="1" ht="12">
      <c r="B890" s="151"/>
      <c r="D890" s="152" t="s">
        <v>306</v>
      </c>
      <c r="E890" s="153" t="s">
        <v>1</v>
      </c>
      <c r="F890" s="154" t="s">
        <v>1425</v>
      </c>
      <c r="H890" s="155">
        <v>1</v>
      </c>
      <c r="L890" s="151"/>
      <c r="M890" s="156"/>
      <c r="N890" s="157"/>
      <c r="O890" s="157"/>
      <c r="P890" s="157"/>
      <c r="Q890" s="157"/>
      <c r="R890" s="157"/>
      <c r="S890" s="157"/>
      <c r="T890" s="158"/>
      <c r="AT890" s="153" t="s">
        <v>306</v>
      </c>
      <c r="AU890" s="153" t="s">
        <v>83</v>
      </c>
      <c r="AV890" s="150" t="s">
        <v>83</v>
      </c>
      <c r="AW890" s="150" t="s">
        <v>31</v>
      </c>
      <c r="AX890" s="150" t="s">
        <v>8</v>
      </c>
      <c r="AY890" s="153" t="s">
        <v>298</v>
      </c>
    </row>
    <row r="891" spans="1:65" s="49" customFormat="1" ht="14.45" customHeight="1">
      <c r="A891" s="47"/>
      <c r="B891" s="46"/>
      <c r="C891" s="120" t="s">
        <v>1426</v>
      </c>
      <c r="D891" s="120" t="s">
        <v>358</v>
      </c>
      <c r="E891" s="121" t="s">
        <v>1427</v>
      </c>
      <c r="F891" s="122" t="s">
        <v>1428</v>
      </c>
      <c r="G891" s="123" t="s">
        <v>381</v>
      </c>
      <c r="H891" s="124">
        <v>2.1</v>
      </c>
      <c r="I891" s="24"/>
      <c r="J891" s="125">
        <f>ROUND(I891*H891,0)</f>
        <v>0</v>
      </c>
      <c r="K891" s="122" t="s">
        <v>1</v>
      </c>
      <c r="L891" s="126"/>
      <c r="M891" s="127" t="s">
        <v>1</v>
      </c>
      <c r="N891" s="128" t="s">
        <v>40</v>
      </c>
      <c r="O891" s="129"/>
      <c r="P891" s="130">
        <f>O891*H891</f>
        <v>0</v>
      </c>
      <c r="Q891" s="130">
        <v>0.03</v>
      </c>
      <c r="R891" s="130">
        <f>Q891*H891</f>
        <v>0.063</v>
      </c>
      <c r="S891" s="130">
        <v>0</v>
      </c>
      <c r="T891" s="131">
        <f>S891*H891</f>
        <v>0</v>
      </c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R891" s="132" t="s">
        <v>475</v>
      </c>
      <c r="AT891" s="132" t="s">
        <v>358</v>
      </c>
      <c r="AU891" s="132" t="s">
        <v>83</v>
      </c>
      <c r="AY891" s="39" t="s">
        <v>298</v>
      </c>
      <c r="BE891" s="133">
        <f>IF(N891="základní",J891,0)</f>
        <v>0</v>
      </c>
      <c r="BF891" s="133">
        <f>IF(N891="snížená",J891,0)</f>
        <v>0</v>
      </c>
      <c r="BG891" s="133">
        <f>IF(N891="zákl. přenesená",J891,0)</f>
        <v>0</v>
      </c>
      <c r="BH891" s="133">
        <f>IF(N891="sníž. přenesená",J891,0)</f>
        <v>0</v>
      </c>
      <c r="BI891" s="133">
        <f>IF(N891="nulová",J891,0)</f>
        <v>0</v>
      </c>
      <c r="BJ891" s="39" t="s">
        <v>8</v>
      </c>
      <c r="BK891" s="133">
        <f>ROUND(I891*H891,0)</f>
        <v>0</v>
      </c>
      <c r="BL891" s="39" t="s">
        <v>378</v>
      </c>
      <c r="BM891" s="132" t="s">
        <v>1429</v>
      </c>
    </row>
    <row r="892" spans="2:51" s="150" customFormat="1" ht="12">
      <c r="B892" s="151"/>
      <c r="D892" s="152" t="s">
        <v>306</v>
      </c>
      <c r="E892" s="153" t="s">
        <v>1</v>
      </c>
      <c r="F892" s="154" t="s">
        <v>1430</v>
      </c>
      <c r="H892" s="155">
        <v>2.1</v>
      </c>
      <c r="L892" s="151"/>
      <c r="M892" s="156"/>
      <c r="N892" s="157"/>
      <c r="O892" s="157"/>
      <c r="P892" s="157"/>
      <c r="Q892" s="157"/>
      <c r="R892" s="157"/>
      <c r="S892" s="157"/>
      <c r="T892" s="158"/>
      <c r="AT892" s="153" t="s">
        <v>306</v>
      </c>
      <c r="AU892" s="153" t="s">
        <v>83</v>
      </c>
      <c r="AV892" s="150" t="s">
        <v>83</v>
      </c>
      <c r="AW892" s="150" t="s">
        <v>31</v>
      </c>
      <c r="AX892" s="150" t="s">
        <v>8</v>
      </c>
      <c r="AY892" s="153" t="s">
        <v>298</v>
      </c>
    </row>
    <row r="893" spans="1:65" s="49" customFormat="1" ht="24.2" customHeight="1">
      <c r="A893" s="47"/>
      <c r="B893" s="46"/>
      <c r="C893" s="135" t="s">
        <v>1431</v>
      </c>
      <c r="D893" s="135" t="s">
        <v>300</v>
      </c>
      <c r="E893" s="136" t="s">
        <v>1432</v>
      </c>
      <c r="F893" s="137" t="s">
        <v>1433</v>
      </c>
      <c r="G893" s="138" t="s">
        <v>347</v>
      </c>
      <c r="H893" s="139">
        <v>0.064</v>
      </c>
      <c r="I893" s="23"/>
      <c r="J893" s="140">
        <f>ROUND(I893*H893,0)</f>
        <v>0</v>
      </c>
      <c r="K893" s="137" t="s">
        <v>314</v>
      </c>
      <c r="L893" s="46"/>
      <c r="M893" s="141" t="s">
        <v>1</v>
      </c>
      <c r="N893" s="142" t="s">
        <v>40</v>
      </c>
      <c r="O893" s="129"/>
      <c r="P893" s="130">
        <f>O893*H893</f>
        <v>0</v>
      </c>
      <c r="Q893" s="130">
        <v>0</v>
      </c>
      <c r="R893" s="130">
        <f>Q893*H893</f>
        <v>0</v>
      </c>
      <c r="S893" s="130">
        <v>0</v>
      </c>
      <c r="T893" s="131">
        <f>S893*H893</f>
        <v>0</v>
      </c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R893" s="132" t="s">
        <v>378</v>
      </c>
      <c r="AT893" s="132" t="s">
        <v>300</v>
      </c>
      <c r="AU893" s="132" t="s">
        <v>83</v>
      </c>
      <c r="AY893" s="39" t="s">
        <v>298</v>
      </c>
      <c r="BE893" s="133">
        <f>IF(N893="základní",J893,0)</f>
        <v>0</v>
      </c>
      <c r="BF893" s="133">
        <f>IF(N893="snížená",J893,0)</f>
        <v>0</v>
      </c>
      <c r="BG893" s="133">
        <f>IF(N893="zákl. přenesená",J893,0)</f>
        <v>0</v>
      </c>
      <c r="BH893" s="133">
        <f>IF(N893="sníž. přenesená",J893,0)</f>
        <v>0</v>
      </c>
      <c r="BI893" s="133">
        <f>IF(N893="nulová",J893,0)</f>
        <v>0</v>
      </c>
      <c r="BJ893" s="39" t="s">
        <v>8</v>
      </c>
      <c r="BK893" s="133">
        <f>ROUND(I893*H893,0)</f>
        <v>0</v>
      </c>
      <c r="BL893" s="39" t="s">
        <v>378</v>
      </c>
      <c r="BM893" s="132" t="s">
        <v>1434</v>
      </c>
    </row>
    <row r="894" spans="2:63" s="107" customFormat="1" ht="22.9" customHeight="1">
      <c r="B894" s="108"/>
      <c r="D894" s="109" t="s">
        <v>74</v>
      </c>
      <c r="E894" s="118" t="s">
        <v>1435</v>
      </c>
      <c r="F894" s="118" t="s">
        <v>1436</v>
      </c>
      <c r="J894" s="119">
        <f>BK894</f>
        <v>0</v>
      </c>
      <c r="L894" s="108"/>
      <c r="M894" s="112"/>
      <c r="N894" s="113"/>
      <c r="O894" s="113"/>
      <c r="P894" s="114">
        <f>SUM(P895:P957)</f>
        <v>0</v>
      </c>
      <c r="Q894" s="113"/>
      <c r="R894" s="114">
        <f>SUM(R895:R957)</f>
        <v>2.7355510280000006</v>
      </c>
      <c r="S894" s="113"/>
      <c r="T894" s="115">
        <f>SUM(T895:T957)</f>
        <v>0</v>
      </c>
      <c r="AR894" s="109" t="s">
        <v>83</v>
      </c>
      <c r="AT894" s="116" t="s">
        <v>74</v>
      </c>
      <c r="AU894" s="116" t="s">
        <v>8</v>
      </c>
      <c r="AY894" s="109" t="s">
        <v>298</v>
      </c>
      <c r="BK894" s="117">
        <f>SUM(BK895:BK957)</f>
        <v>0</v>
      </c>
    </row>
    <row r="895" spans="1:65" s="49" customFormat="1" ht="24.2" customHeight="1">
      <c r="A895" s="47"/>
      <c r="B895" s="46"/>
      <c r="C895" s="135" t="s">
        <v>1437</v>
      </c>
      <c r="D895" s="135" t="s">
        <v>300</v>
      </c>
      <c r="E895" s="136" t="s">
        <v>1438</v>
      </c>
      <c r="F895" s="137" t="s">
        <v>1439</v>
      </c>
      <c r="G895" s="138" t="s">
        <v>381</v>
      </c>
      <c r="H895" s="139">
        <v>6.6</v>
      </c>
      <c r="I895" s="23"/>
      <c r="J895" s="140">
        <f>ROUND(I895*H895,0)</f>
        <v>0</v>
      </c>
      <c r="K895" s="137" t="s">
        <v>314</v>
      </c>
      <c r="L895" s="46"/>
      <c r="M895" s="141" t="s">
        <v>1</v>
      </c>
      <c r="N895" s="142" t="s">
        <v>40</v>
      </c>
      <c r="O895" s="129"/>
      <c r="P895" s="130">
        <f>O895*H895</f>
        <v>0</v>
      </c>
      <c r="Q895" s="130">
        <v>0.00037</v>
      </c>
      <c r="R895" s="130">
        <f>Q895*H895</f>
        <v>0.0024419999999999997</v>
      </c>
      <c r="S895" s="130">
        <v>0</v>
      </c>
      <c r="T895" s="131">
        <f>S895*H895</f>
        <v>0</v>
      </c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R895" s="132" t="s">
        <v>378</v>
      </c>
      <c r="AT895" s="132" t="s">
        <v>300</v>
      </c>
      <c r="AU895" s="132" t="s">
        <v>83</v>
      </c>
      <c r="AY895" s="39" t="s">
        <v>298</v>
      </c>
      <c r="BE895" s="133">
        <f>IF(N895="základní",J895,0)</f>
        <v>0</v>
      </c>
      <c r="BF895" s="133">
        <f>IF(N895="snížená",J895,0)</f>
        <v>0</v>
      </c>
      <c r="BG895" s="133">
        <f>IF(N895="zákl. přenesená",J895,0)</f>
        <v>0</v>
      </c>
      <c r="BH895" s="133">
        <f>IF(N895="sníž. přenesená",J895,0)</f>
        <v>0</v>
      </c>
      <c r="BI895" s="133">
        <f>IF(N895="nulová",J895,0)</f>
        <v>0</v>
      </c>
      <c r="BJ895" s="39" t="s">
        <v>8</v>
      </c>
      <c r="BK895" s="133">
        <f>ROUND(I895*H895,0)</f>
        <v>0</v>
      </c>
      <c r="BL895" s="39" t="s">
        <v>378</v>
      </c>
      <c r="BM895" s="132" t="s">
        <v>1440</v>
      </c>
    </row>
    <row r="896" spans="2:51" s="150" customFormat="1" ht="12">
      <c r="B896" s="151"/>
      <c r="D896" s="152" t="s">
        <v>306</v>
      </c>
      <c r="E896" s="153" t="s">
        <v>1</v>
      </c>
      <c r="F896" s="154" t="s">
        <v>1441</v>
      </c>
      <c r="H896" s="155">
        <v>3.6</v>
      </c>
      <c r="L896" s="151"/>
      <c r="M896" s="156"/>
      <c r="N896" s="157"/>
      <c r="O896" s="157"/>
      <c r="P896" s="157"/>
      <c r="Q896" s="157"/>
      <c r="R896" s="157"/>
      <c r="S896" s="157"/>
      <c r="T896" s="158"/>
      <c r="AT896" s="153" t="s">
        <v>306</v>
      </c>
      <c r="AU896" s="153" t="s">
        <v>83</v>
      </c>
      <c r="AV896" s="150" t="s">
        <v>83</v>
      </c>
      <c r="AW896" s="150" t="s">
        <v>31</v>
      </c>
      <c r="AX896" s="150" t="s">
        <v>75</v>
      </c>
      <c r="AY896" s="153" t="s">
        <v>298</v>
      </c>
    </row>
    <row r="897" spans="2:51" s="150" customFormat="1" ht="12">
      <c r="B897" s="151"/>
      <c r="D897" s="152" t="s">
        <v>306</v>
      </c>
      <c r="E897" s="153" t="s">
        <v>1</v>
      </c>
      <c r="F897" s="154" t="s">
        <v>1442</v>
      </c>
      <c r="H897" s="155">
        <v>3</v>
      </c>
      <c r="L897" s="151"/>
      <c r="M897" s="156"/>
      <c r="N897" s="157"/>
      <c r="O897" s="157"/>
      <c r="P897" s="157"/>
      <c r="Q897" s="157"/>
      <c r="R897" s="157"/>
      <c r="S897" s="157"/>
      <c r="T897" s="158"/>
      <c r="AT897" s="153" t="s">
        <v>306</v>
      </c>
      <c r="AU897" s="153" t="s">
        <v>83</v>
      </c>
      <c r="AV897" s="150" t="s">
        <v>83</v>
      </c>
      <c r="AW897" s="150" t="s">
        <v>31</v>
      </c>
      <c r="AX897" s="150" t="s">
        <v>75</v>
      </c>
      <c r="AY897" s="153" t="s">
        <v>298</v>
      </c>
    </row>
    <row r="898" spans="2:51" s="159" customFormat="1" ht="12">
      <c r="B898" s="160"/>
      <c r="D898" s="152" t="s">
        <v>306</v>
      </c>
      <c r="E898" s="161" t="s">
        <v>1</v>
      </c>
      <c r="F898" s="162" t="s">
        <v>309</v>
      </c>
      <c r="H898" s="163">
        <v>6.6</v>
      </c>
      <c r="L898" s="160"/>
      <c r="M898" s="164"/>
      <c r="N898" s="165"/>
      <c r="O898" s="165"/>
      <c r="P898" s="165"/>
      <c r="Q898" s="165"/>
      <c r="R898" s="165"/>
      <c r="S898" s="165"/>
      <c r="T898" s="166"/>
      <c r="AT898" s="161" t="s">
        <v>306</v>
      </c>
      <c r="AU898" s="161" t="s">
        <v>83</v>
      </c>
      <c r="AV898" s="159" t="s">
        <v>310</v>
      </c>
      <c r="AW898" s="159" t="s">
        <v>31</v>
      </c>
      <c r="AX898" s="159" t="s">
        <v>8</v>
      </c>
      <c r="AY898" s="161" t="s">
        <v>298</v>
      </c>
    </row>
    <row r="899" spans="1:65" s="49" customFormat="1" ht="14.45" customHeight="1">
      <c r="A899" s="47"/>
      <c r="B899" s="46"/>
      <c r="C899" s="120" t="s">
        <v>1443</v>
      </c>
      <c r="D899" s="120" t="s">
        <v>358</v>
      </c>
      <c r="E899" s="121" t="s">
        <v>1444</v>
      </c>
      <c r="F899" s="122" t="s">
        <v>1445</v>
      </c>
      <c r="G899" s="123" t="s">
        <v>381</v>
      </c>
      <c r="H899" s="124">
        <v>6.6</v>
      </c>
      <c r="I899" s="24"/>
      <c r="J899" s="125">
        <f>ROUND(I899*H899,0)</f>
        <v>0</v>
      </c>
      <c r="K899" s="122" t="s">
        <v>1</v>
      </c>
      <c r="L899" s="126"/>
      <c r="M899" s="127" t="s">
        <v>1</v>
      </c>
      <c r="N899" s="128" t="s">
        <v>40</v>
      </c>
      <c r="O899" s="129"/>
      <c r="P899" s="130">
        <f>O899*H899</f>
        <v>0</v>
      </c>
      <c r="Q899" s="130">
        <v>0.025</v>
      </c>
      <c r="R899" s="130">
        <f>Q899*H899</f>
        <v>0.165</v>
      </c>
      <c r="S899" s="130">
        <v>0</v>
      </c>
      <c r="T899" s="131">
        <f>S899*H899</f>
        <v>0</v>
      </c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R899" s="132" t="s">
        <v>475</v>
      </c>
      <c r="AT899" s="132" t="s">
        <v>358</v>
      </c>
      <c r="AU899" s="132" t="s">
        <v>83</v>
      </c>
      <c r="AY899" s="39" t="s">
        <v>298</v>
      </c>
      <c r="BE899" s="133">
        <f>IF(N899="základní",J899,0)</f>
        <v>0</v>
      </c>
      <c r="BF899" s="133">
        <f>IF(N899="snížená",J899,0)</f>
        <v>0</v>
      </c>
      <c r="BG899" s="133">
        <f>IF(N899="zákl. přenesená",J899,0)</f>
        <v>0</v>
      </c>
      <c r="BH899" s="133">
        <f>IF(N899="sníž. přenesená",J899,0)</f>
        <v>0</v>
      </c>
      <c r="BI899" s="133">
        <f>IF(N899="nulová",J899,0)</f>
        <v>0</v>
      </c>
      <c r="BJ899" s="39" t="s">
        <v>8</v>
      </c>
      <c r="BK899" s="133">
        <f>ROUND(I899*H899,0)</f>
        <v>0</v>
      </c>
      <c r="BL899" s="39" t="s">
        <v>378</v>
      </c>
      <c r="BM899" s="132" t="s">
        <v>1446</v>
      </c>
    </row>
    <row r="900" spans="2:51" s="150" customFormat="1" ht="12">
      <c r="B900" s="151"/>
      <c r="D900" s="152" t="s">
        <v>306</v>
      </c>
      <c r="E900" s="153" t="s">
        <v>1</v>
      </c>
      <c r="F900" s="154" t="s">
        <v>1441</v>
      </c>
      <c r="H900" s="155">
        <v>3.6</v>
      </c>
      <c r="L900" s="151"/>
      <c r="M900" s="156"/>
      <c r="N900" s="157"/>
      <c r="O900" s="157"/>
      <c r="P900" s="157"/>
      <c r="Q900" s="157"/>
      <c r="R900" s="157"/>
      <c r="S900" s="157"/>
      <c r="T900" s="158"/>
      <c r="AT900" s="153" t="s">
        <v>306</v>
      </c>
      <c r="AU900" s="153" t="s">
        <v>83</v>
      </c>
      <c r="AV900" s="150" t="s">
        <v>83</v>
      </c>
      <c r="AW900" s="150" t="s">
        <v>31</v>
      </c>
      <c r="AX900" s="150" t="s">
        <v>75</v>
      </c>
      <c r="AY900" s="153" t="s">
        <v>298</v>
      </c>
    </row>
    <row r="901" spans="2:51" s="150" customFormat="1" ht="12">
      <c r="B901" s="151"/>
      <c r="D901" s="152" t="s">
        <v>306</v>
      </c>
      <c r="E901" s="153" t="s">
        <v>1</v>
      </c>
      <c r="F901" s="154" t="s">
        <v>1442</v>
      </c>
      <c r="H901" s="155">
        <v>3</v>
      </c>
      <c r="L901" s="151"/>
      <c r="M901" s="156"/>
      <c r="N901" s="157"/>
      <c r="O901" s="157"/>
      <c r="P901" s="157"/>
      <c r="Q901" s="157"/>
      <c r="R901" s="157"/>
      <c r="S901" s="157"/>
      <c r="T901" s="158"/>
      <c r="AT901" s="153" t="s">
        <v>306</v>
      </c>
      <c r="AU901" s="153" t="s">
        <v>83</v>
      </c>
      <c r="AV901" s="150" t="s">
        <v>83</v>
      </c>
      <c r="AW901" s="150" t="s">
        <v>31</v>
      </c>
      <c r="AX901" s="150" t="s">
        <v>75</v>
      </c>
      <c r="AY901" s="153" t="s">
        <v>298</v>
      </c>
    </row>
    <row r="902" spans="2:51" s="159" customFormat="1" ht="12">
      <c r="B902" s="160"/>
      <c r="D902" s="152" t="s">
        <v>306</v>
      </c>
      <c r="E902" s="161" t="s">
        <v>1</v>
      </c>
      <c r="F902" s="162" t="s">
        <v>309</v>
      </c>
      <c r="H902" s="163">
        <v>6.6</v>
      </c>
      <c r="L902" s="160"/>
      <c r="M902" s="164"/>
      <c r="N902" s="165"/>
      <c r="O902" s="165"/>
      <c r="P902" s="165"/>
      <c r="Q902" s="165"/>
      <c r="R902" s="165"/>
      <c r="S902" s="165"/>
      <c r="T902" s="166"/>
      <c r="AT902" s="161" t="s">
        <v>306</v>
      </c>
      <c r="AU902" s="161" t="s">
        <v>83</v>
      </c>
      <c r="AV902" s="159" t="s">
        <v>310</v>
      </c>
      <c r="AW902" s="159" t="s">
        <v>31</v>
      </c>
      <c r="AX902" s="159" t="s">
        <v>8</v>
      </c>
      <c r="AY902" s="161" t="s">
        <v>298</v>
      </c>
    </row>
    <row r="903" spans="1:65" s="49" customFormat="1" ht="24.2" customHeight="1">
      <c r="A903" s="47"/>
      <c r="B903" s="46"/>
      <c r="C903" s="135" t="s">
        <v>1447</v>
      </c>
      <c r="D903" s="135" t="s">
        <v>300</v>
      </c>
      <c r="E903" s="136" t="s">
        <v>1448</v>
      </c>
      <c r="F903" s="137" t="s">
        <v>1449</v>
      </c>
      <c r="G903" s="138" t="s">
        <v>392</v>
      </c>
      <c r="H903" s="139">
        <v>39.1</v>
      </c>
      <c r="I903" s="23"/>
      <c r="J903" s="140">
        <f>ROUND(I903*H903,0)</f>
        <v>0</v>
      </c>
      <c r="K903" s="137" t="s">
        <v>314</v>
      </c>
      <c r="L903" s="46"/>
      <c r="M903" s="141" t="s">
        <v>1</v>
      </c>
      <c r="N903" s="142" t="s">
        <v>40</v>
      </c>
      <c r="O903" s="129"/>
      <c r="P903" s="130">
        <f>O903*H903</f>
        <v>0</v>
      </c>
      <c r="Q903" s="130">
        <v>6.454E-05</v>
      </c>
      <c r="R903" s="130">
        <f>Q903*H903</f>
        <v>0.002523514</v>
      </c>
      <c r="S903" s="130">
        <v>0</v>
      </c>
      <c r="T903" s="131">
        <f>S903*H903</f>
        <v>0</v>
      </c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R903" s="132" t="s">
        <v>378</v>
      </c>
      <c r="AT903" s="132" t="s">
        <v>300</v>
      </c>
      <c r="AU903" s="132" t="s">
        <v>83</v>
      </c>
      <c r="AY903" s="39" t="s">
        <v>298</v>
      </c>
      <c r="BE903" s="133">
        <f>IF(N903="základní",J903,0)</f>
        <v>0</v>
      </c>
      <c r="BF903" s="133">
        <f>IF(N903="snížená",J903,0)</f>
        <v>0</v>
      </c>
      <c r="BG903" s="133">
        <f>IF(N903="zákl. přenesená",J903,0)</f>
        <v>0</v>
      </c>
      <c r="BH903" s="133">
        <f>IF(N903="sníž. přenesená",J903,0)</f>
        <v>0</v>
      </c>
      <c r="BI903" s="133">
        <f>IF(N903="nulová",J903,0)</f>
        <v>0</v>
      </c>
      <c r="BJ903" s="39" t="s">
        <v>8</v>
      </c>
      <c r="BK903" s="133">
        <f>ROUND(I903*H903,0)</f>
        <v>0</v>
      </c>
      <c r="BL903" s="39" t="s">
        <v>378</v>
      </c>
      <c r="BM903" s="132" t="s">
        <v>1450</v>
      </c>
    </row>
    <row r="904" spans="2:51" s="150" customFormat="1" ht="12">
      <c r="B904" s="151"/>
      <c r="D904" s="152" t="s">
        <v>306</v>
      </c>
      <c r="E904" s="153" t="s">
        <v>1</v>
      </c>
      <c r="F904" s="154" t="s">
        <v>1451</v>
      </c>
      <c r="H904" s="155">
        <v>13.2</v>
      </c>
      <c r="L904" s="151"/>
      <c r="M904" s="156"/>
      <c r="N904" s="157"/>
      <c r="O904" s="157"/>
      <c r="P904" s="157"/>
      <c r="Q904" s="157"/>
      <c r="R904" s="157"/>
      <c r="S904" s="157"/>
      <c r="T904" s="158"/>
      <c r="AT904" s="153" t="s">
        <v>306</v>
      </c>
      <c r="AU904" s="153" t="s">
        <v>83</v>
      </c>
      <c r="AV904" s="150" t="s">
        <v>83</v>
      </c>
      <c r="AW904" s="150" t="s">
        <v>31</v>
      </c>
      <c r="AX904" s="150" t="s">
        <v>75</v>
      </c>
      <c r="AY904" s="153" t="s">
        <v>298</v>
      </c>
    </row>
    <row r="905" spans="2:51" s="150" customFormat="1" ht="12">
      <c r="B905" s="151"/>
      <c r="D905" s="152" t="s">
        <v>306</v>
      </c>
      <c r="E905" s="153" t="s">
        <v>1</v>
      </c>
      <c r="F905" s="154" t="s">
        <v>1452</v>
      </c>
      <c r="H905" s="155">
        <v>10</v>
      </c>
      <c r="L905" s="151"/>
      <c r="M905" s="156"/>
      <c r="N905" s="157"/>
      <c r="O905" s="157"/>
      <c r="P905" s="157"/>
      <c r="Q905" s="157"/>
      <c r="R905" s="157"/>
      <c r="S905" s="157"/>
      <c r="T905" s="158"/>
      <c r="AT905" s="153" t="s">
        <v>306</v>
      </c>
      <c r="AU905" s="153" t="s">
        <v>83</v>
      </c>
      <c r="AV905" s="150" t="s">
        <v>83</v>
      </c>
      <c r="AW905" s="150" t="s">
        <v>31</v>
      </c>
      <c r="AX905" s="150" t="s">
        <v>75</v>
      </c>
      <c r="AY905" s="153" t="s">
        <v>298</v>
      </c>
    </row>
    <row r="906" spans="2:51" s="150" customFormat="1" ht="12">
      <c r="B906" s="151"/>
      <c r="D906" s="152" t="s">
        <v>306</v>
      </c>
      <c r="E906" s="153" t="s">
        <v>1</v>
      </c>
      <c r="F906" s="154" t="s">
        <v>1453</v>
      </c>
      <c r="H906" s="155">
        <v>5.3</v>
      </c>
      <c r="L906" s="151"/>
      <c r="M906" s="156"/>
      <c r="N906" s="157"/>
      <c r="O906" s="157"/>
      <c r="P906" s="157"/>
      <c r="Q906" s="157"/>
      <c r="R906" s="157"/>
      <c r="S906" s="157"/>
      <c r="T906" s="158"/>
      <c r="AT906" s="153" t="s">
        <v>306</v>
      </c>
      <c r="AU906" s="153" t="s">
        <v>83</v>
      </c>
      <c r="AV906" s="150" t="s">
        <v>83</v>
      </c>
      <c r="AW906" s="150" t="s">
        <v>31</v>
      </c>
      <c r="AX906" s="150" t="s">
        <v>75</v>
      </c>
      <c r="AY906" s="153" t="s">
        <v>298</v>
      </c>
    </row>
    <row r="907" spans="2:51" s="150" customFormat="1" ht="12">
      <c r="B907" s="151"/>
      <c r="D907" s="152" t="s">
        <v>306</v>
      </c>
      <c r="E907" s="153" t="s">
        <v>1</v>
      </c>
      <c r="F907" s="154" t="s">
        <v>1454</v>
      </c>
      <c r="H907" s="155">
        <v>10.6</v>
      </c>
      <c r="L907" s="151"/>
      <c r="M907" s="156"/>
      <c r="N907" s="157"/>
      <c r="O907" s="157"/>
      <c r="P907" s="157"/>
      <c r="Q907" s="157"/>
      <c r="R907" s="157"/>
      <c r="S907" s="157"/>
      <c r="T907" s="158"/>
      <c r="AT907" s="153" t="s">
        <v>306</v>
      </c>
      <c r="AU907" s="153" t="s">
        <v>83</v>
      </c>
      <c r="AV907" s="150" t="s">
        <v>83</v>
      </c>
      <c r="AW907" s="150" t="s">
        <v>31</v>
      </c>
      <c r="AX907" s="150" t="s">
        <v>75</v>
      </c>
      <c r="AY907" s="153" t="s">
        <v>298</v>
      </c>
    </row>
    <row r="908" spans="2:51" s="159" customFormat="1" ht="12">
      <c r="B908" s="160"/>
      <c r="D908" s="152" t="s">
        <v>306</v>
      </c>
      <c r="E908" s="161" t="s">
        <v>1</v>
      </c>
      <c r="F908" s="162" t="s">
        <v>309</v>
      </c>
      <c r="H908" s="163">
        <v>39.1</v>
      </c>
      <c r="L908" s="160"/>
      <c r="M908" s="164"/>
      <c r="N908" s="165"/>
      <c r="O908" s="165"/>
      <c r="P908" s="165"/>
      <c r="Q908" s="165"/>
      <c r="R908" s="165"/>
      <c r="S908" s="165"/>
      <c r="T908" s="166"/>
      <c r="AT908" s="161" t="s">
        <v>306</v>
      </c>
      <c r="AU908" s="161" t="s">
        <v>83</v>
      </c>
      <c r="AV908" s="159" t="s">
        <v>310</v>
      </c>
      <c r="AW908" s="159" t="s">
        <v>31</v>
      </c>
      <c r="AX908" s="159" t="s">
        <v>8</v>
      </c>
      <c r="AY908" s="161" t="s">
        <v>298</v>
      </c>
    </row>
    <row r="909" spans="1:65" s="49" customFormat="1" ht="24.2" customHeight="1">
      <c r="A909" s="47"/>
      <c r="B909" s="46"/>
      <c r="C909" s="135" t="s">
        <v>1455</v>
      </c>
      <c r="D909" s="135" t="s">
        <v>300</v>
      </c>
      <c r="E909" s="136" t="s">
        <v>1456</v>
      </c>
      <c r="F909" s="137" t="s">
        <v>1457</v>
      </c>
      <c r="G909" s="138" t="s">
        <v>392</v>
      </c>
      <c r="H909" s="139">
        <v>39.1</v>
      </c>
      <c r="I909" s="23"/>
      <c r="J909" s="140">
        <f>ROUND(I909*H909,0)</f>
        <v>0</v>
      </c>
      <c r="K909" s="137" t="s">
        <v>314</v>
      </c>
      <c r="L909" s="46"/>
      <c r="M909" s="141" t="s">
        <v>1</v>
      </c>
      <c r="N909" s="142" t="s">
        <v>40</v>
      </c>
      <c r="O909" s="129"/>
      <c r="P909" s="130">
        <f>O909*H909</f>
        <v>0</v>
      </c>
      <c r="Q909" s="130">
        <v>7.474E-05</v>
      </c>
      <c r="R909" s="130">
        <f>Q909*H909</f>
        <v>0.0029223340000000004</v>
      </c>
      <c r="S909" s="130">
        <v>0</v>
      </c>
      <c r="T909" s="131">
        <f>S909*H909</f>
        <v>0</v>
      </c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R909" s="132" t="s">
        <v>378</v>
      </c>
      <c r="AT909" s="132" t="s">
        <v>300</v>
      </c>
      <c r="AU909" s="132" t="s">
        <v>83</v>
      </c>
      <c r="AY909" s="39" t="s">
        <v>298</v>
      </c>
      <c r="BE909" s="133">
        <f>IF(N909="základní",J909,0)</f>
        <v>0</v>
      </c>
      <c r="BF909" s="133">
        <f>IF(N909="snížená",J909,0)</f>
        <v>0</v>
      </c>
      <c r="BG909" s="133">
        <f>IF(N909="zákl. přenesená",J909,0)</f>
        <v>0</v>
      </c>
      <c r="BH909" s="133">
        <f>IF(N909="sníž. přenesená",J909,0)</f>
        <v>0</v>
      </c>
      <c r="BI909" s="133">
        <f>IF(N909="nulová",J909,0)</f>
        <v>0</v>
      </c>
      <c r="BJ909" s="39" t="s">
        <v>8</v>
      </c>
      <c r="BK909" s="133">
        <f>ROUND(I909*H909,0)</f>
        <v>0</v>
      </c>
      <c r="BL909" s="39" t="s">
        <v>378</v>
      </c>
      <c r="BM909" s="132" t="s">
        <v>1458</v>
      </c>
    </row>
    <row r="910" spans="2:51" s="150" customFormat="1" ht="12">
      <c r="B910" s="151"/>
      <c r="D910" s="152" t="s">
        <v>306</v>
      </c>
      <c r="E910" s="153" t="s">
        <v>1</v>
      </c>
      <c r="F910" s="154" t="s">
        <v>1451</v>
      </c>
      <c r="H910" s="155">
        <v>13.2</v>
      </c>
      <c r="L910" s="151"/>
      <c r="M910" s="156"/>
      <c r="N910" s="157"/>
      <c r="O910" s="157"/>
      <c r="P910" s="157"/>
      <c r="Q910" s="157"/>
      <c r="R910" s="157"/>
      <c r="S910" s="157"/>
      <c r="T910" s="158"/>
      <c r="AT910" s="153" t="s">
        <v>306</v>
      </c>
      <c r="AU910" s="153" t="s">
        <v>83</v>
      </c>
      <c r="AV910" s="150" t="s">
        <v>83</v>
      </c>
      <c r="AW910" s="150" t="s">
        <v>31</v>
      </c>
      <c r="AX910" s="150" t="s">
        <v>75</v>
      </c>
      <c r="AY910" s="153" t="s">
        <v>298</v>
      </c>
    </row>
    <row r="911" spans="2:51" s="150" customFormat="1" ht="12">
      <c r="B911" s="151"/>
      <c r="D911" s="152" t="s">
        <v>306</v>
      </c>
      <c r="E911" s="153" t="s">
        <v>1</v>
      </c>
      <c r="F911" s="154" t="s">
        <v>1452</v>
      </c>
      <c r="H911" s="155">
        <v>10</v>
      </c>
      <c r="L911" s="151"/>
      <c r="M911" s="156"/>
      <c r="N911" s="157"/>
      <c r="O911" s="157"/>
      <c r="P911" s="157"/>
      <c r="Q911" s="157"/>
      <c r="R911" s="157"/>
      <c r="S911" s="157"/>
      <c r="T911" s="158"/>
      <c r="AT911" s="153" t="s">
        <v>306</v>
      </c>
      <c r="AU911" s="153" t="s">
        <v>83</v>
      </c>
      <c r="AV911" s="150" t="s">
        <v>83</v>
      </c>
      <c r="AW911" s="150" t="s">
        <v>31</v>
      </c>
      <c r="AX911" s="150" t="s">
        <v>75</v>
      </c>
      <c r="AY911" s="153" t="s">
        <v>298</v>
      </c>
    </row>
    <row r="912" spans="2:51" s="150" customFormat="1" ht="12">
      <c r="B912" s="151"/>
      <c r="D912" s="152" t="s">
        <v>306</v>
      </c>
      <c r="E912" s="153" t="s">
        <v>1</v>
      </c>
      <c r="F912" s="154" t="s">
        <v>1453</v>
      </c>
      <c r="H912" s="155">
        <v>5.3</v>
      </c>
      <c r="L912" s="151"/>
      <c r="M912" s="156"/>
      <c r="N912" s="157"/>
      <c r="O912" s="157"/>
      <c r="P912" s="157"/>
      <c r="Q912" s="157"/>
      <c r="R912" s="157"/>
      <c r="S912" s="157"/>
      <c r="T912" s="158"/>
      <c r="AT912" s="153" t="s">
        <v>306</v>
      </c>
      <c r="AU912" s="153" t="s">
        <v>83</v>
      </c>
      <c r="AV912" s="150" t="s">
        <v>83</v>
      </c>
      <c r="AW912" s="150" t="s">
        <v>31</v>
      </c>
      <c r="AX912" s="150" t="s">
        <v>75</v>
      </c>
      <c r="AY912" s="153" t="s">
        <v>298</v>
      </c>
    </row>
    <row r="913" spans="2:51" s="150" customFormat="1" ht="12">
      <c r="B913" s="151"/>
      <c r="D913" s="152" t="s">
        <v>306</v>
      </c>
      <c r="E913" s="153" t="s">
        <v>1</v>
      </c>
      <c r="F913" s="154" t="s">
        <v>1454</v>
      </c>
      <c r="H913" s="155">
        <v>10.6</v>
      </c>
      <c r="L913" s="151"/>
      <c r="M913" s="156"/>
      <c r="N913" s="157"/>
      <c r="O913" s="157"/>
      <c r="P913" s="157"/>
      <c r="Q913" s="157"/>
      <c r="R913" s="157"/>
      <c r="S913" s="157"/>
      <c r="T913" s="158"/>
      <c r="AT913" s="153" t="s">
        <v>306</v>
      </c>
      <c r="AU913" s="153" t="s">
        <v>83</v>
      </c>
      <c r="AV913" s="150" t="s">
        <v>83</v>
      </c>
      <c r="AW913" s="150" t="s">
        <v>31</v>
      </c>
      <c r="AX913" s="150" t="s">
        <v>75</v>
      </c>
      <c r="AY913" s="153" t="s">
        <v>298</v>
      </c>
    </row>
    <row r="914" spans="2:51" s="159" customFormat="1" ht="12">
      <c r="B914" s="160"/>
      <c r="D914" s="152" t="s">
        <v>306</v>
      </c>
      <c r="E914" s="161" t="s">
        <v>1</v>
      </c>
      <c r="F914" s="162" t="s">
        <v>309</v>
      </c>
      <c r="H914" s="163">
        <v>39.1</v>
      </c>
      <c r="L914" s="160"/>
      <c r="M914" s="164"/>
      <c r="N914" s="165"/>
      <c r="O914" s="165"/>
      <c r="P914" s="165"/>
      <c r="Q914" s="165"/>
      <c r="R914" s="165"/>
      <c r="S914" s="165"/>
      <c r="T914" s="166"/>
      <c r="AT914" s="161" t="s">
        <v>306</v>
      </c>
      <c r="AU914" s="161" t="s">
        <v>83</v>
      </c>
      <c r="AV914" s="159" t="s">
        <v>310</v>
      </c>
      <c r="AW914" s="159" t="s">
        <v>31</v>
      </c>
      <c r="AX914" s="159" t="s">
        <v>8</v>
      </c>
      <c r="AY914" s="161" t="s">
        <v>298</v>
      </c>
    </row>
    <row r="915" spans="1:65" s="49" customFormat="1" ht="24.2" customHeight="1">
      <c r="A915" s="47"/>
      <c r="B915" s="46"/>
      <c r="C915" s="135" t="s">
        <v>1459</v>
      </c>
      <c r="D915" s="135" t="s">
        <v>300</v>
      </c>
      <c r="E915" s="136" t="s">
        <v>1460</v>
      </c>
      <c r="F915" s="137" t="s">
        <v>1461</v>
      </c>
      <c r="G915" s="138" t="s">
        <v>438</v>
      </c>
      <c r="H915" s="139">
        <v>3</v>
      </c>
      <c r="I915" s="23"/>
      <c r="J915" s="140">
        <f>ROUND(I915*H915,0)</f>
        <v>0</v>
      </c>
      <c r="K915" s="137" t="s">
        <v>314</v>
      </c>
      <c r="L915" s="46"/>
      <c r="M915" s="141" t="s">
        <v>1</v>
      </c>
      <c r="N915" s="142" t="s">
        <v>40</v>
      </c>
      <c r="O915" s="129"/>
      <c r="P915" s="130">
        <f>O915*H915</f>
        <v>0</v>
      </c>
      <c r="Q915" s="130">
        <v>0</v>
      </c>
      <c r="R915" s="130">
        <f>Q915*H915</f>
        <v>0</v>
      </c>
      <c r="S915" s="130">
        <v>0</v>
      </c>
      <c r="T915" s="131">
        <f>S915*H915</f>
        <v>0</v>
      </c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R915" s="132" t="s">
        <v>378</v>
      </c>
      <c r="AT915" s="132" t="s">
        <v>300</v>
      </c>
      <c r="AU915" s="132" t="s">
        <v>83</v>
      </c>
      <c r="AY915" s="39" t="s">
        <v>298</v>
      </c>
      <c r="BE915" s="133">
        <f>IF(N915="základní",J915,0)</f>
        <v>0</v>
      </c>
      <c r="BF915" s="133">
        <f>IF(N915="snížená",J915,0)</f>
        <v>0</v>
      </c>
      <c r="BG915" s="133">
        <f>IF(N915="zákl. přenesená",J915,0)</f>
        <v>0</v>
      </c>
      <c r="BH915" s="133">
        <f>IF(N915="sníž. přenesená",J915,0)</f>
        <v>0</v>
      </c>
      <c r="BI915" s="133">
        <f>IF(N915="nulová",J915,0)</f>
        <v>0</v>
      </c>
      <c r="BJ915" s="39" t="s">
        <v>8</v>
      </c>
      <c r="BK915" s="133">
        <f>ROUND(I915*H915,0)</f>
        <v>0</v>
      </c>
      <c r="BL915" s="39" t="s">
        <v>378</v>
      </c>
      <c r="BM915" s="132" t="s">
        <v>1462</v>
      </c>
    </row>
    <row r="916" spans="2:51" s="150" customFormat="1" ht="12">
      <c r="B916" s="151"/>
      <c r="D916" s="152" t="s">
        <v>306</v>
      </c>
      <c r="E916" s="153" t="s">
        <v>1</v>
      </c>
      <c r="F916" s="154" t="s">
        <v>1463</v>
      </c>
      <c r="H916" s="155">
        <v>1</v>
      </c>
      <c r="L916" s="151"/>
      <c r="M916" s="156"/>
      <c r="N916" s="157"/>
      <c r="O916" s="157"/>
      <c r="P916" s="157"/>
      <c r="Q916" s="157"/>
      <c r="R916" s="157"/>
      <c r="S916" s="157"/>
      <c r="T916" s="158"/>
      <c r="AT916" s="153" t="s">
        <v>306</v>
      </c>
      <c r="AU916" s="153" t="s">
        <v>83</v>
      </c>
      <c r="AV916" s="150" t="s">
        <v>83</v>
      </c>
      <c r="AW916" s="150" t="s">
        <v>31</v>
      </c>
      <c r="AX916" s="150" t="s">
        <v>75</v>
      </c>
      <c r="AY916" s="153" t="s">
        <v>298</v>
      </c>
    </row>
    <row r="917" spans="2:51" s="150" customFormat="1" ht="12">
      <c r="B917" s="151"/>
      <c r="D917" s="152" t="s">
        <v>306</v>
      </c>
      <c r="E917" s="153" t="s">
        <v>1</v>
      </c>
      <c r="F917" s="154" t="s">
        <v>1464</v>
      </c>
      <c r="H917" s="155">
        <v>2</v>
      </c>
      <c r="L917" s="151"/>
      <c r="M917" s="156"/>
      <c r="N917" s="157"/>
      <c r="O917" s="157"/>
      <c r="P917" s="157"/>
      <c r="Q917" s="157"/>
      <c r="R917" s="157"/>
      <c r="S917" s="157"/>
      <c r="T917" s="158"/>
      <c r="AT917" s="153" t="s">
        <v>306</v>
      </c>
      <c r="AU917" s="153" t="s">
        <v>83</v>
      </c>
      <c r="AV917" s="150" t="s">
        <v>83</v>
      </c>
      <c r="AW917" s="150" t="s">
        <v>31</v>
      </c>
      <c r="AX917" s="150" t="s">
        <v>75</v>
      </c>
      <c r="AY917" s="153" t="s">
        <v>298</v>
      </c>
    </row>
    <row r="918" spans="2:51" s="159" customFormat="1" ht="12">
      <c r="B918" s="160"/>
      <c r="D918" s="152" t="s">
        <v>306</v>
      </c>
      <c r="E918" s="161" t="s">
        <v>1</v>
      </c>
      <c r="F918" s="162" t="s">
        <v>309</v>
      </c>
      <c r="H918" s="163">
        <v>3</v>
      </c>
      <c r="L918" s="160"/>
      <c r="M918" s="164"/>
      <c r="N918" s="165"/>
      <c r="O918" s="165"/>
      <c r="P918" s="165"/>
      <c r="Q918" s="165"/>
      <c r="R918" s="165"/>
      <c r="S918" s="165"/>
      <c r="T918" s="166"/>
      <c r="AT918" s="161" t="s">
        <v>306</v>
      </c>
      <c r="AU918" s="161" t="s">
        <v>83</v>
      </c>
      <c r="AV918" s="159" t="s">
        <v>310</v>
      </c>
      <c r="AW918" s="159" t="s">
        <v>31</v>
      </c>
      <c r="AX918" s="159" t="s">
        <v>8</v>
      </c>
      <c r="AY918" s="161" t="s">
        <v>298</v>
      </c>
    </row>
    <row r="919" spans="1:65" s="49" customFormat="1" ht="24.2" customHeight="1">
      <c r="A919" s="47"/>
      <c r="B919" s="46"/>
      <c r="C919" s="120" t="s">
        <v>1465</v>
      </c>
      <c r="D919" s="120" t="s">
        <v>358</v>
      </c>
      <c r="E919" s="121" t="s">
        <v>1466</v>
      </c>
      <c r="F919" s="122" t="s">
        <v>1467</v>
      </c>
      <c r="G919" s="123" t="s">
        <v>438</v>
      </c>
      <c r="H919" s="124">
        <v>1</v>
      </c>
      <c r="I919" s="24"/>
      <c r="J919" s="125">
        <f>ROUND(I919*H919,0)</f>
        <v>0</v>
      </c>
      <c r="K919" s="122" t="s">
        <v>1</v>
      </c>
      <c r="L919" s="126"/>
      <c r="M919" s="127" t="s">
        <v>1</v>
      </c>
      <c r="N919" s="128" t="s">
        <v>40</v>
      </c>
      <c r="O919" s="129"/>
      <c r="P919" s="130">
        <f>O919*H919</f>
        <v>0</v>
      </c>
      <c r="Q919" s="130">
        <v>0.045</v>
      </c>
      <c r="R919" s="130">
        <f>Q919*H919</f>
        <v>0.045</v>
      </c>
      <c r="S919" s="130">
        <v>0</v>
      </c>
      <c r="T919" s="131">
        <f>S919*H919</f>
        <v>0</v>
      </c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R919" s="132" t="s">
        <v>475</v>
      </c>
      <c r="AT919" s="132" t="s">
        <v>358</v>
      </c>
      <c r="AU919" s="132" t="s">
        <v>83</v>
      </c>
      <c r="AY919" s="39" t="s">
        <v>298</v>
      </c>
      <c r="BE919" s="133">
        <f>IF(N919="základní",J919,0)</f>
        <v>0</v>
      </c>
      <c r="BF919" s="133">
        <f>IF(N919="snížená",J919,0)</f>
        <v>0</v>
      </c>
      <c r="BG919" s="133">
        <f>IF(N919="zákl. přenesená",J919,0)</f>
        <v>0</v>
      </c>
      <c r="BH919" s="133">
        <f>IF(N919="sníž. přenesená",J919,0)</f>
        <v>0</v>
      </c>
      <c r="BI919" s="133">
        <f>IF(N919="nulová",J919,0)</f>
        <v>0</v>
      </c>
      <c r="BJ919" s="39" t="s">
        <v>8</v>
      </c>
      <c r="BK919" s="133">
        <f>ROUND(I919*H919,0)</f>
        <v>0</v>
      </c>
      <c r="BL919" s="39" t="s">
        <v>378</v>
      </c>
      <c r="BM919" s="132" t="s">
        <v>1468</v>
      </c>
    </row>
    <row r="920" spans="2:51" s="150" customFormat="1" ht="12">
      <c r="B920" s="151"/>
      <c r="D920" s="152" t="s">
        <v>306</v>
      </c>
      <c r="E920" s="153" t="s">
        <v>1</v>
      </c>
      <c r="F920" s="154" t="s">
        <v>1463</v>
      </c>
      <c r="H920" s="155">
        <v>1</v>
      </c>
      <c r="L920" s="151"/>
      <c r="M920" s="156"/>
      <c r="N920" s="157"/>
      <c r="O920" s="157"/>
      <c r="P920" s="157"/>
      <c r="Q920" s="157"/>
      <c r="R920" s="157"/>
      <c r="S920" s="157"/>
      <c r="T920" s="158"/>
      <c r="AT920" s="153" t="s">
        <v>306</v>
      </c>
      <c r="AU920" s="153" t="s">
        <v>83</v>
      </c>
      <c r="AV920" s="150" t="s">
        <v>83</v>
      </c>
      <c r="AW920" s="150" t="s">
        <v>31</v>
      </c>
      <c r="AX920" s="150" t="s">
        <v>75</v>
      </c>
      <c r="AY920" s="153" t="s">
        <v>298</v>
      </c>
    </row>
    <row r="921" spans="2:51" s="159" customFormat="1" ht="12">
      <c r="B921" s="160"/>
      <c r="D921" s="152" t="s">
        <v>306</v>
      </c>
      <c r="E921" s="161" t="s">
        <v>1</v>
      </c>
      <c r="F921" s="162" t="s">
        <v>309</v>
      </c>
      <c r="H921" s="163">
        <v>1</v>
      </c>
      <c r="L921" s="160"/>
      <c r="M921" s="164"/>
      <c r="N921" s="165"/>
      <c r="O921" s="165"/>
      <c r="P921" s="165"/>
      <c r="Q921" s="165"/>
      <c r="R921" s="165"/>
      <c r="S921" s="165"/>
      <c r="T921" s="166"/>
      <c r="AT921" s="161" t="s">
        <v>306</v>
      </c>
      <c r="AU921" s="161" t="s">
        <v>83</v>
      </c>
      <c r="AV921" s="159" t="s">
        <v>310</v>
      </c>
      <c r="AW921" s="159" t="s">
        <v>31</v>
      </c>
      <c r="AX921" s="159" t="s">
        <v>8</v>
      </c>
      <c r="AY921" s="161" t="s">
        <v>298</v>
      </c>
    </row>
    <row r="922" spans="1:65" s="49" customFormat="1" ht="24.2" customHeight="1">
      <c r="A922" s="47"/>
      <c r="B922" s="46"/>
      <c r="C922" s="120" t="s">
        <v>1469</v>
      </c>
      <c r="D922" s="120" t="s">
        <v>358</v>
      </c>
      <c r="E922" s="121" t="s">
        <v>1470</v>
      </c>
      <c r="F922" s="122" t="s">
        <v>1471</v>
      </c>
      <c r="G922" s="123" t="s">
        <v>438</v>
      </c>
      <c r="H922" s="124">
        <v>2</v>
      </c>
      <c r="I922" s="24"/>
      <c r="J922" s="125">
        <f>ROUND(I922*H922,0)</f>
        <v>0</v>
      </c>
      <c r="K922" s="122" t="s">
        <v>1</v>
      </c>
      <c r="L922" s="126"/>
      <c r="M922" s="127" t="s">
        <v>1</v>
      </c>
      <c r="N922" s="128" t="s">
        <v>40</v>
      </c>
      <c r="O922" s="129"/>
      <c r="P922" s="130">
        <f>O922*H922</f>
        <v>0</v>
      </c>
      <c r="Q922" s="130">
        <v>0.045</v>
      </c>
      <c r="R922" s="130">
        <f>Q922*H922</f>
        <v>0.09</v>
      </c>
      <c r="S922" s="130">
        <v>0</v>
      </c>
      <c r="T922" s="131">
        <f>S922*H922</f>
        <v>0</v>
      </c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R922" s="132" t="s">
        <v>475</v>
      </c>
      <c r="AT922" s="132" t="s">
        <v>358</v>
      </c>
      <c r="AU922" s="132" t="s">
        <v>83</v>
      </c>
      <c r="AY922" s="39" t="s">
        <v>298</v>
      </c>
      <c r="BE922" s="133">
        <f>IF(N922="základní",J922,0)</f>
        <v>0</v>
      </c>
      <c r="BF922" s="133">
        <f>IF(N922="snížená",J922,0)</f>
        <v>0</v>
      </c>
      <c r="BG922" s="133">
        <f>IF(N922="zákl. přenesená",J922,0)</f>
        <v>0</v>
      </c>
      <c r="BH922" s="133">
        <f>IF(N922="sníž. přenesená",J922,0)</f>
        <v>0</v>
      </c>
      <c r="BI922" s="133">
        <f>IF(N922="nulová",J922,0)</f>
        <v>0</v>
      </c>
      <c r="BJ922" s="39" t="s">
        <v>8</v>
      </c>
      <c r="BK922" s="133">
        <f>ROUND(I922*H922,0)</f>
        <v>0</v>
      </c>
      <c r="BL922" s="39" t="s">
        <v>378</v>
      </c>
      <c r="BM922" s="132" t="s">
        <v>1472</v>
      </c>
    </row>
    <row r="923" spans="2:51" s="150" customFormat="1" ht="12">
      <c r="B923" s="151"/>
      <c r="D923" s="152" t="s">
        <v>306</v>
      </c>
      <c r="E923" s="153" t="s">
        <v>1</v>
      </c>
      <c r="F923" s="154" t="s">
        <v>1464</v>
      </c>
      <c r="H923" s="155">
        <v>2</v>
      </c>
      <c r="L923" s="151"/>
      <c r="M923" s="156"/>
      <c r="N923" s="157"/>
      <c r="O923" s="157"/>
      <c r="P923" s="157"/>
      <c r="Q923" s="157"/>
      <c r="R923" s="157"/>
      <c r="S923" s="157"/>
      <c r="T923" s="158"/>
      <c r="AT923" s="153" t="s">
        <v>306</v>
      </c>
      <c r="AU923" s="153" t="s">
        <v>83</v>
      </c>
      <c r="AV923" s="150" t="s">
        <v>83</v>
      </c>
      <c r="AW923" s="150" t="s">
        <v>31</v>
      </c>
      <c r="AX923" s="150" t="s">
        <v>75</v>
      </c>
      <c r="AY923" s="153" t="s">
        <v>298</v>
      </c>
    </row>
    <row r="924" spans="2:51" s="159" customFormat="1" ht="12">
      <c r="B924" s="160"/>
      <c r="D924" s="152" t="s">
        <v>306</v>
      </c>
      <c r="E924" s="161" t="s">
        <v>1</v>
      </c>
      <c r="F924" s="162" t="s">
        <v>309</v>
      </c>
      <c r="H924" s="163">
        <v>2</v>
      </c>
      <c r="L924" s="160"/>
      <c r="M924" s="164"/>
      <c r="N924" s="165"/>
      <c r="O924" s="165"/>
      <c r="P924" s="165"/>
      <c r="Q924" s="165"/>
      <c r="R924" s="165"/>
      <c r="S924" s="165"/>
      <c r="T924" s="166"/>
      <c r="AT924" s="161" t="s">
        <v>306</v>
      </c>
      <c r="AU924" s="161" t="s">
        <v>83</v>
      </c>
      <c r="AV924" s="159" t="s">
        <v>310</v>
      </c>
      <c r="AW924" s="159" t="s">
        <v>31</v>
      </c>
      <c r="AX924" s="159" t="s">
        <v>8</v>
      </c>
      <c r="AY924" s="161" t="s">
        <v>298</v>
      </c>
    </row>
    <row r="925" spans="1:65" s="49" customFormat="1" ht="24.2" customHeight="1">
      <c r="A925" s="47"/>
      <c r="B925" s="46"/>
      <c r="C925" s="135" t="s">
        <v>1473</v>
      </c>
      <c r="D925" s="135" t="s">
        <v>300</v>
      </c>
      <c r="E925" s="136" t="s">
        <v>1474</v>
      </c>
      <c r="F925" s="137" t="s">
        <v>1475</v>
      </c>
      <c r="G925" s="138" t="s">
        <v>438</v>
      </c>
      <c r="H925" s="139">
        <v>1</v>
      </c>
      <c r="I925" s="23"/>
      <c r="J925" s="140">
        <f>ROUND(I925*H925,0)</f>
        <v>0</v>
      </c>
      <c r="K925" s="137" t="s">
        <v>314</v>
      </c>
      <c r="L925" s="46"/>
      <c r="M925" s="141" t="s">
        <v>1</v>
      </c>
      <c r="N925" s="142" t="s">
        <v>40</v>
      </c>
      <c r="O925" s="129"/>
      <c r="P925" s="130">
        <f>O925*H925</f>
        <v>0</v>
      </c>
      <c r="Q925" s="130">
        <v>0</v>
      </c>
      <c r="R925" s="130">
        <f>Q925*H925</f>
        <v>0</v>
      </c>
      <c r="S925" s="130">
        <v>0</v>
      </c>
      <c r="T925" s="131">
        <f>S925*H925</f>
        <v>0</v>
      </c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R925" s="132" t="s">
        <v>378</v>
      </c>
      <c r="AT925" s="132" t="s">
        <v>300</v>
      </c>
      <c r="AU925" s="132" t="s">
        <v>83</v>
      </c>
      <c r="AY925" s="39" t="s">
        <v>298</v>
      </c>
      <c r="BE925" s="133">
        <f>IF(N925="základní",J925,0)</f>
        <v>0</v>
      </c>
      <c r="BF925" s="133">
        <f>IF(N925="snížená",J925,0)</f>
        <v>0</v>
      </c>
      <c r="BG925" s="133">
        <f>IF(N925="zákl. přenesená",J925,0)</f>
        <v>0</v>
      </c>
      <c r="BH925" s="133">
        <f>IF(N925="sníž. přenesená",J925,0)</f>
        <v>0</v>
      </c>
      <c r="BI925" s="133">
        <f>IF(N925="nulová",J925,0)</f>
        <v>0</v>
      </c>
      <c r="BJ925" s="39" t="s">
        <v>8</v>
      </c>
      <c r="BK925" s="133">
        <f>ROUND(I925*H925,0)</f>
        <v>0</v>
      </c>
      <c r="BL925" s="39" t="s">
        <v>378</v>
      </c>
      <c r="BM925" s="132" t="s">
        <v>1476</v>
      </c>
    </row>
    <row r="926" spans="2:51" s="150" customFormat="1" ht="12">
      <c r="B926" s="151"/>
      <c r="D926" s="152" t="s">
        <v>306</v>
      </c>
      <c r="E926" s="153" t="s">
        <v>1</v>
      </c>
      <c r="F926" s="154" t="s">
        <v>1477</v>
      </c>
      <c r="H926" s="155">
        <v>1</v>
      </c>
      <c r="L926" s="151"/>
      <c r="M926" s="156"/>
      <c r="N926" s="157"/>
      <c r="O926" s="157"/>
      <c r="P926" s="157"/>
      <c r="Q926" s="157"/>
      <c r="R926" s="157"/>
      <c r="S926" s="157"/>
      <c r="T926" s="158"/>
      <c r="AT926" s="153" t="s">
        <v>306</v>
      </c>
      <c r="AU926" s="153" t="s">
        <v>83</v>
      </c>
      <c r="AV926" s="150" t="s">
        <v>83</v>
      </c>
      <c r="AW926" s="150" t="s">
        <v>31</v>
      </c>
      <c r="AX926" s="150" t="s">
        <v>8</v>
      </c>
      <c r="AY926" s="153" t="s">
        <v>298</v>
      </c>
    </row>
    <row r="927" spans="1:65" s="49" customFormat="1" ht="24.2" customHeight="1">
      <c r="A927" s="47"/>
      <c r="B927" s="46"/>
      <c r="C927" s="120" t="s">
        <v>1478</v>
      </c>
      <c r="D927" s="120" t="s">
        <v>358</v>
      </c>
      <c r="E927" s="121" t="s">
        <v>1479</v>
      </c>
      <c r="F927" s="122" t="s">
        <v>1480</v>
      </c>
      <c r="G927" s="123" t="s">
        <v>438</v>
      </c>
      <c r="H927" s="124">
        <v>1</v>
      </c>
      <c r="I927" s="24"/>
      <c r="J927" s="125">
        <f>ROUND(I927*H927,0)</f>
        <v>0</v>
      </c>
      <c r="K927" s="122" t="s">
        <v>1</v>
      </c>
      <c r="L927" s="126"/>
      <c r="M927" s="127" t="s">
        <v>1</v>
      </c>
      <c r="N927" s="128" t="s">
        <v>40</v>
      </c>
      <c r="O927" s="129"/>
      <c r="P927" s="130">
        <f>O927*H927</f>
        <v>0</v>
      </c>
      <c r="Q927" s="130">
        <v>0.19</v>
      </c>
      <c r="R927" s="130">
        <f>Q927*H927</f>
        <v>0.19</v>
      </c>
      <c r="S927" s="130">
        <v>0</v>
      </c>
      <c r="T927" s="131">
        <f>S927*H927</f>
        <v>0</v>
      </c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R927" s="132" t="s">
        <v>475</v>
      </c>
      <c r="AT927" s="132" t="s">
        <v>358</v>
      </c>
      <c r="AU927" s="132" t="s">
        <v>83</v>
      </c>
      <c r="AY927" s="39" t="s">
        <v>298</v>
      </c>
      <c r="BE927" s="133">
        <f>IF(N927="základní",J927,0)</f>
        <v>0</v>
      </c>
      <c r="BF927" s="133">
        <f>IF(N927="snížená",J927,0)</f>
        <v>0</v>
      </c>
      <c r="BG927" s="133">
        <f>IF(N927="zákl. přenesená",J927,0)</f>
        <v>0</v>
      </c>
      <c r="BH927" s="133">
        <f>IF(N927="sníž. přenesená",J927,0)</f>
        <v>0</v>
      </c>
      <c r="BI927" s="133">
        <f>IF(N927="nulová",J927,0)</f>
        <v>0</v>
      </c>
      <c r="BJ927" s="39" t="s">
        <v>8</v>
      </c>
      <c r="BK927" s="133">
        <f>ROUND(I927*H927,0)</f>
        <v>0</v>
      </c>
      <c r="BL927" s="39" t="s">
        <v>378</v>
      </c>
      <c r="BM927" s="132" t="s">
        <v>1481</v>
      </c>
    </row>
    <row r="928" spans="2:51" s="150" customFormat="1" ht="12">
      <c r="B928" s="151"/>
      <c r="D928" s="152" t="s">
        <v>306</v>
      </c>
      <c r="E928" s="153" t="s">
        <v>1</v>
      </c>
      <c r="F928" s="154" t="s">
        <v>1477</v>
      </c>
      <c r="H928" s="155">
        <v>1</v>
      </c>
      <c r="L928" s="151"/>
      <c r="M928" s="156"/>
      <c r="N928" s="157"/>
      <c r="O928" s="157"/>
      <c r="P928" s="157"/>
      <c r="Q928" s="157"/>
      <c r="R928" s="157"/>
      <c r="S928" s="157"/>
      <c r="T928" s="158"/>
      <c r="AT928" s="153" t="s">
        <v>306</v>
      </c>
      <c r="AU928" s="153" t="s">
        <v>83</v>
      </c>
      <c r="AV928" s="150" t="s">
        <v>83</v>
      </c>
      <c r="AW928" s="150" t="s">
        <v>31</v>
      </c>
      <c r="AX928" s="150" t="s">
        <v>8</v>
      </c>
      <c r="AY928" s="153" t="s">
        <v>298</v>
      </c>
    </row>
    <row r="929" spans="1:65" s="49" customFormat="1" ht="24.2" customHeight="1">
      <c r="A929" s="47"/>
      <c r="B929" s="46"/>
      <c r="C929" s="135" t="s">
        <v>1482</v>
      </c>
      <c r="D929" s="135" t="s">
        <v>300</v>
      </c>
      <c r="E929" s="136" t="s">
        <v>1483</v>
      </c>
      <c r="F929" s="137" t="s">
        <v>1484</v>
      </c>
      <c r="G929" s="138" t="s">
        <v>1326</v>
      </c>
      <c r="H929" s="139">
        <v>2014.4</v>
      </c>
      <c r="I929" s="23"/>
      <c r="J929" s="140">
        <f>ROUND(I929*H929,0)</f>
        <v>0</v>
      </c>
      <c r="K929" s="137" t="s">
        <v>314</v>
      </c>
      <c r="L929" s="46"/>
      <c r="M929" s="141" t="s">
        <v>1</v>
      </c>
      <c r="N929" s="142" t="s">
        <v>40</v>
      </c>
      <c r="O929" s="129"/>
      <c r="P929" s="130">
        <f>O929*H929</f>
        <v>0</v>
      </c>
      <c r="Q929" s="130">
        <v>5.12625E-05</v>
      </c>
      <c r="R929" s="130">
        <f>Q929*H929</f>
        <v>0.10326318000000001</v>
      </c>
      <c r="S929" s="130">
        <v>0</v>
      </c>
      <c r="T929" s="131">
        <f>S929*H929</f>
        <v>0</v>
      </c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R929" s="132" t="s">
        <v>378</v>
      </c>
      <c r="AT929" s="132" t="s">
        <v>300</v>
      </c>
      <c r="AU929" s="132" t="s">
        <v>83</v>
      </c>
      <c r="AY929" s="39" t="s">
        <v>298</v>
      </c>
      <c r="BE929" s="133">
        <f>IF(N929="základní",J929,0)</f>
        <v>0</v>
      </c>
      <c r="BF929" s="133">
        <f>IF(N929="snížená",J929,0)</f>
        <v>0</v>
      </c>
      <c r="BG929" s="133">
        <f>IF(N929="zákl. přenesená",J929,0)</f>
        <v>0</v>
      </c>
      <c r="BH929" s="133">
        <f>IF(N929="sníž. přenesená",J929,0)</f>
        <v>0</v>
      </c>
      <c r="BI929" s="133">
        <f>IF(N929="nulová",J929,0)</f>
        <v>0</v>
      </c>
      <c r="BJ929" s="39" t="s">
        <v>8</v>
      </c>
      <c r="BK929" s="133">
        <f>ROUND(I929*H929,0)</f>
        <v>0</v>
      </c>
      <c r="BL929" s="39" t="s">
        <v>378</v>
      </c>
      <c r="BM929" s="132" t="s">
        <v>1485</v>
      </c>
    </row>
    <row r="930" spans="2:51" s="150" customFormat="1" ht="12">
      <c r="B930" s="151"/>
      <c r="D930" s="152" t="s">
        <v>306</v>
      </c>
      <c r="E930" s="153" t="s">
        <v>1</v>
      </c>
      <c r="F930" s="154" t="s">
        <v>1486</v>
      </c>
      <c r="H930" s="155">
        <v>29.2</v>
      </c>
      <c r="L930" s="151"/>
      <c r="M930" s="156"/>
      <c r="N930" s="157"/>
      <c r="O930" s="157"/>
      <c r="P930" s="157"/>
      <c r="Q930" s="157"/>
      <c r="R930" s="157"/>
      <c r="S930" s="157"/>
      <c r="T930" s="158"/>
      <c r="AT930" s="153" t="s">
        <v>306</v>
      </c>
      <c r="AU930" s="153" t="s">
        <v>83</v>
      </c>
      <c r="AV930" s="150" t="s">
        <v>83</v>
      </c>
      <c r="AW930" s="150" t="s">
        <v>31</v>
      </c>
      <c r="AX930" s="150" t="s">
        <v>75</v>
      </c>
      <c r="AY930" s="153" t="s">
        <v>298</v>
      </c>
    </row>
    <row r="931" spans="2:51" s="150" customFormat="1" ht="12">
      <c r="B931" s="151"/>
      <c r="D931" s="152" t="s">
        <v>306</v>
      </c>
      <c r="E931" s="153" t="s">
        <v>1</v>
      </c>
      <c r="F931" s="154" t="s">
        <v>1487</v>
      </c>
      <c r="H931" s="155">
        <v>85.9</v>
      </c>
      <c r="L931" s="151"/>
      <c r="M931" s="156"/>
      <c r="N931" s="157"/>
      <c r="O931" s="157"/>
      <c r="P931" s="157"/>
      <c r="Q931" s="157"/>
      <c r="R931" s="157"/>
      <c r="S931" s="157"/>
      <c r="T931" s="158"/>
      <c r="AT931" s="153" t="s">
        <v>306</v>
      </c>
      <c r="AU931" s="153" t="s">
        <v>83</v>
      </c>
      <c r="AV931" s="150" t="s">
        <v>83</v>
      </c>
      <c r="AW931" s="150" t="s">
        <v>31</v>
      </c>
      <c r="AX931" s="150" t="s">
        <v>75</v>
      </c>
      <c r="AY931" s="153" t="s">
        <v>298</v>
      </c>
    </row>
    <row r="932" spans="2:51" s="150" customFormat="1" ht="12">
      <c r="B932" s="151"/>
      <c r="D932" s="152" t="s">
        <v>306</v>
      </c>
      <c r="E932" s="153" t="s">
        <v>1</v>
      </c>
      <c r="F932" s="154" t="s">
        <v>1488</v>
      </c>
      <c r="H932" s="155">
        <v>76.6</v>
      </c>
      <c r="L932" s="151"/>
      <c r="M932" s="156"/>
      <c r="N932" s="157"/>
      <c r="O932" s="157"/>
      <c r="P932" s="157"/>
      <c r="Q932" s="157"/>
      <c r="R932" s="157"/>
      <c r="S932" s="157"/>
      <c r="T932" s="158"/>
      <c r="AT932" s="153" t="s">
        <v>306</v>
      </c>
      <c r="AU932" s="153" t="s">
        <v>83</v>
      </c>
      <c r="AV932" s="150" t="s">
        <v>83</v>
      </c>
      <c r="AW932" s="150" t="s">
        <v>31</v>
      </c>
      <c r="AX932" s="150" t="s">
        <v>75</v>
      </c>
      <c r="AY932" s="153" t="s">
        <v>298</v>
      </c>
    </row>
    <row r="933" spans="2:51" s="159" customFormat="1" ht="12">
      <c r="B933" s="160"/>
      <c r="D933" s="152" t="s">
        <v>306</v>
      </c>
      <c r="E933" s="161" t="s">
        <v>232</v>
      </c>
      <c r="F933" s="162" t="s">
        <v>1489</v>
      </c>
      <c r="H933" s="163">
        <v>191.7</v>
      </c>
      <c r="L933" s="160"/>
      <c r="M933" s="164"/>
      <c r="N933" s="165"/>
      <c r="O933" s="165"/>
      <c r="P933" s="165"/>
      <c r="Q933" s="165"/>
      <c r="R933" s="165"/>
      <c r="S933" s="165"/>
      <c r="T933" s="166"/>
      <c r="AT933" s="161" t="s">
        <v>306</v>
      </c>
      <c r="AU933" s="161" t="s">
        <v>83</v>
      </c>
      <c r="AV933" s="159" t="s">
        <v>310</v>
      </c>
      <c r="AW933" s="159" t="s">
        <v>31</v>
      </c>
      <c r="AX933" s="159" t="s">
        <v>75</v>
      </c>
      <c r="AY933" s="161" t="s">
        <v>298</v>
      </c>
    </row>
    <row r="934" spans="2:51" s="150" customFormat="1" ht="12">
      <c r="B934" s="151"/>
      <c r="D934" s="152" t="s">
        <v>306</v>
      </c>
      <c r="E934" s="153" t="s">
        <v>1</v>
      </c>
      <c r="F934" s="154" t="s">
        <v>1490</v>
      </c>
      <c r="H934" s="155">
        <v>713.4</v>
      </c>
      <c r="L934" s="151"/>
      <c r="M934" s="156"/>
      <c r="N934" s="157"/>
      <c r="O934" s="157"/>
      <c r="P934" s="157"/>
      <c r="Q934" s="157"/>
      <c r="R934" s="157"/>
      <c r="S934" s="157"/>
      <c r="T934" s="158"/>
      <c r="AT934" s="153" t="s">
        <v>306</v>
      </c>
      <c r="AU934" s="153" t="s">
        <v>83</v>
      </c>
      <c r="AV934" s="150" t="s">
        <v>83</v>
      </c>
      <c r="AW934" s="150" t="s">
        <v>31</v>
      </c>
      <c r="AX934" s="150" t="s">
        <v>75</v>
      </c>
      <c r="AY934" s="153" t="s">
        <v>298</v>
      </c>
    </row>
    <row r="935" spans="2:51" s="150" customFormat="1" ht="12">
      <c r="B935" s="151"/>
      <c r="D935" s="152" t="s">
        <v>306</v>
      </c>
      <c r="E935" s="153" t="s">
        <v>1</v>
      </c>
      <c r="F935" s="154" t="s">
        <v>1491</v>
      </c>
      <c r="H935" s="155">
        <v>56.7</v>
      </c>
      <c r="L935" s="151"/>
      <c r="M935" s="156"/>
      <c r="N935" s="157"/>
      <c r="O935" s="157"/>
      <c r="P935" s="157"/>
      <c r="Q935" s="157"/>
      <c r="R935" s="157"/>
      <c r="S935" s="157"/>
      <c r="T935" s="158"/>
      <c r="AT935" s="153" t="s">
        <v>306</v>
      </c>
      <c r="AU935" s="153" t="s">
        <v>83</v>
      </c>
      <c r="AV935" s="150" t="s">
        <v>83</v>
      </c>
      <c r="AW935" s="150" t="s">
        <v>31</v>
      </c>
      <c r="AX935" s="150" t="s">
        <v>75</v>
      </c>
      <c r="AY935" s="153" t="s">
        <v>298</v>
      </c>
    </row>
    <row r="936" spans="2:51" s="150" customFormat="1" ht="12">
      <c r="B936" s="151"/>
      <c r="D936" s="152" t="s">
        <v>306</v>
      </c>
      <c r="E936" s="153" t="s">
        <v>1</v>
      </c>
      <c r="F936" s="154" t="s">
        <v>1492</v>
      </c>
      <c r="H936" s="155">
        <v>60.3</v>
      </c>
      <c r="L936" s="151"/>
      <c r="M936" s="156"/>
      <c r="N936" s="157"/>
      <c r="O936" s="157"/>
      <c r="P936" s="157"/>
      <c r="Q936" s="157"/>
      <c r="R936" s="157"/>
      <c r="S936" s="157"/>
      <c r="T936" s="158"/>
      <c r="AT936" s="153" t="s">
        <v>306</v>
      </c>
      <c r="AU936" s="153" t="s">
        <v>83</v>
      </c>
      <c r="AV936" s="150" t="s">
        <v>83</v>
      </c>
      <c r="AW936" s="150" t="s">
        <v>31</v>
      </c>
      <c r="AX936" s="150" t="s">
        <v>75</v>
      </c>
      <c r="AY936" s="153" t="s">
        <v>298</v>
      </c>
    </row>
    <row r="937" spans="2:51" s="150" customFormat="1" ht="12">
      <c r="B937" s="151"/>
      <c r="D937" s="152" t="s">
        <v>306</v>
      </c>
      <c r="E937" s="153" t="s">
        <v>1</v>
      </c>
      <c r="F937" s="154" t="s">
        <v>1493</v>
      </c>
      <c r="H937" s="155">
        <v>367.9</v>
      </c>
      <c r="L937" s="151"/>
      <c r="M937" s="156"/>
      <c r="N937" s="157"/>
      <c r="O937" s="157"/>
      <c r="P937" s="157"/>
      <c r="Q937" s="157"/>
      <c r="R937" s="157"/>
      <c r="S937" s="157"/>
      <c r="T937" s="158"/>
      <c r="AT937" s="153" t="s">
        <v>306</v>
      </c>
      <c r="AU937" s="153" t="s">
        <v>83</v>
      </c>
      <c r="AV937" s="150" t="s">
        <v>83</v>
      </c>
      <c r="AW937" s="150" t="s">
        <v>31</v>
      </c>
      <c r="AX937" s="150" t="s">
        <v>75</v>
      </c>
      <c r="AY937" s="153" t="s">
        <v>298</v>
      </c>
    </row>
    <row r="938" spans="2:51" s="150" customFormat="1" ht="12">
      <c r="B938" s="151"/>
      <c r="D938" s="152" t="s">
        <v>306</v>
      </c>
      <c r="E938" s="153" t="s">
        <v>1</v>
      </c>
      <c r="F938" s="154" t="s">
        <v>1494</v>
      </c>
      <c r="H938" s="155">
        <v>74</v>
      </c>
      <c r="L938" s="151"/>
      <c r="M938" s="156"/>
      <c r="N938" s="157"/>
      <c r="O938" s="157"/>
      <c r="P938" s="157"/>
      <c r="Q938" s="157"/>
      <c r="R938" s="157"/>
      <c r="S938" s="157"/>
      <c r="T938" s="158"/>
      <c r="AT938" s="153" t="s">
        <v>306</v>
      </c>
      <c r="AU938" s="153" t="s">
        <v>83</v>
      </c>
      <c r="AV938" s="150" t="s">
        <v>83</v>
      </c>
      <c r="AW938" s="150" t="s">
        <v>31</v>
      </c>
      <c r="AX938" s="150" t="s">
        <v>75</v>
      </c>
      <c r="AY938" s="153" t="s">
        <v>298</v>
      </c>
    </row>
    <row r="939" spans="2:51" s="150" customFormat="1" ht="12">
      <c r="B939" s="151"/>
      <c r="D939" s="152" t="s">
        <v>306</v>
      </c>
      <c r="E939" s="153" t="s">
        <v>1</v>
      </c>
      <c r="F939" s="154" t="s">
        <v>1495</v>
      </c>
      <c r="H939" s="155">
        <v>88.2</v>
      </c>
      <c r="L939" s="151"/>
      <c r="M939" s="156"/>
      <c r="N939" s="157"/>
      <c r="O939" s="157"/>
      <c r="P939" s="157"/>
      <c r="Q939" s="157"/>
      <c r="R939" s="157"/>
      <c r="S939" s="157"/>
      <c r="T939" s="158"/>
      <c r="AT939" s="153" t="s">
        <v>306</v>
      </c>
      <c r="AU939" s="153" t="s">
        <v>83</v>
      </c>
      <c r="AV939" s="150" t="s">
        <v>83</v>
      </c>
      <c r="AW939" s="150" t="s">
        <v>31</v>
      </c>
      <c r="AX939" s="150" t="s">
        <v>75</v>
      </c>
      <c r="AY939" s="153" t="s">
        <v>298</v>
      </c>
    </row>
    <row r="940" spans="2:51" s="150" customFormat="1" ht="12">
      <c r="B940" s="151"/>
      <c r="D940" s="152" t="s">
        <v>306</v>
      </c>
      <c r="E940" s="153" t="s">
        <v>1</v>
      </c>
      <c r="F940" s="154" t="s">
        <v>1496</v>
      </c>
      <c r="H940" s="155">
        <v>30.4</v>
      </c>
      <c r="L940" s="151"/>
      <c r="M940" s="156"/>
      <c r="N940" s="157"/>
      <c r="O940" s="157"/>
      <c r="P940" s="157"/>
      <c r="Q940" s="157"/>
      <c r="R940" s="157"/>
      <c r="S940" s="157"/>
      <c r="T940" s="158"/>
      <c r="AT940" s="153" t="s">
        <v>306</v>
      </c>
      <c r="AU940" s="153" t="s">
        <v>83</v>
      </c>
      <c r="AV940" s="150" t="s">
        <v>83</v>
      </c>
      <c r="AW940" s="150" t="s">
        <v>31</v>
      </c>
      <c r="AX940" s="150" t="s">
        <v>75</v>
      </c>
      <c r="AY940" s="153" t="s">
        <v>298</v>
      </c>
    </row>
    <row r="941" spans="2:51" s="150" customFormat="1" ht="12">
      <c r="B941" s="151"/>
      <c r="D941" s="152" t="s">
        <v>306</v>
      </c>
      <c r="E941" s="153" t="s">
        <v>1</v>
      </c>
      <c r="F941" s="154" t="s">
        <v>1497</v>
      </c>
      <c r="H941" s="155">
        <v>84.8</v>
      </c>
      <c r="L941" s="151"/>
      <c r="M941" s="156"/>
      <c r="N941" s="157"/>
      <c r="O941" s="157"/>
      <c r="P941" s="157"/>
      <c r="Q941" s="157"/>
      <c r="R941" s="157"/>
      <c r="S941" s="157"/>
      <c r="T941" s="158"/>
      <c r="AT941" s="153" t="s">
        <v>306</v>
      </c>
      <c r="AU941" s="153" t="s">
        <v>83</v>
      </c>
      <c r="AV941" s="150" t="s">
        <v>83</v>
      </c>
      <c r="AW941" s="150" t="s">
        <v>31</v>
      </c>
      <c r="AX941" s="150" t="s">
        <v>75</v>
      </c>
      <c r="AY941" s="153" t="s">
        <v>298</v>
      </c>
    </row>
    <row r="942" spans="2:51" s="150" customFormat="1" ht="12">
      <c r="B942" s="151"/>
      <c r="D942" s="152" t="s">
        <v>306</v>
      </c>
      <c r="E942" s="153" t="s">
        <v>1</v>
      </c>
      <c r="F942" s="154" t="s">
        <v>1498</v>
      </c>
      <c r="H942" s="155">
        <v>232</v>
      </c>
      <c r="L942" s="151"/>
      <c r="M942" s="156"/>
      <c r="N942" s="157"/>
      <c r="O942" s="157"/>
      <c r="P942" s="157"/>
      <c r="Q942" s="157"/>
      <c r="R942" s="157"/>
      <c r="S942" s="157"/>
      <c r="T942" s="158"/>
      <c r="AT942" s="153" t="s">
        <v>306</v>
      </c>
      <c r="AU942" s="153" t="s">
        <v>83</v>
      </c>
      <c r="AV942" s="150" t="s">
        <v>83</v>
      </c>
      <c r="AW942" s="150" t="s">
        <v>31</v>
      </c>
      <c r="AX942" s="150" t="s">
        <v>75</v>
      </c>
      <c r="AY942" s="153" t="s">
        <v>298</v>
      </c>
    </row>
    <row r="943" spans="2:51" s="159" customFormat="1" ht="12">
      <c r="B943" s="160"/>
      <c r="D943" s="152" t="s">
        <v>306</v>
      </c>
      <c r="E943" s="161" t="s">
        <v>235</v>
      </c>
      <c r="F943" s="162" t="s">
        <v>1499</v>
      </c>
      <c r="H943" s="163">
        <v>1707.7</v>
      </c>
      <c r="L943" s="160"/>
      <c r="M943" s="164"/>
      <c r="N943" s="165"/>
      <c r="O943" s="165"/>
      <c r="P943" s="165"/>
      <c r="Q943" s="165"/>
      <c r="R943" s="165"/>
      <c r="S943" s="165"/>
      <c r="T943" s="166"/>
      <c r="AT943" s="161" t="s">
        <v>306</v>
      </c>
      <c r="AU943" s="161" t="s">
        <v>83</v>
      </c>
      <c r="AV943" s="159" t="s">
        <v>310</v>
      </c>
      <c r="AW943" s="159" t="s">
        <v>31</v>
      </c>
      <c r="AX943" s="159" t="s">
        <v>75</v>
      </c>
      <c r="AY943" s="161" t="s">
        <v>298</v>
      </c>
    </row>
    <row r="944" spans="2:51" s="150" customFormat="1" ht="12">
      <c r="B944" s="151"/>
      <c r="D944" s="152" t="s">
        <v>306</v>
      </c>
      <c r="E944" s="153" t="s">
        <v>1</v>
      </c>
      <c r="F944" s="154" t="s">
        <v>1500</v>
      </c>
      <c r="H944" s="155">
        <v>52.4</v>
      </c>
      <c r="L944" s="151"/>
      <c r="M944" s="156"/>
      <c r="N944" s="157"/>
      <c r="O944" s="157"/>
      <c r="P944" s="157"/>
      <c r="Q944" s="157"/>
      <c r="R944" s="157"/>
      <c r="S944" s="157"/>
      <c r="T944" s="158"/>
      <c r="AT944" s="153" t="s">
        <v>306</v>
      </c>
      <c r="AU944" s="153" t="s">
        <v>83</v>
      </c>
      <c r="AV944" s="150" t="s">
        <v>83</v>
      </c>
      <c r="AW944" s="150" t="s">
        <v>31</v>
      </c>
      <c r="AX944" s="150" t="s">
        <v>75</v>
      </c>
      <c r="AY944" s="153" t="s">
        <v>298</v>
      </c>
    </row>
    <row r="945" spans="2:51" s="150" customFormat="1" ht="12">
      <c r="B945" s="151"/>
      <c r="D945" s="152" t="s">
        <v>306</v>
      </c>
      <c r="E945" s="153" t="s">
        <v>1</v>
      </c>
      <c r="F945" s="154" t="s">
        <v>1501</v>
      </c>
      <c r="H945" s="155">
        <v>62.6</v>
      </c>
      <c r="L945" s="151"/>
      <c r="M945" s="156"/>
      <c r="N945" s="157"/>
      <c r="O945" s="157"/>
      <c r="P945" s="157"/>
      <c r="Q945" s="157"/>
      <c r="R945" s="157"/>
      <c r="S945" s="157"/>
      <c r="T945" s="158"/>
      <c r="AT945" s="153" t="s">
        <v>306</v>
      </c>
      <c r="AU945" s="153" t="s">
        <v>83</v>
      </c>
      <c r="AV945" s="150" t="s">
        <v>83</v>
      </c>
      <c r="AW945" s="150" t="s">
        <v>31</v>
      </c>
      <c r="AX945" s="150" t="s">
        <v>75</v>
      </c>
      <c r="AY945" s="153" t="s">
        <v>298</v>
      </c>
    </row>
    <row r="946" spans="2:51" s="159" customFormat="1" ht="12">
      <c r="B946" s="160"/>
      <c r="D946" s="152" t="s">
        <v>306</v>
      </c>
      <c r="E946" s="161" t="s">
        <v>238</v>
      </c>
      <c r="F946" s="162" t="s">
        <v>1502</v>
      </c>
      <c r="H946" s="163">
        <v>115</v>
      </c>
      <c r="L946" s="160"/>
      <c r="M946" s="164"/>
      <c r="N946" s="165"/>
      <c r="O946" s="165"/>
      <c r="P946" s="165"/>
      <c r="Q946" s="165"/>
      <c r="R946" s="165"/>
      <c r="S946" s="165"/>
      <c r="T946" s="166"/>
      <c r="AT946" s="161" t="s">
        <v>306</v>
      </c>
      <c r="AU946" s="161" t="s">
        <v>83</v>
      </c>
      <c r="AV946" s="159" t="s">
        <v>310</v>
      </c>
      <c r="AW946" s="159" t="s">
        <v>31</v>
      </c>
      <c r="AX946" s="159" t="s">
        <v>75</v>
      </c>
      <c r="AY946" s="161" t="s">
        <v>298</v>
      </c>
    </row>
    <row r="947" spans="2:51" s="167" customFormat="1" ht="12">
      <c r="B947" s="168"/>
      <c r="D947" s="152" t="s">
        <v>306</v>
      </c>
      <c r="E947" s="169" t="s">
        <v>1</v>
      </c>
      <c r="F947" s="170" t="s">
        <v>430</v>
      </c>
      <c r="H947" s="171">
        <v>2014.4</v>
      </c>
      <c r="L947" s="168"/>
      <c r="M947" s="172"/>
      <c r="N947" s="173"/>
      <c r="O947" s="173"/>
      <c r="P947" s="173"/>
      <c r="Q947" s="173"/>
      <c r="R947" s="173"/>
      <c r="S947" s="173"/>
      <c r="T947" s="174"/>
      <c r="AT947" s="169" t="s">
        <v>306</v>
      </c>
      <c r="AU947" s="169" t="s">
        <v>83</v>
      </c>
      <c r="AV947" s="167" t="s">
        <v>304</v>
      </c>
      <c r="AW947" s="167" t="s">
        <v>31</v>
      </c>
      <c r="AX947" s="167" t="s">
        <v>8</v>
      </c>
      <c r="AY947" s="169" t="s">
        <v>298</v>
      </c>
    </row>
    <row r="948" spans="1:65" s="49" customFormat="1" ht="14.45" customHeight="1">
      <c r="A948" s="47"/>
      <c r="B948" s="46"/>
      <c r="C948" s="120" t="s">
        <v>1503</v>
      </c>
      <c r="D948" s="120" t="s">
        <v>358</v>
      </c>
      <c r="E948" s="121" t="s">
        <v>1504</v>
      </c>
      <c r="F948" s="122" t="s">
        <v>1505</v>
      </c>
      <c r="G948" s="123" t="s">
        <v>1326</v>
      </c>
      <c r="H948" s="124">
        <v>191.7</v>
      </c>
      <c r="I948" s="24"/>
      <c r="J948" s="125">
        <f>ROUND(I948*H948,0)</f>
        <v>0</v>
      </c>
      <c r="K948" s="122" t="s">
        <v>1</v>
      </c>
      <c r="L948" s="126"/>
      <c r="M948" s="127" t="s">
        <v>1</v>
      </c>
      <c r="N948" s="128" t="s">
        <v>40</v>
      </c>
      <c r="O948" s="129"/>
      <c r="P948" s="130">
        <f>O948*H948</f>
        <v>0</v>
      </c>
      <c r="Q948" s="130">
        <v>0.001</v>
      </c>
      <c r="R948" s="130">
        <f>Q948*H948</f>
        <v>0.19169999999999998</v>
      </c>
      <c r="S948" s="130">
        <v>0</v>
      </c>
      <c r="T948" s="131">
        <f>S948*H948</f>
        <v>0</v>
      </c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R948" s="132" t="s">
        <v>475</v>
      </c>
      <c r="AT948" s="132" t="s">
        <v>358</v>
      </c>
      <c r="AU948" s="132" t="s">
        <v>83</v>
      </c>
      <c r="AY948" s="39" t="s">
        <v>298</v>
      </c>
      <c r="BE948" s="133">
        <f>IF(N948="základní",J948,0)</f>
        <v>0</v>
      </c>
      <c r="BF948" s="133">
        <f>IF(N948="snížená",J948,0)</f>
        <v>0</v>
      </c>
      <c r="BG948" s="133">
        <f>IF(N948="zákl. přenesená",J948,0)</f>
        <v>0</v>
      </c>
      <c r="BH948" s="133">
        <f>IF(N948="sníž. přenesená",J948,0)</f>
        <v>0</v>
      </c>
      <c r="BI948" s="133">
        <f>IF(N948="nulová",J948,0)</f>
        <v>0</v>
      </c>
      <c r="BJ948" s="39" t="s">
        <v>8</v>
      </c>
      <c r="BK948" s="133">
        <f>ROUND(I948*H948,0)</f>
        <v>0</v>
      </c>
      <c r="BL948" s="39" t="s">
        <v>378</v>
      </c>
      <c r="BM948" s="132" t="s">
        <v>1506</v>
      </c>
    </row>
    <row r="949" spans="2:51" s="150" customFormat="1" ht="12">
      <c r="B949" s="151"/>
      <c r="D949" s="152" t="s">
        <v>306</v>
      </c>
      <c r="E949" s="153" t="s">
        <v>1</v>
      </c>
      <c r="F949" s="154" t="s">
        <v>232</v>
      </c>
      <c r="H949" s="155">
        <v>191.7</v>
      </c>
      <c r="L949" s="151"/>
      <c r="M949" s="156"/>
      <c r="N949" s="157"/>
      <c r="O949" s="157"/>
      <c r="P949" s="157"/>
      <c r="Q949" s="157"/>
      <c r="R949" s="157"/>
      <c r="S949" s="157"/>
      <c r="T949" s="158"/>
      <c r="AT949" s="153" t="s">
        <v>306</v>
      </c>
      <c r="AU949" s="153" t="s">
        <v>83</v>
      </c>
      <c r="AV949" s="150" t="s">
        <v>83</v>
      </c>
      <c r="AW949" s="150" t="s">
        <v>31</v>
      </c>
      <c r="AX949" s="150" t="s">
        <v>8</v>
      </c>
      <c r="AY949" s="153" t="s">
        <v>298</v>
      </c>
    </row>
    <row r="950" spans="1:65" s="49" customFormat="1" ht="14.45" customHeight="1">
      <c r="A950" s="47"/>
      <c r="B950" s="46"/>
      <c r="C950" s="120" t="s">
        <v>1507</v>
      </c>
      <c r="D950" s="120" t="s">
        <v>358</v>
      </c>
      <c r="E950" s="121" t="s">
        <v>1508</v>
      </c>
      <c r="F950" s="122" t="s">
        <v>1509</v>
      </c>
      <c r="G950" s="123" t="s">
        <v>1326</v>
      </c>
      <c r="H950" s="124">
        <v>1707.7</v>
      </c>
      <c r="I950" s="24"/>
      <c r="J950" s="125">
        <f>ROUND(I950*H950,0)</f>
        <v>0</v>
      </c>
      <c r="K950" s="122" t="s">
        <v>1</v>
      </c>
      <c r="L950" s="126"/>
      <c r="M950" s="127" t="s">
        <v>1</v>
      </c>
      <c r="N950" s="128" t="s">
        <v>40</v>
      </c>
      <c r="O950" s="129"/>
      <c r="P950" s="130">
        <f>O950*H950</f>
        <v>0</v>
      </c>
      <c r="Q950" s="130">
        <v>0.001</v>
      </c>
      <c r="R950" s="130">
        <f>Q950*H950</f>
        <v>1.7077</v>
      </c>
      <c r="S950" s="130">
        <v>0</v>
      </c>
      <c r="T950" s="131">
        <f>S950*H950</f>
        <v>0</v>
      </c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R950" s="132" t="s">
        <v>475</v>
      </c>
      <c r="AT950" s="132" t="s">
        <v>358</v>
      </c>
      <c r="AU950" s="132" t="s">
        <v>83</v>
      </c>
      <c r="AY950" s="39" t="s">
        <v>298</v>
      </c>
      <c r="BE950" s="133">
        <f>IF(N950="základní",J950,0)</f>
        <v>0</v>
      </c>
      <c r="BF950" s="133">
        <f>IF(N950="snížená",J950,0)</f>
        <v>0</v>
      </c>
      <c r="BG950" s="133">
        <f>IF(N950="zákl. přenesená",J950,0)</f>
        <v>0</v>
      </c>
      <c r="BH950" s="133">
        <f>IF(N950="sníž. přenesená",J950,0)</f>
        <v>0</v>
      </c>
      <c r="BI950" s="133">
        <f>IF(N950="nulová",J950,0)</f>
        <v>0</v>
      </c>
      <c r="BJ950" s="39" t="s">
        <v>8</v>
      </c>
      <c r="BK950" s="133">
        <f>ROUND(I950*H950,0)</f>
        <v>0</v>
      </c>
      <c r="BL950" s="39" t="s">
        <v>378</v>
      </c>
      <c r="BM950" s="132" t="s">
        <v>1510</v>
      </c>
    </row>
    <row r="951" spans="2:51" s="150" customFormat="1" ht="12">
      <c r="B951" s="151"/>
      <c r="D951" s="152" t="s">
        <v>306</v>
      </c>
      <c r="E951" s="153" t="s">
        <v>1</v>
      </c>
      <c r="F951" s="154" t="s">
        <v>235</v>
      </c>
      <c r="H951" s="155">
        <v>1707.7</v>
      </c>
      <c r="L951" s="151"/>
      <c r="M951" s="156"/>
      <c r="N951" s="157"/>
      <c r="O951" s="157"/>
      <c r="P951" s="157"/>
      <c r="Q951" s="157"/>
      <c r="R951" s="157"/>
      <c r="S951" s="157"/>
      <c r="T951" s="158"/>
      <c r="AT951" s="153" t="s">
        <v>306</v>
      </c>
      <c r="AU951" s="153" t="s">
        <v>83</v>
      </c>
      <c r="AV951" s="150" t="s">
        <v>83</v>
      </c>
      <c r="AW951" s="150" t="s">
        <v>31</v>
      </c>
      <c r="AX951" s="150" t="s">
        <v>8</v>
      </c>
      <c r="AY951" s="153" t="s">
        <v>298</v>
      </c>
    </row>
    <row r="952" spans="1:65" s="49" customFormat="1" ht="14.45" customHeight="1">
      <c r="A952" s="47"/>
      <c r="B952" s="46"/>
      <c r="C952" s="120" t="s">
        <v>1511</v>
      </c>
      <c r="D952" s="120" t="s">
        <v>358</v>
      </c>
      <c r="E952" s="121" t="s">
        <v>1512</v>
      </c>
      <c r="F952" s="122" t="s">
        <v>1513</v>
      </c>
      <c r="G952" s="123" t="s">
        <v>1326</v>
      </c>
      <c r="H952" s="124">
        <v>115</v>
      </c>
      <c r="I952" s="24"/>
      <c r="J952" s="125">
        <f>ROUND(I952*H952,0)</f>
        <v>0</v>
      </c>
      <c r="K952" s="122" t="s">
        <v>1</v>
      </c>
      <c r="L952" s="126"/>
      <c r="M952" s="127" t="s">
        <v>1</v>
      </c>
      <c r="N952" s="128" t="s">
        <v>40</v>
      </c>
      <c r="O952" s="129"/>
      <c r="P952" s="130">
        <f>O952*H952</f>
        <v>0</v>
      </c>
      <c r="Q952" s="130">
        <v>0.001</v>
      </c>
      <c r="R952" s="130">
        <f>Q952*H952</f>
        <v>0.115</v>
      </c>
      <c r="S952" s="130">
        <v>0</v>
      </c>
      <c r="T952" s="131">
        <f>S952*H952</f>
        <v>0</v>
      </c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R952" s="132" t="s">
        <v>475</v>
      </c>
      <c r="AT952" s="132" t="s">
        <v>358</v>
      </c>
      <c r="AU952" s="132" t="s">
        <v>83</v>
      </c>
      <c r="AY952" s="39" t="s">
        <v>298</v>
      </c>
      <c r="BE952" s="133">
        <f>IF(N952="základní",J952,0)</f>
        <v>0</v>
      </c>
      <c r="BF952" s="133">
        <f>IF(N952="snížená",J952,0)</f>
        <v>0</v>
      </c>
      <c r="BG952" s="133">
        <f>IF(N952="zákl. přenesená",J952,0)</f>
        <v>0</v>
      </c>
      <c r="BH952" s="133">
        <f>IF(N952="sníž. přenesená",J952,0)</f>
        <v>0</v>
      </c>
      <c r="BI952" s="133">
        <f>IF(N952="nulová",J952,0)</f>
        <v>0</v>
      </c>
      <c r="BJ952" s="39" t="s">
        <v>8</v>
      </c>
      <c r="BK952" s="133">
        <f>ROUND(I952*H952,0)</f>
        <v>0</v>
      </c>
      <c r="BL952" s="39" t="s">
        <v>378</v>
      </c>
      <c r="BM952" s="132" t="s">
        <v>1514</v>
      </c>
    </row>
    <row r="953" spans="2:51" s="150" customFormat="1" ht="12">
      <c r="B953" s="151"/>
      <c r="D953" s="152" t="s">
        <v>306</v>
      </c>
      <c r="E953" s="153" t="s">
        <v>1</v>
      </c>
      <c r="F953" s="154" t="s">
        <v>238</v>
      </c>
      <c r="H953" s="155">
        <v>115</v>
      </c>
      <c r="L953" s="151"/>
      <c r="M953" s="156"/>
      <c r="N953" s="157"/>
      <c r="O953" s="157"/>
      <c r="P953" s="157"/>
      <c r="Q953" s="157"/>
      <c r="R953" s="157"/>
      <c r="S953" s="157"/>
      <c r="T953" s="158"/>
      <c r="AT953" s="153" t="s">
        <v>306</v>
      </c>
      <c r="AU953" s="153" t="s">
        <v>83</v>
      </c>
      <c r="AV953" s="150" t="s">
        <v>83</v>
      </c>
      <c r="AW953" s="150" t="s">
        <v>31</v>
      </c>
      <c r="AX953" s="150" t="s">
        <v>8</v>
      </c>
      <c r="AY953" s="153" t="s">
        <v>298</v>
      </c>
    </row>
    <row r="954" spans="1:65" s="49" customFormat="1" ht="24.2" customHeight="1">
      <c r="A954" s="47"/>
      <c r="B954" s="46"/>
      <c r="C954" s="120" t="s">
        <v>1515</v>
      </c>
      <c r="D954" s="120" t="s">
        <v>358</v>
      </c>
      <c r="E954" s="121" t="s">
        <v>1516</v>
      </c>
      <c r="F954" s="122" t="s">
        <v>1517</v>
      </c>
      <c r="G954" s="123" t="s">
        <v>392</v>
      </c>
      <c r="H954" s="124">
        <v>6</v>
      </c>
      <c r="I954" s="24"/>
      <c r="J954" s="125">
        <f>ROUND(I954*H954,0)</f>
        <v>0</v>
      </c>
      <c r="K954" s="122" t="s">
        <v>1</v>
      </c>
      <c r="L954" s="126"/>
      <c r="M954" s="127" t="s">
        <v>1</v>
      </c>
      <c r="N954" s="128" t="s">
        <v>40</v>
      </c>
      <c r="O954" s="129"/>
      <c r="P954" s="130">
        <f>O954*H954</f>
        <v>0</v>
      </c>
      <c r="Q954" s="130">
        <v>0.02</v>
      </c>
      <c r="R954" s="130">
        <f>Q954*H954</f>
        <v>0.12</v>
      </c>
      <c r="S954" s="130">
        <v>0</v>
      </c>
      <c r="T954" s="131">
        <f>S954*H954</f>
        <v>0</v>
      </c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R954" s="132" t="s">
        <v>475</v>
      </c>
      <c r="AT954" s="132" t="s">
        <v>358</v>
      </c>
      <c r="AU954" s="132" t="s">
        <v>83</v>
      </c>
      <c r="AY954" s="39" t="s">
        <v>298</v>
      </c>
      <c r="BE954" s="133">
        <f>IF(N954="základní",J954,0)</f>
        <v>0</v>
      </c>
      <c r="BF954" s="133">
        <f>IF(N954="snížená",J954,0)</f>
        <v>0</v>
      </c>
      <c r="BG954" s="133">
        <f>IF(N954="zákl. přenesená",J954,0)</f>
        <v>0</v>
      </c>
      <c r="BH954" s="133">
        <f>IF(N954="sníž. přenesená",J954,0)</f>
        <v>0</v>
      </c>
      <c r="BI954" s="133">
        <f>IF(N954="nulová",J954,0)</f>
        <v>0</v>
      </c>
      <c r="BJ954" s="39" t="s">
        <v>8</v>
      </c>
      <c r="BK954" s="133">
        <f>ROUND(I954*H954,0)</f>
        <v>0</v>
      </c>
      <c r="BL954" s="39" t="s">
        <v>378</v>
      </c>
      <c r="BM954" s="132" t="s">
        <v>1518</v>
      </c>
    </row>
    <row r="955" spans="2:51" s="150" customFormat="1" ht="12">
      <c r="B955" s="151"/>
      <c r="D955" s="152" t="s">
        <v>306</v>
      </c>
      <c r="E955" s="153" t="s">
        <v>1</v>
      </c>
      <c r="F955" s="154" t="s">
        <v>1519</v>
      </c>
      <c r="H955" s="155">
        <v>6</v>
      </c>
      <c r="L955" s="151"/>
      <c r="M955" s="156"/>
      <c r="N955" s="157"/>
      <c r="O955" s="157"/>
      <c r="P955" s="157"/>
      <c r="Q955" s="157"/>
      <c r="R955" s="157"/>
      <c r="S955" s="157"/>
      <c r="T955" s="158"/>
      <c r="AT955" s="153" t="s">
        <v>306</v>
      </c>
      <c r="AU955" s="153" t="s">
        <v>83</v>
      </c>
      <c r="AV955" s="150" t="s">
        <v>83</v>
      </c>
      <c r="AW955" s="150" t="s">
        <v>31</v>
      </c>
      <c r="AX955" s="150" t="s">
        <v>75</v>
      </c>
      <c r="AY955" s="153" t="s">
        <v>298</v>
      </c>
    </row>
    <row r="956" spans="2:51" s="159" customFormat="1" ht="12">
      <c r="B956" s="160"/>
      <c r="D956" s="152" t="s">
        <v>306</v>
      </c>
      <c r="E956" s="161" t="s">
        <v>1</v>
      </c>
      <c r="F956" s="162" t="s">
        <v>309</v>
      </c>
      <c r="H956" s="163">
        <v>6</v>
      </c>
      <c r="L956" s="160"/>
      <c r="M956" s="164"/>
      <c r="N956" s="165"/>
      <c r="O956" s="165"/>
      <c r="P956" s="165"/>
      <c r="Q956" s="165"/>
      <c r="R956" s="165"/>
      <c r="S956" s="165"/>
      <c r="T956" s="166"/>
      <c r="AT956" s="161" t="s">
        <v>306</v>
      </c>
      <c r="AU956" s="161" t="s">
        <v>83</v>
      </c>
      <c r="AV956" s="159" t="s">
        <v>310</v>
      </c>
      <c r="AW956" s="159" t="s">
        <v>31</v>
      </c>
      <c r="AX956" s="159" t="s">
        <v>8</v>
      </c>
      <c r="AY956" s="161" t="s">
        <v>298</v>
      </c>
    </row>
    <row r="957" spans="1:65" s="49" customFormat="1" ht="24.2" customHeight="1">
      <c r="A957" s="47"/>
      <c r="B957" s="46"/>
      <c r="C957" s="135" t="s">
        <v>1520</v>
      </c>
      <c r="D957" s="135" t="s">
        <v>300</v>
      </c>
      <c r="E957" s="136" t="s">
        <v>1521</v>
      </c>
      <c r="F957" s="137" t="s">
        <v>1522</v>
      </c>
      <c r="G957" s="138" t="s">
        <v>347</v>
      </c>
      <c r="H957" s="139">
        <v>2.736</v>
      </c>
      <c r="I957" s="23"/>
      <c r="J957" s="140">
        <f>ROUND(I957*H957,0)</f>
        <v>0</v>
      </c>
      <c r="K957" s="137" t="s">
        <v>314</v>
      </c>
      <c r="L957" s="46"/>
      <c r="M957" s="141" t="s">
        <v>1</v>
      </c>
      <c r="N957" s="142" t="s">
        <v>40</v>
      </c>
      <c r="O957" s="129"/>
      <c r="P957" s="130">
        <f>O957*H957</f>
        <v>0</v>
      </c>
      <c r="Q957" s="130">
        <v>0</v>
      </c>
      <c r="R957" s="130">
        <f>Q957*H957</f>
        <v>0</v>
      </c>
      <c r="S957" s="130">
        <v>0</v>
      </c>
      <c r="T957" s="131">
        <f>S957*H957</f>
        <v>0</v>
      </c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R957" s="132" t="s">
        <v>378</v>
      </c>
      <c r="AT957" s="132" t="s">
        <v>300</v>
      </c>
      <c r="AU957" s="132" t="s">
        <v>83</v>
      </c>
      <c r="AY957" s="39" t="s">
        <v>298</v>
      </c>
      <c r="BE957" s="133">
        <f>IF(N957="základní",J957,0)</f>
        <v>0</v>
      </c>
      <c r="BF957" s="133">
        <f>IF(N957="snížená",J957,0)</f>
        <v>0</v>
      </c>
      <c r="BG957" s="133">
        <f>IF(N957="zákl. přenesená",J957,0)</f>
        <v>0</v>
      </c>
      <c r="BH957" s="133">
        <f>IF(N957="sníž. přenesená",J957,0)</f>
        <v>0</v>
      </c>
      <c r="BI957" s="133">
        <f>IF(N957="nulová",J957,0)</f>
        <v>0</v>
      </c>
      <c r="BJ957" s="39" t="s">
        <v>8</v>
      </c>
      <c r="BK957" s="133">
        <f>ROUND(I957*H957,0)</f>
        <v>0</v>
      </c>
      <c r="BL957" s="39" t="s">
        <v>378</v>
      </c>
      <c r="BM957" s="132" t="s">
        <v>1523</v>
      </c>
    </row>
    <row r="958" spans="2:63" s="107" customFormat="1" ht="22.9" customHeight="1">
      <c r="B958" s="108"/>
      <c r="D958" s="109" t="s">
        <v>74</v>
      </c>
      <c r="E958" s="118" t="s">
        <v>1524</v>
      </c>
      <c r="F958" s="118" t="s">
        <v>1525</v>
      </c>
      <c r="J958" s="119">
        <f>BK958</f>
        <v>0</v>
      </c>
      <c r="L958" s="108"/>
      <c r="M958" s="112"/>
      <c r="N958" s="113"/>
      <c r="O958" s="113"/>
      <c r="P958" s="114">
        <f>SUM(P959:P965)</f>
        <v>0</v>
      </c>
      <c r="Q958" s="113"/>
      <c r="R958" s="114">
        <f>SUM(R959:R965)</f>
        <v>0.010740000000000001</v>
      </c>
      <c r="S958" s="113"/>
      <c r="T958" s="115">
        <f>SUM(T959:T965)</f>
        <v>0</v>
      </c>
      <c r="AR958" s="109" t="s">
        <v>83</v>
      </c>
      <c r="AT958" s="116" t="s">
        <v>74</v>
      </c>
      <c r="AU958" s="116" t="s">
        <v>8</v>
      </c>
      <c r="AY958" s="109" t="s">
        <v>298</v>
      </c>
      <c r="BK958" s="117">
        <f>SUM(BK959:BK965)</f>
        <v>0</v>
      </c>
    </row>
    <row r="959" spans="1:65" s="49" customFormat="1" ht="14.45" customHeight="1">
      <c r="A959" s="47"/>
      <c r="B959" s="46"/>
      <c r="C959" s="135" t="s">
        <v>1526</v>
      </c>
      <c r="D959" s="135" t="s">
        <v>300</v>
      </c>
      <c r="E959" s="136" t="s">
        <v>1527</v>
      </c>
      <c r="F959" s="137" t="s">
        <v>1528</v>
      </c>
      <c r="G959" s="138" t="s">
        <v>392</v>
      </c>
      <c r="H959" s="139">
        <v>107.4</v>
      </c>
      <c r="I959" s="23"/>
      <c r="J959" s="140">
        <f>ROUND(I959*H959,0)</f>
        <v>0</v>
      </c>
      <c r="K959" s="137" t="s">
        <v>314</v>
      </c>
      <c r="L959" s="46"/>
      <c r="M959" s="141" t="s">
        <v>1</v>
      </c>
      <c r="N959" s="142" t="s">
        <v>40</v>
      </c>
      <c r="O959" s="129"/>
      <c r="P959" s="130">
        <f>O959*H959</f>
        <v>0</v>
      </c>
      <c r="Q959" s="130">
        <v>0.0001</v>
      </c>
      <c r="R959" s="130">
        <f>Q959*H959</f>
        <v>0.010740000000000001</v>
      </c>
      <c r="S959" s="130">
        <v>0</v>
      </c>
      <c r="T959" s="131">
        <f>S959*H959</f>
        <v>0</v>
      </c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R959" s="132" t="s">
        <v>378</v>
      </c>
      <c r="AT959" s="132" t="s">
        <v>300</v>
      </c>
      <c r="AU959" s="132" t="s">
        <v>83</v>
      </c>
      <c r="AY959" s="39" t="s">
        <v>298</v>
      </c>
      <c r="BE959" s="133">
        <f>IF(N959="základní",J959,0)</f>
        <v>0</v>
      </c>
      <c r="BF959" s="133">
        <f>IF(N959="snížená",J959,0)</f>
        <v>0</v>
      </c>
      <c r="BG959" s="133">
        <f>IF(N959="zákl. přenesená",J959,0)</f>
        <v>0</v>
      </c>
      <c r="BH959" s="133">
        <f>IF(N959="sníž. přenesená",J959,0)</f>
        <v>0</v>
      </c>
      <c r="BI959" s="133">
        <f>IF(N959="nulová",J959,0)</f>
        <v>0</v>
      </c>
      <c r="BJ959" s="39" t="s">
        <v>8</v>
      </c>
      <c r="BK959" s="133">
        <f>ROUND(I959*H959,0)</f>
        <v>0</v>
      </c>
      <c r="BL959" s="39" t="s">
        <v>378</v>
      </c>
      <c r="BM959" s="132" t="s">
        <v>1529</v>
      </c>
    </row>
    <row r="960" spans="2:51" s="150" customFormat="1" ht="12">
      <c r="B960" s="151"/>
      <c r="D960" s="152" t="s">
        <v>306</v>
      </c>
      <c r="E960" s="153" t="s">
        <v>1</v>
      </c>
      <c r="F960" s="154" t="s">
        <v>912</v>
      </c>
      <c r="H960" s="155">
        <v>32.2</v>
      </c>
      <c r="L960" s="151"/>
      <c r="M960" s="156"/>
      <c r="N960" s="157"/>
      <c r="O960" s="157"/>
      <c r="P960" s="157"/>
      <c r="Q960" s="157"/>
      <c r="R960" s="157"/>
      <c r="S960" s="157"/>
      <c r="T960" s="158"/>
      <c r="AT960" s="153" t="s">
        <v>306</v>
      </c>
      <c r="AU960" s="153" t="s">
        <v>83</v>
      </c>
      <c r="AV960" s="150" t="s">
        <v>83</v>
      </c>
      <c r="AW960" s="150" t="s">
        <v>31</v>
      </c>
      <c r="AX960" s="150" t="s">
        <v>75</v>
      </c>
      <c r="AY960" s="153" t="s">
        <v>298</v>
      </c>
    </row>
    <row r="961" spans="2:51" s="150" customFormat="1" ht="12">
      <c r="B961" s="151"/>
      <c r="D961" s="152" t="s">
        <v>306</v>
      </c>
      <c r="E961" s="153" t="s">
        <v>1</v>
      </c>
      <c r="F961" s="154" t="s">
        <v>913</v>
      </c>
      <c r="H961" s="155">
        <v>9.6</v>
      </c>
      <c r="L961" s="151"/>
      <c r="M961" s="156"/>
      <c r="N961" s="157"/>
      <c r="O961" s="157"/>
      <c r="P961" s="157"/>
      <c r="Q961" s="157"/>
      <c r="R961" s="157"/>
      <c r="S961" s="157"/>
      <c r="T961" s="158"/>
      <c r="AT961" s="153" t="s">
        <v>306</v>
      </c>
      <c r="AU961" s="153" t="s">
        <v>83</v>
      </c>
      <c r="AV961" s="150" t="s">
        <v>83</v>
      </c>
      <c r="AW961" s="150" t="s">
        <v>31</v>
      </c>
      <c r="AX961" s="150" t="s">
        <v>75</v>
      </c>
      <c r="AY961" s="153" t="s">
        <v>298</v>
      </c>
    </row>
    <row r="962" spans="2:51" s="150" customFormat="1" ht="12">
      <c r="B962" s="151"/>
      <c r="D962" s="152" t="s">
        <v>306</v>
      </c>
      <c r="E962" s="153" t="s">
        <v>1</v>
      </c>
      <c r="F962" s="154" t="s">
        <v>914</v>
      </c>
      <c r="H962" s="155">
        <v>21.6</v>
      </c>
      <c r="L962" s="151"/>
      <c r="M962" s="156"/>
      <c r="N962" s="157"/>
      <c r="O962" s="157"/>
      <c r="P962" s="157"/>
      <c r="Q962" s="157"/>
      <c r="R962" s="157"/>
      <c r="S962" s="157"/>
      <c r="T962" s="158"/>
      <c r="AT962" s="153" t="s">
        <v>306</v>
      </c>
      <c r="AU962" s="153" t="s">
        <v>83</v>
      </c>
      <c r="AV962" s="150" t="s">
        <v>83</v>
      </c>
      <c r="AW962" s="150" t="s">
        <v>31</v>
      </c>
      <c r="AX962" s="150" t="s">
        <v>75</v>
      </c>
      <c r="AY962" s="153" t="s">
        <v>298</v>
      </c>
    </row>
    <row r="963" spans="2:51" s="150" customFormat="1" ht="12">
      <c r="B963" s="151"/>
      <c r="D963" s="152" t="s">
        <v>306</v>
      </c>
      <c r="E963" s="153" t="s">
        <v>1</v>
      </c>
      <c r="F963" s="154" t="s">
        <v>915</v>
      </c>
      <c r="H963" s="155">
        <v>44</v>
      </c>
      <c r="L963" s="151"/>
      <c r="M963" s="156"/>
      <c r="N963" s="157"/>
      <c r="O963" s="157"/>
      <c r="P963" s="157"/>
      <c r="Q963" s="157"/>
      <c r="R963" s="157"/>
      <c r="S963" s="157"/>
      <c r="T963" s="158"/>
      <c r="AT963" s="153" t="s">
        <v>306</v>
      </c>
      <c r="AU963" s="153" t="s">
        <v>83</v>
      </c>
      <c r="AV963" s="150" t="s">
        <v>83</v>
      </c>
      <c r="AW963" s="150" t="s">
        <v>31</v>
      </c>
      <c r="AX963" s="150" t="s">
        <v>75</v>
      </c>
      <c r="AY963" s="153" t="s">
        <v>298</v>
      </c>
    </row>
    <row r="964" spans="2:51" s="159" customFormat="1" ht="12">
      <c r="B964" s="160"/>
      <c r="D964" s="152" t="s">
        <v>306</v>
      </c>
      <c r="E964" s="161" t="s">
        <v>1</v>
      </c>
      <c r="F964" s="162" t="s">
        <v>916</v>
      </c>
      <c r="H964" s="163">
        <v>107.4</v>
      </c>
      <c r="L964" s="160"/>
      <c r="M964" s="164"/>
      <c r="N964" s="165"/>
      <c r="O964" s="165"/>
      <c r="P964" s="165"/>
      <c r="Q964" s="165"/>
      <c r="R964" s="165"/>
      <c r="S964" s="165"/>
      <c r="T964" s="166"/>
      <c r="AT964" s="161" t="s">
        <v>306</v>
      </c>
      <c r="AU964" s="161" t="s">
        <v>83</v>
      </c>
      <c r="AV964" s="159" t="s">
        <v>310</v>
      </c>
      <c r="AW964" s="159" t="s">
        <v>31</v>
      </c>
      <c r="AX964" s="159" t="s">
        <v>8</v>
      </c>
      <c r="AY964" s="161" t="s">
        <v>298</v>
      </c>
    </row>
    <row r="965" spans="1:65" s="49" customFormat="1" ht="24.2" customHeight="1">
      <c r="A965" s="47"/>
      <c r="B965" s="46"/>
      <c r="C965" s="135" t="s">
        <v>1530</v>
      </c>
      <c r="D965" s="135" t="s">
        <v>300</v>
      </c>
      <c r="E965" s="136" t="s">
        <v>1531</v>
      </c>
      <c r="F965" s="137" t="s">
        <v>1532</v>
      </c>
      <c r="G965" s="138" t="s">
        <v>347</v>
      </c>
      <c r="H965" s="139">
        <v>0.011</v>
      </c>
      <c r="I965" s="23"/>
      <c r="J965" s="140">
        <f>ROUND(I965*H965,0)</f>
        <v>0</v>
      </c>
      <c r="K965" s="137" t="s">
        <v>314</v>
      </c>
      <c r="L965" s="46"/>
      <c r="M965" s="141" t="s">
        <v>1</v>
      </c>
      <c r="N965" s="142" t="s">
        <v>40</v>
      </c>
      <c r="O965" s="129"/>
      <c r="P965" s="130">
        <f>O965*H965</f>
        <v>0</v>
      </c>
      <c r="Q965" s="130">
        <v>0</v>
      </c>
      <c r="R965" s="130">
        <f>Q965*H965</f>
        <v>0</v>
      </c>
      <c r="S965" s="130">
        <v>0</v>
      </c>
      <c r="T965" s="131">
        <f>S965*H965</f>
        <v>0</v>
      </c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R965" s="132" t="s">
        <v>378</v>
      </c>
      <c r="AT965" s="132" t="s">
        <v>300</v>
      </c>
      <c r="AU965" s="132" t="s">
        <v>83</v>
      </c>
      <c r="AY965" s="39" t="s">
        <v>298</v>
      </c>
      <c r="BE965" s="133">
        <f>IF(N965="základní",J965,0)</f>
        <v>0</v>
      </c>
      <c r="BF965" s="133">
        <f>IF(N965="snížená",J965,0)</f>
        <v>0</v>
      </c>
      <c r="BG965" s="133">
        <f>IF(N965="zákl. přenesená",J965,0)</f>
        <v>0</v>
      </c>
      <c r="BH965" s="133">
        <f>IF(N965="sníž. přenesená",J965,0)</f>
        <v>0</v>
      </c>
      <c r="BI965" s="133">
        <f>IF(N965="nulová",J965,0)</f>
        <v>0</v>
      </c>
      <c r="BJ965" s="39" t="s">
        <v>8</v>
      </c>
      <c r="BK965" s="133">
        <f>ROUND(I965*H965,0)</f>
        <v>0</v>
      </c>
      <c r="BL965" s="39" t="s">
        <v>378</v>
      </c>
      <c r="BM965" s="132" t="s">
        <v>1533</v>
      </c>
    </row>
    <row r="966" spans="2:63" s="107" customFormat="1" ht="22.9" customHeight="1">
      <c r="B966" s="108"/>
      <c r="D966" s="109" t="s">
        <v>74</v>
      </c>
      <c r="E966" s="118" t="s">
        <v>1534</v>
      </c>
      <c r="F966" s="118" t="s">
        <v>1535</v>
      </c>
      <c r="J966" s="119">
        <f>BK966</f>
        <v>0</v>
      </c>
      <c r="L966" s="108"/>
      <c r="M966" s="112"/>
      <c r="N966" s="113"/>
      <c r="O966" s="113"/>
      <c r="P966" s="114">
        <f>SUM(P967:P998)</f>
        <v>0</v>
      </c>
      <c r="Q966" s="113"/>
      <c r="R966" s="114">
        <f>SUM(R967:R998)</f>
        <v>2.9451492000000004</v>
      </c>
      <c r="S966" s="113"/>
      <c r="T966" s="115">
        <f>SUM(T967:T998)</f>
        <v>0</v>
      </c>
      <c r="AR966" s="109" t="s">
        <v>83</v>
      </c>
      <c r="AT966" s="116" t="s">
        <v>74</v>
      </c>
      <c r="AU966" s="116" t="s">
        <v>8</v>
      </c>
      <c r="AY966" s="109" t="s">
        <v>298</v>
      </c>
      <c r="BK966" s="117">
        <f>SUM(BK967:BK998)</f>
        <v>0</v>
      </c>
    </row>
    <row r="967" spans="1:65" s="49" customFormat="1" ht="14.45" customHeight="1">
      <c r="A967" s="47"/>
      <c r="B967" s="46"/>
      <c r="C967" s="135" t="s">
        <v>1536</v>
      </c>
      <c r="D967" s="135" t="s">
        <v>300</v>
      </c>
      <c r="E967" s="136" t="s">
        <v>1537</v>
      </c>
      <c r="F967" s="137" t="s">
        <v>1538</v>
      </c>
      <c r="G967" s="138" t="s">
        <v>381</v>
      </c>
      <c r="H967" s="139">
        <v>313.25</v>
      </c>
      <c r="I967" s="23"/>
      <c r="J967" s="140">
        <f>ROUND(I967*H967,0)</f>
        <v>0</v>
      </c>
      <c r="K967" s="137" t="s">
        <v>1</v>
      </c>
      <c r="L967" s="46"/>
      <c r="M967" s="141" t="s">
        <v>1</v>
      </c>
      <c r="N967" s="142" t="s">
        <v>40</v>
      </c>
      <c r="O967" s="129"/>
      <c r="P967" s="130">
        <f>O967*H967</f>
        <v>0</v>
      </c>
      <c r="Q967" s="130">
        <v>0.0054</v>
      </c>
      <c r="R967" s="130">
        <f>Q967*H967</f>
        <v>1.69155</v>
      </c>
      <c r="S967" s="130">
        <v>0</v>
      </c>
      <c r="T967" s="131">
        <f>S967*H967</f>
        <v>0</v>
      </c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R967" s="132" t="s">
        <v>378</v>
      </c>
      <c r="AT967" s="132" t="s">
        <v>300</v>
      </c>
      <c r="AU967" s="132" t="s">
        <v>83</v>
      </c>
      <c r="AY967" s="39" t="s">
        <v>298</v>
      </c>
      <c r="BE967" s="133">
        <f>IF(N967="základní",J967,0)</f>
        <v>0</v>
      </c>
      <c r="BF967" s="133">
        <f>IF(N967="snížená",J967,0)</f>
        <v>0</v>
      </c>
      <c r="BG967" s="133">
        <f>IF(N967="zákl. přenesená",J967,0)</f>
        <v>0</v>
      </c>
      <c r="BH967" s="133">
        <f>IF(N967="sníž. přenesená",J967,0)</f>
        <v>0</v>
      </c>
      <c r="BI967" s="133">
        <f>IF(N967="nulová",J967,0)</f>
        <v>0</v>
      </c>
      <c r="BJ967" s="39" t="s">
        <v>8</v>
      </c>
      <c r="BK967" s="133">
        <f>ROUND(I967*H967,0)</f>
        <v>0</v>
      </c>
      <c r="BL967" s="39" t="s">
        <v>378</v>
      </c>
      <c r="BM967" s="132" t="s">
        <v>1539</v>
      </c>
    </row>
    <row r="968" spans="2:51" s="150" customFormat="1" ht="12">
      <c r="B968" s="151"/>
      <c r="D968" s="152" t="s">
        <v>306</v>
      </c>
      <c r="E968" s="153" t="s">
        <v>1</v>
      </c>
      <c r="F968" s="154" t="s">
        <v>1540</v>
      </c>
      <c r="H968" s="155">
        <v>103.04</v>
      </c>
      <c r="L968" s="151"/>
      <c r="M968" s="156"/>
      <c r="N968" s="157"/>
      <c r="O968" s="157"/>
      <c r="P968" s="157"/>
      <c r="Q968" s="157"/>
      <c r="R968" s="157"/>
      <c r="S968" s="157"/>
      <c r="T968" s="158"/>
      <c r="AT968" s="153" t="s">
        <v>306</v>
      </c>
      <c r="AU968" s="153" t="s">
        <v>83</v>
      </c>
      <c r="AV968" s="150" t="s">
        <v>83</v>
      </c>
      <c r="AW968" s="150" t="s">
        <v>31</v>
      </c>
      <c r="AX968" s="150" t="s">
        <v>75</v>
      </c>
      <c r="AY968" s="153" t="s">
        <v>298</v>
      </c>
    </row>
    <row r="969" spans="2:51" s="150" customFormat="1" ht="12">
      <c r="B969" s="151"/>
      <c r="D969" s="152" t="s">
        <v>306</v>
      </c>
      <c r="E969" s="153" t="s">
        <v>1</v>
      </c>
      <c r="F969" s="154" t="s">
        <v>1541</v>
      </c>
      <c r="H969" s="155">
        <v>27.36</v>
      </c>
      <c r="L969" s="151"/>
      <c r="M969" s="156"/>
      <c r="N969" s="157"/>
      <c r="O969" s="157"/>
      <c r="P969" s="157"/>
      <c r="Q969" s="157"/>
      <c r="R969" s="157"/>
      <c r="S969" s="157"/>
      <c r="T969" s="158"/>
      <c r="AT969" s="153" t="s">
        <v>306</v>
      </c>
      <c r="AU969" s="153" t="s">
        <v>83</v>
      </c>
      <c r="AV969" s="150" t="s">
        <v>83</v>
      </c>
      <c r="AW969" s="150" t="s">
        <v>31</v>
      </c>
      <c r="AX969" s="150" t="s">
        <v>75</v>
      </c>
      <c r="AY969" s="153" t="s">
        <v>298</v>
      </c>
    </row>
    <row r="970" spans="2:51" s="150" customFormat="1" ht="12">
      <c r="B970" s="151"/>
      <c r="D970" s="152" t="s">
        <v>306</v>
      </c>
      <c r="E970" s="153" t="s">
        <v>1</v>
      </c>
      <c r="F970" s="154" t="s">
        <v>723</v>
      </c>
      <c r="H970" s="155">
        <v>-2.31</v>
      </c>
      <c r="L970" s="151"/>
      <c r="M970" s="156"/>
      <c r="N970" s="157"/>
      <c r="O970" s="157"/>
      <c r="P970" s="157"/>
      <c r="Q970" s="157"/>
      <c r="R970" s="157"/>
      <c r="S970" s="157"/>
      <c r="T970" s="158"/>
      <c r="AT970" s="153" t="s">
        <v>306</v>
      </c>
      <c r="AU970" s="153" t="s">
        <v>83</v>
      </c>
      <c r="AV970" s="150" t="s">
        <v>83</v>
      </c>
      <c r="AW970" s="150" t="s">
        <v>31</v>
      </c>
      <c r="AX970" s="150" t="s">
        <v>75</v>
      </c>
      <c r="AY970" s="153" t="s">
        <v>298</v>
      </c>
    </row>
    <row r="971" spans="2:51" s="150" customFormat="1" ht="12">
      <c r="B971" s="151"/>
      <c r="D971" s="152" t="s">
        <v>306</v>
      </c>
      <c r="E971" s="153" t="s">
        <v>1</v>
      </c>
      <c r="F971" s="154" t="s">
        <v>1542</v>
      </c>
      <c r="H971" s="155">
        <v>1.06</v>
      </c>
      <c r="L971" s="151"/>
      <c r="M971" s="156"/>
      <c r="N971" s="157"/>
      <c r="O971" s="157"/>
      <c r="P971" s="157"/>
      <c r="Q971" s="157"/>
      <c r="R971" s="157"/>
      <c r="S971" s="157"/>
      <c r="T971" s="158"/>
      <c r="AT971" s="153" t="s">
        <v>306</v>
      </c>
      <c r="AU971" s="153" t="s">
        <v>83</v>
      </c>
      <c r="AV971" s="150" t="s">
        <v>83</v>
      </c>
      <c r="AW971" s="150" t="s">
        <v>31</v>
      </c>
      <c r="AX971" s="150" t="s">
        <v>75</v>
      </c>
      <c r="AY971" s="153" t="s">
        <v>298</v>
      </c>
    </row>
    <row r="972" spans="2:51" s="150" customFormat="1" ht="12">
      <c r="B972" s="151"/>
      <c r="D972" s="152" t="s">
        <v>306</v>
      </c>
      <c r="E972" s="153" t="s">
        <v>1</v>
      </c>
      <c r="F972" s="154" t="s">
        <v>1543</v>
      </c>
      <c r="H972" s="155">
        <v>-2.1</v>
      </c>
      <c r="L972" s="151"/>
      <c r="M972" s="156"/>
      <c r="N972" s="157"/>
      <c r="O972" s="157"/>
      <c r="P972" s="157"/>
      <c r="Q972" s="157"/>
      <c r="R972" s="157"/>
      <c r="S972" s="157"/>
      <c r="T972" s="158"/>
      <c r="AT972" s="153" t="s">
        <v>306</v>
      </c>
      <c r="AU972" s="153" t="s">
        <v>83</v>
      </c>
      <c r="AV972" s="150" t="s">
        <v>83</v>
      </c>
      <c r="AW972" s="150" t="s">
        <v>31</v>
      </c>
      <c r="AX972" s="150" t="s">
        <v>75</v>
      </c>
      <c r="AY972" s="153" t="s">
        <v>298</v>
      </c>
    </row>
    <row r="973" spans="2:51" s="150" customFormat="1" ht="12">
      <c r="B973" s="151"/>
      <c r="D973" s="152" t="s">
        <v>306</v>
      </c>
      <c r="E973" s="153" t="s">
        <v>1</v>
      </c>
      <c r="F973" s="154" t="s">
        <v>1544</v>
      </c>
      <c r="H973" s="155">
        <v>1.04</v>
      </c>
      <c r="L973" s="151"/>
      <c r="M973" s="156"/>
      <c r="N973" s="157"/>
      <c r="O973" s="157"/>
      <c r="P973" s="157"/>
      <c r="Q973" s="157"/>
      <c r="R973" s="157"/>
      <c r="S973" s="157"/>
      <c r="T973" s="158"/>
      <c r="AT973" s="153" t="s">
        <v>306</v>
      </c>
      <c r="AU973" s="153" t="s">
        <v>83</v>
      </c>
      <c r="AV973" s="150" t="s">
        <v>83</v>
      </c>
      <c r="AW973" s="150" t="s">
        <v>31</v>
      </c>
      <c r="AX973" s="150" t="s">
        <v>75</v>
      </c>
      <c r="AY973" s="153" t="s">
        <v>298</v>
      </c>
    </row>
    <row r="974" spans="2:51" s="150" customFormat="1" ht="12">
      <c r="B974" s="151"/>
      <c r="D974" s="152" t="s">
        <v>306</v>
      </c>
      <c r="E974" s="153" t="s">
        <v>1</v>
      </c>
      <c r="F974" s="154" t="s">
        <v>733</v>
      </c>
      <c r="H974" s="155">
        <v>-1.2</v>
      </c>
      <c r="L974" s="151"/>
      <c r="M974" s="156"/>
      <c r="N974" s="157"/>
      <c r="O974" s="157"/>
      <c r="P974" s="157"/>
      <c r="Q974" s="157"/>
      <c r="R974" s="157"/>
      <c r="S974" s="157"/>
      <c r="T974" s="158"/>
      <c r="AT974" s="153" t="s">
        <v>306</v>
      </c>
      <c r="AU974" s="153" t="s">
        <v>83</v>
      </c>
      <c r="AV974" s="150" t="s">
        <v>83</v>
      </c>
      <c r="AW974" s="150" t="s">
        <v>31</v>
      </c>
      <c r="AX974" s="150" t="s">
        <v>75</v>
      </c>
      <c r="AY974" s="153" t="s">
        <v>298</v>
      </c>
    </row>
    <row r="975" spans="2:51" s="150" customFormat="1" ht="12">
      <c r="B975" s="151"/>
      <c r="D975" s="152" t="s">
        <v>306</v>
      </c>
      <c r="E975" s="153" t="s">
        <v>1</v>
      </c>
      <c r="F975" s="154" t="s">
        <v>593</v>
      </c>
      <c r="H975" s="155">
        <v>0.88</v>
      </c>
      <c r="L975" s="151"/>
      <c r="M975" s="156"/>
      <c r="N975" s="157"/>
      <c r="O975" s="157"/>
      <c r="P975" s="157"/>
      <c r="Q975" s="157"/>
      <c r="R975" s="157"/>
      <c r="S975" s="157"/>
      <c r="T975" s="158"/>
      <c r="AT975" s="153" t="s">
        <v>306</v>
      </c>
      <c r="AU975" s="153" t="s">
        <v>83</v>
      </c>
      <c r="AV975" s="150" t="s">
        <v>83</v>
      </c>
      <c r="AW975" s="150" t="s">
        <v>31</v>
      </c>
      <c r="AX975" s="150" t="s">
        <v>75</v>
      </c>
      <c r="AY975" s="153" t="s">
        <v>298</v>
      </c>
    </row>
    <row r="976" spans="2:51" s="150" customFormat="1" ht="12">
      <c r="B976" s="151"/>
      <c r="D976" s="152" t="s">
        <v>306</v>
      </c>
      <c r="E976" s="153" t="s">
        <v>1</v>
      </c>
      <c r="F976" s="154" t="s">
        <v>1545</v>
      </c>
      <c r="H976" s="155">
        <v>51.84</v>
      </c>
      <c r="L976" s="151"/>
      <c r="M976" s="156"/>
      <c r="N976" s="157"/>
      <c r="O976" s="157"/>
      <c r="P976" s="157"/>
      <c r="Q976" s="157"/>
      <c r="R976" s="157"/>
      <c r="S976" s="157"/>
      <c r="T976" s="158"/>
      <c r="AT976" s="153" t="s">
        <v>306</v>
      </c>
      <c r="AU976" s="153" t="s">
        <v>83</v>
      </c>
      <c r="AV976" s="150" t="s">
        <v>83</v>
      </c>
      <c r="AW976" s="150" t="s">
        <v>31</v>
      </c>
      <c r="AX976" s="150" t="s">
        <v>75</v>
      </c>
      <c r="AY976" s="153" t="s">
        <v>298</v>
      </c>
    </row>
    <row r="977" spans="2:51" s="150" customFormat="1" ht="12">
      <c r="B977" s="151"/>
      <c r="D977" s="152" t="s">
        <v>306</v>
      </c>
      <c r="E977" s="153" t="s">
        <v>1</v>
      </c>
      <c r="F977" s="154" t="s">
        <v>729</v>
      </c>
      <c r="H977" s="155">
        <v>-4.62</v>
      </c>
      <c r="L977" s="151"/>
      <c r="M977" s="156"/>
      <c r="N977" s="157"/>
      <c r="O977" s="157"/>
      <c r="P977" s="157"/>
      <c r="Q977" s="157"/>
      <c r="R977" s="157"/>
      <c r="S977" s="157"/>
      <c r="T977" s="158"/>
      <c r="AT977" s="153" t="s">
        <v>306</v>
      </c>
      <c r="AU977" s="153" t="s">
        <v>83</v>
      </c>
      <c r="AV977" s="150" t="s">
        <v>83</v>
      </c>
      <c r="AW977" s="150" t="s">
        <v>31</v>
      </c>
      <c r="AX977" s="150" t="s">
        <v>75</v>
      </c>
      <c r="AY977" s="153" t="s">
        <v>298</v>
      </c>
    </row>
    <row r="978" spans="2:51" s="150" customFormat="1" ht="12">
      <c r="B978" s="151"/>
      <c r="D978" s="152" t="s">
        <v>306</v>
      </c>
      <c r="E978" s="153" t="s">
        <v>1</v>
      </c>
      <c r="F978" s="154" t="s">
        <v>1546</v>
      </c>
      <c r="H978" s="155">
        <v>2.12</v>
      </c>
      <c r="L978" s="151"/>
      <c r="M978" s="156"/>
      <c r="N978" s="157"/>
      <c r="O978" s="157"/>
      <c r="P978" s="157"/>
      <c r="Q978" s="157"/>
      <c r="R978" s="157"/>
      <c r="S978" s="157"/>
      <c r="T978" s="158"/>
      <c r="AT978" s="153" t="s">
        <v>306</v>
      </c>
      <c r="AU978" s="153" t="s">
        <v>83</v>
      </c>
      <c r="AV978" s="150" t="s">
        <v>83</v>
      </c>
      <c r="AW978" s="150" t="s">
        <v>31</v>
      </c>
      <c r="AX978" s="150" t="s">
        <v>75</v>
      </c>
      <c r="AY978" s="153" t="s">
        <v>298</v>
      </c>
    </row>
    <row r="979" spans="2:51" s="150" customFormat="1" ht="12">
      <c r="B979" s="151"/>
      <c r="D979" s="152" t="s">
        <v>306</v>
      </c>
      <c r="E979" s="153" t="s">
        <v>1</v>
      </c>
      <c r="F979" s="154" t="s">
        <v>1543</v>
      </c>
      <c r="H979" s="155">
        <v>-2.1</v>
      </c>
      <c r="L979" s="151"/>
      <c r="M979" s="156"/>
      <c r="N979" s="157"/>
      <c r="O979" s="157"/>
      <c r="P979" s="157"/>
      <c r="Q979" s="157"/>
      <c r="R979" s="157"/>
      <c r="S979" s="157"/>
      <c r="T979" s="158"/>
      <c r="AT979" s="153" t="s">
        <v>306</v>
      </c>
      <c r="AU979" s="153" t="s">
        <v>83</v>
      </c>
      <c r="AV979" s="150" t="s">
        <v>83</v>
      </c>
      <c r="AW979" s="150" t="s">
        <v>31</v>
      </c>
      <c r="AX979" s="150" t="s">
        <v>75</v>
      </c>
      <c r="AY979" s="153" t="s">
        <v>298</v>
      </c>
    </row>
    <row r="980" spans="2:51" s="150" customFormat="1" ht="12">
      <c r="B980" s="151"/>
      <c r="D980" s="152" t="s">
        <v>306</v>
      </c>
      <c r="E980" s="153" t="s">
        <v>1</v>
      </c>
      <c r="F980" s="154" t="s">
        <v>724</v>
      </c>
      <c r="H980" s="155">
        <v>-2.4</v>
      </c>
      <c r="L980" s="151"/>
      <c r="M980" s="156"/>
      <c r="N980" s="157"/>
      <c r="O980" s="157"/>
      <c r="P980" s="157"/>
      <c r="Q980" s="157"/>
      <c r="R980" s="157"/>
      <c r="S980" s="157"/>
      <c r="T980" s="158"/>
      <c r="AT980" s="153" t="s">
        <v>306</v>
      </c>
      <c r="AU980" s="153" t="s">
        <v>83</v>
      </c>
      <c r="AV980" s="150" t="s">
        <v>83</v>
      </c>
      <c r="AW980" s="150" t="s">
        <v>31</v>
      </c>
      <c r="AX980" s="150" t="s">
        <v>75</v>
      </c>
      <c r="AY980" s="153" t="s">
        <v>298</v>
      </c>
    </row>
    <row r="981" spans="2:51" s="150" customFormat="1" ht="12">
      <c r="B981" s="151"/>
      <c r="D981" s="152" t="s">
        <v>306</v>
      </c>
      <c r="E981" s="153" t="s">
        <v>1</v>
      </c>
      <c r="F981" s="154" t="s">
        <v>588</v>
      </c>
      <c r="H981" s="155">
        <v>1.76</v>
      </c>
      <c r="L981" s="151"/>
      <c r="M981" s="156"/>
      <c r="N981" s="157"/>
      <c r="O981" s="157"/>
      <c r="P981" s="157"/>
      <c r="Q981" s="157"/>
      <c r="R981" s="157"/>
      <c r="S981" s="157"/>
      <c r="T981" s="158"/>
      <c r="AT981" s="153" t="s">
        <v>306</v>
      </c>
      <c r="AU981" s="153" t="s">
        <v>83</v>
      </c>
      <c r="AV981" s="150" t="s">
        <v>83</v>
      </c>
      <c r="AW981" s="150" t="s">
        <v>31</v>
      </c>
      <c r="AX981" s="150" t="s">
        <v>75</v>
      </c>
      <c r="AY981" s="153" t="s">
        <v>298</v>
      </c>
    </row>
    <row r="982" spans="2:51" s="150" customFormat="1" ht="12">
      <c r="B982" s="151"/>
      <c r="D982" s="152" t="s">
        <v>306</v>
      </c>
      <c r="E982" s="153" t="s">
        <v>1</v>
      </c>
      <c r="F982" s="154" t="s">
        <v>725</v>
      </c>
      <c r="H982" s="155">
        <v>-3</v>
      </c>
      <c r="L982" s="151"/>
      <c r="M982" s="156"/>
      <c r="N982" s="157"/>
      <c r="O982" s="157"/>
      <c r="P982" s="157"/>
      <c r="Q982" s="157"/>
      <c r="R982" s="157"/>
      <c r="S982" s="157"/>
      <c r="T982" s="158"/>
      <c r="AT982" s="153" t="s">
        <v>306</v>
      </c>
      <c r="AU982" s="153" t="s">
        <v>83</v>
      </c>
      <c r="AV982" s="150" t="s">
        <v>83</v>
      </c>
      <c r="AW982" s="150" t="s">
        <v>31</v>
      </c>
      <c r="AX982" s="150" t="s">
        <v>75</v>
      </c>
      <c r="AY982" s="153" t="s">
        <v>298</v>
      </c>
    </row>
    <row r="983" spans="2:51" s="150" customFormat="1" ht="12">
      <c r="B983" s="151"/>
      <c r="D983" s="152" t="s">
        <v>306</v>
      </c>
      <c r="E983" s="153" t="s">
        <v>1</v>
      </c>
      <c r="F983" s="154" t="s">
        <v>590</v>
      </c>
      <c r="H983" s="155">
        <v>2</v>
      </c>
      <c r="L983" s="151"/>
      <c r="M983" s="156"/>
      <c r="N983" s="157"/>
      <c r="O983" s="157"/>
      <c r="P983" s="157"/>
      <c r="Q983" s="157"/>
      <c r="R983" s="157"/>
      <c r="S983" s="157"/>
      <c r="T983" s="158"/>
      <c r="AT983" s="153" t="s">
        <v>306</v>
      </c>
      <c r="AU983" s="153" t="s">
        <v>83</v>
      </c>
      <c r="AV983" s="150" t="s">
        <v>83</v>
      </c>
      <c r="AW983" s="150" t="s">
        <v>31</v>
      </c>
      <c r="AX983" s="150" t="s">
        <v>75</v>
      </c>
      <c r="AY983" s="153" t="s">
        <v>298</v>
      </c>
    </row>
    <row r="984" spans="2:51" s="150" customFormat="1" ht="12">
      <c r="B984" s="151"/>
      <c r="D984" s="152" t="s">
        <v>306</v>
      </c>
      <c r="E984" s="153" t="s">
        <v>1</v>
      </c>
      <c r="F984" s="154" t="s">
        <v>1547</v>
      </c>
      <c r="H984" s="155">
        <v>145.2</v>
      </c>
      <c r="L984" s="151"/>
      <c r="M984" s="156"/>
      <c r="N984" s="157"/>
      <c r="O984" s="157"/>
      <c r="P984" s="157"/>
      <c r="Q984" s="157"/>
      <c r="R984" s="157"/>
      <c r="S984" s="157"/>
      <c r="T984" s="158"/>
      <c r="AT984" s="153" t="s">
        <v>306</v>
      </c>
      <c r="AU984" s="153" t="s">
        <v>83</v>
      </c>
      <c r="AV984" s="150" t="s">
        <v>83</v>
      </c>
      <c r="AW984" s="150" t="s">
        <v>31</v>
      </c>
      <c r="AX984" s="150" t="s">
        <v>75</v>
      </c>
      <c r="AY984" s="153" t="s">
        <v>298</v>
      </c>
    </row>
    <row r="985" spans="2:51" s="150" customFormat="1" ht="12">
      <c r="B985" s="151"/>
      <c r="D985" s="152" t="s">
        <v>306</v>
      </c>
      <c r="E985" s="153" t="s">
        <v>1</v>
      </c>
      <c r="F985" s="154" t="s">
        <v>737</v>
      </c>
      <c r="H985" s="155">
        <v>-6.89</v>
      </c>
      <c r="L985" s="151"/>
      <c r="M985" s="156"/>
      <c r="N985" s="157"/>
      <c r="O985" s="157"/>
      <c r="P985" s="157"/>
      <c r="Q985" s="157"/>
      <c r="R985" s="157"/>
      <c r="S985" s="157"/>
      <c r="T985" s="158"/>
      <c r="AT985" s="153" t="s">
        <v>306</v>
      </c>
      <c r="AU985" s="153" t="s">
        <v>83</v>
      </c>
      <c r="AV985" s="150" t="s">
        <v>83</v>
      </c>
      <c r="AW985" s="150" t="s">
        <v>31</v>
      </c>
      <c r="AX985" s="150" t="s">
        <v>75</v>
      </c>
      <c r="AY985" s="153" t="s">
        <v>298</v>
      </c>
    </row>
    <row r="986" spans="2:51" s="150" customFormat="1" ht="12">
      <c r="B986" s="151"/>
      <c r="D986" s="152" t="s">
        <v>306</v>
      </c>
      <c r="E986" s="153" t="s">
        <v>1</v>
      </c>
      <c r="F986" s="154" t="s">
        <v>1548</v>
      </c>
      <c r="H986" s="155">
        <v>1.57</v>
      </c>
      <c r="L986" s="151"/>
      <c r="M986" s="156"/>
      <c r="N986" s="157"/>
      <c r="O986" s="157"/>
      <c r="P986" s="157"/>
      <c r="Q986" s="157"/>
      <c r="R986" s="157"/>
      <c r="S986" s="157"/>
      <c r="T986" s="158"/>
      <c r="AT986" s="153" t="s">
        <v>306</v>
      </c>
      <c r="AU986" s="153" t="s">
        <v>83</v>
      </c>
      <c r="AV986" s="150" t="s">
        <v>83</v>
      </c>
      <c r="AW986" s="150" t="s">
        <v>31</v>
      </c>
      <c r="AX986" s="150" t="s">
        <v>75</v>
      </c>
      <c r="AY986" s="153" t="s">
        <v>298</v>
      </c>
    </row>
    <row r="987" spans="2:51" s="159" customFormat="1" ht="12">
      <c r="B987" s="160"/>
      <c r="D987" s="152" t="s">
        <v>306</v>
      </c>
      <c r="E987" s="161" t="s">
        <v>1</v>
      </c>
      <c r="F987" s="162" t="s">
        <v>309</v>
      </c>
      <c r="H987" s="163">
        <v>313.25</v>
      </c>
      <c r="L987" s="160"/>
      <c r="M987" s="164"/>
      <c r="N987" s="165"/>
      <c r="O987" s="165"/>
      <c r="P987" s="165"/>
      <c r="Q987" s="165"/>
      <c r="R987" s="165"/>
      <c r="S987" s="165"/>
      <c r="T987" s="166"/>
      <c r="AT987" s="161" t="s">
        <v>306</v>
      </c>
      <c r="AU987" s="161" t="s">
        <v>83</v>
      </c>
      <c r="AV987" s="159" t="s">
        <v>310</v>
      </c>
      <c r="AW987" s="159" t="s">
        <v>31</v>
      </c>
      <c r="AX987" s="159" t="s">
        <v>8</v>
      </c>
      <c r="AY987" s="161" t="s">
        <v>298</v>
      </c>
    </row>
    <row r="988" spans="1:65" s="49" customFormat="1" ht="24.2" customHeight="1">
      <c r="A988" s="47"/>
      <c r="B988" s="46"/>
      <c r="C988" s="135" t="s">
        <v>1549</v>
      </c>
      <c r="D988" s="135" t="s">
        <v>300</v>
      </c>
      <c r="E988" s="136" t="s">
        <v>1550</v>
      </c>
      <c r="F988" s="137" t="s">
        <v>1551</v>
      </c>
      <c r="G988" s="138" t="s">
        <v>381</v>
      </c>
      <c r="H988" s="139">
        <v>51.538</v>
      </c>
      <c r="I988" s="23"/>
      <c r="J988" s="140">
        <f>ROUND(I988*H988,0)</f>
        <v>0</v>
      </c>
      <c r="K988" s="137" t="s">
        <v>1</v>
      </c>
      <c r="L988" s="46"/>
      <c r="M988" s="141" t="s">
        <v>1</v>
      </c>
      <c r="N988" s="142" t="s">
        <v>40</v>
      </c>
      <c r="O988" s="129"/>
      <c r="P988" s="130">
        <f>O988*H988</f>
        <v>0</v>
      </c>
      <c r="Q988" s="130">
        <v>0.0054</v>
      </c>
      <c r="R988" s="130">
        <f>Q988*H988</f>
        <v>0.2783052</v>
      </c>
      <c r="S988" s="130">
        <v>0</v>
      </c>
      <c r="T988" s="131">
        <f>S988*H988</f>
        <v>0</v>
      </c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R988" s="132" t="s">
        <v>378</v>
      </c>
      <c r="AT988" s="132" t="s">
        <v>300</v>
      </c>
      <c r="AU988" s="132" t="s">
        <v>83</v>
      </c>
      <c r="AY988" s="39" t="s">
        <v>298</v>
      </c>
      <c r="BE988" s="133">
        <f>IF(N988="základní",J988,0)</f>
        <v>0</v>
      </c>
      <c r="BF988" s="133">
        <f>IF(N988="snížená",J988,0)</f>
        <v>0</v>
      </c>
      <c r="BG988" s="133">
        <f>IF(N988="zákl. přenesená",J988,0)</f>
        <v>0</v>
      </c>
      <c r="BH988" s="133">
        <f>IF(N988="sníž. přenesená",J988,0)</f>
        <v>0</v>
      </c>
      <c r="BI988" s="133">
        <f>IF(N988="nulová",J988,0)</f>
        <v>0</v>
      </c>
      <c r="BJ988" s="39" t="s">
        <v>8</v>
      </c>
      <c r="BK988" s="133">
        <f>ROUND(I988*H988,0)</f>
        <v>0</v>
      </c>
      <c r="BL988" s="39" t="s">
        <v>378</v>
      </c>
      <c r="BM988" s="132" t="s">
        <v>1552</v>
      </c>
    </row>
    <row r="989" spans="2:51" s="150" customFormat="1" ht="12">
      <c r="B989" s="151"/>
      <c r="D989" s="152" t="s">
        <v>306</v>
      </c>
      <c r="E989" s="153" t="s">
        <v>1</v>
      </c>
      <c r="F989" s="154" t="s">
        <v>1553</v>
      </c>
      <c r="H989" s="155">
        <v>29.45</v>
      </c>
      <c r="L989" s="151"/>
      <c r="M989" s="156"/>
      <c r="N989" s="157"/>
      <c r="O989" s="157"/>
      <c r="P989" s="157"/>
      <c r="Q989" s="157"/>
      <c r="R989" s="157"/>
      <c r="S989" s="157"/>
      <c r="T989" s="158"/>
      <c r="AT989" s="153" t="s">
        <v>306</v>
      </c>
      <c r="AU989" s="153" t="s">
        <v>83</v>
      </c>
      <c r="AV989" s="150" t="s">
        <v>83</v>
      </c>
      <c r="AW989" s="150" t="s">
        <v>31</v>
      </c>
      <c r="AX989" s="150" t="s">
        <v>75</v>
      </c>
      <c r="AY989" s="153" t="s">
        <v>298</v>
      </c>
    </row>
    <row r="990" spans="2:51" s="150" customFormat="1" ht="12">
      <c r="B990" s="151"/>
      <c r="D990" s="152" t="s">
        <v>306</v>
      </c>
      <c r="E990" s="153" t="s">
        <v>1</v>
      </c>
      <c r="F990" s="154" t="s">
        <v>1554</v>
      </c>
      <c r="H990" s="155">
        <v>22.088</v>
      </c>
      <c r="L990" s="151"/>
      <c r="M990" s="156"/>
      <c r="N990" s="157"/>
      <c r="O990" s="157"/>
      <c r="P990" s="157"/>
      <c r="Q990" s="157"/>
      <c r="R990" s="157"/>
      <c r="S990" s="157"/>
      <c r="T990" s="158"/>
      <c r="AT990" s="153" t="s">
        <v>306</v>
      </c>
      <c r="AU990" s="153" t="s">
        <v>83</v>
      </c>
      <c r="AV990" s="150" t="s">
        <v>83</v>
      </c>
      <c r="AW990" s="150" t="s">
        <v>31</v>
      </c>
      <c r="AX990" s="150" t="s">
        <v>75</v>
      </c>
      <c r="AY990" s="153" t="s">
        <v>298</v>
      </c>
    </row>
    <row r="991" spans="2:51" s="159" customFormat="1" ht="12">
      <c r="B991" s="160"/>
      <c r="D991" s="152" t="s">
        <v>306</v>
      </c>
      <c r="E991" s="161" t="s">
        <v>1</v>
      </c>
      <c r="F991" s="162" t="s">
        <v>309</v>
      </c>
      <c r="H991" s="163">
        <v>51.538</v>
      </c>
      <c r="L991" s="160"/>
      <c r="M991" s="164"/>
      <c r="N991" s="165"/>
      <c r="O991" s="165"/>
      <c r="P991" s="165"/>
      <c r="Q991" s="165"/>
      <c r="R991" s="165"/>
      <c r="S991" s="165"/>
      <c r="T991" s="166"/>
      <c r="AT991" s="161" t="s">
        <v>306</v>
      </c>
      <c r="AU991" s="161" t="s">
        <v>83</v>
      </c>
      <c r="AV991" s="159" t="s">
        <v>310</v>
      </c>
      <c r="AW991" s="159" t="s">
        <v>31</v>
      </c>
      <c r="AX991" s="159" t="s">
        <v>8</v>
      </c>
      <c r="AY991" s="161" t="s">
        <v>298</v>
      </c>
    </row>
    <row r="992" spans="1:65" s="49" customFormat="1" ht="24.2" customHeight="1">
      <c r="A992" s="47"/>
      <c r="B992" s="46"/>
      <c r="C992" s="135" t="s">
        <v>1555</v>
      </c>
      <c r="D992" s="135" t="s">
        <v>300</v>
      </c>
      <c r="E992" s="136" t="s">
        <v>1556</v>
      </c>
      <c r="F992" s="137" t="s">
        <v>1557</v>
      </c>
      <c r="G992" s="138" t="s">
        <v>381</v>
      </c>
      <c r="H992" s="139">
        <v>180.61</v>
      </c>
      <c r="I992" s="23"/>
      <c r="J992" s="140">
        <f>ROUND(I992*H992,0)</f>
        <v>0</v>
      </c>
      <c r="K992" s="137" t="s">
        <v>1</v>
      </c>
      <c r="L992" s="46"/>
      <c r="M992" s="141" t="s">
        <v>1</v>
      </c>
      <c r="N992" s="142" t="s">
        <v>40</v>
      </c>
      <c r="O992" s="129"/>
      <c r="P992" s="130">
        <f>O992*H992</f>
        <v>0</v>
      </c>
      <c r="Q992" s="130">
        <v>0.0054</v>
      </c>
      <c r="R992" s="130">
        <f>Q992*H992</f>
        <v>0.9752940000000001</v>
      </c>
      <c r="S992" s="130">
        <v>0</v>
      </c>
      <c r="T992" s="131">
        <f>S992*H992</f>
        <v>0</v>
      </c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R992" s="132" t="s">
        <v>378</v>
      </c>
      <c r="AT992" s="132" t="s">
        <v>300</v>
      </c>
      <c r="AU992" s="132" t="s">
        <v>83</v>
      </c>
      <c r="AY992" s="39" t="s">
        <v>298</v>
      </c>
      <c r="BE992" s="133">
        <f>IF(N992="základní",J992,0)</f>
        <v>0</v>
      </c>
      <c r="BF992" s="133">
        <f>IF(N992="snížená",J992,0)</f>
        <v>0</v>
      </c>
      <c r="BG992" s="133">
        <f>IF(N992="zákl. přenesená",J992,0)</f>
        <v>0</v>
      </c>
      <c r="BH992" s="133">
        <f>IF(N992="sníž. přenesená",J992,0)</f>
        <v>0</v>
      </c>
      <c r="BI992" s="133">
        <f>IF(N992="nulová",J992,0)</f>
        <v>0</v>
      </c>
      <c r="BJ992" s="39" t="s">
        <v>8</v>
      </c>
      <c r="BK992" s="133">
        <f>ROUND(I992*H992,0)</f>
        <v>0</v>
      </c>
      <c r="BL992" s="39" t="s">
        <v>378</v>
      </c>
      <c r="BM992" s="132" t="s">
        <v>1558</v>
      </c>
    </row>
    <row r="993" spans="2:51" s="150" customFormat="1" ht="12">
      <c r="B993" s="151"/>
      <c r="D993" s="152" t="s">
        <v>306</v>
      </c>
      <c r="E993" s="153" t="s">
        <v>1</v>
      </c>
      <c r="F993" s="154" t="s">
        <v>989</v>
      </c>
      <c r="H993" s="155">
        <v>47.61</v>
      </c>
      <c r="L993" s="151"/>
      <c r="M993" s="156"/>
      <c r="N993" s="157"/>
      <c r="O993" s="157"/>
      <c r="P993" s="157"/>
      <c r="Q993" s="157"/>
      <c r="R993" s="157"/>
      <c r="S993" s="157"/>
      <c r="T993" s="158"/>
      <c r="AT993" s="153" t="s">
        <v>306</v>
      </c>
      <c r="AU993" s="153" t="s">
        <v>83</v>
      </c>
      <c r="AV993" s="150" t="s">
        <v>83</v>
      </c>
      <c r="AW993" s="150" t="s">
        <v>31</v>
      </c>
      <c r="AX993" s="150" t="s">
        <v>75</v>
      </c>
      <c r="AY993" s="153" t="s">
        <v>298</v>
      </c>
    </row>
    <row r="994" spans="2:51" s="150" customFormat="1" ht="12">
      <c r="B994" s="151"/>
      <c r="D994" s="152" t="s">
        <v>306</v>
      </c>
      <c r="E994" s="153" t="s">
        <v>1</v>
      </c>
      <c r="F994" s="154" t="s">
        <v>992</v>
      </c>
      <c r="H994" s="155">
        <v>5.6</v>
      </c>
      <c r="L994" s="151"/>
      <c r="M994" s="156"/>
      <c r="N994" s="157"/>
      <c r="O994" s="157"/>
      <c r="P994" s="157"/>
      <c r="Q994" s="157"/>
      <c r="R994" s="157"/>
      <c r="S994" s="157"/>
      <c r="T994" s="158"/>
      <c r="AT994" s="153" t="s">
        <v>306</v>
      </c>
      <c r="AU994" s="153" t="s">
        <v>83</v>
      </c>
      <c r="AV994" s="150" t="s">
        <v>83</v>
      </c>
      <c r="AW994" s="150" t="s">
        <v>31</v>
      </c>
      <c r="AX994" s="150" t="s">
        <v>75</v>
      </c>
      <c r="AY994" s="153" t="s">
        <v>298</v>
      </c>
    </row>
    <row r="995" spans="2:51" s="150" customFormat="1" ht="12">
      <c r="B995" s="151"/>
      <c r="D995" s="152" t="s">
        <v>306</v>
      </c>
      <c r="E995" s="153" t="s">
        <v>1</v>
      </c>
      <c r="F995" s="154" t="s">
        <v>993</v>
      </c>
      <c r="H995" s="155">
        <v>22.4</v>
      </c>
      <c r="L995" s="151"/>
      <c r="M995" s="156"/>
      <c r="N995" s="157"/>
      <c r="O995" s="157"/>
      <c r="P995" s="157"/>
      <c r="Q995" s="157"/>
      <c r="R995" s="157"/>
      <c r="S995" s="157"/>
      <c r="T995" s="158"/>
      <c r="AT995" s="153" t="s">
        <v>306</v>
      </c>
      <c r="AU995" s="153" t="s">
        <v>83</v>
      </c>
      <c r="AV995" s="150" t="s">
        <v>83</v>
      </c>
      <c r="AW995" s="150" t="s">
        <v>31</v>
      </c>
      <c r="AX995" s="150" t="s">
        <v>75</v>
      </c>
      <c r="AY995" s="153" t="s">
        <v>298</v>
      </c>
    </row>
    <row r="996" spans="2:51" s="150" customFormat="1" ht="12">
      <c r="B996" s="151"/>
      <c r="D996" s="152" t="s">
        <v>306</v>
      </c>
      <c r="E996" s="153" t="s">
        <v>1</v>
      </c>
      <c r="F996" s="154" t="s">
        <v>994</v>
      </c>
      <c r="H996" s="155">
        <v>105</v>
      </c>
      <c r="L996" s="151"/>
      <c r="M996" s="156"/>
      <c r="N996" s="157"/>
      <c r="O996" s="157"/>
      <c r="P996" s="157"/>
      <c r="Q996" s="157"/>
      <c r="R996" s="157"/>
      <c r="S996" s="157"/>
      <c r="T996" s="158"/>
      <c r="AT996" s="153" t="s">
        <v>306</v>
      </c>
      <c r="AU996" s="153" t="s">
        <v>83</v>
      </c>
      <c r="AV996" s="150" t="s">
        <v>83</v>
      </c>
      <c r="AW996" s="150" t="s">
        <v>31</v>
      </c>
      <c r="AX996" s="150" t="s">
        <v>75</v>
      </c>
      <c r="AY996" s="153" t="s">
        <v>298</v>
      </c>
    </row>
    <row r="997" spans="2:51" s="159" customFormat="1" ht="12">
      <c r="B997" s="160"/>
      <c r="D997" s="152" t="s">
        <v>306</v>
      </c>
      <c r="E997" s="161" t="s">
        <v>1</v>
      </c>
      <c r="F997" s="162" t="s">
        <v>1559</v>
      </c>
      <c r="H997" s="163">
        <v>180.61</v>
      </c>
      <c r="L997" s="160"/>
      <c r="M997" s="164"/>
      <c r="N997" s="165"/>
      <c r="O997" s="165"/>
      <c r="P997" s="165"/>
      <c r="Q997" s="165"/>
      <c r="R997" s="165"/>
      <c r="S997" s="165"/>
      <c r="T997" s="166"/>
      <c r="AT997" s="161" t="s">
        <v>306</v>
      </c>
      <c r="AU997" s="161" t="s">
        <v>83</v>
      </c>
      <c r="AV997" s="159" t="s">
        <v>310</v>
      </c>
      <c r="AW997" s="159" t="s">
        <v>31</v>
      </c>
      <c r="AX997" s="159" t="s">
        <v>8</v>
      </c>
      <c r="AY997" s="161" t="s">
        <v>298</v>
      </c>
    </row>
    <row r="998" spans="1:65" s="49" customFormat="1" ht="24.2" customHeight="1">
      <c r="A998" s="47"/>
      <c r="B998" s="46"/>
      <c r="C998" s="135" t="s">
        <v>1560</v>
      </c>
      <c r="D998" s="135" t="s">
        <v>300</v>
      </c>
      <c r="E998" s="136" t="s">
        <v>1561</v>
      </c>
      <c r="F998" s="137" t="s">
        <v>1562</v>
      </c>
      <c r="G998" s="138" t="s">
        <v>347</v>
      </c>
      <c r="H998" s="139">
        <v>2.945</v>
      </c>
      <c r="I998" s="23"/>
      <c r="J998" s="140">
        <f>ROUND(I998*H998,0)</f>
        <v>0</v>
      </c>
      <c r="K998" s="137" t="s">
        <v>314</v>
      </c>
      <c r="L998" s="46"/>
      <c r="M998" s="141" t="s">
        <v>1</v>
      </c>
      <c r="N998" s="142" t="s">
        <v>40</v>
      </c>
      <c r="O998" s="129"/>
      <c r="P998" s="130">
        <f>O998*H998</f>
        <v>0</v>
      </c>
      <c r="Q998" s="130">
        <v>0</v>
      </c>
      <c r="R998" s="130">
        <f>Q998*H998</f>
        <v>0</v>
      </c>
      <c r="S998" s="130">
        <v>0</v>
      </c>
      <c r="T998" s="131">
        <f>S998*H998</f>
        <v>0</v>
      </c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R998" s="132" t="s">
        <v>378</v>
      </c>
      <c r="AT998" s="132" t="s">
        <v>300</v>
      </c>
      <c r="AU998" s="132" t="s">
        <v>83</v>
      </c>
      <c r="AY998" s="39" t="s">
        <v>298</v>
      </c>
      <c r="BE998" s="133">
        <f>IF(N998="základní",J998,0)</f>
        <v>0</v>
      </c>
      <c r="BF998" s="133">
        <f>IF(N998="snížená",J998,0)</f>
        <v>0</v>
      </c>
      <c r="BG998" s="133">
        <f>IF(N998="zákl. přenesená",J998,0)</f>
        <v>0</v>
      </c>
      <c r="BH998" s="133">
        <f>IF(N998="sníž. přenesená",J998,0)</f>
        <v>0</v>
      </c>
      <c r="BI998" s="133">
        <f>IF(N998="nulová",J998,0)</f>
        <v>0</v>
      </c>
      <c r="BJ998" s="39" t="s">
        <v>8</v>
      </c>
      <c r="BK998" s="133">
        <f>ROUND(I998*H998,0)</f>
        <v>0</v>
      </c>
      <c r="BL998" s="39" t="s">
        <v>378</v>
      </c>
      <c r="BM998" s="132" t="s">
        <v>1563</v>
      </c>
    </row>
    <row r="999" spans="2:63" s="107" customFormat="1" ht="22.9" customHeight="1">
      <c r="B999" s="108"/>
      <c r="D999" s="109" t="s">
        <v>74</v>
      </c>
      <c r="E999" s="118" t="s">
        <v>1564</v>
      </c>
      <c r="F999" s="118" t="s">
        <v>1565</v>
      </c>
      <c r="J999" s="119">
        <f>BK999</f>
        <v>0</v>
      </c>
      <c r="L999" s="108"/>
      <c r="M999" s="112"/>
      <c r="N999" s="113"/>
      <c r="O999" s="113"/>
      <c r="P999" s="114">
        <f>SUM(P1000:P1005)</f>
        <v>0</v>
      </c>
      <c r="Q999" s="113"/>
      <c r="R999" s="114">
        <f>SUM(R1000:R1005)</f>
        <v>0.0017933099999999998</v>
      </c>
      <c r="S999" s="113"/>
      <c r="T999" s="115">
        <f>SUM(T1000:T1005)</f>
        <v>0</v>
      </c>
      <c r="AR999" s="109" t="s">
        <v>83</v>
      </c>
      <c r="AT999" s="116" t="s">
        <v>74</v>
      </c>
      <c r="AU999" s="116" t="s">
        <v>8</v>
      </c>
      <c r="AY999" s="109" t="s">
        <v>298</v>
      </c>
      <c r="BK999" s="117">
        <f>SUM(BK1000:BK1005)</f>
        <v>0</v>
      </c>
    </row>
    <row r="1000" spans="1:65" s="49" customFormat="1" ht="24.2" customHeight="1">
      <c r="A1000" s="47"/>
      <c r="B1000" s="46"/>
      <c r="C1000" s="135" t="s">
        <v>1566</v>
      </c>
      <c r="D1000" s="135" t="s">
        <v>300</v>
      </c>
      <c r="E1000" s="136" t="s">
        <v>1567</v>
      </c>
      <c r="F1000" s="137" t="s">
        <v>1568</v>
      </c>
      <c r="G1000" s="138" t="s">
        <v>381</v>
      </c>
      <c r="H1000" s="139">
        <v>4.6</v>
      </c>
      <c r="I1000" s="23"/>
      <c r="J1000" s="140">
        <f>ROUND(I1000*H1000,0)</f>
        <v>0</v>
      </c>
      <c r="K1000" s="137" t="s">
        <v>314</v>
      </c>
      <c r="L1000" s="46"/>
      <c r="M1000" s="141" t="s">
        <v>1</v>
      </c>
      <c r="N1000" s="142" t="s">
        <v>40</v>
      </c>
      <c r="O1000" s="129"/>
      <c r="P1000" s="130">
        <f>O1000*H1000</f>
        <v>0</v>
      </c>
      <c r="Q1000" s="130">
        <v>0.00014375</v>
      </c>
      <c r="R1000" s="130">
        <f>Q1000*H1000</f>
        <v>0.0006612499999999999</v>
      </c>
      <c r="S1000" s="130">
        <v>0</v>
      </c>
      <c r="T1000" s="131">
        <f>S1000*H1000</f>
        <v>0</v>
      </c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R1000" s="132" t="s">
        <v>378</v>
      </c>
      <c r="AT1000" s="132" t="s">
        <v>300</v>
      </c>
      <c r="AU1000" s="132" t="s">
        <v>83</v>
      </c>
      <c r="AY1000" s="39" t="s">
        <v>298</v>
      </c>
      <c r="BE1000" s="133">
        <f>IF(N1000="základní",J1000,0)</f>
        <v>0</v>
      </c>
      <c r="BF1000" s="133">
        <f>IF(N1000="snížená",J1000,0)</f>
        <v>0</v>
      </c>
      <c r="BG1000" s="133">
        <f>IF(N1000="zákl. přenesená",J1000,0)</f>
        <v>0</v>
      </c>
      <c r="BH1000" s="133">
        <f>IF(N1000="sníž. přenesená",J1000,0)</f>
        <v>0</v>
      </c>
      <c r="BI1000" s="133">
        <f>IF(N1000="nulová",J1000,0)</f>
        <v>0</v>
      </c>
      <c r="BJ1000" s="39" t="s">
        <v>8</v>
      </c>
      <c r="BK1000" s="133">
        <f>ROUND(I1000*H1000,0)</f>
        <v>0</v>
      </c>
      <c r="BL1000" s="39" t="s">
        <v>378</v>
      </c>
      <c r="BM1000" s="132" t="s">
        <v>1569</v>
      </c>
    </row>
    <row r="1001" spans="2:51" s="150" customFormat="1" ht="12">
      <c r="B1001" s="151"/>
      <c r="D1001" s="152" t="s">
        <v>306</v>
      </c>
      <c r="E1001" s="153" t="s">
        <v>1</v>
      </c>
      <c r="F1001" s="154" t="s">
        <v>1570</v>
      </c>
      <c r="H1001" s="155">
        <v>4.6</v>
      </c>
      <c r="L1001" s="151"/>
      <c r="M1001" s="156"/>
      <c r="N1001" s="157"/>
      <c r="O1001" s="157"/>
      <c r="P1001" s="157"/>
      <c r="Q1001" s="157"/>
      <c r="R1001" s="157"/>
      <c r="S1001" s="157"/>
      <c r="T1001" s="158"/>
      <c r="AT1001" s="153" t="s">
        <v>306</v>
      </c>
      <c r="AU1001" s="153" t="s">
        <v>83</v>
      </c>
      <c r="AV1001" s="150" t="s">
        <v>83</v>
      </c>
      <c r="AW1001" s="150" t="s">
        <v>31</v>
      </c>
      <c r="AX1001" s="150" t="s">
        <v>8</v>
      </c>
      <c r="AY1001" s="153" t="s">
        <v>298</v>
      </c>
    </row>
    <row r="1002" spans="1:65" s="49" customFormat="1" ht="24.2" customHeight="1">
      <c r="A1002" s="47"/>
      <c r="B1002" s="46"/>
      <c r="C1002" s="135" t="s">
        <v>1571</v>
      </c>
      <c r="D1002" s="135" t="s">
        <v>300</v>
      </c>
      <c r="E1002" s="136" t="s">
        <v>1572</v>
      </c>
      <c r="F1002" s="137" t="s">
        <v>1573</v>
      </c>
      <c r="G1002" s="138" t="s">
        <v>381</v>
      </c>
      <c r="H1002" s="139">
        <v>4.6</v>
      </c>
      <c r="I1002" s="23"/>
      <c r="J1002" s="140">
        <f>ROUND(I1002*H1002,0)</f>
        <v>0</v>
      </c>
      <c r="K1002" s="137" t="s">
        <v>314</v>
      </c>
      <c r="L1002" s="46"/>
      <c r="M1002" s="141" t="s">
        <v>1</v>
      </c>
      <c r="N1002" s="142" t="s">
        <v>40</v>
      </c>
      <c r="O1002" s="129"/>
      <c r="P1002" s="130">
        <f>O1002*H1002</f>
        <v>0</v>
      </c>
      <c r="Q1002" s="130">
        <v>0.00012305</v>
      </c>
      <c r="R1002" s="130">
        <f>Q1002*H1002</f>
        <v>0.00056603</v>
      </c>
      <c r="S1002" s="130">
        <v>0</v>
      </c>
      <c r="T1002" s="131">
        <f>S1002*H1002</f>
        <v>0</v>
      </c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R1002" s="132" t="s">
        <v>378</v>
      </c>
      <c r="AT1002" s="132" t="s">
        <v>300</v>
      </c>
      <c r="AU1002" s="132" t="s">
        <v>83</v>
      </c>
      <c r="AY1002" s="39" t="s">
        <v>298</v>
      </c>
      <c r="BE1002" s="133">
        <f>IF(N1002="základní",J1002,0)</f>
        <v>0</v>
      </c>
      <c r="BF1002" s="133">
        <f>IF(N1002="snížená",J1002,0)</f>
        <v>0</v>
      </c>
      <c r="BG1002" s="133">
        <f>IF(N1002="zákl. přenesená",J1002,0)</f>
        <v>0</v>
      </c>
      <c r="BH1002" s="133">
        <f>IF(N1002="sníž. přenesená",J1002,0)</f>
        <v>0</v>
      </c>
      <c r="BI1002" s="133">
        <f>IF(N1002="nulová",J1002,0)</f>
        <v>0</v>
      </c>
      <c r="BJ1002" s="39" t="s">
        <v>8</v>
      </c>
      <c r="BK1002" s="133">
        <f>ROUND(I1002*H1002,0)</f>
        <v>0</v>
      </c>
      <c r="BL1002" s="39" t="s">
        <v>378</v>
      </c>
      <c r="BM1002" s="132" t="s">
        <v>1574</v>
      </c>
    </row>
    <row r="1003" spans="2:51" s="150" customFormat="1" ht="12">
      <c r="B1003" s="151"/>
      <c r="D1003" s="152" t="s">
        <v>306</v>
      </c>
      <c r="E1003" s="153" t="s">
        <v>1</v>
      </c>
      <c r="F1003" s="154" t="s">
        <v>1570</v>
      </c>
      <c r="H1003" s="155">
        <v>4.6</v>
      </c>
      <c r="L1003" s="151"/>
      <c r="M1003" s="156"/>
      <c r="N1003" s="157"/>
      <c r="O1003" s="157"/>
      <c r="P1003" s="157"/>
      <c r="Q1003" s="157"/>
      <c r="R1003" s="157"/>
      <c r="S1003" s="157"/>
      <c r="T1003" s="158"/>
      <c r="AT1003" s="153" t="s">
        <v>306</v>
      </c>
      <c r="AU1003" s="153" t="s">
        <v>83</v>
      </c>
      <c r="AV1003" s="150" t="s">
        <v>83</v>
      </c>
      <c r="AW1003" s="150" t="s">
        <v>31</v>
      </c>
      <c r="AX1003" s="150" t="s">
        <v>8</v>
      </c>
      <c r="AY1003" s="153" t="s">
        <v>298</v>
      </c>
    </row>
    <row r="1004" spans="1:65" s="49" customFormat="1" ht="24.2" customHeight="1">
      <c r="A1004" s="47"/>
      <c r="B1004" s="46"/>
      <c r="C1004" s="135" t="s">
        <v>1575</v>
      </c>
      <c r="D1004" s="135" t="s">
        <v>300</v>
      </c>
      <c r="E1004" s="136" t="s">
        <v>1576</v>
      </c>
      <c r="F1004" s="137" t="s">
        <v>1577</v>
      </c>
      <c r="G1004" s="138" t="s">
        <v>381</v>
      </c>
      <c r="H1004" s="139">
        <v>4.6</v>
      </c>
      <c r="I1004" s="23"/>
      <c r="J1004" s="140">
        <f>ROUND(I1004*H1004,0)</f>
        <v>0</v>
      </c>
      <c r="K1004" s="137" t="s">
        <v>314</v>
      </c>
      <c r="L1004" s="46"/>
      <c r="M1004" s="141" t="s">
        <v>1</v>
      </c>
      <c r="N1004" s="142" t="s">
        <v>40</v>
      </c>
      <c r="O1004" s="129"/>
      <c r="P1004" s="130">
        <f>O1004*H1004</f>
        <v>0</v>
      </c>
      <c r="Q1004" s="130">
        <v>0.00012305</v>
      </c>
      <c r="R1004" s="130">
        <f>Q1004*H1004</f>
        <v>0.00056603</v>
      </c>
      <c r="S1004" s="130">
        <v>0</v>
      </c>
      <c r="T1004" s="131">
        <f>S1004*H1004</f>
        <v>0</v>
      </c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R1004" s="132" t="s">
        <v>378</v>
      </c>
      <c r="AT1004" s="132" t="s">
        <v>300</v>
      </c>
      <c r="AU1004" s="132" t="s">
        <v>83</v>
      </c>
      <c r="AY1004" s="39" t="s">
        <v>298</v>
      </c>
      <c r="BE1004" s="133">
        <f>IF(N1004="základní",J1004,0)</f>
        <v>0</v>
      </c>
      <c r="BF1004" s="133">
        <f>IF(N1004="snížená",J1004,0)</f>
        <v>0</v>
      </c>
      <c r="BG1004" s="133">
        <f>IF(N1004="zákl. přenesená",J1004,0)</f>
        <v>0</v>
      </c>
      <c r="BH1004" s="133">
        <f>IF(N1004="sníž. přenesená",J1004,0)</f>
        <v>0</v>
      </c>
      <c r="BI1004" s="133">
        <f>IF(N1004="nulová",J1004,0)</f>
        <v>0</v>
      </c>
      <c r="BJ1004" s="39" t="s">
        <v>8</v>
      </c>
      <c r="BK1004" s="133">
        <f>ROUND(I1004*H1004,0)</f>
        <v>0</v>
      </c>
      <c r="BL1004" s="39" t="s">
        <v>378</v>
      </c>
      <c r="BM1004" s="132" t="s">
        <v>1578</v>
      </c>
    </row>
    <row r="1005" spans="2:51" s="150" customFormat="1" ht="12">
      <c r="B1005" s="151"/>
      <c r="D1005" s="152" t="s">
        <v>306</v>
      </c>
      <c r="E1005" s="153" t="s">
        <v>1</v>
      </c>
      <c r="F1005" s="154" t="s">
        <v>1570</v>
      </c>
      <c r="H1005" s="155">
        <v>4.6</v>
      </c>
      <c r="L1005" s="151"/>
      <c r="M1005" s="156"/>
      <c r="N1005" s="157"/>
      <c r="O1005" s="157"/>
      <c r="P1005" s="157"/>
      <c r="Q1005" s="157"/>
      <c r="R1005" s="157"/>
      <c r="S1005" s="157"/>
      <c r="T1005" s="158"/>
      <c r="AT1005" s="153" t="s">
        <v>306</v>
      </c>
      <c r="AU1005" s="153" t="s">
        <v>83</v>
      </c>
      <c r="AV1005" s="150" t="s">
        <v>83</v>
      </c>
      <c r="AW1005" s="150" t="s">
        <v>31</v>
      </c>
      <c r="AX1005" s="150" t="s">
        <v>8</v>
      </c>
      <c r="AY1005" s="153" t="s">
        <v>298</v>
      </c>
    </row>
    <row r="1006" spans="2:63" s="107" customFormat="1" ht="22.9" customHeight="1">
      <c r="B1006" s="108"/>
      <c r="D1006" s="109" t="s">
        <v>74</v>
      </c>
      <c r="E1006" s="118" t="s">
        <v>1579</v>
      </c>
      <c r="F1006" s="118" t="s">
        <v>1580</v>
      </c>
      <c r="J1006" s="119">
        <f>BK1006</f>
        <v>0</v>
      </c>
      <c r="L1006" s="108"/>
      <c r="M1006" s="112"/>
      <c r="N1006" s="113"/>
      <c r="O1006" s="113"/>
      <c r="P1006" s="114">
        <f>SUM(P1007:P1018)</f>
        <v>0</v>
      </c>
      <c r="Q1006" s="113"/>
      <c r="R1006" s="114">
        <f>SUM(R1007:R1018)</f>
        <v>0.08799319200000001</v>
      </c>
      <c r="S1006" s="113"/>
      <c r="T1006" s="115">
        <f>SUM(T1007:T1018)</f>
        <v>0</v>
      </c>
      <c r="AR1006" s="109" t="s">
        <v>83</v>
      </c>
      <c r="AT1006" s="116" t="s">
        <v>74</v>
      </c>
      <c r="AU1006" s="116" t="s">
        <v>8</v>
      </c>
      <c r="AY1006" s="109" t="s">
        <v>298</v>
      </c>
      <c r="BK1006" s="117">
        <f>SUM(BK1007:BK1018)</f>
        <v>0</v>
      </c>
    </row>
    <row r="1007" spans="1:65" s="49" customFormat="1" ht="24.2" customHeight="1">
      <c r="A1007" s="47"/>
      <c r="B1007" s="46"/>
      <c r="C1007" s="135" t="s">
        <v>1581</v>
      </c>
      <c r="D1007" s="135" t="s">
        <v>300</v>
      </c>
      <c r="E1007" s="136" t="s">
        <v>1582</v>
      </c>
      <c r="F1007" s="137" t="s">
        <v>1583</v>
      </c>
      <c r="G1007" s="138" t="s">
        <v>381</v>
      </c>
      <c r="H1007" s="139">
        <v>180.61</v>
      </c>
      <c r="I1007" s="23"/>
      <c r="J1007" s="140">
        <f>ROUND(I1007*H1007,0)</f>
        <v>0</v>
      </c>
      <c r="K1007" s="137" t="s">
        <v>314</v>
      </c>
      <c r="L1007" s="46"/>
      <c r="M1007" s="141" t="s">
        <v>1</v>
      </c>
      <c r="N1007" s="142" t="s">
        <v>40</v>
      </c>
      <c r="O1007" s="129"/>
      <c r="P1007" s="130">
        <f>O1007*H1007</f>
        <v>0</v>
      </c>
      <c r="Q1007" s="130">
        <v>0.0002012</v>
      </c>
      <c r="R1007" s="130">
        <f>Q1007*H1007</f>
        <v>0.036338732000000006</v>
      </c>
      <c r="S1007" s="130">
        <v>0</v>
      </c>
      <c r="T1007" s="131">
        <f>S1007*H1007</f>
        <v>0</v>
      </c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R1007" s="132" t="s">
        <v>378</v>
      </c>
      <c r="AT1007" s="132" t="s">
        <v>300</v>
      </c>
      <c r="AU1007" s="132" t="s">
        <v>83</v>
      </c>
      <c r="AY1007" s="39" t="s">
        <v>298</v>
      </c>
      <c r="BE1007" s="133">
        <f>IF(N1007="základní",J1007,0)</f>
        <v>0</v>
      </c>
      <c r="BF1007" s="133">
        <f>IF(N1007="snížená",J1007,0)</f>
        <v>0</v>
      </c>
      <c r="BG1007" s="133">
        <f>IF(N1007="zákl. přenesená",J1007,0)</f>
        <v>0</v>
      </c>
      <c r="BH1007" s="133">
        <f>IF(N1007="sníž. přenesená",J1007,0)</f>
        <v>0</v>
      </c>
      <c r="BI1007" s="133">
        <f>IF(N1007="nulová",J1007,0)</f>
        <v>0</v>
      </c>
      <c r="BJ1007" s="39" t="s">
        <v>8</v>
      </c>
      <c r="BK1007" s="133">
        <f>ROUND(I1007*H1007,0)</f>
        <v>0</v>
      </c>
      <c r="BL1007" s="39" t="s">
        <v>378</v>
      </c>
      <c r="BM1007" s="132" t="s">
        <v>1584</v>
      </c>
    </row>
    <row r="1008" spans="2:51" s="150" customFormat="1" ht="12">
      <c r="B1008" s="151"/>
      <c r="D1008" s="152" t="s">
        <v>306</v>
      </c>
      <c r="E1008" s="153" t="s">
        <v>1</v>
      </c>
      <c r="F1008" s="154" t="s">
        <v>989</v>
      </c>
      <c r="H1008" s="155">
        <v>47.61</v>
      </c>
      <c r="L1008" s="151"/>
      <c r="M1008" s="156"/>
      <c r="N1008" s="157"/>
      <c r="O1008" s="157"/>
      <c r="P1008" s="157"/>
      <c r="Q1008" s="157"/>
      <c r="R1008" s="157"/>
      <c r="S1008" s="157"/>
      <c r="T1008" s="158"/>
      <c r="AT1008" s="153" t="s">
        <v>306</v>
      </c>
      <c r="AU1008" s="153" t="s">
        <v>83</v>
      </c>
      <c r="AV1008" s="150" t="s">
        <v>83</v>
      </c>
      <c r="AW1008" s="150" t="s">
        <v>31</v>
      </c>
      <c r="AX1008" s="150" t="s">
        <v>75</v>
      </c>
      <c r="AY1008" s="153" t="s">
        <v>298</v>
      </c>
    </row>
    <row r="1009" spans="2:51" s="150" customFormat="1" ht="12">
      <c r="B1009" s="151"/>
      <c r="D1009" s="152" t="s">
        <v>306</v>
      </c>
      <c r="E1009" s="153" t="s">
        <v>1</v>
      </c>
      <c r="F1009" s="154" t="s">
        <v>992</v>
      </c>
      <c r="H1009" s="155">
        <v>5.6</v>
      </c>
      <c r="L1009" s="151"/>
      <c r="M1009" s="156"/>
      <c r="N1009" s="157"/>
      <c r="O1009" s="157"/>
      <c r="P1009" s="157"/>
      <c r="Q1009" s="157"/>
      <c r="R1009" s="157"/>
      <c r="S1009" s="157"/>
      <c r="T1009" s="158"/>
      <c r="AT1009" s="153" t="s">
        <v>306</v>
      </c>
      <c r="AU1009" s="153" t="s">
        <v>83</v>
      </c>
      <c r="AV1009" s="150" t="s">
        <v>83</v>
      </c>
      <c r="AW1009" s="150" t="s">
        <v>31</v>
      </c>
      <c r="AX1009" s="150" t="s">
        <v>75</v>
      </c>
      <c r="AY1009" s="153" t="s">
        <v>298</v>
      </c>
    </row>
    <row r="1010" spans="2:51" s="150" customFormat="1" ht="12">
      <c r="B1010" s="151"/>
      <c r="D1010" s="152" t="s">
        <v>306</v>
      </c>
      <c r="E1010" s="153" t="s">
        <v>1</v>
      </c>
      <c r="F1010" s="154" t="s">
        <v>993</v>
      </c>
      <c r="H1010" s="155">
        <v>22.4</v>
      </c>
      <c r="L1010" s="151"/>
      <c r="M1010" s="156"/>
      <c r="N1010" s="157"/>
      <c r="O1010" s="157"/>
      <c r="P1010" s="157"/>
      <c r="Q1010" s="157"/>
      <c r="R1010" s="157"/>
      <c r="S1010" s="157"/>
      <c r="T1010" s="158"/>
      <c r="AT1010" s="153" t="s">
        <v>306</v>
      </c>
      <c r="AU1010" s="153" t="s">
        <v>83</v>
      </c>
      <c r="AV1010" s="150" t="s">
        <v>83</v>
      </c>
      <c r="AW1010" s="150" t="s">
        <v>31</v>
      </c>
      <c r="AX1010" s="150" t="s">
        <v>75</v>
      </c>
      <c r="AY1010" s="153" t="s">
        <v>298</v>
      </c>
    </row>
    <row r="1011" spans="2:51" s="150" customFormat="1" ht="12">
      <c r="B1011" s="151"/>
      <c r="D1011" s="152" t="s">
        <v>306</v>
      </c>
      <c r="E1011" s="153" t="s">
        <v>1</v>
      </c>
      <c r="F1011" s="154" t="s">
        <v>994</v>
      </c>
      <c r="H1011" s="155">
        <v>105</v>
      </c>
      <c r="L1011" s="151"/>
      <c r="M1011" s="156"/>
      <c r="N1011" s="157"/>
      <c r="O1011" s="157"/>
      <c r="P1011" s="157"/>
      <c r="Q1011" s="157"/>
      <c r="R1011" s="157"/>
      <c r="S1011" s="157"/>
      <c r="T1011" s="158"/>
      <c r="AT1011" s="153" t="s">
        <v>306</v>
      </c>
      <c r="AU1011" s="153" t="s">
        <v>83</v>
      </c>
      <c r="AV1011" s="150" t="s">
        <v>83</v>
      </c>
      <c r="AW1011" s="150" t="s">
        <v>31</v>
      </c>
      <c r="AX1011" s="150" t="s">
        <v>75</v>
      </c>
      <c r="AY1011" s="153" t="s">
        <v>298</v>
      </c>
    </row>
    <row r="1012" spans="2:51" s="159" customFormat="1" ht="12">
      <c r="B1012" s="160"/>
      <c r="D1012" s="152" t="s">
        <v>306</v>
      </c>
      <c r="E1012" s="161" t="s">
        <v>1</v>
      </c>
      <c r="F1012" s="162" t="s">
        <v>1585</v>
      </c>
      <c r="H1012" s="163">
        <v>180.61</v>
      </c>
      <c r="L1012" s="160"/>
      <c r="M1012" s="164"/>
      <c r="N1012" s="165"/>
      <c r="O1012" s="165"/>
      <c r="P1012" s="165"/>
      <c r="Q1012" s="165"/>
      <c r="R1012" s="165"/>
      <c r="S1012" s="165"/>
      <c r="T1012" s="166"/>
      <c r="AT1012" s="161" t="s">
        <v>306</v>
      </c>
      <c r="AU1012" s="161" t="s">
        <v>83</v>
      </c>
      <c r="AV1012" s="159" t="s">
        <v>310</v>
      </c>
      <c r="AW1012" s="159" t="s">
        <v>31</v>
      </c>
      <c r="AX1012" s="159" t="s">
        <v>8</v>
      </c>
      <c r="AY1012" s="161" t="s">
        <v>298</v>
      </c>
    </row>
    <row r="1013" spans="1:65" s="49" customFormat="1" ht="24.2" customHeight="1">
      <c r="A1013" s="47"/>
      <c r="B1013" s="46"/>
      <c r="C1013" s="135" t="s">
        <v>1586</v>
      </c>
      <c r="D1013" s="135" t="s">
        <v>300</v>
      </c>
      <c r="E1013" s="136" t="s">
        <v>1587</v>
      </c>
      <c r="F1013" s="137" t="s">
        <v>1588</v>
      </c>
      <c r="G1013" s="138" t="s">
        <v>381</v>
      </c>
      <c r="H1013" s="139">
        <v>180.61</v>
      </c>
      <c r="I1013" s="23"/>
      <c r="J1013" s="140">
        <f>ROUND(I1013*H1013,0)</f>
        <v>0</v>
      </c>
      <c r="K1013" s="137" t="s">
        <v>314</v>
      </c>
      <c r="L1013" s="46"/>
      <c r="M1013" s="141" t="s">
        <v>1</v>
      </c>
      <c r="N1013" s="142" t="s">
        <v>40</v>
      </c>
      <c r="O1013" s="129"/>
      <c r="P1013" s="130">
        <f>O1013*H1013</f>
        <v>0</v>
      </c>
      <c r="Q1013" s="130">
        <v>0.000286</v>
      </c>
      <c r="R1013" s="130">
        <f>Q1013*H1013</f>
        <v>0.051654460000000006</v>
      </c>
      <c r="S1013" s="130">
        <v>0</v>
      </c>
      <c r="T1013" s="131">
        <f>S1013*H1013</f>
        <v>0</v>
      </c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R1013" s="132" t="s">
        <v>378</v>
      </c>
      <c r="AT1013" s="132" t="s">
        <v>300</v>
      </c>
      <c r="AU1013" s="132" t="s">
        <v>83</v>
      </c>
      <c r="AY1013" s="39" t="s">
        <v>298</v>
      </c>
      <c r="BE1013" s="133">
        <f>IF(N1013="základní",J1013,0)</f>
        <v>0</v>
      </c>
      <c r="BF1013" s="133">
        <f>IF(N1013="snížená",J1013,0)</f>
        <v>0</v>
      </c>
      <c r="BG1013" s="133">
        <f>IF(N1013="zákl. přenesená",J1013,0)</f>
        <v>0</v>
      </c>
      <c r="BH1013" s="133">
        <f>IF(N1013="sníž. přenesená",J1013,0)</f>
        <v>0</v>
      </c>
      <c r="BI1013" s="133">
        <f>IF(N1013="nulová",J1013,0)</f>
        <v>0</v>
      </c>
      <c r="BJ1013" s="39" t="s">
        <v>8</v>
      </c>
      <c r="BK1013" s="133">
        <f>ROUND(I1013*H1013,0)</f>
        <v>0</v>
      </c>
      <c r="BL1013" s="39" t="s">
        <v>378</v>
      </c>
      <c r="BM1013" s="132" t="s">
        <v>1589</v>
      </c>
    </row>
    <row r="1014" spans="2:51" s="150" customFormat="1" ht="12">
      <c r="B1014" s="151"/>
      <c r="D1014" s="152" t="s">
        <v>306</v>
      </c>
      <c r="E1014" s="153" t="s">
        <v>1</v>
      </c>
      <c r="F1014" s="154" t="s">
        <v>989</v>
      </c>
      <c r="H1014" s="155">
        <v>47.61</v>
      </c>
      <c r="L1014" s="151"/>
      <c r="M1014" s="156"/>
      <c r="N1014" s="157"/>
      <c r="O1014" s="157"/>
      <c r="P1014" s="157"/>
      <c r="Q1014" s="157"/>
      <c r="R1014" s="157"/>
      <c r="S1014" s="157"/>
      <c r="T1014" s="158"/>
      <c r="AT1014" s="153" t="s">
        <v>306</v>
      </c>
      <c r="AU1014" s="153" t="s">
        <v>83</v>
      </c>
      <c r="AV1014" s="150" t="s">
        <v>83</v>
      </c>
      <c r="AW1014" s="150" t="s">
        <v>31</v>
      </c>
      <c r="AX1014" s="150" t="s">
        <v>75</v>
      </c>
      <c r="AY1014" s="153" t="s">
        <v>298</v>
      </c>
    </row>
    <row r="1015" spans="2:51" s="150" customFormat="1" ht="12">
      <c r="B1015" s="151"/>
      <c r="D1015" s="152" t="s">
        <v>306</v>
      </c>
      <c r="E1015" s="153" t="s">
        <v>1</v>
      </c>
      <c r="F1015" s="154" t="s">
        <v>992</v>
      </c>
      <c r="H1015" s="155">
        <v>5.6</v>
      </c>
      <c r="L1015" s="151"/>
      <c r="M1015" s="156"/>
      <c r="N1015" s="157"/>
      <c r="O1015" s="157"/>
      <c r="P1015" s="157"/>
      <c r="Q1015" s="157"/>
      <c r="R1015" s="157"/>
      <c r="S1015" s="157"/>
      <c r="T1015" s="158"/>
      <c r="AT1015" s="153" t="s">
        <v>306</v>
      </c>
      <c r="AU1015" s="153" t="s">
        <v>83</v>
      </c>
      <c r="AV1015" s="150" t="s">
        <v>83</v>
      </c>
      <c r="AW1015" s="150" t="s">
        <v>31</v>
      </c>
      <c r="AX1015" s="150" t="s">
        <v>75</v>
      </c>
      <c r="AY1015" s="153" t="s">
        <v>298</v>
      </c>
    </row>
    <row r="1016" spans="2:51" s="150" customFormat="1" ht="12">
      <c r="B1016" s="151"/>
      <c r="D1016" s="152" t="s">
        <v>306</v>
      </c>
      <c r="E1016" s="153" t="s">
        <v>1</v>
      </c>
      <c r="F1016" s="154" t="s">
        <v>993</v>
      </c>
      <c r="H1016" s="155">
        <v>22.4</v>
      </c>
      <c r="L1016" s="151"/>
      <c r="M1016" s="156"/>
      <c r="N1016" s="157"/>
      <c r="O1016" s="157"/>
      <c r="P1016" s="157"/>
      <c r="Q1016" s="157"/>
      <c r="R1016" s="157"/>
      <c r="S1016" s="157"/>
      <c r="T1016" s="158"/>
      <c r="AT1016" s="153" t="s">
        <v>306</v>
      </c>
      <c r="AU1016" s="153" t="s">
        <v>83</v>
      </c>
      <c r="AV1016" s="150" t="s">
        <v>83</v>
      </c>
      <c r="AW1016" s="150" t="s">
        <v>31</v>
      </c>
      <c r="AX1016" s="150" t="s">
        <v>75</v>
      </c>
      <c r="AY1016" s="153" t="s">
        <v>298</v>
      </c>
    </row>
    <row r="1017" spans="2:51" s="150" customFormat="1" ht="12">
      <c r="B1017" s="151"/>
      <c r="D1017" s="152" t="s">
        <v>306</v>
      </c>
      <c r="E1017" s="153" t="s">
        <v>1</v>
      </c>
      <c r="F1017" s="154" t="s">
        <v>994</v>
      </c>
      <c r="H1017" s="155">
        <v>105</v>
      </c>
      <c r="L1017" s="151"/>
      <c r="M1017" s="156"/>
      <c r="N1017" s="157"/>
      <c r="O1017" s="157"/>
      <c r="P1017" s="157"/>
      <c r="Q1017" s="157"/>
      <c r="R1017" s="157"/>
      <c r="S1017" s="157"/>
      <c r="T1017" s="158"/>
      <c r="AT1017" s="153" t="s">
        <v>306</v>
      </c>
      <c r="AU1017" s="153" t="s">
        <v>83</v>
      </c>
      <c r="AV1017" s="150" t="s">
        <v>83</v>
      </c>
      <c r="AW1017" s="150" t="s">
        <v>31</v>
      </c>
      <c r="AX1017" s="150" t="s">
        <v>75</v>
      </c>
      <c r="AY1017" s="153" t="s">
        <v>298</v>
      </c>
    </row>
    <row r="1018" spans="2:51" s="159" customFormat="1" ht="12">
      <c r="B1018" s="160"/>
      <c r="D1018" s="152" t="s">
        <v>306</v>
      </c>
      <c r="E1018" s="161" t="s">
        <v>1</v>
      </c>
      <c r="F1018" s="162" t="s">
        <v>1590</v>
      </c>
      <c r="H1018" s="163">
        <v>180.61</v>
      </c>
      <c r="L1018" s="160"/>
      <c r="M1018" s="175"/>
      <c r="N1018" s="176"/>
      <c r="O1018" s="176"/>
      <c r="P1018" s="176"/>
      <c r="Q1018" s="176"/>
      <c r="R1018" s="176"/>
      <c r="S1018" s="176"/>
      <c r="T1018" s="177"/>
      <c r="AT1018" s="161" t="s">
        <v>306</v>
      </c>
      <c r="AU1018" s="161" t="s">
        <v>83</v>
      </c>
      <c r="AV1018" s="159" t="s">
        <v>310</v>
      </c>
      <c r="AW1018" s="159" t="s">
        <v>31</v>
      </c>
      <c r="AX1018" s="159" t="s">
        <v>8</v>
      </c>
      <c r="AY1018" s="161" t="s">
        <v>298</v>
      </c>
    </row>
    <row r="1019" spans="1:31" s="49" customFormat="1" ht="6.95" customHeight="1">
      <c r="A1019" s="47"/>
      <c r="B1019" s="73"/>
      <c r="C1019" s="74"/>
      <c r="D1019" s="74"/>
      <c r="E1019" s="74"/>
      <c r="F1019" s="74"/>
      <c r="G1019" s="74"/>
      <c r="H1019" s="74"/>
      <c r="I1019" s="74"/>
      <c r="J1019" s="74"/>
      <c r="K1019" s="74"/>
      <c r="L1019" s="46"/>
      <c r="M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</row>
    <row r="1020" s="38" customFormat="1" ht="12"/>
    <row r="1021" s="38" customFormat="1" ht="12"/>
    <row r="1022" s="38" customFormat="1" ht="12"/>
    <row r="1023" s="38" customFormat="1" ht="12"/>
    <row r="1024" s="38" customFormat="1" ht="12"/>
    <row r="1025" s="38" customFormat="1" ht="12"/>
    <row r="1026" s="38" customFormat="1" ht="12"/>
    <row r="1027" s="38" customFormat="1" ht="12"/>
    <row r="1028" s="38" customFormat="1" ht="12"/>
    <row r="1029" s="38" customFormat="1" ht="12"/>
    <row r="1030" s="38" customFormat="1" ht="12"/>
    <row r="1031" s="38" customFormat="1" ht="12"/>
    <row r="1032" s="38" customFormat="1" ht="12"/>
    <row r="1033" s="38" customFormat="1" ht="12"/>
    <row r="1034" s="38" customFormat="1" ht="12"/>
    <row r="1035" s="38" customFormat="1" ht="12"/>
    <row r="1036" s="38" customFormat="1" ht="12"/>
    <row r="1037" s="38" customFormat="1" ht="12"/>
    <row r="1038" s="38" customFormat="1" ht="12"/>
    <row r="1039" s="38" customFormat="1" ht="12"/>
    <row r="1040" s="38" customFormat="1" ht="12"/>
    <row r="1041" s="38" customFormat="1" ht="12"/>
    <row r="1042" s="38" customFormat="1" ht="12"/>
    <row r="1043" s="38" customFormat="1" ht="12"/>
    <row r="1044" s="38" customFormat="1" ht="12"/>
    <row r="1045" s="38" customFormat="1" ht="12"/>
    <row r="1046" s="38" customFormat="1" ht="12"/>
    <row r="1047" s="38" customFormat="1" ht="12"/>
    <row r="1048" s="38" customFormat="1" ht="12"/>
    <row r="1049" s="38" customFormat="1" ht="12"/>
    <row r="1050" s="38" customFormat="1" ht="12"/>
    <row r="1051" s="38" customFormat="1" ht="12"/>
    <row r="1052" s="38" customFormat="1" ht="12"/>
    <row r="1053" s="38" customFormat="1" ht="12"/>
    <row r="1054" s="38" customFormat="1" ht="12"/>
    <row r="1055" s="38" customFormat="1" ht="12"/>
    <row r="1056" s="38" customFormat="1" ht="12"/>
    <row r="1057" s="38" customFormat="1" ht="12"/>
    <row r="1058" s="38" customFormat="1" ht="12"/>
    <row r="1059" s="38" customFormat="1" ht="12"/>
    <row r="1060" s="38" customFormat="1" ht="12"/>
    <row r="1061" s="38" customFormat="1" ht="12"/>
    <row r="1062" s="38" customFormat="1" ht="12"/>
    <row r="1063" s="38" customFormat="1" ht="12"/>
    <row r="1064" s="38" customFormat="1" ht="12"/>
    <row r="1065" s="38" customFormat="1" ht="12"/>
    <row r="1066" s="38" customFormat="1" ht="12"/>
    <row r="1067" s="38" customFormat="1" ht="12"/>
    <row r="1068" s="38" customFormat="1" ht="12"/>
  </sheetData>
  <sheetProtection password="D62F" sheet="1" objects="1" scenarios="1"/>
  <autoFilter ref="C141:K1018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 topLeftCell="A155">
      <selection activeCell="H176" sqref="H176:I176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5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142</v>
      </c>
      <c r="AZ2" s="148" t="s">
        <v>4537</v>
      </c>
      <c r="BA2" s="148" t="s">
        <v>4538</v>
      </c>
      <c r="BB2" s="148" t="s">
        <v>1</v>
      </c>
      <c r="BC2" s="148" t="s">
        <v>4539</v>
      </c>
      <c r="BD2" s="148" t="s">
        <v>83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4540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ROUND(J122,0)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ROUND((SUM(BE122:BE231)),0)</f>
        <v>0</v>
      </c>
      <c r="G33" s="47"/>
      <c r="H33" s="47"/>
      <c r="I33" s="59">
        <v>0.21</v>
      </c>
      <c r="J33" s="58">
        <f>ROUND(((SUM(BE122:BE231))*I33),0)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ROUND((SUM(BF122:BF231)),0)</f>
        <v>0</v>
      </c>
      <c r="G34" s="47"/>
      <c r="H34" s="47"/>
      <c r="I34" s="59">
        <v>0.15</v>
      </c>
      <c r="J34" s="58">
        <f>ROUND(((SUM(BF122:BF231))*I34),0)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ROUND((SUM(BG122:BG231)),0)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ROUND((SUM(BH122:BH231)),0)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ROUND((SUM(BI122:BI231)),0)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55b - SO 55b - Kanalizace dešťová, retence - změna B, 2.etapa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J122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261</v>
      </c>
      <c r="E97" s="84"/>
      <c r="F97" s="84"/>
      <c r="G97" s="84"/>
      <c r="H97" s="84"/>
      <c r="I97" s="84"/>
      <c r="J97" s="85">
        <f>J123</f>
        <v>0</v>
      </c>
      <c r="L97" s="82"/>
    </row>
    <row r="98" spans="2:12" s="238" customFormat="1" ht="19.9" customHeight="1">
      <c r="B98" s="86"/>
      <c r="D98" s="87" t="s">
        <v>262</v>
      </c>
      <c r="E98" s="88"/>
      <c r="F98" s="88"/>
      <c r="G98" s="88"/>
      <c r="H98" s="88"/>
      <c r="I98" s="88"/>
      <c r="J98" s="89">
        <f>J124</f>
        <v>0</v>
      </c>
      <c r="L98" s="86"/>
    </row>
    <row r="99" spans="2:12" s="238" customFormat="1" ht="19.9" customHeight="1">
      <c r="B99" s="86"/>
      <c r="D99" s="87" t="s">
        <v>264</v>
      </c>
      <c r="E99" s="88"/>
      <c r="F99" s="88"/>
      <c r="G99" s="88"/>
      <c r="H99" s="88"/>
      <c r="I99" s="88"/>
      <c r="J99" s="89">
        <f>J170</f>
        <v>0</v>
      </c>
      <c r="L99" s="86"/>
    </row>
    <row r="100" spans="2:12" s="238" customFormat="1" ht="19.9" customHeight="1">
      <c r="B100" s="86"/>
      <c r="D100" s="87" t="s">
        <v>265</v>
      </c>
      <c r="E100" s="88"/>
      <c r="F100" s="88"/>
      <c r="G100" s="88"/>
      <c r="H100" s="88"/>
      <c r="I100" s="88"/>
      <c r="J100" s="89">
        <f>J175</f>
        <v>0</v>
      </c>
      <c r="L100" s="86"/>
    </row>
    <row r="101" spans="2:12" s="238" customFormat="1" ht="19.9" customHeight="1">
      <c r="B101" s="86"/>
      <c r="D101" s="87" t="s">
        <v>267</v>
      </c>
      <c r="E101" s="88"/>
      <c r="F101" s="88"/>
      <c r="G101" s="88"/>
      <c r="H101" s="88"/>
      <c r="I101" s="88"/>
      <c r="J101" s="89">
        <f>J189</f>
        <v>0</v>
      </c>
      <c r="L101" s="86"/>
    </row>
    <row r="102" spans="2:12" s="238" customFormat="1" ht="19.9" customHeight="1">
      <c r="B102" s="86"/>
      <c r="D102" s="87" t="s">
        <v>270</v>
      </c>
      <c r="E102" s="88"/>
      <c r="F102" s="88"/>
      <c r="G102" s="88"/>
      <c r="H102" s="88"/>
      <c r="I102" s="88"/>
      <c r="J102" s="89">
        <f>J229</f>
        <v>0</v>
      </c>
      <c r="L102" s="86"/>
    </row>
    <row r="103" spans="1:31" s="49" customFormat="1" ht="21.75" customHeight="1">
      <c r="A103" s="47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s="49" customFormat="1" ht="6.95" customHeight="1">
      <c r="A104" s="4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="38" customFormat="1" ht="12"/>
    <row r="106" s="38" customFormat="1" ht="12"/>
    <row r="107" s="38" customFormat="1" ht="12"/>
    <row r="108" spans="1:31" s="49" customFormat="1" ht="6.95" customHeight="1">
      <c r="A108" s="47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24.95" customHeight="1">
      <c r="A109" s="47"/>
      <c r="B109" s="46"/>
      <c r="C109" s="43" t="s">
        <v>283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16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92" t="str">
        <f>E7</f>
        <v>Expozice Jihozápadní Afrika, ZOO Dvůr Králové a.s. - Změna B, 2.etapa</v>
      </c>
      <c r="F112" s="293"/>
      <c r="G112" s="293"/>
      <c r="H112" s="293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12" customHeight="1">
      <c r="A113" s="47"/>
      <c r="B113" s="46"/>
      <c r="C113" s="45" t="s">
        <v>171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6.5" customHeight="1">
      <c r="A114" s="47"/>
      <c r="B114" s="46"/>
      <c r="C114" s="47"/>
      <c r="D114" s="47"/>
      <c r="E114" s="249" t="str">
        <f>E9</f>
        <v>55b - SO 55b - Kanalizace dešťová, retence - změna B, 2.etapa</v>
      </c>
      <c r="F114" s="291"/>
      <c r="G114" s="291"/>
      <c r="H114" s="291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2" customHeight="1">
      <c r="A116" s="47"/>
      <c r="B116" s="46"/>
      <c r="C116" s="45" t="s">
        <v>20</v>
      </c>
      <c r="D116" s="47"/>
      <c r="E116" s="47"/>
      <c r="F116" s="50" t="str">
        <f>F12</f>
        <v>Dvůr Králové nad Labem</v>
      </c>
      <c r="G116" s="47"/>
      <c r="H116" s="47"/>
      <c r="I116" s="45" t="s">
        <v>22</v>
      </c>
      <c r="J116" s="210">
        <f>IF(J12="","",J12)</f>
        <v>0</v>
      </c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40.15" customHeight="1">
      <c r="A118" s="47"/>
      <c r="B118" s="46"/>
      <c r="C118" s="45" t="s">
        <v>23</v>
      </c>
      <c r="D118" s="47"/>
      <c r="E118" s="47"/>
      <c r="F118" s="50" t="str">
        <f>E15</f>
        <v>ZOO Dvůr Králové a.s., Štefánikova 1029, D.K.n.L.</v>
      </c>
      <c r="G118" s="47"/>
      <c r="H118" s="47"/>
      <c r="I118" s="45" t="s">
        <v>29</v>
      </c>
      <c r="J118" s="77" t="str">
        <f>E21</f>
        <v>Projektis spol. s r.o., Legionářská 562, D.K.n.L.</v>
      </c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5.2" customHeight="1">
      <c r="A119" s="47"/>
      <c r="B119" s="46"/>
      <c r="C119" s="45" t="s">
        <v>27</v>
      </c>
      <c r="D119" s="47"/>
      <c r="E119" s="47"/>
      <c r="F119" s="50" t="str">
        <f>IF(E18="","",E18)</f>
        <v>Vyplň údaj</v>
      </c>
      <c r="G119" s="47"/>
      <c r="H119" s="47"/>
      <c r="I119" s="45" t="s">
        <v>32</v>
      </c>
      <c r="J119" s="77" t="str">
        <f>E24</f>
        <v>ing. V. Švehla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0.3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99" customFormat="1" ht="29.25" customHeight="1">
      <c r="A121" s="90"/>
      <c r="B121" s="91"/>
      <c r="C121" s="92" t="s">
        <v>284</v>
      </c>
      <c r="D121" s="93" t="s">
        <v>60</v>
      </c>
      <c r="E121" s="93" t="s">
        <v>56</v>
      </c>
      <c r="F121" s="93" t="s">
        <v>57</v>
      </c>
      <c r="G121" s="93" t="s">
        <v>285</v>
      </c>
      <c r="H121" s="93" t="s">
        <v>286</v>
      </c>
      <c r="I121" s="93" t="s">
        <v>287</v>
      </c>
      <c r="J121" s="93" t="s">
        <v>258</v>
      </c>
      <c r="K121" s="94" t="s">
        <v>288</v>
      </c>
      <c r="L121" s="95"/>
      <c r="M121" s="96" t="s">
        <v>1</v>
      </c>
      <c r="N121" s="97" t="s">
        <v>39</v>
      </c>
      <c r="O121" s="97" t="s">
        <v>289</v>
      </c>
      <c r="P121" s="97" t="s">
        <v>290</v>
      </c>
      <c r="Q121" s="97" t="s">
        <v>291</v>
      </c>
      <c r="R121" s="97" t="s">
        <v>292</v>
      </c>
      <c r="S121" s="97" t="s">
        <v>293</v>
      </c>
      <c r="T121" s="98" t="s">
        <v>294</v>
      </c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3" s="49" customFormat="1" ht="22.9" customHeight="1">
      <c r="A122" s="47"/>
      <c r="B122" s="46"/>
      <c r="C122" s="100" t="s">
        <v>295</v>
      </c>
      <c r="D122" s="47"/>
      <c r="E122" s="47"/>
      <c r="F122" s="47"/>
      <c r="G122" s="47"/>
      <c r="H122" s="47"/>
      <c r="I122" s="47"/>
      <c r="J122" s="101">
        <f>BK122</f>
        <v>0</v>
      </c>
      <c r="K122" s="47"/>
      <c r="L122" s="46"/>
      <c r="M122" s="102"/>
      <c r="N122" s="103"/>
      <c r="O122" s="55"/>
      <c r="P122" s="104">
        <f>P123</f>
        <v>0</v>
      </c>
      <c r="Q122" s="55"/>
      <c r="R122" s="104">
        <f>R123</f>
        <v>76.1582276009102</v>
      </c>
      <c r="S122" s="55"/>
      <c r="T122" s="105">
        <f>T123</f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T122" s="39" t="s">
        <v>74</v>
      </c>
      <c r="AU122" s="39" t="s">
        <v>260</v>
      </c>
      <c r="BK122" s="106">
        <f>BK123</f>
        <v>0</v>
      </c>
    </row>
    <row r="123" spans="2:63" s="107" customFormat="1" ht="25.9" customHeight="1">
      <c r="B123" s="108"/>
      <c r="D123" s="109" t="s">
        <v>74</v>
      </c>
      <c r="E123" s="110" t="s">
        <v>296</v>
      </c>
      <c r="F123" s="110" t="s">
        <v>297</v>
      </c>
      <c r="J123" s="111">
        <f>BK123</f>
        <v>0</v>
      </c>
      <c r="L123" s="108"/>
      <c r="M123" s="112"/>
      <c r="N123" s="113"/>
      <c r="O123" s="113"/>
      <c r="P123" s="114">
        <f>P124+P170+P175+P189+P229</f>
        <v>0</v>
      </c>
      <c r="Q123" s="113"/>
      <c r="R123" s="114">
        <f>R124+R170+R175+R189+R229</f>
        <v>76.1582276009102</v>
      </c>
      <c r="S123" s="113"/>
      <c r="T123" s="115">
        <f>T124+T170+T175+T189+T229</f>
        <v>0</v>
      </c>
      <c r="AR123" s="109" t="s">
        <v>8</v>
      </c>
      <c r="AT123" s="116" t="s">
        <v>74</v>
      </c>
      <c r="AU123" s="116" t="s">
        <v>75</v>
      </c>
      <c r="AY123" s="109" t="s">
        <v>298</v>
      </c>
      <c r="BK123" s="117">
        <f>BK124+BK170+BK175+BK189+BK229</f>
        <v>0</v>
      </c>
    </row>
    <row r="124" spans="2:63" s="107" customFormat="1" ht="22.9" customHeight="1">
      <c r="B124" s="108"/>
      <c r="D124" s="109" t="s">
        <v>74</v>
      </c>
      <c r="E124" s="118" t="s">
        <v>8</v>
      </c>
      <c r="F124" s="118" t="s">
        <v>299</v>
      </c>
      <c r="J124" s="119">
        <f>BK124</f>
        <v>0</v>
      </c>
      <c r="L124" s="108"/>
      <c r="M124" s="112"/>
      <c r="N124" s="113"/>
      <c r="O124" s="113"/>
      <c r="P124" s="114">
        <f>SUM(P125:P169)</f>
        <v>0</v>
      </c>
      <c r="Q124" s="113"/>
      <c r="R124" s="114">
        <f>SUM(R125:R169)</f>
        <v>54.0441185928</v>
      </c>
      <c r="S124" s="113"/>
      <c r="T124" s="115">
        <f>SUM(T125:T169)</f>
        <v>0</v>
      </c>
      <c r="AR124" s="109" t="s">
        <v>8</v>
      </c>
      <c r="AT124" s="116" t="s">
        <v>74</v>
      </c>
      <c r="AU124" s="116" t="s">
        <v>8</v>
      </c>
      <c r="AY124" s="109" t="s">
        <v>298</v>
      </c>
      <c r="BK124" s="117">
        <f>SUM(BK125:BK169)</f>
        <v>0</v>
      </c>
    </row>
    <row r="125" spans="1:65" s="49" customFormat="1" ht="24.2" customHeight="1">
      <c r="A125" s="47"/>
      <c r="B125" s="46"/>
      <c r="C125" s="135" t="s">
        <v>8</v>
      </c>
      <c r="D125" s="135" t="s">
        <v>300</v>
      </c>
      <c r="E125" s="136" t="s">
        <v>2548</v>
      </c>
      <c r="F125" s="137" t="s">
        <v>2549</v>
      </c>
      <c r="G125" s="138" t="s">
        <v>1699</v>
      </c>
      <c r="H125" s="139">
        <v>50</v>
      </c>
      <c r="I125" s="23"/>
      <c r="J125" s="140">
        <f aca="true" t="shared" si="0" ref="J125:J130">ROUND(I125*H125,0)</f>
        <v>0</v>
      </c>
      <c r="K125" s="137" t="s">
        <v>1</v>
      </c>
      <c r="L125" s="46"/>
      <c r="M125" s="141" t="s">
        <v>1</v>
      </c>
      <c r="N125" s="142" t="s">
        <v>40</v>
      </c>
      <c r="O125" s="129"/>
      <c r="P125" s="130">
        <f aca="true" t="shared" si="1" ref="P125:P130">O125*H125</f>
        <v>0</v>
      </c>
      <c r="Q125" s="130">
        <v>3.2634E-05</v>
      </c>
      <c r="R125" s="130">
        <f aca="true" t="shared" si="2" ref="R125:R130">Q125*H125</f>
        <v>0.0016317</v>
      </c>
      <c r="S125" s="130">
        <v>0</v>
      </c>
      <c r="T125" s="131">
        <f aca="true" t="shared" si="3" ref="T125:T130">S125*H125</f>
        <v>0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R125" s="132" t="s">
        <v>304</v>
      </c>
      <c r="AT125" s="132" t="s">
        <v>300</v>
      </c>
      <c r="AU125" s="132" t="s">
        <v>83</v>
      </c>
      <c r="AY125" s="39" t="s">
        <v>298</v>
      </c>
      <c r="BE125" s="133">
        <f aca="true" t="shared" si="4" ref="BE125:BE130">IF(N125="základní",J125,0)</f>
        <v>0</v>
      </c>
      <c r="BF125" s="133">
        <f aca="true" t="shared" si="5" ref="BF125:BF130">IF(N125="snížená",J125,0)</f>
        <v>0</v>
      </c>
      <c r="BG125" s="133">
        <f aca="true" t="shared" si="6" ref="BG125:BG130">IF(N125="zákl. přenesená",J125,0)</f>
        <v>0</v>
      </c>
      <c r="BH125" s="133">
        <f aca="true" t="shared" si="7" ref="BH125:BH130">IF(N125="sníž. přenesená",J125,0)</f>
        <v>0</v>
      </c>
      <c r="BI125" s="133">
        <f aca="true" t="shared" si="8" ref="BI125:BI130">IF(N125="nulová",J125,0)</f>
        <v>0</v>
      </c>
      <c r="BJ125" s="39" t="s">
        <v>8</v>
      </c>
      <c r="BK125" s="133">
        <f aca="true" t="shared" si="9" ref="BK125:BK130">ROUND(I125*H125,0)</f>
        <v>0</v>
      </c>
      <c r="BL125" s="39" t="s">
        <v>304</v>
      </c>
      <c r="BM125" s="132" t="s">
        <v>4541</v>
      </c>
    </row>
    <row r="126" spans="1:65" s="49" customFormat="1" ht="24.2" customHeight="1">
      <c r="A126" s="47"/>
      <c r="B126" s="46"/>
      <c r="C126" s="135" t="s">
        <v>83</v>
      </c>
      <c r="D126" s="135" t="s">
        <v>300</v>
      </c>
      <c r="E126" s="136" t="s">
        <v>2552</v>
      </c>
      <c r="F126" s="137" t="s">
        <v>2553</v>
      </c>
      <c r="G126" s="138" t="s">
        <v>438</v>
      </c>
      <c r="H126" s="139">
        <v>1</v>
      </c>
      <c r="I126" s="23"/>
      <c r="J126" s="140">
        <f t="shared" si="0"/>
        <v>0</v>
      </c>
      <c r="K126" s="137" t="s">
        <v>1</v>
      </c>
      <c r="L126" s="46"/>
      <c r="M126" s="141" t="s">
        <v>1</v>
      </c>
      <c r="N126" s="142" t="s">
        <v>40</v>
      </c>
      <c r="O126" s="129"/>
      <c r="P126" s="130">
        <f t="shared" si="1"/>
        <v>0</v>
      </c>
      <c r="Q126" s="130">
        <v>0.00065</v>
      </c>
      <c r="R126" s="130">
        <f t="shared" si="2"/>
        <v>0.00065</v>
      </c>
      <c r="S126" s="130">
        <v>0</v>
      </c>
      <c r="T126" s="131">
        <f t="shared" si="3"/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304</v>
      </c>
      <c r="AT126" s="132" t="s">
        <v>300</v>
      </c>
      <c r="AU126" s="132" t="s">
        <v>83</v>
      </c>
      <c r="AY126" s="39" t="s">
        <v>298</v>
      </c>
      <c r="BE126" s="133">
        <f t="shared" si="4"/>
        <v>0</v>
      </c>
      <c r="BF126" s="133">
        <f t="shared" si="5"/>
        <v>0</v>
      </c>
      <c r="BG126" s="133">
        <f t="shared" si="6"/>
        <v>0</v>
      </c>
      <c r="BH126" s="133">
        <f t="shared" si="7"/>
        <v>0</v>
      </c>
      <c r="BI126" s="133">
        <f t="shared" si="8"/>
        <v>0</v>
      </c>
      <c r="BJ126" s="39" t="s">
        <v>8</v>
      </c>
      <c r="BK126" s="133">
        <f t="shared" si="9"/>
        <v>0</v>
      </c>
      <c r="BL126" s="39" t="s">
        <v>304</v>
      </c>
      <c r="BM126" s="132" t="s">
        <v>4542</v>
      </c>
    </row>
    <row r="127" spans="1:65" s="49" customFormat="1" ht="24.2" customHeight="1">
      <c r="A127" s="47"/>
      <c r="B127" s="46"/>
      <c r="C127" s="135" t="s">
        <v>310</v>
      </c>
      <c r="D127" s="135" t="s">
        <v>300</v>
      </c>
      <c r="E127" s="136" t="s">
        <v>2555</v>
      </c>
      <c r="F127" s="137" t="s">
        <v>2556</v>
      </c>
      <c r="G127" s="138" t="s">
        <v>438</v>
      </c>
      <c r="H127" s="139">
        <v>1</v>
      </c>
      <c r="I127" s="23"/>
      <c r="J127" s="140">
        <f t="shared" si="0"/>
        <v>0</v>
      </c>
      <c r="K127" s="137" t="s">
        <v>1</v>
      </c>
      <c r="L127" s="46"/>
      <c r="M127" s="141" t="s">
        <v>1</v>
      </c>
      <c r="N127" s="142" t="s">
        <v>40</v>
      </c>
      <c r="O127" s="129"/>
      <c r="P127" s="130">
        <f t="shared" si="1"/>
        <v>0</v>
      </c>
      <c r="Q127" s="130">
        <v>0</v>
      </c>
      <c r="R127" s="130">
        <f t="shared" si="2"/>
        <v>0</v>
      </c>
      <c r="S127" s="130">
        <v>0</v>
      </c>
      <c r="T127" s="131">
        <f t="shared" si="3"/>
        <v>0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R127" s="132" t="s">
        <v>304</v>
      </c>
      <c r="AT127" s="132" t="s">
        <v>300</v>
      </c>
      <c r="AU127" s="132" t="s">
        <v>83</v>
      </c>
      <c r="AY127" s="39" t="s">
        <v>298</v>
      </c>
      <c r="BE127" s="133">
        <f t="shared" si="4"/>
        <v>0</v>
      </c>
      <c r="BF127" s="133">
        <f t="shared" si="5"/>
        <v>0</v>
      </c>
      <c r="BG127" s="133">
        <f t="shared" si="6"/>
        <v>0</v>
      </c>
      <c r="BH127" s="133">
        <f t="shared" si="7"/>
        <v>0</v>
      </c>
      <c r="BI127" s="133">
        <f t="shared" si="8"/>
        <v>0</v>
      </c>
      <c r="BJ127" s="39" t="s">
        <v>8</v>
      </c>
      <c r="BK127" s="133">
        <f t="shared" si="9"/>
        <v>0</v>
      </c>
      <c r="BL127" s="39" t="s">
        <v>304</v>
      </c>
      <c r="BM127" s="132" t="s">
        <v>4543</v>
      </c>
    </row>
    <row r="128" spans="1:65" s="49" customFormat="1" ht="14.45" customHeight="1">
      <c r="A128" s="47"/>
      <c r="B128" s="46"/>
      <c r="C128" s="135" t="s">
        <v>304</v>
      </c>
      <c r="D128" s="135" t="s">
        <v>300</v>
      </c>
      <c r="E128" s="136" t="s">
        <v>2558</v>
      </c>
      <c r="F128" s="137" t="s">
        <v>2559</v>
      </c>
      <c r="G128" s="138" t="s">
        <v>392</v>
      </c>
      <c r="H128" s="139">
        <v>150</v>
      </c>
      <c r="I128" s="23"/>
      <c r="J128" s="140">
        <f t="shared" si="0"/>
        <v>0</v>
      </c>
      <c r="K128" s="137" t="s">
        <v>1</v>
      </c>
      <c r="L128" s="46"/>
      <c r="M128" s="141" t="s">
        <v>1</v>
      </c>
      <c r="N128" s="142" t="s">
        <v>40</v>
      </c>
      <c r="O128" s="129"/>
      <c r="P128" s="130">
        <f t="shared" si="1"/>
        <v>0</v>
      </c>
      <c r="Q128" s="130">
        <v>0.00055</v>
      </c>
      <c r="R128" s="130">
        <f t="shared" si="2"/>
        <v>0.0825</v>
      </c>
      <c r="S128" s="130">
        <v>0</v>
      </c>
      <c r="T128" s="131">
        <f t="shared" si="3"/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304</v>
      </c>
      <c r="AT128" s="132" t="s">
        <v>300</v>
      </c>
      <c r="AU128" s="132" t="s">
        <v>83</v>
      </c>
      <c r="AY128" s="39" t="s">
        <v>298</v>
      </c>
      <c r="BE128" s="133">
        <f t="shared" si="4"/>
        <v>0</v>
      </c>
      <c r="BF128" s="133">
        <f t="shared" si="5"/>
        <v>0</v>
      </c>
      <c r="BG128" s="133">
        <f t="shared" si="6"/>
        <v>0</v>
      </c>
      <c r="BH128" s="133">
        <f t="shared" si="7"/>
        <v>0</v>
      </c>
      <c r="BI128" s="133">
        <f t="shared" si="8"/>
        <v>0</v>
      </c>
      <c r="BJ128" s="39" t="s">
        <v>8</v>
      </c>
      <c r="BK128" s="133">
        <f t="shared" si="9"/>
        <v>0</v>
      </c>
      <c r="BL128" s="39" t="s">
        <v>304</v>
      </c>
      <c r="BM128" s="132" t="s">
        <v>4544</v>
      </c>
    </row>
    <row r="129" spans="1:65" s="49" customFormat="1" ht="14.45" customHeight="1">
      <c r="A129" s="47"/>
      <c r="B129" s="46"/>
      <c r="C129" s="135" t="s">
        <v>327</v>
      </c>
      <c r="D129" s="135" t="s">
        <v>300</v>
      </c>
      <c r="E129" s="136" t="s">
        <v>2561</v>
      </c>
      <c r="F129" s="137" t="s">
        <v>2562</v>
      </c>
      <c r="G129" s="138" t="s">
        <v>392</v>
      </c>
      <c r="H129" s="139">
        <v>150</v>
      </c>
      <c r="I129" s="23"/>
      <c r="J129" s="140">
        <f t="shared" si="0"/>
        <v>0</v>
      </c>
      <c r="K129" s="137" t="s">
        <v>1</v>
      </c>
      <c r="L129" s="46"/>
      <c r="M129" s="141" t="s">
        <v>1</v>
      </c>
      <c r="N129" s="142" t="s">
        <v>40</v>
      </c>
      <c r="O129" s="129"/>
      <c r="P129" s="130">
        <f t="shared" si="1"/>
        <v>0</v>
      </c>
      <c r="Q129" s="130">
        <v>0</v>
      </c>
      <c r="R129" s="130">
        <f t="shared" si="2"/>
        <v>0</v>
      </c>
      <c r="S129" s="130">
        <v>0</v>
      </c>
      <c r="T129" s="131">
        <f t="shared" si="3"/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304</v>
      </c>
      <c r="AT129" s="132" t="s">
        <v>300</v>
      </c>
      <c r="AU129" s="132" t="s">
        <v>83</v>
      </c>
      <c r="AY129" s="39" t="s">
        <v>298</v>
      </c>
      <c r="BE129" s="133">
        <f t="shared" si="4"/>
        <v>0</v>
      </c>
      <c r="BF129" s="133">
        <f t="shared" si="5"/>
        <v>0</v>
      </c>
      <c r="BG129" s="133">
        <f t="shared" si="6"/>
        <v>0</v>
      </c>
      <c r="BH129" s="133">
        <f t="shared" si="7"/>
        <v>0</v>
      </c>
      <c r="BI129" s="133">
        <f t="shared" si="8"/>
        <v>0</v>
      </c>
      <c r="BJ129" s="39" t="s">
        <v>8</v>
      </c>
      <c r="BK129" s="133">
        <f t="shared" si="9"/>
        <v>0</v>
      </c>
      <c r="BL129" s="39" t="s">
        <v>304</v>
      </c>
      <c r="BM129" s="132" t="s">
        <v>4545</v>
      </c>
    </row>
    <row r="130" spans="1:65" s="49" customFormat="1" ht="24.2" customHeight="1">
      <c r="A130" s="47"/>
      <c r="B130" s="46"/>
      <c r="C130" s="135" t="s">
        <v>332</v>
      </c>
      <c r="D130" s="135" t="s">
        <v>300</v>
      </c>
      <c r="E130" s="136" t="s">
        <v>2564</v>
      </c>
      <c r="F130" s="137" t="s">
        <v>2565</v>
      </c>
      <c r="G130" s="138" t="s">
        <v>392</v>
      </c>
      <c r="H130" s="139">
        <v>4</v>
      </c>
      <c r="I130" s="23"/>
      <c r="J130" s="140">
        <f t="shared" si="0"/>
        <v>0</v>
      </c>
      <c r="K130" s="137" t="s">
        <v>1</v>
      </c>
      <c r="L130" s="46"/>
      <c r="M130" s="141" t="s">
        <v>1</v>
      </c>
      <c r="N130" s="142" t="s">
        <v>40</v>
      </c>
      <c r="O130" s="129"/>
      <c r="P130" s="130">
        <f t="shared" si="1"/>
        <v>0</v>
      </c>
      <c r="Q130" s="130">
        <v>0.000469</v>
      </c>
      <c r="R130" s="130">
        <f t="shared" si="2"/>
        <v>0.001876</v>
      </c>
      <c r="S130" s="130">
        <v>0</v>
      </c>
      <c r="T130" s="131">
        <f t="shared" si="3"/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304</v>
      </c>
      <c r="AT130" s="132" t="s">
        <v>300</v>
      </c>
      <c r="AU130" s="132" t="s">
        <v>83</v>
      </c>
      <c r="AY130" s="39" t="s">
        <v>298</v>
      </c>
      <c r="BE130" s="133">
        <f t="shared" si="4"/>
        <v>0</v>
      </c>
      <c r="BF130" s="133">
        <f t="shared" si="5"/>
        <v>0</v>
      </c>
      <c r="BG130" s="133">
        <f t="shared" si="6"/>
        <v>0</v>
      </c>
      <c r="BH130" s="133">
        <f t="shared" si="7"/>
        <v>0</v>
      </c>
      <c r="BI130" s="133">
        <f t="shared" si="8"/>
        <v>0</v>
      </c>
      <c r="BJ130" s="39" t="s">
        <v>8</v>
      </c>
      <c r="BK130" s="133">
        <f t="shared" si="9"/>
        <v>0</v>
      </c>
      <c r="BL130" s="39" t="s">
        <v>304</v>
      </c>
      <c r="BM130" s="132" t="s">
        <v>4546</v>
      </c>
    </row>
    <row r="131" spans="2:51" s="150" customFormat="1" ht="12">
      <c r="B131" s="151"/>
      <c r="D131" s="152" t="s">
        <v>306</v>
      </c>
      <c r="E131" s="153" t="s">
        <v>1</v>
      </c>
      <c r="F131" s="154" t="s">
        <v>4547</v>
      </c>
      <c r="H131" s="155">
        <v>4</v>
      </c>
      <c r="L131" s="151"/>
      <c r="M131" s="156"/>
      <c r="N131" s="157"/>
      <c r="O131" s="157"/>
      <c r="P131" s="157"/>
      <c r="Q131" s="157"/>
      <c r="R131" s="157"/>
      <c r="S131" s="157"/>
      <c r="T131" s="158"/>
      <c r="AT131" s="153" t="s">
        <v>306</v>
      </c>
      <c r="AU131" s="153" t="s">
        <v>83</v>
      </c>
      <c r="AV131" s="150" t="s">
        <v>83</v>
      </c>
      <c r="AW131" s="150" t="s">
        <v>31</v>
      </c>
      <c r="AX131" s="150" t="s">
        <v>75</v>
      </c>
      <c r="AY131" s="153" t="s">
        <v>298</v>
      </c>
    </row>
    <row r="132" spans="2:51" s="167" customFormat="1" ht="12">
      <c r="B132" s="168"/>
      <c r="D132" s="152" t="s">
        <v>306</v>
      </c>
      <c r="E132" s="169" t="s">
        <v>1</v>
      </c>
      <c r="F132" s="170" t="s">
        <v>430</v>
      </c>
      <c r="H132" s="171">
        <v>4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306</v>
      </c>
      <c r="AU132" s="169" t="s">
        <v>83</v>
      </c>
      <c r="AV132" s="167" t="s">
        <v>304</v>
      </c>
      <c r="AW132" s="167" t="s">
        <v>31</v>
      </c>
      <c r="AX132" s="167" t="s">
        <v>8</v>
      </c>
      <c r="AY132" s="169" t="s">
        <v>298</v>
      </c>
    </row>
    <row r="133" spans="1:65" s="49" customFormat="1" ht="24.2" customHeight="1">
      <c r="A133" s="47"/>
      <c r="B133" s="46"/>
      <c r="C133" s="135" t="s">
        <v>336</v>
      </c>
      <c r="D133" s="135" t="s">
        <v>300</v>
      </c>
      <c r="E133" s="136" t="s">
        <v>2567</v>
      </c>
      <c r="F133" s="137" t="s">
        <v>2568</v>
      </c>
      <c r="G133" s="138" t="s">
        <v>392</v>
      </c>
      <c r="H133" s="139">
        <v>4</v>
      </c>
      <c r="I133" s="23"/>
      <c r="J133" s="140">
        <f aca="true" t="shared" si="10" ref="J133:J142">ROUND(I133*H133,0)</f>
        <v>0</v>
      </c>
      <c r="K133" s="137" t="s">
        <v>1</v>
      </c>
      <c r="L133" s="46"/>
      <c r="M133" s="141" t="s">
        <v>1</v>
      </c>
      <c r="N133" s="142" t="s">
        <v>40</v>
      </c>
      <c r="O133" s="129"/>
      <c r="P133" s="130">
        <f aca="true" t="shared" si="11" ref="P133:P142">O133*H133</f>
        <v>0</v>
      </c>
      <c r="Q133" s="130">
        <v>0</v>
      </c>
      <c r="R133" s="130">
        <f aca="true" t="shared" si="12" ref="R133:R142">Q133*H133</f>
        <v>0</v>
      </c>
      <c r="S133" s="130">
        <v>0</v>
      </c>
      <c r="T133" s="131">
        <f aca="true" t="shared" si="13" ref="T133:T142"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304</v>
      </c>
      <c r="AT133" s="132" t="s">
        <v>300</v>
      </c>
      <c r="AU133" s="132" t="s">
        <v>83</v>
      </c>
      <c r="AY133" s="39" t="s">
        <v>298</v>
      </c>
      <c r="BE133" s="133">
        <f aca="true" t="shared" si="14" ref="BE133:BE142">IF(N133="základní",J133,0)</f>
        <v>0</v>
      </c>
      <c r="BF133" s="133">
        <f aca="true" t="shared" si="15" ref="BF133:BF142">IF(N133="snížená",J133,0)</f>
        <v>0</v>
      </c>
      <c r="BG133" s="133">
        <f aca="true" t="shared" si="16" ref="BG133:BG142">IF(N133="zákl. přenesená",J133,0)</f>
        <v>0</v>
      </c>
      <c r="BH133" s="133">
        <f aca="true" t="shared" si="17" ref="BH133:BH142">IF(N133="sníž. přenesená",J133,0)</f>
        <v>0</v>
      </c>
      <c r="BI133" s="133">
        <f aca="true" t="shared" si="18" ref="BI133:BI142">IF(N133="nulová",J133,0)</f>
        <v>0</v>
      </c>
      <c r="BJ133" s="39" t="s">
        <v>8</v>
      </c>
      <c r="BK133" s="133">
        <f aca="true" t="shared" si="19" ref="BK133:BK142">ROUND(I133*H133,0)</f>
        <v>0</v>
      </c>
      <c r="BL133" s="39" t="s">
        <v>304</v>
      </c>
      <c r="BM133" s="132" t="s">
        <v>4548</v>
      </c>
    </row>
    <row r="134" spans="1:65" s="49" customFormat="1" ht="24.2" customHeight="1">
      <c r="A134" s="47"/>
      <c r="B134" s="46"/>
      <c r="C134" s="135" t="s">
        <v>340</v>
      </c>
      <c r="D134" s="135" t="s">
        <v>300</v>
      </c>
      <c r="E134" s="136" t="s">
        <v>4549</v>
      </c>
      <c r="F134" s="137" t="s">
        <v>4550</v>
      </c>
      <c r="G134" s="138" t="s">
        <v>303</v>
      </c>
      <c r="H134" s="139">
        <v>58.5</v>
      </c>
      <c r="I134" s="23"/>
      <c r="J134" s="140">
        <f t="shared" si="10"/>
        <v>0</v>
      </c>
      <c r="K134" s="137" t="s">
        <v>314</v>
      </c>
      <c r="L134" s="46"/>
      <c r="M134" s="141" t="s">
        <v>1</v>
      </c>
      <c r="N134" s="142" t="s">
        <v>40</v>
      </c>
      <c r="O134" s="129"/>
      <c r="P134" s="130">
        <f t="shared" si="11"/>
        <v>0</v>
      </c>
      <c r="Q134" s="130">
        <v>0</v>
      </c>
      <c r="R134" s="130">
        <f t="shared" si="12"/>
        <v>0</v>
      </c>
      <c r="S134" s="130">
        <v>0</v>
      </c>
      <c r="T134" s="131">
        <f t="shared" si="1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304</v>
      </c>
      <c r="AT134" s="132" t="s">
        <v>300</v>
      </c>
      <c r="AU134" s="132" t="s">
        <v>83</v>
      </c>
      <c r="AY134" s="39" t="s">
        <v>298</v>
      </c>
      <c r="BE134" s="133">
        <f t="shared" si="14"/>
        <v>0</v>
      </c>
      <c r="BF134" s="133">
        <f t="shared" si="15"/>
        <v>0</v>
      </c>
      <c r="BG134" s="133">
        <f t="shared" si="16"/>
        <v>0</v>
      </c>
      <c r="BH134" s="133">
        <f t="shared" si="17"/>
        <v>0</v>
      </c>
      <c r="BI134" s="133">
        <f t="shared" si="18"/>
        <v>0</v>
      </c>
      <c r="BJ134" s="39" t="s">
        <v>8</v>
      </c>
      <c r="BK134" s="133">
        <f t="shared" si="19"/>
        <v>0</v>
      </c>
      <c r="BL134" s="39" t="s">
        <v>304</v>
      </c>
      <c r="BM134" s="132" t="s">
        <v>4551</v>
      </c>
    </row>
    <row r="135" spans="1:65" s="49" customFormat="1" ht="24.2" customHeight="1">
      <c r="A135" s="47"/>
      <c r="B135" s="46"/>
      <c r="C135" s="135" t="s">
        <v>344</v>
      </c>
      <c r="D135" s="135" t="s">
        <v>300</v>
      </c>
      <c r="E135" s="136" t="s">
        <v>4552</v>
      </c>
      <c r="F135" s="137" t="s">
        <v>4553</v>
      </c>
      <c r="G135" s="138" t="s">
        <v>303</v>
      </c>
      <c r="H135" s="139">
        <v>58.5</v>
      </c>
      <c r="I135" s="23"/>
      <c r="J135" s="140">
        <f t="shared" si="10"/>
        <v>0</v>
      </c>
      <c r="K135" s="137" t="s">
        <v>314</v>
      </c>
      <c r="L135" s="46"/>
      <c r="M135" s="141" t="s">
        <v>1</v>
      </c>
      <c r="N135" s="142" t="s">
        <v>40</v>
      </c>
      <c r="O135" s="129"/>
      <c r="P135" s="130">
        <f t="shared" si="11"/>
        <v>0</v>
      </c>
      <c r="Q135" s="130">
        <v>0</v>
      </c>
      <c r="R135" s="130">
        <f t="shared" si="12"/>
        <v>0</v>
      </c>
      <c r="S135" s="130">
        <v>0</v>
      </c>
      <c r="T135" s="131">
        <f t="shared" si="1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 t="shared" si="14"/>
        <v>0</v>
      </c>
      <c r="BF135" s="133">
        <f t="shared" si="15"/>
        <v>0</v>
      </c>
      <c r="BG135" s="133">
        <f t="shared" si="16"/>
        <v>0</v>
      </c>
      <c r="BH135" s="133">
        <f t="shared" si="17"/>
        <v>0</v>
      </c>
      <c r="BI135" s="133">
        <f t="shared" si="18"/>
        <v>0</v>
      </c>
      <c r="BJ135" s="39" t="s">
        <v>8</v>
      </c>
      <c r="BK135" s="133">
        <f t="shared" si="19"/>
        <v>0</v>
      </c>
      <c r="BL135" s="39" t="s">
        <v>304</v>
      </c>
      <c r="BM135" s="132" t="s">
        <v>4554</v>
      </c>
    </row>
    <row r="136" spans="1:65" s="49" customFormat="1" ht="24.2" customHeight="1">
      <c r="A136" s="47"/>
      <c r="B136" s="46"/>
      <c r="C136" s="135" t="s">
        <v>350</v>
      </c>
      <c r="D136" s="135" t="s">
        <v>300</v>
      </c>
      <c r="E136" s="136" t="s">
        <v>4555</v>
      </c>
      <c r="F136" s="137" t="s">
        <v>4556</v>
      </c>
      <c r="G136" s="138" t="s">
        <v>303</v>
      </c>
      <c r="H136" s="139">
        <v>7.152</v>
      </c>
      <c r="I136" s="23"/>
      <c r="J136" s="140">
        <f t="shared" si="10"/>
        <v>0</v>
      </c>
      <c r="K136" s="137" t="s">
        <v>314</v>
      </c>
      <c r="L136" s="46"/>
      <c r="M136" s="141" t="s">
        <v>1</v>
      </c>
      <c r="N136" s="142" t="s">
        <v>40</v>
      </c>
      <c r="O136" s="129"/>
      <c r="P136" s="130">
        <f t="shared" si="11"/>
        <v>0</v>
      </c>
      <c r="Q136" s="130">
        <v>0</v>
      </c>
      <c r="R136" s="130">
        <f t="shared" si="12"/>
        <v>0</v>
      </c>
      <c r="S136" s="130">
        <v>0</v>
      </c>
      <c r="T136" s="131">
        <f t="shared" si="1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83</v>
      </c>
      <c r="AY136" s="39" t="s">
        <v>298</v>
      </c>
      <c r="BE136" s="133">
        <f t="shared" si="14"/>
        <v>0</v>
      </c>
      <c r="BF136" s="133">
        <f t="shared" si="15"/>
        <v>0</v>
      </c>
      <c r="BG136" s="133">
        <f t="shared" si="16"/>
        <v>0</v>
      </c>
      <c r="BH136" s="133">
        <f t="shared" si="17"/>
        <v>0</v>
      </c>
      <c r="BI136" s="133">
        <f t="shared" si="18"/>
        <v>0</v>
      </c>
      <c r="BJ136" s="39" t="s">
        <v>8</v>
      </c>
      <c r="BK136" s="133">
        <f t="shared" si="19"/>
        <v>0</v>
      </c>
      <c r="BL136" s="39" t="s">
        <v>304</v>
      </c>
      <c r="BM136" s="132" t="s">
        <v>4557</v>
      </c>
    </row>
    <row r="137" spans="1:65" s="49" customFormat="1" ht="24.2" customHeight="1">
      <c r="A137" s="47"/>
      <c r="B137" s="46"/>
      <c r="C137" s="135" t="s">
        <v>357</v>
      </c>
      <c r="D137" s="135" t="s">
        <v>300</v>
      </c>
      <c r="E137" s="136" t="s">
        <v>4558</v>
      </c>
      <c r="F137" s="137" t="s">
        <v>4559</v>
      </c>
      <c r="G137" s="138" t="s">
        <v>303</v>
      </c>
      <c r="H137" s="139">
        <v>25.12</v>
      </c>
      <c r="I137" s="23"/>
      <c r="J137" s="140">
        <f t="shared" si="10"/>
        <v>0</v>
      </c>
      <c r="K137" s="137" t="s">
        <v>314</v>
      </c>
      <c r="L137" s="46"/>
      <c r="M137" s="141" t="s">
        <v>1</v>
      </c>
      <c r="N137" s="142" t="s">
        <v>40</v>
      </c>
      <c r="O137" s="129"/>
      <c r="P137" s="130">
        <f t="shared" si="11"/>
        <v>0</v>
      </c>
      <c r="Q137" s="130">
        <v>0</v>
      </c>
      <c r="R137" s="130">
        <f t="shared" si="12"/>
        <v>0</v>
      </c>
      <c r="S137" s="130">
        <v>0</v>
      </c>
      <c r="T137" s="131">
        <f t="shared" si="1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304</v>
      </c>
      <c r="AT137" s="132" t="s">
        <v>300</v>
      </c>
      <c r="AU137" s="132" t="s">
        <v>83</v>
      </c>
      <c r="AY137" s="39" t="s">
        <v>298</v>
      </c>
      <c r="BE137" s="133">
        <f t="shared" si="14"/>
        <v>0</v>
      </c>
      <c r="BF137" s="133">
        <f t="shared" si="15"/>
        <v>0</v>
      </c>
      <c r="BG137" s="133">
        <f t="shared" si="16"/>
        <v>0</v>
      </c>
      <c r="BH137" s="133">
        <f t="shared" si="17"/>
        <v>0</v>
      </c>
      <c r="BI137" s="133">
        <f t="shared" si="18"/>
        <v>0</v>
      </c>
      <c r="BJ137" s="39" t="s">
        <v>8</v>
      </c>
      <c r="BK137" s="133">
        <f t="shared" si="19"/>
        <v>0</v>
      </c>
      <c r="BL137" s="39" t="s">
        <v>304</v>
      </c>
      <c r="BM137" s="132" t="s">
        <v>4560</v>
      </c>
    </row>
    <row r="138" spans="1:65" s="49" customFormat="1" ht="24.2" customHeight="1">
      <c r="A138" s="47"/>
      <c r="B138" s="46"/>
      <c r="C138" s="135" t="s">
        <v>363</v>
      </c>
      <c r="D138" s="135" t="s">
        <v>300</v>
      </c>
      <c r="E138" s="136" t="s">
        <v>4561</v>
      </c>
      <c r="F138" s="137" t="s">
        <v>4562</v>
      </c>
      <c r="G138" s="138" t="s">
        <v>303</v>
      </c>
      <c r="H138" s="139">
        <v>7.152</v>
      </c>
      <c r="I138" s="23"/>
      <c r="J138" s="140">
        <f t="shared" si="10"/>
        <v>0</v>
      </c>
      <c r="K138" s="137" t="s">
        <v>314</v>
      </c>
      <c r="L138" s="46"/>
      <c r="M138" s="141" t="s">
        <v>1</v>
      </c>
      <c r="N138" s="142" t="s">
        <v>40</v>
      </c>
      <c r="O138" s="129"/>
      <c r="P138" s="130">
        <f t="shared" si="11"/>
        <v>0</v>
      </c>
      <c r="Q138" s="130">
        <v>0</v>
      </c>
      <c r="R138" s="130">
        <f t="shared" si="12"/>
        <v>0</v>
      </c>
      <c r="S138" s="130">
        <v>0</v>
      </c>
      <c r="T138" s="131">
        <f t="shared" si="1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83</v>
      </c>
      <c r="AY138" s="39" t="s">
        <v>298</v>
      </c>
      <c r="BE138" s="133">
        <f t="shared" si="14"/>
        <v>0</v>
      </c>
      <c r="BF138" s="133">
        <f t="shared" si="15"/>
        <v>0</v>
      </c>
      <c r="BG138" s="133">
        <f t="shared" si="16"/>
        <v>0</v>
      </c>
      <c r="BH138" s="133">
        <f t="shared" si="17"/>
        <v>0</v>
      </c>
      <c r="BI138" s="133">
        <f t="shared" si="18"/>
        <v>0</v>
      </c>
      <c r="BJ138" s="39" t="s">
        <v>8</v>
      </c>
      <c r="BK138" s="133">
        <f t="shared" si="19"/>
        <v>0</v>
      </c>
      <c r="BL138" s="39" t="s">
        <v>304</v>
      </c>
      <c r="BM138" s="132" t="s">
        <v>4563</v>
      </c>
    </row>
    <row r="139" spans="1:65" s="49" customFormat="1" ht="24.2" customHeight="1">
      <c r="A139" s="47"/>
      <c r="B139" s="46"/>
      <c r="C139" s="135" t="s">
        <v>367</v>
      </c>
      <c r="D139" s="135" t="s">
        <v>300</v>
      </c>
      <c r="E139" s="136" t="s">
        <v>4564</v>
      </c>
      <c r="F139" s="137" t="s">
        <v>4565</v>
      </c>
      <c r="G139" s="138" t="s">
        <v>303</v>
      </c>
      <c r="H139" s="139">
        <v>25.12</v>
      </c>
      <c r="I139" s="23"/>
      <c r="J139" s="140">
        <f t="shared" si="10"/>
        <v>0</v>
      </c>
      <c r="K139" s="137" t="s">
        <v>314</v>
      </c>
      <c r="L139" s="46"/>
      <c r="M139" s="141" t="s">
        <v>1</v>
      </c>
      <c r="N139" s="142" t="s">
        <v>40</v>
      </c>
      <c r="O139" s="129"/>
      <c r="P139" s="130">
        <f t="shared" si="11"/>
        <v>0</v>
      </c>
      <c r="Q139" s="130">
        <v>0</v>
      </c>
      <c r="R139" s="130">
        <f t="shared" si="12"/>
        <v>0</v>
      </c>
      <c r="S139" s="130">
        <v>0</v>
      </c>
      <c r="T139" s="131">
        <f t="shared" si="1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304</v>
      </c>
      <c r="AT139" s="132" t="s">
        <v>300</v>
      </c>
      <c r="AU139" s="132" t="s">
        <v>83</v>
      </c>
      <c r="AY139" s="39" t="s">
        <v>298</v>
      </c>
      <c r="BE139" s="133">
        <f t="shared" si="14"/>
        <v>0</v>
      </c>
      <c r="BF139" s="133">
        <f t="shared" si="15"/>
        <v>0</v>
      </c>
      <c r="BG139" s="133">
        <f t="shared" si="16"/>
        <v>0</v>
      </c>
      <c r="BH139" s="133">
        <f t="shared" si="17"/>
        <v>0</v>
      </c>
      <c r="BI139" s="133">
        <f t="shared" si="18"/>
        <v>0</v>
      </c>
      <c r="BJ139" s="39" t="s">
        <v>8</v>
      </c>
      <c r="BK139" s="133">
        <f t="shared" si="19"/>
        <v>0</v>
      </c>
      <c r="BL139" s="39" t="s">
        <v>304</v>
      </c>
      <c r="BM139" s="132" t="s">
        <v>4566</v>
      </c>
    </row>
    <row r="140" spans="1:65" s="49" customFormat="1" ht="24.2" customHeight="1">
      <c r="A140" s="47"/>
      <c r="B140" s="46"/>
      <c r="C140" s="135" t="s">
        <v>371</v>
      </c>
      <c r="D140" s="135" t="s">
        <v>300</v>
      </c>
      <c r="E140" s="136" t="s">
        <v>4567</v>
      </c>
      <c r="F140" s="137" t="s">
        <v>4568</v>
      </c>
      <c r="G140" s="138" t="s">
        <v>303</v>
      </c>
      <c r="H140" s="139">
        <v>1.2</v>
      </c>
      <c r="I140" s="23"/>
      <c r="J140" s="140">
        <f t="shared" si="10"/>
        <v>0</v>
      </c>
      <c r="K140" s="137" t="s">
        <v>314</v>
      </c>
      <c r="L140" s="46"/>
      <c r="M140" s="141" t="s">
        <v>1</v>
      </c>
      <c r="N140" s="142" t="s">
        <v>40</v>
      </c>
      <c r="O140" s="129"/>
      <c r="P140" s="130">
        <f t="shared" si="11"/>
        <v>0</v>
      </c>
      <c r="Q140" s="130">
        <v>0</v>
      </c>
      <c r="R140" s="130">
        <f t="shared" si="12"/>
        <v>0</v>
      </c>
      <c r="S140" s="130">
        <v>0</v>
      </c>
      <c r="T140" s="131">
        <f t="shared" si="1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304</v>
      </c>
      <c r="AT140" s="132" t="s">
        <v>300</v>
      </c>
      <c r="AU140" s="132" t="s">
        <v>83</v>
      </c>
      <c r="AY140" s="39" t="s">
        <v>298</v>
      </c>
      <c r="BE140" s="133">
        <f t="shared" si="14"/>
        <v>0</v>
      </c>
      <c r="BF140" s="133">
        <f t="shared" si="15"/>
        <v>0</v>
      </c>
      <c r="BG140" s="133">
        <f t="shared" si="16"/>
        <v>0</v>
      </c>
      <c r="BH140" s="133">
        <f t="shared" si="17"/>
        <v>0</v>
      </c>
      <c r="BI140" s="133">
        <f t="shared" si="18"/>
        <v>0</v>
      </c>
      <c r="BJ140" s="39" t="s">
        <v>8</v>
      </c>
      <c r="BK140" s="133">
        <f t="shared" si="19"/>
        <v>0</v>
      </c>
      <c r="BL140" s="39" t="s">
        <v>304</v>
      </c>
      <c r="BM140" s="132" t="s">
        <v>4569</v>
      </c>
    </row>
    <row r="141" spans="1:65" s="49" customFormat="1" ht="24.2" customHeight="1">
      <c r="A141" s="47"/>
      <c r="B141" s="46"/>
      <c r="C141" s="135" t="s">
        <v>9</v>
      </c>
      <c r="D141" s="135" t="s">
        <v>300</v>
      </c>
      <c r="E141" s="136" t="s">
        <v>4570</v>
      </c>
      <c r="F141" s="137" t="s">
        <v>4571</v>
      </c>
      <c r="G141" s="138" t="s">
        <v>303</v>
      </c>
      <c r="H141" s="139">
        <v>1.2</v>
      </c>
      <c r="I141" s="23"/>
      <c r="J141" s="140">
        <f t="shared" si="10"/>
        <v>0</v>
      </c>
      <c r="K141" s="137" t="s">
        <v>314</v>
      </c>
      <c r="L141" s="46"/>
      <c r="M141" s="141" t="s">
        <v>1</v>
      </c>
      <c r="N141" s="142" t="s">
        <v>40</v>
      </c>
      <c r="O141" s="129"/>
      <c r="P141" s="130">
        <f t="shared" si="11"/>
        <v>0</v>
      </c>
      <c r="Q141" s="130">
        <v>0</v>
      </c>
      <c r="R141" s="130">
        <f t="shared" si="12"/>
        <v>0</v>
      </c>
      <c r="S141" s="130">
        <v>0</v>
      </c>
      <c r="T141" s="131">
        <f t="shared" si="1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304</v>
      </c>
      <c r="AT141" s="132" t="s">
        <v>300</v>
      </c>
      <c r="AU141" s="132" t="s">
        <v>83</v>
      </c>
      <c r="AY141" s="39" t="s">
        <v>298</v>
      </c>
      <c r="BE141" s="133">
        <f t="shared" si="14"/>
        <v>0</v>
      </c>
      <c r="BF141" s="133">
        <f t="shared" si="15"/>
        <v>0</v>
      </c>
      <c r="BG141" s="133">
        <f t="shared" si="16"/>
        <v>0</v>
      </c>
      <c r="BH141" s="133">
        <f t="shared" si="17"/>
        <v>0</v>
      </c>
      <c r="BI141" s="133">
        <f t="shared" si="18"/>
        <v>0</v>
      </c>
      <c r="BJ141" s="39" t="s">
        <v>8</v>
      </c>
      <c r="BK141" s="133">
        <f t="shared" si="19"/>
        <v>0</v>
      </c>
      <c r="BL141" s="39" t="s">
        <v>304</v>
      </c>
      <c r="BM141" s="132" t="s">
        <v>4572</v>
      </c>
    </row>
    <row r="142" spans="1:65" s="49" customFormat="1" ht="14.45" customHeight="1">
      <c r="A142" s="47"/>
      <c r="B142" s="46"/>
      <c r="C142" s="135" t="s">
        <v>378</v>
      </c>
      <c r="D142" s="135" t="s">
        <v>300</v>
      </c>
      <c r="E142" s="136" t="s">
        <v>2582</v>
      </c>
      <c r="F142" s="137" t="s">
        <v>2583</v>
      </c>
      <c r="G142" s="138" t="s">
        <v>381</v>
      </c>
      <c r="H142" s="139">
        <v>119.48</v>
      </c>
      <c r="I142" s="23"/>
      <c r="J142" s="140">
        <f t="shared" si="10"/>
        <v>0</v>
      </c>
      <c r="K142" s="137" t="s">
        <v>1</v>
      </c>
      <c r="L142" s="46"/>
      <c r="M142" s="141" t="s">
        <v>1</v>
      </c>
      <c r="N142" s="142" t="s">
        <v>40</v>
      </c>
      <c r="O142" s="129"/>
      <c r="P142" s="130">
        <f t="shared" si="11"/>
        <v>0</v>
      </c>
      <c r="Q142" s="130">
        <v>0.00058136</v>
      </c>
      <c r="R142" s="130">
        <f t="shared" si="12"/>
        <v>0.0694608928</v>
      </c>
      <c r="S142" s="130">
        <v>0</v>
      </c>
      <c r="T142" s="131">
        <f t="shared" si="1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304</v>
      </c>
      <c r="AT142" s="132" t="s">
        <v>300</v>
      </c>
      <c r="AU142" s="132" t="s">
        <v>83</v>
      </c>
      <c r="AY142" s="39" t="s">
        <v>298</v>
      </c>
      <c r="BE142" s="133">
        <f t="shared" si="14"/>
        <v>0</v>
      </c>
      <c r="BF142" s="133">
        <f t="shared" si="15"/>
        <v>0</v>
      </c>
      <c r="BG142" s="133">
        <f t="shared" si="16"/>
        <v>0</v>
      </c>
      <c r="BH142" s="133">
        <f t="shared" si="17"/>
        <v>0</v>
      </c>
      <c r="BI142" s="133">
        <f t="shared" si="18"/>
        <v>0</v>
      </c>
      <c r="BJ142" s="39" t="s">
        <v>8</v>
      </c>
      <c r="BK142" s="133">
        <f t="shared" si="19"/>
        <v>0</v>
      </c>
      <c r="BL142" s="39" t="s">
        <v>304</v>
      </c>
      <c r="BM142" s="132" t="s">
        <v>4573</v>
      </c>
    </row>
    <row r="143" spans="2:51" s="150" customFormat="1" ht="12">
      <c r="B143" s="151"/>
      <c r="D143" s="152" t="s">
        <v>306</v>
      </c>
      <c r="E143" s="153" t="s">
        <v>1</v>
      </c>
      <c r="F143" s="154" t="s">
        <v>4574</v>
      </c>
      <c r="H143" s="155">
        <v>119.48</v>
      </c>
      <c r="L143" s="151"/>
      <c r="M143" s="156"/>
      <c r="N143" s="157"/>
      <c r="O143" s="157"/>
      <c r="P143" s="157"/>
      <c r="Q143" s="157"/>
      <c r="R143" s="157"/>
      <c r="S143" s="157"/>
      <c r="T143" s="158"/>
      <c r="AT143" s="153" t="s">
        <v>306</v>
      </c>
      <c r="AU143" s="153" t="s">
        <v>83</v>
      </c>
      <c r="AV143" s="150" t="s">
        <v>83</v>
      </c>
      <c r="AW143" s="150" t="s">
        <v>31</v>
      </c>
      <c r="AX143" s="150" t="s">
        <v>75</v>
      </c>
      <c r="AY143" s="153" t="s">
        <v>298</v>
      </c>
    </row>
    <row r="144" spans="2:51" s="167" customFormat="1" ht="12">
      <c r="B144" s="168"/>
      <c r="D144" s="152" t="s">
        <v>306</v>
      </c>
      <c r="E144" s="169" t="s">
        <v>1</v>
      </c>
      <c r="F144" s="170" t="s">
        <v>430</v>
      </c>
      <c r="H144" s="171">
        <v>119.48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306</v>
      </c>
      <c r="AU144" s="169" t="s">
        <v>83</v>
      </c>
      <c r="AV144" s="167" t="s">
        <v>304</v>
      </c>
      <c r="AW144" s="167" t="s">
        <v>31</v>
      </c>
      <c r="AX144" s="167" t="s">
        <v>8</v>
      </c>
      <c r="AY144" s="169" t="s">
        <v>298</v>
      </c>
    </row>
    <row r="145" spans="1:65" s="49" customFormat="1" ht="14.45" customHeight="1">
      <c r="A145" s="47"/>
      <c r="B145" s="46"/>
      <c r="C145" s="135" t="s">
        <v>384</v>
      </c>
      <c r="D145" s="135" t="s">
        <v>300</v>
      </c>
      <c r="E145" s="136" t="s">
        <v>2586</v>
      </c>
      <c r="F145" s="137" t="s">
        <v>2587</v>
      </c>
      <c r="G145" s="138" t="s">
        <v>381</v>
      </c>
      <c r="H145" s="139">
        <v>119.48</v>
      </c>
      <c r="I145" s="23"/>
      <c r="J145" s="140">
        <f>ROUND(I145*H145,0)</f>
        <v>0</v>
      </c>
      <c r="K145" s="137" t="s">
        <v>1</v>
      </c>
      <c r="L145" s="46"/>
      <c r="M145" s="141" t="s">
        <v>1</v>
      </c>
      <c r="N145" s="142" t="s">
        <v>40</v>
      </c>
      <c r="O145" s="129"/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304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304</v>
      </c>
      <c r="BM145" s="132" t="s">
        <v>4575</v>
      </c>
    </row>
    <row r="146" spans="1:65" s="49" customFormat="1" ht="24.2" customHeight="1">
      <c r="A146" s="47"/>
      <c r="B146" s="46"/>
      <c r="C146" s="135" t="s">
        <v>389</v>
      </c>
      <c r="D146" s="135" t="s">
        <v>300</v>
      </c>
      <c r="E146" s="136" t="s">
        <v>324</v>
      </c>
      <c r="F146" s="137" t="s">
        <v>325</v>
      </c>
      <c r="G146" s="138" t="s">
        <v>303</v>
      </c>
      <c r="H146" s="139">
        <v>49.238</v>
      </c>
      <c r="I146" s="23"/>
      <c r="J146" s="140">
        <f>ROUND(I146*H146,0)</f>
        <v>0</v>
      </c>
      <c r="K146" s="137" t="s">
        <v>314</v>
      </c>
      <c r="L146" s="46"/>
      <c r="M146" s="141" t="s">
        <v>1</v>
      </c>
      <c r="N146" s="142" t="s">
        <v>40</v>
      </c>
      <c r="O146" s="129"/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304</v>
      </c>
      <c r="AT146" s="132" t="s">
        <v>300</v>
      </c>
      <c r="AU146" s="132" t="s">
        <v>83</v>
      </c>
      <c r="AY146" s="39" t="s">
        <v>298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39" t="s">
        <v>8</v>
      </c>
      <c r="BK146" s="133">
        <f>ROUND(I146*H146,0)</f>
        <v>0</v>
      </c>
      <c r="BL146" s="39" t="s">
        <v>304</v>
      </c>
      <c r="BM146" s="132" t="s">
        <v>4576</v>
      </c>
    </row>
    <row r="147" spans="1:65" s="49" customFormat="1" ht="37.9" customHeight="1">
      <c r="A147" s="47"/>
      <c r="B147" s="46"/>
      <c r="C147" s="135" t="s">
        <v>395</v>
      </c>
      <c r="D147" s="135" t="s">
        <v>300</v>
      </c>
      <c r="E147" s="136" t="s">
        <v>328</v>
      </c>
      <c r="F147" s="137" t="s">
        <v>329</v>
      </c>
      <c r="G147" s="138" t="s">
        <v>303</v>
      </c>
      <c r="H147" s="139">
        <v>527.82</v>
      </c>
      <c r="I147" s="23"/>
      <c r="J147" s="140">
        <f>ROUND(I147*H147,0)</f>
        <v>0</v>
      </c>
      <c r="K147" s="137" t="s">
        <v>314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4577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4578</v>
      </c>
      <c r="H148" s="155">
        <v>527.82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75</v>
      </c>
      <c r="AY148" s="153" t="s">
        <v>298</v>
      </c>
    </row>
    <row r="149" spans="2:51" s="167" customFormat="1" ht="12">
      <c r="B149" s="168"/>
      <c r="D149" s="152" t="s">
        <v>306</v>
      </c>
      <c r="E149" s="169" t="s">
        <v>1</v>
      </c>
      <c r="F149" s="170" t="s">
        <v>430</v>
      </c>
      <c r="H149" s="171">
        <v>527.82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306</v>
      </c>
      <c r="AU149" s="169" t="s">
        <v>83</v>
      </c>
      <c r="AV149" s="167" t="s">
        <v>304</v>
      </c>
      <c r="AW149" s="167" t="s">
        <v>31</v>
      </c>
      <c r="AX149" s="167" t="s">
        <v>8</v>
      </c>
      <c r="AY149" s="169" t="s">
        <v>298</v>
      </c>
    </row>
    <row r="150" spans="1:65" s="49" customFormat="1" ht="24.2" customHeight="1">
      <c r="A150" s="47"/>
      <c r="B150" s="46"/>
      <c r="C150" s="135" t="s">
        <v>401</v>
      </c>
      <c r="D150" s="135" t="s">
        <v>300</v>
      </c>
      <c r="E150" s="136" t="s">
        <v>364</v>
      </c>
      <c r="F150" s="137" t="s">
        <v>365</v>
      </c>
      <c r="G150" s="138" t="s">
        <v>303</v>
      </c>
      <c r="H150" s="139">
        <v>49.238</v>
      </c>
      <c r="I150" s="23"/>
      <c r="J150" s="140">
        <f>ROUND(I150*H150,0)</f>
        <v>0</v>
      </c>
      <c r="K150" s="137" t="s">
        <v>314</v>
      </c>
      <c r="L150" s="46"/>
      <c r="M150" s="141" t="s">
        <v>1</v>
      </c>
      <c r="N150" s="142" t="s">
        <v>40</v>
      </c>
      <c r="O150" s="129"/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83</v>
      </c>
      <c r="AY150" s="39" t="s">
        <v>298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39" t="s">
        <v>8</v>
      </c>
      <c r="BK150" s="133">
        <f>ROUND(I150*H150,0)</f>
        <v>0</v>
      </c>
      <c r="BL150" s="39" t="s">
        <v>304</v>
      </c>
      <c r="BM150" s="132" t="s">
        <v>4579</v>
      </c>
    </row>
    <row r="151" spans="1:65" s="49" customFormat="1" ht="14.45" customHeight="1">
      <c r="A151" s="47"/>
      <c r="B151" s="46"/>
      <c r="C151" s="135" t="s">
        <v>7</v>
      </c>
      <c r="D151" s="135" t="s">
        <v>300</v>
      </c>
      <c r="E151" s="136" t="s">
        <v>341</v>
      </c>
      <c r="F151" s="137" t="s">
        <v>342</v>
      </c>
      <c r="G151" s="138" t="s">
        <v>303</v>
      </c>
      <c r="H151" s="139">
        <v>49.238</v>
      </c>
      <c r="I151" s="23"/>
      <c r="J151" s="140">
        <f>ROUND(I151*H151,0)</f>
        <v>0</v>
      </c>
      <c r="K151" s="137" t="s">
        <v>314</v>
      </c>
      <c r="L151" s="46"/>
      <c r="M151" s="141" t="s">
        <v>1</v>
      </c>
      <c r="N151" s="142" t="s">
        <v>40</v>
      </c>
      <c r="O151" s="129"/>
      <c r="P151" s="130">
        <f>O151*H151</f>
        <v>0</v>
      </c>
      <c r="Q151" s="130">
        <v>0</v>
      </c>
      <c r="R151" s="130">
        <f>Q151*H151</f>
        <v>0</v>
      </c>
      <c r="S151" s="130">
        <v>0</v>
      </c>
      <c r="T151" s="131">
        <f>S151*H151</f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83</v>
      </c>
      <c r="AY151" s="39" t="s">
        <v>298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39" t="s">
        <v>8</v>
      </c>
      <c r="BK151" s="133">
        <f>ROUND(I151*H151,0)</f>
        <v>0</v>
      </c>
      <c r="BL151" s="39" t="s">
        <v>304</v>
      </c>
      <c r="BM151" s="132" t="s">
        <v>4580</v>
      </c>
    </row>
    <row r="152" spans="1:65" s="49" customFormat="1" ht="24.2" customHeight="1">
      <c r="A152" s="47"/>
      <c r="B152" s="46"/>
      <c r="C152" s="135" t="s">
        <v>414</v>
      </c>
      <c r="D152" s="135" t="s">
        <v>300</v>
      </c>
      <c r="E152" s="136" t="s">
        <v>345</v>
      </c>
      <c r="F152" s="137" t="s">
        <v>346</v>
      </c>
      <c r="G152" s="138" t="s">
        <v>347</v>
      </c>
      <c r="H152" s="139">
        <v>98.476</v>
      </c>
      <c r="I152" s="23"/>
      <c r="J152" s="140">
        <f>ROUND(I152*H152,0)</f>
        <v>0</v>
      </c>
      <c r="K152" s="137" t="s">
        <v>314</v>
      </c>
      <c r="L152" s="46"/>
      <c r="M152" s="141" t="s">
        <v>1</v>
      </c>
      <c r="N152" s="142" t="s">
        <v>40</v>
      </c>
      <c r="O152" s="129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304</v>
      </c>
      <c r="AT152" s="132" t="s">
        <v>300</v>
      </c>
      <c r="AU152" s="132" t="s">
        <v>83</v>
      </c>
      <c r="AY152" s="39" t="s">
        <v>298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39" t="s">
        <v>8</v>
      </c>
      <c r="BK152" s="133">
        <f>ROUND(I152*H152,0)</f>
        <v>0</v>
      </c>
      <c r="BL152" s="39" t="s">
        <v>304</v>
      </c>
      <c r="BM152" s="132" t="s">
        <v>4581</v>
      </c>
    </row>
    <row r="153" spans="2:51" s="150" customFormat="1" ht="12">
      <c r="B153" s="151"/>
      <c r="D153" s="152" t="s">
        <v>306</v>
      </c>
      <c r="E153" s="153" t="s">
        <v>1</v>
      </c>
      <c r="F153" s="154" t="s">
        <v>4582</v>
      </c>
      <c r="H153" s="155">
        <v>98.476</v>
      </c>
      <c r="L153" s="151"/>
      <c r="M153" s="156"/>
      <c r="N153" s="157"/>
      <c r="O153" s="157"/>
      <c r="P153" s="157"/>
      <c r="Q153" s="157"/>
      <c r="R153" s="157"/>
      <c r="S153" s="157"/>
      <c r="T153" s="158"/>
      <c r="AT153" s="153" t="s">
        <v>306</v>
      </c>
      <c r="AU153" s="153" t="s">
        <v>83</v>
      </c>
      <c r="AV153" s="150" t="s">
        <v>83</v>
      </c>
      <c r="AW153" s="150" t="s">
        <v>31</v>
      </c>
      <c r="AX153" s="150" t="s">
        <v>75</v>
      </c>
      <c r="AY153" s="153" t="s">
        <v>298</v>
      </c>
    </row>
    <row r="154" spans="2:51" s="167" customFormat="1" ht="12">
      <c r="B154" s="168"/>
      <c r="D154" s="152" t="s">
        <v>306</v>
      </c>
      <c r="E154" s="169" t="s">
        <v>1</v>
      </c>
      <c r="F154" s="170" t="s">
        <v>430</v>
      </c>
      <c r="H154" s="171">
        <v>98.476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306</v>
      </c>
      <c r="AU154" s="169" t="s">
        <v>83</v>
      </c>
      <c r="AV154" s="167" t="s">
        <v>304</v>
      </c>
      <c r="AW154" s="167" t="s">
        <v>31</v>
      </c>
      <c r="AX154" s="167" t="s">
        <v>8</v>
      </c>
      <c r="AY154" s="169" t="s">
        <v>298</v>
      </c>
    </row>
    <row r="155" spans="1:65" s="49" customFormat="1" ht="24.2" customHeight="1">
      <c r="A155" s="47"/>
      <c r="B155" s="46"/>
      <c r="C155" s="135" t="s">
        <v>421</v>
      </c>
      <c r="D155" s="135" t="s">
        <v>300</v>
      </c>
      <c r="E155" s="136" t="s">
        <v>4094</v>
      </c>
      <c r="F155" s="137" t="s">
        <v>352</v>
      </c>
      <c r="G155" s="138" t="s">
        <v>303</v>
      </c>
      <c r="H155" s="139">
        <v>117.476</v>
      </c>
      <c r="I155" s="23"/>
      <c r="J155" s="140">
        <f>ROUND(I155*H155,0)</f>
        <v>0</v>
      </c>
      <c r="K155" s="137" t="s">
        <v>1</v>
      </c>
      <c r="L155" s="46"/>
      <c r="M155" s="141" t="s">
        <v>1</v>
      </c>
      <c r="N155" s="142" t="s">
        <v>40</v>
      </c>
      <c r="O155" s="129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83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4583</v>
      </c>
    </row>
    <row r="156" spans="1:65" s="49" customFormat="1" ht="24.2" customHeight="1">
      <c r="A156" s="47"/>
      <c r="B156" s="46"/>
      <c r="C156" s="135" t="s">
        <v>431</v>
      </c>
      <c r="D156" s="135" t="s">
        <v>300</v>
      </c>
      <c r="E156" s="136" t="s">
        <v>4584</v>
      </c>
      <c r="F156" s="137" t="s">
        <v>4585</v>
      </c>
      <c r="G156" s="138" t="s">
        <v>303</v>
      </c>
      <c r="H156" s="139">
        <v>26.944</v>
      </c>
      <c r="I156" s="23"/>
      <c r="J156" s="140">
        <f>ROUND(I156*H156,0)</f>
        <v>0</v>
      </c>
      <c r="K156" s="137" t="s">
        <v>314</v>
      </c>
      <c r="L156" s="46"/>
      <c r="M156" s="141" t="s">
        <v>1</v>
      </c>
      <c r="N156" s="142" t="s">
        <v>40</v>
      </c>
      <c r="O156" s="129"/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304</v>
      </c>
      <c r="AT156" s="132" t="s">
        <v>300</v>
      </c>
      <c r="AU156" s="132" t="s">
        <v>83</v>
      </c>
      <c r="AY156" s="39" t="s">
        <v>298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39" t="s">
        <v>8</v>
      </c>
      <c r="BK156" s="133">
        <f>ROUND(I156*H156,0)</f>
        <v>0</v>
      </c>
      <c r="BL156" s="39" t="s">
        <v>304</v>
      </c>
      <c r="BM156" s="132" t="s">
        <v>4586</v>
      </c>
    </row>
    <row r="157" spans="2:51" s="180" customFormat="1" ht="12">
      <c r="B157" s="181"/>
      <c r="D157" s="152" t="s">
        <v>306</v>
      </c>
      <c r="E157" s="182" t="s">
        <v>1</v>
      </c>
      <c r="F157" s="183" t="s">
        <v>4587</v>
      </c>
      <c r="H157" s="182" t="s">
        <v>1</v>
      </c>
      <c r="L157" s="181"/>
      <c r="M157" s="184"/>
      <c r="N157" s="185"/>
      <c r="O157" s="185"/>
      <c r="P157" s="185"/>
      <c r="Q157" s="185"/>
      <c r="R157" s="185"/>
      <c r="S157" s="185"/>
      <c r="T157" s="186"/>
      <c r="AT157" s="182" t="s">
        <v>306</v>
      </c>
      <c r="AU157" s="182" t="s">
        <v>83</v>
      </c>
      <c r="AV157" s="180" t="s">
        <v>8</v>
      </c>
      <c r="AW157" s="180" t="s">
        <v>31</v>
      </c>
      <c r="AX157" s="180" t="s">
        <v>75</v>
      </c>
      <c r="AY157" s="182" t="s">
        <v>298</v>
      </c>
    </row>
    <row r="158" spans="2:51" s="150" customFormat="1" ht="12">
      <c r="B158" s="151"/>
      <c r="D158" s="152" t="s">
        <v>306</v>
      </c>
      <c r="E158" s="153" t="s">
        <v>1</v>
      </c>
      <c r="F158" s="154" t="s">
        <v>4588</v>
      </c>
      <c r="H158" s="155">
        <v>26.944</v>
      </c>
      <c r="L158" s="151"/>
      <c r="M158" s="156"/>
      <c r="N158" s="157"/>
      <c r="O158" s="157"/>
      <c r="P158" s="157"/>
      <c r="Q158" s="157"/>
      <c r="R158" s="157"/>
      <c r="S158" s="157"/>
      <c r="T158" s="158"/>
      <c r="AT158" s="153" t="s">
        <v>306</v>
      </c>
      <c r="AU158" s="153" t="s">
        <v>83</v>
      </c>
      <c r="AV158" s="150" t="s">
        <v>83</v>
      </c>
      <c r="AW158" s="150" t="s">
        <v>31</v>
      </c>
      <c r="AX158" s="150" t="s">
        <v>75</v>
      </c>
      <c r="AY158" s="153" t="s">
        <v>298</v>
      </c>
    </row>
    <row r="159" spans="2:51" s="167" customFormat="1" ht="12">
      <c r="B159" s="168"/>
      <c r="D159" s="152" t="s">
        <v>306</v>
      </c>
      <c r="E159" s="169" t="s">
        <v>1</v>
      </c>
      <c r="F159" s="170" t="s">
        <v>430</v>
      </c>
      <c r="H159" s="171">
        <v>26.944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306</v>
      </c>
      <c r="AU159" s="169" t="s">
        <v>83</v>
      </c>
      <c r="AV159" s="167" t="s">
        <v>304</v>
      </c>
      <c r="AW159" s="167" t="s">
        <v>31</v>
      </c>
      <c r="AX159" s="167" t="s">
        <v>8</v>
      </c>
      <c r="AY159" s="169" t="s">
        <v>298</v>
      </c>
    </row>
    <row r="160" spans="1:65" s="49" customFormat="1" ht="14.45" customHeight="1">
      <c r="A160" s="47"/>
      <c r="B160" s="46"/>
      <c r="C160" s="120" t="s">
        <v>435</v>
      </c>
      <c r="D160" s="120" t="s">
        <v>358</v>
      </c>
      <c r="E160" s="121" t="s">
        <v>2605</v>
      </c>
      <c r="F160" s="122" t="s">
        <v>2606</v>
      </c>
      <c r="G160" s="123" t="s">
        <v>347</v>
      </c>
      <c r="H160" s="124">
        <v>53.888</v>
      </c>
      <c r="I160" s="24"/>
      <c r="J160" s="125">
        <f>ROUND(I160*H160,0)</f>
        <v>0</v>
      </c>
      <c r="K160" s="122" t="s">
        <v>1</v>
      </c>
      <c r="L160" s="126"/>
      <c r="M160" s="127" t="s">
        <v>1</v>
      </c>
      <c r="N160" s="128" t="s">
        <v>40</v>
      </c>
      <c r="O160" s="129"/>
      <c r="P160" s="130">
        <f>O160*H160</f>
        <v>0</v>
      </c>
      <c r="Q160" s="130">
        <v>1</v>
      </c>
      <c r="R160" s="130">
        <f>Q160*H160</f>
        <v>53.888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340</v>
      </c>
      <c r="AT160" s="132" t="s">
        <v>358</v>
      </c>
      <c r="AU160" s="132" t="s">
        <v>83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4589</v>
      </c>
    </row>
    <row r="161" spans="2:51" s="180" customFormat="1" ht="12">
      <c r="B161" s="181"/>
      <c r="D161" s="152" t="s">
        <v>306</v>
      </c>
      <c r="E161" s="182" t="s">
        <v>1</v>
      </c>
      <c r="F161" s="183" t="s">
        <v>4537</v>
      </c>
      <c r="H161" s="182" t="s">
        <v>1</v>
      </c>
      <c r="L161" s="181"/>
      <c r="M161" s="184"/>
      <c r="N161" s="185"/>
      <c r="O161" s="185"/>
      <c r="P161" s="185"/>
      <c r="Q161" s="185"/>
      <c r="R161" s="185"/>
      <c r="S161" s="185"/>
      <c r="T161" s="186"/>
      <c r="AT161" s="182" t="s">
        <v>306</v>
      </c>
      <c r="AU161" s="182" t="s">
        <v>83</v>
      </c>
      <c r="AV161" s="180" t="s">
        <v>8</v>
      </c>
      <c r="AW161" s="180" t="s">
        <v>31</v>
      </c>
      <c r="AX161" s="180" t="s">
        <v>75</v>
      </c>
      <c r="AY161" s="182" t="s">
        <v>298</v>
      </c>
    </row>
    <row r="162" spans="2:51" s="150" customFormat="1" ht="12">
      <c r="B162" s="151"/>
      <c r="D162" s="152" t="s">
        <v>306</v>
      </c>
      <c r="E162" s="153" t="s">
        <v>1</v>
      </c>
      <c r="F162" s="154" t="s">
        <v>4590</v>
      </c>
      <c r="H162" s="155">
        <v>53.888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306</v>
      </c>
      <c r="AU162" s="153" t="s">
        <v>83</v>
      </c>
      <c r="AV162" s="150" t="s">
        <v>83</v>
      </c>
      <c r="AW162" s="150" t="s">
        <v>31</v>
      </c>
      <c r="AX162" s="150" t="s">
        <v>75</v>
      </c>
      <c r="AY162" s="153" t="s">
        <v>298</v>
      </c>
    </row>
    <row r="163" spans="2:51" s="167" customFormat="1" ht="12">
      <c r="B163" s="168"/>
      <c r="D163" s="152" t="s">
        <v>306</v>
      </c>
      <c r="E163" s="169" t="s">
        <v>1</v>
      </c>
      <c r="F163" s="170" t="s">
        <v>430</v>
      </c>
      <c r="H163" s="171">
        <v>53.888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306</v>
      </c>
      <c r="AU163" s="169" t="s">
        <v>83</v>
      </c>
      <c r="AV163" s="167" t="s">
        <v>304</v>
      </c>
      <c r="AW163" s="167" t="s">
        <v>31</v>
      </c>
      <c r="AX163" s="167" t="s">
        <v>8</v>
      </c>
      <c r="AY163" s="169" t="s">
        <v>298</v>
      </c>
    </row>
    <row r="164" spans="1:65" s="49" customFormat="1" ht="24.2" customHeight="1">
      <c r="A164" s="47"/>
      <c r="B164" s="46"/>
      <c r="C164" s="135" t="s">
        <v>442</v>
      </c>
      <c r="D164" s="135" t="s">
        <v>300</v>
      </c>
      <c r="E164" s="136" t="s">
        <v>4591</v>
      </c>
      <c r="F164" s="137" t="s">
        <v>4592</v>
      </c>
      <c r="G164" s="138" t="s">
        <v>303</v>
      </c>
      <c r="H164" s="139">
        <v>17.149</v>
      </c>
      <c r="I164" s="23"/>
      <c r="J164" s="140">
        <f>ROUND(I164*H164,0)</f>
        <v>0</v>
      </c>
      <c r="K164" s="137" t="s">
        <v>1</v>
      </c>
      <c r="L164" s="46"/>
      <c r="M164" s="141" t="s">
        <v>1</v>
      </c>
      <c r="N164" s="142" t="s">
        <v>40</v>
      </c>
      <c r="O164" s="129"/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83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4593</v>
      </c>
    </row>
    <row r="165" spans="1:65" s="49" customFormat="1" ht="24.2" customHeight="1">
      <c r="A165" s="47"/>
      <c r="B165" s="46"/>
      <c r="C165" s="135" t="s">
        <v>448</v>
      </c>
      <c r="D165" s="135" t="s">
        <v>300</v>
      </c>
      <c r="E165" s="136" t="s">
        <v>2601</v>
      </c>
      <c r="F165" s="137" t="s">
        <v>2602</v>
      </c>
      <c r="G165" s="138" t="s">
        <v>303</v>
      </c>
      <c r="H165" s="139">
        <v>17.149</v>
      </c>
      <c r="I165" s="23"/>
      <c r="J165" s="140">
        <f>ROUND(I165*H165,0)</f>
        <v>0</v>
      </c>
      <c r="K165" s="137" t="s">
        <v>1</v>
      </c>
      <c r="L165" s="46"/>
      <c r="M165" s="141" t="s">
        <v>1</v>
      </c>
      <c r="N165" s="142" t="s">
        <v>40</v>
      </c>
      <c r="O165" s="129"/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304</v>
      </c>
      <c r="AT165" s="132" t="s">
        <v>300</v>
      </c>
      <c r="AU165" s="132" t="s">
        <v>83</v>
      </c>
      <c r="AY165" s="39" t="s">
        <v>298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39" t="s">
        <v>8</v>
      </c>
      <c r="BK165" s="133">
        <f>ROUND(I165*H165,0)</f>
        <v>0</v>
      </c>
      <c r="BL165" s="39" t="s">
        <v>304</v>
      </c>
      <c r="BM165" s="132" t="s">
        <v>4594</v>
      </c>
    </row>
    <row r="166" spans="1:65" s="49" customFormat="1" ht="24.2" customHeight="1">
      <c r="A166" s="47"/>
      <c r="B166" s="46"/>
      <c r="C166" s="135" t="s">
        <v>454</v>
      </c>
      <c r="D166" s="135" t="s">
        <v>300</v>
      </c>
      <c r="E166" s="136" t="s">
        <v>2609</v>
      </c>
      <c r="F166" s="137" t="s">
        <v>2610</v>
      </c>
      <c r="G166" s="138" t="s">
        <v>381</v>
      </c>
      <c r="H166" s="139">
        <v>52.87</v>
      </c>
      <c r="I166" s="23"/>
      <c r="J166" s="140">
        <f>ROUND(I166*H166,0)</f>
        <v>0</v>
      </c>
      <c r="K166" s="137" t="s">
        <v>314</v>
      </c>
      <c r="L166" s="46"/>
      <c r="M166" s="141" t="s">
        <v>1</v>
      </c>
      <c r="N166" s="142" t="s">
        <v>40</v>
      </c>
      <c r="O166" s="129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83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4595</v>
      </c>
    </row>
    <row r="167" spans="2:51" s="180" customFormat="1" ht="12">
      <c r="B167" s="181"/>
      <c r="D167" s="152" t="s">
        <v>306</v>
      </c>
      <c r="E167" s="182" t="s">
        <v>1</v>
      </c>
      <c r="F167" s="183" t="s">
        <v>4596</v>
      </c>
      <c r="H167" s="182" t="s">
        <v>1</v>
      </c>
      <c r="L167" s="181"/>
      <c r="M167" s="184"/>
      <c r="N167" s="185"/>
      <c r="O167" s="185"/>
      <c r="P167" s="185"/>
      <c r="Q167" s="185"/>
      <c r="R167" s="185"/>
      <c r="S167" s="185"/>
      <c r="T167" s="186"/>
      <c r="AT167" s="182" t="s">
        <v>306</v>
      </c>
      <c r="AU167" s="182" t="s">
        <v>83</v>
      </c>
      <c r="AV167" s="180" t="s">
        <v>8</v>
      </c>
      <c r="AW167" s="180" t="s">
        <v>31</v>
      </c>
      <c r="AX167" s="180" t="s">
        <v>75</v>
      </c>
      <c r="AY167" s="182" t="s">
        <v>298</v>
      </c>
    </row>
    <row r="168" spans="2:51" s="150" customFormat="1" ht="12">
      <c r="B168" s="151"/>
      <c r="D168" s="152" t="s">
        <v>306</v>
      </c>
      <c r="E168" s="153" t="s">
        <v>1</v>
      </c>
      <c r="F168" s="154" t="s">
        <v>4597</v>
      </c>
      <c r="H168" s="155">
        <v>52.87</v>
      </c>
      <c r="L168" s="151"/>
      <c r="M168" s="156"/>
      <c r="N168" s="157"/>
      <c r="O168" s="157"/>
      <c r="P168" s="157"/>
      <c r="Q168" s="157"/>
      <c r="R168" s="157"/>
      <c r="S168" s="157"/>
      <c r="T168" s="158"/>
      <c r="AT168" s="153" t="s">
        <v>306</v>
      </c>
      <c r="AU168" s="153" t="s">
        <v>83</v>
      </c>
      <c r="AV168" s="150" t="s">
        <v>83</v>
      </c>
      <c r="AW168" s="150" t="s">
        <v>31</v>
      </c>
      <c r="AX168" s="150" t="s">
        <v>75</v>
      </c>
      <c r="AY168" s="153" t="s">
        <v>298</v>
      </c>
    </row>
    <row r="169" spans="2:51" s="167" customFormat="1" ht="12">
      <c r="B169" s="168"/>
      <c r="D169" s="152" t="s">
        <v>306</v>
      </c>
      <c r="E169" s="169" t="s">
        <v>1</v>
      </c>
      <c r="F169" s="170" t="s">
        <v>430</v>
      </c>
      <c r="H169" s="171">
        <v>52.87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306</v>
      </c>
      <c r="AU169" s="169" t="s">
        <v>83</v>
      </c>
      <c r="AV169" s="167" t="s">
        <v>304</v>
      </c>
      <c r="AW169" s="167" t="s">
        <v>31</v>
      </c>
      <c r="AX169" s="167" t="s">
        <v>8</v>
      </c>
      <c r="AY169" s="169" t="s">
        <v>298</v>
      </c>
    </row>
    <row r="170" spans="2:63" s="107" customFormat="1" ht="22.9" customHeight="1">
      <c r="B170" s="108"/>
      <c r="D170" s="109" t="s">
        <v>74</v>
      </c>
      <c r="E170" s="118" t="s">
        <v>310</v>
      </c>
      <c r="F170" s="118" t="s">
        <v>553</v>
      </c>
      <c r="J170" s="119">
        <f>BK170</f>
        <v>0</v>
      </c>
      <c r="L170" s="108"/>
      <c r="M170" s="112"/>
      <c r="N170" s="113"/>
      <c r="O170" s="113"/>
      <c r="P170" s="114">
        <f>SUM(P171:P174)</f>
        <v>0</v>
      </c>
      <c r="Q170" s="113"/>
      <c r="R170" s="114">
        <f>SUM(R171:R174)</f>
        <v>0</v>
      </c>
      <c r="S170" s="113"/>
      <c r="T170" s="115">
        <f>SUM(T171:T174)</f>
        <v>0</v>
      </c>
      <c r="AR170" s="109" t="s">
        <v>8</v>
      </c>
      <c r="AT170" s="116" t="s">
        <v>74</v>
      </c>
      <c r="AU170" s="116" t="s">
        <v>8</v>
      </c>
      <c r="AY170" s="109" t="s">
        <v>298</v>
      </c>
      <c r="BK170" s="117">
        <f>SUM(BK171:BK174)</f>
        <v>0</v>
      </c>
    </row>
    <row r="171" spans="1:65" s="49" customFormat="1" ht="14.45" customHeight="1">
      <c r="A171" s="47"/>
      <c r="B171" s="46"/>
      <c r="C171" s="135" t="s">
        <v>459</v>
      </c>
      <c r="D171" s="135" t="s">
        <v>300</v>
      </c>
      <c r="E171" s="136" t="s">
        <v>2613</v>
      </c>
      <c r="F171" s="137" t="s">
        <v>2614</v>
      </c>
      <c r="G171" s="138" t="s">
        <v>392</v>
      </c>
      <c r="H171" s="139">
        <v>59</v>
      </c>
      <c r="I171" s="23"/>
      <c r="J171" s="140">
        <f>ROUND(I171*H171,0)</f>
        <v>0</v>
      </c>
      <c r="K171" s="137" t="s">
        <v>1</v>
      </c>
      <c r="L171" s="46"/>
      <c r="M171" s="141" t="s">
        <v>1</v>
      </c>
      <c r="N171" s="142" t="s">
        <v>40</v>
      </c>
      <c r="O171" s="129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83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4598</v>
      </c>
    </row>
    <row r="172" spans="1:65" s="49" customFormat="1" ht="14.45" customHeight="1">
      <c r="A172" s="47"/>
      <c r="B172" s="46"/>
      <c r="C172" s="135" t="s">
        <v>465</v>
      </c>
      <c r="D172" s="135" t="s">
        <v>300</v>
      </c>
      <c r="E172" s="136" t="s">
        <v>4360</v>
      </c>
      <c r="F172" s="137" t="s">
        <v>4361</v>
      </c>
      <c r="G172" s="138" t="s">
        <v>392</v>
      </c>
      <c r="H172" s="139">
        <v>59</v>
      </c>
      <c r="I172" s="23"/>
      <c r="J172" s="140">
        <f>ROUND(I172*H172,0)</f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83</v>
      </c>
      <c r="AY172" s="39" t="s">
        <v>298</v>
      </c>
      <c r="BE172" s="133">
        <f>IF(N172="základní",J172,0)</f>
        <v>0</v>
      </c>
      <c r="BF172" s="133">
        <f>IF(N172="snížená",J172,0)</f>
        <v>0</v>
      </c>
      <c r="BG172" s="133">
        <f>IF(N172="zákl. přenesená",J172,0)</f>
        <v>0</v>
      </c>
      <c r="BH172" s="133">
        <f>IF(N172="sníž. přenesená",J172,0)</f>
        <v>0</v>
      </c>
      <c r="BI172" s="133">
        <f>IF(N172="nulová",J172,0)</f>
        <v>0</v>
      </c>
      <c r="BJ172" s="39" t="s">
        <v>8</v>
      </c>
      <c r="BK172" s="133">
        <f>ROUND(I172*H172,0)</f>
        <v>0</v>
      </c>
      <c r="BL172" s="39" t="s">
        <v>304</v>
      </c>
      <c r="BM172" s="132" t="s">
        <v>4599</v>
      </c>
    </row>
    <row r="173" spans="1:65" s="49" customFormat="1" ht="24.2" customHeight="1">
      <c r="A173" s="47"/>
      <c r="B173" s="46"/>
      <c r="C173" s="135" t="s">
        <v>471</v>
      </c>
      <c r="D173" s="135" t="s">
        <v>300</v>
      </c>
      <c r="E173" s="136" t="s">
        <v>4600</v>
      </c>
      <c r="F173" s="137" t="s">
        <v>4601</v>
      </c>
      <c r="G173" s="138" t="s">
        <v>438</v>
      </c>
      <c r="H173" s="139">
        <v>1</v>
      </c>
      <c r="I173" s="23"/>
      <c r="J173" s="140">
        <f>ROUND(I173*H173,0)</f>
        <v>0</v>
      </c>
      <c r="K173" s="137" t="s">
        <v>1</v>
      </c>
      <c r="L173" s="46"/>
      <c r="M173" s="141" t="s">
        <v>1</v>
      </c>
      <c r="N173" s="142" t="s">
        <v>40</v>
      </c>
      <c r="O173" s="129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4602</v>
      </c>
    </row>
    <row r="174" spans="1:65" s="49" customFormat="1" ht="24.2" customHeight="1">
      <c r="A174" s="47"/>
      <c r="B174" s="46"/>
      <c r="C174" s="120" t="s">
        <v>475</v>
      </c>
      <c r="D174" s="120" t="s">
        <v>358</v>
      </c>
      <c r="E174" s="121" t="s">
        <v>4603</v>
      </c>
      <c r="F174" s="122" t="s">
        <v>4604</v>
      </c>
      <c r="G174" s="123" t="s">
        <v>438</v>
      </c>
      <c r="H174" s="124">
        <v>1</v>
      </c>
      <c r="I174" s="24"/>
      <c r="J174" s="125">
        <f>ROUND(I174*H174,0)</f>
        <v>0</v>
      </c>
      <c r="K174" s="122" t="s">
        <v>1</v>
      </c>
      <c r="L174" s="126"/>
      <c r="M174" s="127" t="s">
        <v>1</v>
      </c>
      <c r="N174" s="128" t="s">
        <v>40</v>
      </c>
      <c r="O174" s="129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4605</v>
      </c>
    </row>
    <row r="175" spans="2:63" s="107" customFormat="1" ht="22.9" customHeight="1">
      <c r="B175" s="108"/>
      <c r="D175" s="109" t="s">
        <v>74</v>
      </c>
      <c r="E175" s="118" t="s">
        <v>304</v>
      </c>
      <c r="F175" s="118" t="s">
        <v>624</v>
      </c>
      <c r="J175" s="119">
        <f>BK175</f>
        <v>0</v>
      </c>
      <c r="L175" s="108"/>
      <c r="M175" s="112"/>
      <c r="N175" s="113"/>
      <c r="O175" s="113"/>
      <c r="P175" s="114">
        <f>SUM(P176:P188)</f>
        <v>0</v>
      </c>
      <c r="Q175" s="113"/>
      <c r="R175" s="114">
        <f>SUM(R176:R188)</f>
        <v>17.0712585894102</v>
      </c>
      <c r="S175" s="113"/>
      <c r="T175" s="115">
        <f>SUM(T176:T188)</f>
        <v>0</v>
      </c>
      <c r="AR175" s="109" t="s">
        <v>8</v>
      </c>
      <c r="AT175" s="116" t="s">
        <v>74</v>
      </c>
      <c r="AU175" s="116" t="s">
        <v>8</v>
      </c>
      <c r="AY175" s="109" t="s">
        <v>298</v>
      </c>
      <c r="BK175" s="117">
        <f>SUM(BK176:BK188)</f>
        <v>0</v>
      </c>
    </row>
    <row r="176" spans="1:65" s="49" customFormat="1" ht="14.45" customHeight="1">
      <c r="A176" s="47"/>
      <c r="B176" s="46"/>
      <c r="C176" s="135" t="s">
        <v>482</v>
      </c>
      <c r="D176" s="135" t="s">
        <v>300</v>
      </c>
      <c r="E176" s="136" t="s">
        <v>2617</v>
      </c>
      <c r="F176" s="137" t="s">
        <v>2618</v>
      </c>
      <c r="G176" s="138" t="s">
        <v>303</v>
      </c>
      <c r="H176" s="139">
        <v>7.447</v>
      </c>
      <c r="I176" s="23"/>
      <c r="J176" s="140">
        <f>ROUND(I176*H176,0)</f>
        <v>0</v>
      </c>
      <c r="K176" s="137" t="s">
        <v>1</v>
      </c>
      <c r="L176" s="46"/>
      <c r="M176" s="141" t="s">
        <v>1</v>
      </c>
      <c r="N176" s="142" t="s">
        <v>40</v>
      </c>
      <c r="O176" s="129"/>
      <c r="P176" s="130">
        <f>O176*H176</f>
        <v>0</v>
      </c>
      <c r="Q176" s="130">
        <v>1.89077</v>
      </c>
      <c r="R176" s="130">
        <f>Q176*H176</f>
        <v>14.08056419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304</v>
      </c>
      <c r="AT176" s="132" t="s">
        <v>300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4606</v>
      </c>
    </row>
    <row r="177" spans="2:51" s="150" customFormat="1" ht="12">
      <c r="B177" s="151"/>
      <c r="D177" s="152" t="s">
        <v>306</v>
      </c>
      <c r="E177" s="153" t="s">
        <v>1</v>
      </c>
      <c r="F177" s="154" t="s">
        <v>4607</v>
      </c>
      <c r="H177" s="155">
        <v>4.072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75</v>
      </c>
      <c r="AY177" s="153" t="s">
        <v>298</v>
      </c>
    </row>
    <row r="178" spans="2:51" s="150" customFormat="1" ht="12">
      <c r="B178" s="151"/>
      <c r="D178" s="152" t="s">
        <v>306</v>
      </c>
      <c r="E178" s="153" t="s">
        <v>1</v>
      </c>
      <c r="F178" s="154" t="s">
        <v>4608</v>
      </c>
      <c r="H178" s="155">
        <v>3.375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306</v>
      </c>
      <c r="AU178" s="153" t="s">
        <v>83</v>
      </c>
      <c r="AV178" s="150" t="s">
        <v>83</v>
      </c>
      <c r="AW178" s="150" t="s">
        <v>31</v>
      </c>
      <c r="AX178" s="150" t="s">
        <v>75</v>
      </c>
      <c r="AY178" s="153" t="s">
        <v>298</v>
      </c>
    </row>
    <row r="179" spans="2:51" s="167" customFormat="1" ht="12">
      <c r="B179" s="168"/>
      <c r="D179" s="152" t="s">
        <v>306</v>
      </c>
      <c r="E179" s="169" t="s">
        <v>1</v>
      </c>
      <c r="F179" s="170" t="s">
        <v>430</v>
      </c>
      <c r="H179" s="171">
        <v>7.447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306</v>
      </c>
      <c r="AU179" s="169" t="s">
        <v>83</v>
      </c>
      <c r="AV179" s="167" t="s">
        <v>304</v>
      </c>
      <c r="AW179" s="167" t="s">
        <v>31</v>
      </c>
      <c r="AX179" s="167" t="s">
        <v>8</v>
      </c>
      <c r="AY179" s="169" t="s">
        <v>298</v>
      </c>
    </row>
    <row r="180" spans="1:65" s="49" customFormat="1" ht="14.45" customHeight="1">
      <c r="A180" s="47"/>
      <c r="B180" s="46"/>
      <c r="C180" s="135" t="s">
        <v>487</v>
      </c>
      <c r="D180" s="135" t="s">
        <v>300</v>
      </c>
      <c r="E180" s="136" t="s">
        <v>4609</v>
      </c>
      <c r="F180" s="137" t="s">
        <v>4610</v>
      </c>
      <c r="G180" s="138" t="s">
        <v>303</v>
      </c>
      <c r="H180" s="139">
        <v>1.2</v>
      </c>
      <c r="I180" s="23"/>
      <c r="J180" s="140">
        <f>ROUND(I180*H180,0)</f>
        <v>0</v>
      </c>
      <c r="K180" s="137" t="s">
        <v>1</v>
      </c>
      <c r="L180" s="46"/>
      <c r="M180" s="141" t="s">
        <v>1</v>
      </c>
      <c r="N180" s="142" t="s">
        <v>40</v>
      </c>
      <c r="O180" s="129"/>
      <c r="P180" s="130">
        <f>O180*H180</f>
        <v>0</v>
      </c>
      <c r="Q180" s="130">
        <v>2.429</v>
      </c>
      <c r="R180" s="130">
        <f>Q180*H180</f>
        <v>2.9147999999999996</v>
      </c>
      <c r="S180" s="130">
        <v>0</v>
      </c>
      <c r="T180" s="131">
        <f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304</v>
      </c>
      <c r="AT180" s="132" t="s">
        <v>300</v>
      </c>
      <c r="AU180" s="132" t="s">
        <v>83</v>
      </c>
      <c r="AY180" s="39" t="s">
        <v>298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39" t="s">
        <v>8</v>
      </c>
      <c r="BK180" s="133">
        <f>ROUND(I180*H180,0)</f>
        <v>0</v>
      </c>
      <c r="BL180" s="39" t="s">
        <v>304</v>
      </c>
      <c r="BM180" s="132" t="s">
        <v>4611</v>
      </c>
    </row>
    <row r="181" spans="2:51" s="150" customFormat="1" ht="12">
      <c r="B181" s="151"/>
      <c r="D181" s="152" t="s">
        <v>306</v>
      </c>
      <c r="E181" s="153" t="s">
        <v>1</v>
      </c>
      <c r="F181" s="154" t="s">
        <v>4612</v>
      </c>
      <c r="H181" s="155">
        <v>1.2</v>
      </c>
      <c r="L181" s="151"/>
      <c r="M181" s="156"/>
      <c r="N181" s="157"/>
      <c r="O181" s="157"/>
      <c r="P181" s="157"/>
      <c r="Q181" s="157"/>
      <c r="R181" s="157"/>
      <c r="S181" s="157"/>
      <c r="T181" s="158"/>
      <c r="AT181" s="153" t="s">
        <v>306</v>
      </c>
      <c r="AU181" s="153" t="s">
        <v>83</v>
      </c>
      <c r="AV181" s="150" t="s">
        <v>83</v>
      </c>
      <c r="AW181" s="150" t="s">
        <v>31</v>
      </c>
      <c r="AX181" s="150" t="s">
        <v>75</v>
      </c>
      <c r="AY181" s="153" t="s">
        <v>298</v>
      </c>
    </row>
    <row r="182" spans="2:51" s="167" customFormat="1" ht="12">
      <c r="B182" s="168"/>
      <c r="D182" s="152" t="s">
        <v>306</v>
      </c>
      <c r="E182" s="169" t="s">
        <v>1</v>
      </c>
      <c r="F182" s="170" t="s">
        <v>430</v>
      </c>
      <c r="H182" s="171">
        <v>1.2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306</v>
      </c>
      <c r="AU182" s="169" t="s">
        <v>83</v>
      </c>
      <c r="AV182" s="167" t="s">
        <v>304</v>
      </c>
      <c r="AW182" s="167" t="s">
        <v>31</v>
      </c>
      <c r="AX182" s="167" t="s">
        <v>8</v>
      </c>
      <c r="AY182" s="169" t="s">
        <v>298</v>
      </c>
    </row>
    <row r="183" spans="1:65" s="49" customFormat="1" ht="24.2" customHeight="1">
      <c r="A183" s="47"/>
      <c r="B183" s="46"/>
      <c r="C183" s="135" t="s">
        <v>496</v>
      </c>
      <c r="D183" s="135" t="s">
        <v>300</v>
      </c>
      <c r="E183" s="136" t="s">
        <v>4613</v>
      </c>
      <c r="F183" s="137" t="s">
        <v>4614</v>
      </c>
      <c r="G183" s="138" t="s">
        <v>381</v>
      </c>
      <c r="H183" s="139">
        <v>2.4</v>
      </c>
      <c r="I183" s="23"/>
      <c r="J183" s="140">
        <f>ROUND(I183*H183,0)</f>
        <v>0</v>
      </c>
      <c r="K183" s="137" t="s">
        <v>1</v>
      </c>
      <c r="L183" s="46"/>
      <c r="M183" s="141" t="s">
        <v>1</v>
      </c>
      <c r="N183" s="142" t="s">
        <v>40</v>
      </c>
      <c r="O183" s="129"/>
      <c r="P183" s="130">
        <f>O183*H183</f>
        <v>0</v>
      </c>
      <c r="Q183" s="130">
        <v>0.00631714</v>
      </c>
      <c r="R183" s="130">
        <f>Q183*H183</f>
        <v>0.015161135999999999</v>
      </c>
      <c r="S183" s="130">
        <v>0</v>
      </c>
      <c r="T183" s="131">
        <f>S183*H183</f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304</v>
      </c>
      <c r="AT183" s="132" t="s">
        <v>300</v>
      </c>
      <c r="AU183" s="132" t="s">
        <v>83</v>
      </c>
      <c r="AY183" s="39" t="s">
        <v>298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39" t="s">
        <v>8</v>
      </c>
      <c r="BK183" s="133">
        <f>ROUND(I183*H183,0)</f>
        <v>0</v>
      </c>
      <c r="BL183" s="39" t="s">
        <v>304</v>
      </c>
      <c r="BM183" s="132" t="s">
        <v>4615</v>
      </c>
    </row>
    <row r="184" spans="2:51" s="150" customFormat="1" ht="12">
      <c r="B184" s="151"/>
      <c r="D184" s="152" t="s">
        <v>306</v>
      </c>
      <c r="E184" s="153" t="s">
        <v>1</v>
      </c>
      <c r="F184" s="154" t="s">
        <v>4616</v>
      </c>
      <c r="H184" s="155">
        <v>2.4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306</v>
      </c>
      <c r="AU184" s="153" t="s">
        <v>83</v>
      </c>
      <c r="AV184" s="150" t="s">
        <v>83</v>
      </c>
      <c r="AW184" s="150" t="s">
        <v>31</v>
      </c>
      <c r="AX184" s="150" t="s">
        <v>75</v>
      </c>
      <c r="AY184" s="153" t="s">
        <v>298</v>
      </c>
    </row>
    <row r="185" spans="2:51" s="167" customFormat="1" ht="12">
      <c r="B185" s="168"/>
      <c r="D185" s="152" t="s">
        <v>306</v>
      </c>
      <c r="E185" s="169" t="s">
        <v>1</v>
      </c>
      <c r="F185" s="170" t="s">
        <v>430</v>
      </c>
      <c r="H185" s="171">
        <v>2.4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306</v>
      </c>
      <c r="AU185" s="169" t="s">
        <v>83</v>
      </c>
      <c r="AV185" s="167" t="s">
        <v>304</v>
      </c>
      <c r="AW185" s="167" t="s">
        <v>31</v>
      </c>
      <c r="AX185" s="167" t="s">
        <v>8</v>
      </c>
      <c r="AY185" s="169" t="s">
        <v>298</v>
      </c>
    </row>
    <row r="186" spans="1:65" s="49" customFormat="1" ht="24.2" customHeight="1">
      <c r="A186" s="47"/>
      <c r="B186" s="46"/>
      <c r="C186" s="135" t="s">
        <v>509</v>
      </c>
      <c r="D186" s="135" t="s">
        <v>300</v>
      </c>
      <c r="E186" s="136" t="s">
        <v>4617</v>
      </c>
      <c r="F186" s="137" t="s">
        <v>4618</v>
      </c>
      <c r="G186" s="138" t="s">
        <v>347</v>
      </c>
      <c r="H186" s="139">
        <v>0.071</v>
      </c>
      <c r="I186" s="23"/>
      <c r="J186" s="140">
        <f>ROUND(I186*H186,0)</f>
        <v>0</v>
      </c>
      <c r="K186" s="137" t="s">
        <v>1</v>
      </c>
      <c r="L186" s="46"/>
      <c r="M186" s="141" t="s">
        <v>1</v>
      </c>
      <c r="N186" s="142" t="s">
        <v>40</v>
      </c>
      <c r="O186" s="129"/>
      <c r="P186" s="130">
        <f>O186*H186</f>
        <v>0</v>
      </c>
      <c r="Q186" s="130">
        <v>0.8553980762</v>
      </c>
      <c r="R186" s="130">
        <f>Q186*H186</f>
        <v>0.060733263410199995</v>
      </c>
      <c r="S186" s="130">
        <v>0</v>
      </c>
      <c r="T186" s="131">
        <f>S186*H186</f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304</v>
      </c>
      <c r="AT186" s="132" t="s">
        <v>300</v>
      </c>
      <c r="AU186" s="132" t="s">
        <v>83</v>
      </c>
      <c r="AY186" s="39" t="s">
        <v>298</v>
      </c>
      <c r="BE186" s="133">
        <f>IF(N186="základní",J186,0)</f>
        <v>0</v>
      </c>
      <c r="BF186" s="133">
        <f>IF(N186="snížená",J186,0)</f>
        <v>0</v>
      </c>
      <c r="BG186" s="133">
        <f>IF(N186="zákl. přenesená",J186,0)</f>
        <v>0</v>
      </c>
      <c r="BH186" s="133">
        <f>IF(N186="sníž. přenesená",J186,0)</f>
        <v>0</v>
      </c>
      <c r="BI186" s="133">
        <f>IF(N186="nulová",J186,0)</f>
        <v>0</v>
      </c>
      <c r="BJ186" s="39" t="s">
        <v>8</v>
      </c>
      <c r="BK186" s="133">
        <f>ROUND(I186*H186,0)</f>
        <v>0</v>
      </c>
      <c r="BL186" s="39" t="s">
        <v>304</v>
      </c>
      <c r="BM186" s="132" t="s">
        <v>4619</v>
      </c>
    </row>
    <row r="187" spans="2:51" s="150" customFormat="1" ht="12">
      <c r="B187" s="151"/>
      <c r="D187" s="152" t="s">
        <v>306</v>
      </c>
      <c r="E187" s="153" t="s">
        <v>1</v>
      </c>
      <c r="F187" s="154" t="s">
        <v>4620</v>
      </c>
      <c r="H187" s="155">
        <v>0.071</v>
      </c>
      <c r="L187" s="151"/>
      <c r="M187" s="156"/>
      <c r="N187" s="157"/>
      <c r="O187" s="157"/>
      <c r="P187" s="157"/>
      <c r="Q187" s="157"/>
      <c r="R187" s="157"/>
      <c r="S187" s="157"/>
      <c r="T187" s="158"/>
      <c r="AT187" s="153" t="s">
        <v>306</v>
      </c>
      <c r="AU187" s="153" t="s">
        <v>83</v>
      </c>
      <c r="AV187" s="150" t="s">
        <v>83</v>
      </c>
      <c r="AW187" s="150" t="s">
        <v>31</v>
      </c>
      <c r="AX187" s="150" t="s">
        <v>75</v>
      </c>
      <c r="AY187" s="153" t="s">
        <v>298</v>
      </c>
    </row>
    <row r="188" spans="2:51" s="167" customFormat="1" ht="12">
      <c r="B188" s="168"/>
      <c r="D188" s="152" t="s">
        <v>306</v>
      </c>
      <c r="E188" s="169" t="s">
        <v>1</v>
      </c>
      <c r="F188" s="170" t="s">
        <v>430</v>
      </c>
      <c r="H188" s="171">
        <v>0.071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306</v>
      </c>
      <c r="AU188" s="169" t="s">
        <v>83</v>
      </c>
      <c r="AV188" s="167" t="s">
        <v>304</v>
      </c>
      <c r="AW188" s="167" t="s">
        <v>31</v>
      </c>
      <c r="AX188" s="167" t="s">
        <v>8</v>
      </c>
      <c r="AY188" s="169" t="s">
        <v>298</v>
      </c>
    </row>
    <row r="189" spans="2:63" s="107" customFormat="1" ht="22.9" customHeight="1">
      <c r="B189" s="108"/>
      <c r="D189" s="109" t="s">
        <v>74</v>
      </c>
      <c r="E189" s="118" t="s">
        <v>340</v>
      </c>
      <c r="F189" s="118" t="s">
        <v>923</v>
      </c>
      <c r="J189" s="119">
        <f>BK189</f>
        <v>0</v>
      </c>
      <c r="L189" s="108"/>
      <c r="M189" s="112"/>
      <c r="N189" s="113"/>
      <c r="O189" s="113"/>
      <c r="P189" s="114">
        <f>SUM(P190:P228)</f>
        <v>0</v>
      </c>
      <c r="Q189" s="113"/>
      <c r="R189" s="114">
        <f>SUM(R190:R228)</f>
        <v>5.0428504187</v>
      </c>
      <c r="S189" s="113"/>
      <c r="T189" s="115">
        <f>SUM(T190:T228)</f>
        <v>0</v>
      </c>
      <c r="AR189" s="109" t="s">
        <v>8</v>
      </c>
      <c r="AT189" s="116" t="s">
        <v>74</v>
      </c>
      <c r="AU189" s="116" t="s">
        <v>8</v>
      </c>
      <c r="AY189" s="109" t="s">
        <v>298</v>
      </c>
      <c r="BK189" s="117">
        <f>SUM(BK190:BK228)</f>
        <v>0</v>
      </c>
    </row>
    <row r="190" spans="1:65" s="49" customFormat="1" ht="24.2" customHeight="1">
      <c r="A190" s="47"/>
      <c r="B190" s="46"/>
      <c r="C190" s="135" t="s">
        <v>526</v>
      </c>
      <c r="D190" s="135" t="s">
        <v>300</v>
      </c>
      <c r="E190" s="136" t="s">
        <v>4621</v>
      </c>
      <c r="F190" s="137" t="s">
        <v>4622</v>
      </c>
      <c r="G190" s="138" t="s">
        <v>392</v>
      </c>
      <c r="H190" s="139">
        <v>12</v>
      </c>
      <c r="I190" s="23"/>
      <c r="J190" s="140">
        <f aca="true" t="shared" si="20" ref="J190:J220">ROUND(I190*H190,0)</f>
        <v>0</v>
      </c>
      <c r="K190" s="137" t="s">
        <v>1</v>
      </c>
      <c r="L190" s="46"/>
      <c r="M190" s="141" t="s">
        <v>1</v>
      </c>
      <c r="N190" s="142" t="s">
        <v>40</v>
      </c>
      <c r="O190" s="129"/>
      <c r="P190" s="130">
        <f aca="true" t="shared" si="21" ref="P190:P220">O190*H190</f>
        <v>0</v>
      </c>
      <c r="Q190" s="130">
        <v>0.0013141</v>
      </c>
      <c r="R190" s="130">
        <f aca="true" t="shared" si="22" ref="R190:R220">Q190*H190</f>
        <v>0.015769199999999997</v>
      </c>
      <c r="S190" s="130">
        <v>0</v>
      </c>
      <c r="T190" s="131">
        <f aca="true" t="shared" si="23" ref="T190:T220">S190*H190</f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304</v>
      </c>
      <c r="AT190" s="132" t="s">
        <v>300</v>
      </c>
      <c r="AU190" s="132" t="s">
        <v>83</v>
      </c>
      <c r="AY190" s="39" t="s">
        <v>298</v>
      </c>
      <c r="BE190" s="133">
        <f aca="true" t="shared" si="24" ref="BE190:BE220">IF(N190="základní",J190,0)</f>
        <v>0</v>
      </c>
      <c r="BF190" s="133">
        <f aca="true" t="shared" si="25" ref="BF190:BF220">IF(N190="snížená",J190,0)</f>
        <v>0</v>
      </c>
      <c r="BG190" s="133">
        <f aca="true" t="shared" si="26" ref="BG190:BG220">IF(N190="zákl. přenesená",J190,0)</f>
        <v>0</v>
      </c>
      <c r="BH190" s="133">
        <f aca="true" t="shared" si="27" ref="BH190:BH220">IF(N190="sníž. přenesená",J190,0)</f>
        <v>0</v>
      </c>
      <c r="BI190" s="133">
        <f aca="true" t="shared" si="28" ref="BI190:BI220">IF(N190="nulová",J190,0)</f>
        <v>0</v>
      </c>
      <c r="BJ190" s="39" t="s">
        <v>8</v>
      </c>
      <c r="BK190" s="133">
        <f aca="true" t="shared" si="29" ref="BK190:BK220">ROUND(I190*H190,0)</f>
        <v>0</v>
      </c>
      <c r="BL190" s="39" t="s">
        <v>304</v>
      </c>
      <c r="BM190" s="132" t="s">
        <v>4623</v>
      </c>
    </row>
    <row r="191" spans="1:65" s="49" customFormat="1" ht="24.2" customHeight="1">
      <c r="A191" s="47"/>
      <c r="B191" s="46"/>
      <c r="C191" s="135" t="s">
        <v>530</v>
      </c>
      <c r="D191" s="135" t="s">
        <v>300</v>
      </c>
      <c r="E191" s="136" t="s">
        <v>4624</v>
      </c>
      <c r="F191" s="137" t="s">
        <v>4625</v>
      </c>
      <c r="G191" s="138" t="s">
        <v>392</v>
      </c>
      <c r="H191" s="139">
        <v>13</v>
      </c>
      <c r="I191" s="23"/>
      <c r="J191" s="140">
        <f t="shared" si="20"/>
        <v>0</v>
      </c>
      <c r="K191" s="137" t="s">
        <v>1</v>
      </c>
      <c r="L191" s="46"/>
      <c r="M191" s="141" t="s">
        <v>1</v>
      </c>
      <c r="N191" s="142" t="s">
        <v>40</v>
      </c>
      <c r="O191" s="129"/>
      <c r="P191" s="130">
        <f t="shared" si="21"/>
        <v>0</v>
      </c>
      <c r="Q191" s="130">
        <v>0.0074632</v>
      </c>
      <c r="R191" s="130">
        <f t="shared" si="22"/>
        <v>0.0970216</v>
      </c>
      <c r="S191" s="130">
        <v>0</v>
      </c>
      <c r="T191" s="131">
        <f t="shared" si="2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304</v>
      </c>
      <c r="AT191" s="132" t="s">
        <v>300</v>
      </c>
      <c r="AU191" s="132" t="s">
        <v>83</v>
      </c>
      <c r="AY191" s="39" t="s">
        <v>298</v>
      </c>
      <c r="BE191" s="133">
        <f t="shared" si="24"/>
        <v>0</v>
      </c>
      <c r="BF191" s="133">
        <f t="shared" si="25"/>
        <v>0</v>
      </c>
      <c r="BG191" s="133">
        <f t="shared" si="26"/>
        <v>0</v>
      </c>
      <c r="BH191" s="133">
        <f t="shared" si="27"/>
        <v>0</v>
      </c>
      <c r="BI191" s="133">
        <f t="shared" si="28"/>
        <v>0</v>
      </c>
      <c r="BJ191" s="39" t="s">
        <v>8</v>
      </c>
      <c r="BK191" s="133">
        <f t="shared" si="29"/>
        <v>0</v>
      </c>
      <c r="BL191" s="39" t="s">
        <v>304</v>
      </c>
      <c r="BM191" s="132" t="s">
        <v>4626</v>
      </c>
    </row>
    <row r="192" spans="1:65" s="49" customFormat="1" ht="24.2" customHeight="1">
      <c r="A192" s="47"/>
      <c r="B192" s="46"/>
      <c r="C192" s="135" t="s">
        <v>539</v>
      </c>
      <c r="D192" s="135" t="s">
        <v>300</v>
      </c>
      <c r="E192" s="136" t="s">
        <v>4627</v>
      </c>
      <c r="F192" s="137" t="s">
        <v>4628</v>
      </c>
      <c r="G192" s="138" t="s">
        <v>392</v>
      </c>
      <c r="H192" s="139">
        <v>43</v>
      </c>
      <c r="I192" s="23"/>
      <c r="J192" s="140">
        <f t="shared" si="20"/>
        <v>0</v>
      </c>
      <c r="K192" s="137" t="s">
        <v>1</v>
      </c>
      <c r="L192" s="46"/>
      <c r="M192" s="141" t="s">
        <v>1</v>
      </c>
      <c r="N192" s="142" t="s">
        <v>40</v>
      </c>
      <c r="O192" s="129"/>
      <c r="P192" s="130">
        <f t="shared" si="21"/>
        <v>0</v>
      </c>
      <c r="Q192" s="130">
        <v>0.0042196811</v>
      </c>
      <c r="R192" s="130">
        <f t="shared" si="22"/>
        <v>0.1814462873</v>
      </c>
      <c r="S192" s="130">
        <v>0</v>
      </c>
      <c r="T192" s="131">
        <f t="shared" si="23"/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304</v>
      </c>
      <c r="AT192" s="132" t="s">
        <v>300</v>
      </c>
      <c r="AU192" s="132" t="s">
        <v>83</v>
      </c>
      <c r="AY192" s="39" t="s">
        <v>298</v>
      </c>
      <c r="BE192" s="133">
        <f t="shared" si="24"/>
        <v>0</v>
      </c>
      <c r="BF192" s="133">
        <f t="shared" si="25"/>
        <v>0</v>
      </c>
      <c r="BG192" s="133">
        <f t="shared" si="26"/>
        <v>0</v>
      </c>
      <c r="BH192" s="133">
        <f t="shared" si="27"/>
        <v>0</v>
      </c>
      <c r="BI192" s="133">
        <f t="shared" si="28"/>
        <v>0</v>
      </c>
      <c r="BJ192" s="39" t="s">
        <v>8</v>
      </c>
      <c r="BK192" s="133">
        <f t="shared" si="29"/>
        <v>0</v>
      </c>
      <c r="BL192" s="39" t="s">
        <v>304</v>
      </c>
      <c r="BM192" s="132" t="s">
        <v>4629</v>
      </c>
    </row>
    <row r="193" spans="1:65" s="49" customFormat="1" ht="24.2" customHeight="1">
      <c r="A193" s="47"/>
      <c r="B193" s="46"/>
      <c r="C193" s="135" t="s">
        <v>548</v>
      </c>
      <c r="D193" s="135" t="s">
        <v>300</v>
      </c>
      <c r="E193" s="136" t="s">
        <v>4630</v>
      </c>
      <c r="F193" s="137" t="s">
        <v>4631</v>
      </c>
      <c r="G193" s="138" t="s">
        <v>438</v>
      </c>
      <c r="H193" s="139">
        <v>3</v>
      </c>
      <c r="I193" s="23"/>
      <c r="J193" s="140">
        <f t="shared" si="20"/>
        <v>0</v>
      </c>
      <c r="K193" s="137" t="s">
        <v>1</v>
      </c>
      <c r="L193" s="46"/>
      <c r="M193" s="141" t="s">
        <v>1</v>
      </c>
      <c r="N193" s="142" t="s">
        <v>40</v>
      </c>
      <c r="O193" s="129"/>
      <c r="P193" s="130">
        <f t="shared" si="21"/>
        <v>0</v>
      </c>
      <c r="Q193" s="130">
        <v>1.75E-06</v>
      </c>
      <c r="R193" s="130">
        <f t="shared" si="22"/>
        <v>5.25E-06</v>
      </c>
      <c r="S193" s="130">
        <v>0</v>
      </c>
      <c r="T193" s="131">
        <f t="shared" si="23"/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304</v>
      </c>
      <c r="AT193" s="132" t="s">
        <v>300</v>
      </c>
      <c r="AU193" s="132" t="s">
        <v>83</v>
      </c>
      <c r="AY193" s="39" t="s">
        <v>298</v>
      </c>
      <c r="BE193" s="133">
        <f t="shared" si="24"/>
        <v>0</v>
      </c>
      <c r="BF193" s="133">
        <f t="shared" si="25"/>
        <v>0</v>
      </c>
      <c r="BG193" s="133">
        <f t="shared" si="26"/>
        <v>0</v>
      </c>
      <c r="BH193" s="133">
        <f t="shared" si="27"/>
        <v>0</v>
      </c>
      <c r="BI193" s="133">
        <f t="shared" si="28"/>
        <v>0</v>
      </c>
      <c r="BJ193" s="39" t="s">
        <v>8</v>
      </c>
      <c r="BK193" s="133">
        <f t="shared" si="29"/>
        <v>0</v>
      </c>
      <c r="BL193" s="39" t="s">
        <v>304</v>
      </c>
      <c r="BM193" s="132" t="s">
        <v>4632</v>
      </c>
    </row>
    <row r="194" spans="1:65" s="49" customFormat="1" ht="14.45" customHeight="1">
      <c r="A194" s="47"/>
      <c r="B194" s="46"/>
      <c r="C194" s="120" t="s">
        <v>554</v>
      </c>
      <c r="D194" s="120" t="s">
        <v>358</v>
      </c>
      <c r="E194" s="121" t="s">
        <v>4633</v>
      </c>
      <c r="F194" s="122" t="s">
        <v>4634</v>
      </c>
      <c r="G194" s="123" t="s">
        <v>438</v>
      </c>
      <c r="H194" s="124">
        <v>3</v>
      </c>
      <c r="I194" s="24"/>
      <c r="J194" s="125">
        <f t="shared" si="20"/>
        <v>0</v>
      </c>
      <c r="K194" s="122" t="s">
        <v>1</v>
      </c>
      <c r="L194" s="126"/>
      <c r="M194" s="127" t="s">
        <v>1</v>
      </c>
      <c r="N194" s="128" t="s">
        <v>40</v>
      </c>
      <c r="O194" s="129"/>
      <c r="P194" s="130">
        <f t="shared" si="21"/>
        <v>0</v>
      </c>
      <c r="Q194" s="130">
        <v>0.00012</v>
      </c>
      <c r="R194" s="130">
        <f t="shared" si="22"/>
        <v>0.00036</v>
      </c>
      <c r="S194" s="130">
        <v>0</v>
      </c>
      <c r="T194" s="131">
        <f t="shared" si="23"/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83</v>
      </c>
      <c r="AY194" s="39" t="s">
        <v>298</v>
      </c>
      <c r="BE194" s="133">
        <f t="shared" si="24"/>
        <v>0</v>
      </c>
      <c r="BF194" s="133">
        <f t="shared" si="25"/>
        <v>0</v>
      </c>
      <c r="BG194" s="133">
        <f t="shared" si="26"/>
        <v>0</v>
      </c>
      <c r="BH194" s="133">
        <f t="shared" si="27"/>
        <v>0</v>
      </c>
      <c r="BI194" s="133">
        <f t="shared" si="28"/>
        <v>0</v>
      </c>
      <c r="BJ194" s="39" t="s">
        <v>8</v>
      </c>
      <c r="BK194" s="133">
        <f t="shared" si="29"/>
        <v>0</v>
      </c>
      <c r="BL194" s="39" t="s">
        <v>304</v>
      </c>
      <c r="BM194" s="132" t="s">
        <v>4635</v>
      </c>
    </row>
    <row r="195" spans="1:65" s="49" customFormat="1" ht="24.2" customHeight="1">
      <c r="A195" s="47"/>
      <c r="B195" s="46"/>
      <c r="C195" s="135" t="s">
        <v>577</v>
      </c>
      <c r="D195" s="135" t="s">
        <v>300</v>
      </c>
      <c r="E195" s="136" t="s">
        <v>4636</v>
      </c>
      <c r="F195" s="137" t="s">
        <v>4637</v>
      </c>
      <c r="G195" s="138" t="s">
        <v>438</v>
      </c>
      <c r="H195" s="139">
        <v>3</v>
      </c>
      <c r="I195" s="23"/>
      <c r="J195" s="140">
        <f t="shared" si="20"/>
        <v>0</v>
      </c>
      <c r="K195" s="137" t="s">
        <v>1</v>
      </c>
      <c r="L195" s="46"/>
      <c r="M195" s="141" t="s">
        <v>1</v>
      </c>
      <c r="N195" s="142" t="s">
        <v>40</v>
      </c>
      <c r="O195" s="129"/>
      <c r="P195" s="130">
        <f t="shared" si="21"/>
        <v>0</v>
      </c>
      <c r="Q195" s="130">
        <v>1.75E-06</v>
      </c>
      <c r="R195" s="130">
        <f t="shared" si="22"/>
        <v>5.25E-06</v>
      </c>
      <c r="S195" s="130">
        <v>0</v>
      </c>
      <c r="T195" s="131">
        <f t="shared" si="23"/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304</v>
      </c>
      <c r="AT195" s="132" t="s">
        <v>300</v>
      </c>
      <c r="AU195" s="132" t="s">
        <v>83</v>
      </c>
      <c r="AY195" s="39" t="s">
        <v>298</v>
      </c>
      <c r="BE195" s="133">
        <f t="shared" si="24"/>
        <v>0</v>
      </c>
      <c r="BF195" s="133">
        <f t="shared" si="25"/>
        <v>0</v>
      </c>
      <c r="BG195" s="133">
        <f t="shared" si="26"/>
        <v>0</v>
      </c>
      <c r="BH195" s="133">
        <f t="shared" si="27"/>
        <v>0</v>
      </c>
      <c r="BI195" s="133">
        <f t="shared" si="28"/>
        <v>0</v>
      </c>
      <c r="BJ195" s="39" t="s">
        <v>8</v>
      </c>
      <c r="BK195" s="133">
        <f t="shared" si="29"/>
        <v>0</v>
      </c>
      <c r="BL195" s="39" t="s">
        <v>304</v>
      </c>
      <c r="BM195" s="132" t="s">
        <v>4638</v>
      </c>
    </row>
    <row r="196" spans="1:65" s="49" customFormat="1" ht="24.2" customHeight="1">
      <c r="A196" s="47"/>
      <c r="B196" s="46"/>
      <c r="C196" s="120" t="s">
        <v>605</v>
      </c>
      <c r="D196" s="120" t="s">
        <v>358</v>
      </c>
      <c r="E196" s="121" t="s">
        <v>4639</v>
      </c>
      <c r="F196" s="122" t="s">
        <v>4640</v>
      </c>
      <c r="G196" s="123" t="s">
        <v>438</v>
      </c>
      <c r="H196" s="124">
        <v>3</v>
      </c>
      <c r="I196" s="24"/>
      <c r="J196" s="125">
        <f t="shared" si="20"/>
        <v>0</v>
      </c>
      <c r="K196" s="122" t="s">
        <v>1</v>
      </c>
      <c r="L196" s="126"/>
      <c r="M196" s="127" t="s">
        <v>1</v>
      </c>
      <c r="N196" s="128" t="s">
        <v>40</v>
      </c>
      <c r="O196" s="129"/>
      <c r="P196" s="130">
        <f t="shared" si="21"/>
        <v>0</v>
      </c>
      <c r="Q196" s="130">
        <v>0.0015</v>
      </c>
      <c r="R196" s="130">
        <f t="shared" si="22"/>
        <v>0.0045000000000000005</v>
      </c>
      <c r="S196" s="130">
        <v>0</v>
      </c>
      <c r="T196" s="131">
        <f t="shared" si="23"/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340</v>
      </c>
      <c r="AT196" s="132" t="s">
        <v>358</v>
      </c>
      <c r="AU196" s="132" t="s">
        <v>83</v>
      </c>
      <c r="AY196" s="39" t="s">
        <v>298</v>
      </c>
      <c r="BE196" s="133">
        <f t="shared" si="24"/>
        <v>0</v>
      </c>
      <c r="BF196" s="133">
        <f t="shared" si="25"/>
        <v>0</v>
      </c>
      <c r="BG196" s="133">
        <f t="shared" si="26"/>
        <v>0</v>
      </c>
      <c r="BH196" s="133">
        <f t="shared" si="27"/>
        <v>0</v>
      </c>
      <c r="BI196" s="133">
        <f t="shared" si="28"/>
        <v>0</v>
      </c>
      <c r="BJ196" s="39" t="s">
        <v>8</v>
      </c>
      <c r="BK196" s="133">
        <f t="shared" si="29"/>
        <v>0</v>
      </c>
      <c r="BL196" s="39" t="s">
        <v>304</v>
      </c>
      <c r="BM196" s="132" t="s">
        <v>4641</v>
      </c>
    </row>
    <row r="197" spans="1:65" s="49" customFormat="1" ht="24.2" customHeight="1">
      <c r="A197" s="47"/>
      <c r="B197" s="46"/>
      <c r="C197" s="135" t="s">
        <v>609</v>
      </c>
      <c r="D197" s="135" t="s">
        <v>300</v>
      </c>
      <c r="E197" s="136" t="s">
        <v>4642</v>
      </c>
      <c r="F197" s="137" t="s">
        <v>4643</v>
      </c>
      <c r="G197" s="138" t="s">
        <v>438</v>
      </c>
      <c r="H197" s="139">
        <v>11</v>
      </c>
      <c r="I197" s="23"/>
      <c r="J197" s="140">
        <f t="shared" si="20"/>
        <v>0</v>
      </c>
      <c r="K197" s="137" t="s">
        <v>1</v>
      </c>
      <c r="L197" s="46"/>
      <c r="M197" s="141" t="s">
        <v>1</v>
      </c>
      <c r="N197" s="142" t="s">
        <v>40</v>
      </c>
      <c r="O197" s="129"/>
      <c r="P197" s="130">
        <f t="shared" si="21"/>
        <v>0</v>
      </c>
      <c r="Q197" s="130">
        <v>2.5E-06</v>
      </c>
      <c r="R197" s="130">
        <f t="shared" si="22"/>
        <v>2.75E-05</v>
      </c>
      <c r="S197" s="130">
        <v>0</v>
      </c>
      <c r="T197" s="131">
        <f t="shared" si="23"/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304</v>
      </c>
      <c r="AT197" s="132" t="s">
        <v>300</v>
      </c>
      <c r="AU197" s="132" t="s">
        <v>83</v>
      </c>
      <c r="AY197" s="39" t="s">
        <v>298</v>
      </c>
      <c r="BE197" s="133">
        <f t="shared" si="24"/>
        <v>0</v>
      </c>
      <c r="BF197" s="133">
        <f t="shared" si="25"/>
        <v>0</v>
      </c>
      <c r="BG197" s="133">
        <f t="shared" si="26"/>
        <v>0</v>
      </c>
      <c r="BH197" s="133">
        <f t="shared" si="27"/>
        <v>0</v>
      </c>
      <c r="BI197" s="133">
        <f t="shared" si="28"/>
        <v>0</v>
      </c>
      <c r="BJ197" s="39" t="s">
        <v>8</v>
      </c>
      <c r="BK197" s="133">
        <f t="shared" si="29"/>
        <v>0</v>
      </c>
      <c r="BL197" s="39" t="s">
        <v>304</v>
      </c>
      <c r="BM197" s="132" t="s">
        <v>4644</v>
      </c>
    </row>
    <row r="198" spans="1:65" s="49" customFormat="1" ht="14.45" customHeight="1">
      <c r="A198" s="47"/>
      <c r="B198" s="46"/>
      <c r="C198" s="120" t="s">
        <v>614</v>
      </c>
      <c r="D198" s="120" t="s">
        <v>358</v>
      </c>
      <c r="E198" s="121" t="s">
        <v>4645</v>
      </c>
      <c r="F198" s="122" t="s">
        <v>4646</v>
      </c>
      <c r="G198" s="123" t="s">
        <v>438</v>
      </c>
      <c r="H198" s="124">
        <v>8</v>
      </c>
      <c r="I198" s="24"/>
      <c r="J198" s="125">
        <f t="shared" si="20"/>
        <v>0</v>
      </c>
      <c r="K198" s="122" t="s">
        <v>1</v>
      </c>
      <c r="L198" s="126"/>
      <c r="M198" s="127" t="s">
        <v>1</v>
      </c>
      <c r="N198" s="128" t="s">
        <v>40</v>
      </c>
      <c r="O198" s="129"/>
      <c r="P198" s="130">
        <f t="shared" si="21"/>
        <v>0</v>
      </c>
      <c r="Q198" s="130">
        <v>0.00035</v>
      </c>
      <c r="R198" s="130">
        <f t="shared" si="22"/>
        <v>0.0028</v>
      </c>
      <c r="S198" s="130">
        <v>0</v>
      </c>
      <c r="T198" s="131">
        <f t="shared" si="23"/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83</v>
      </c>
      <c r="AY198" s="39" t="s">
        <v>298</v>
      </c>
      <c r="BE198" s="133">
        <f t="shared" si="24"/>
        <v>0</v>
      </c>
      <c r="BF198" s="133">
        <f t="shared" si="25"/>
        <v>0</v>
      </c>
      <c r="BG198" s="133">
        <f t="shared" si="26"/>
        <v>0</v>
      </c>
      <c r="BH198" s="133">
        <f t="shared" si="27"/>
        <v>0</v>
      </c>
      <c r="BI198" s="133">
        <f t="shared" si="28"/>
        <v>0</v>
      </c>
      <c r="BJ198" s="39" t="s">
        <v>8</v>
      </c>
      <c r="BK198" s="133">
        <f t="shared" si="29"/>
        <v>0</v>
      </c>
      <c r="BL198" s="39" t="s">
        <v>304</v>
      </c>
      <c r="BM198" s="132" t="s">
        <v>4647</v>
      </c>
    </row>
    <row r="199" spans="1:65" s="49" customFormat="1" ht="14.45" customHeight="1">
      <c r="A199" s="47"/>
      <c r="B199" s="46"/>
      <c r="C199" s="120" t="s">
        <v>619</v>
      </c>
      <c r="D199" s="120" t="s">
        <v>358</v>
      </c>
      <c r="E199" s="121" t="s">
        <v>4648</v>
      </c>
      <c r="F199" s="122" t="s">
        <v>4649</v>
      </c>
      <c r="G199" s="123" t="s">
        <v>438</v>
      </c>
      <c r="H199" s="124">
        <v>3</v>
      </c>
      <c r="I199" s="24"/>
      <c r="J199" s="125">
        <f t="shared" si="20"/>
        <v>0</v>
      </c>
      <c r="K199" s="122" t="s">
        <v>1</v>
      </c>
      <c r="L199" s="126"/>
      <c r="M199" s="127" t="s">
        <v>1</v>
      </c>
      <c r="N199" s="128" t="s">
        <v>40</v>
      </c>
      <c r="O199" s="129"/>
      <c r="P199" s="130">
        <f t="shared" si="21"/>
        <v>0</v>
      </c>
      <c r="Q199" s="130">
        <v>0.00026</v>
      </c>
      <c r="R199" s="130">
        <f t="shared" si="22"/>
        <v>0.0007799999999999999</v>
      </c>
      <c r="S199" s="130">
        <v>0</v>
      </c>
      <c r="T199" s="131">
        <f t="shared" si="23"/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340</v>
      </c>
      <c r="AT199" s="132" t="s">
        <v>358</v>
      </c>
      <c r="AU199" s="132" t="s">
        <v>83</v>
      </c>
      <c r="AY199" s="39" t="s">
        <v>298</v>
      </c>
      <c r="BE199" s="133">
        <f t="shared" si="24"/>
        <v>0</v>
      </c>
      <c r="BF199" s="133">
        <f t="shared" si="25"/>
        <v>0</v>
      </c>
      <c r="BG199" s="133">
        <f t="shared" si="26"/>
        <v>0</v>
      </c>
      <c r="BH199" s="133">
        <f t="shared" si="27"/>
        <v>0</v>
      </c>
      <c r="BI199" s="133">
        <f t="shared" si="28"/>
        <v>0</v>
      </c>
      <c r="BJ199" s="39" t="s">
        <v>8</v>
      </c>
      <c r="BK199" s="133">
        <f t="shared" si="29"/>
        <v>0</v>
      </c>
      <c r="BL199" s="39" t="s">
        <v>304</v>
      </c>
      <c r="BM199" s="132" t="s">
        <v>4650</v>
      </c>
    </row>
    <row r="200" spans="1:65" s="49" customFormat="1" ht="24.2" customHeight="1">
      <c r="A200" s="47"/>
      <c r="B200" s="46"/>
      <c r="C200" s="135" t="s">
        <v>625</v>
      </c>
      <c r="D200" s="135" t="s">
        <v>300</v>
      </c>
      <c r="E200" s="136" t="s">
        <v>4651</v>
      </c>
      <c r="F200" s="137" t="s">
        <v>4652</v>
      </c>
      <c r="G200" s="138" t="s">
        <v>438</v>
      </c>
      <c r="H200" s="139">
        <v>4</v>
      </c>
      <c r="I200" s="23"/>
      <c r="J200" s="140">
        <f t="shared" si="20"/>
        <v>0</v>
      </c>
      <c r="K200" s="137" t="s">
        <v>1</v>
      </c>
      <c r="L200" s="46"/>
      <c r="M200" s="141" t="s">
        <v>1</v>
      </c>
      <c r="N200" s="142" t="s">
        <v>40</v>
      </c>
      <c r="O200" s="129"/>
      <c r="P200" s="130">
        <f t="shared" si="21"/>
        <v>0</v>
      </c>
      <c r="Q200" s="130">
        <v>3.75E-06</v>
      </c>
      <c r="R200" s="130">
        <f t="shared" si="22"/>
        <v>1.5E-05</v>
      </c>
      <c r="S200" s="130">
        <v>0</v>
      </c>
      <c r="T200" s="131">
        <f t="shared" si="23"/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304</v>
      </c>
      <c r="AT200" s="132" t="s">
        <v>300</v>
      </c>
      <c r="AU200" s="132" t="s">
        <v>83</v>
      </c>
      <c r="AY200" s="39" t="s">
        <v>298</v>
      </c>
      <c r="BE200" s="133">
        <f t="shared" si="24"/>
        <v>0</v>
      </c>
      <c r="BF200" s="133">
        <f t="shared" si="25"/>
        <v>0</v>
      </c>
      <c r="BG200" s="133">
        <f t="shared" si="26"/>
        <v>0</v>
      </c>
      <c r="BH200" s="133">
        <f t="shared" si="27"/>
        <v>0</v>
      </c>
      <c r="BI200" s="133">
        <f t="shared" si="28"/>
        <v>0</v>
      </c>
      <c r="BJ200" s="39" t="s">
        <v>8</v>
      </c>
      <c r="BK200" s="133">
        <f t="shared" si="29"/>
        <v>0</v>
      </c>
      <c r="BL200" s="39" t="s">
        <v>304</v>
      </c>
      <c r="BM200" s="132" t="s">
        <v>4653</v>
      </c>
    </row>
    <row r="201" spans="1:65" s="49" customFormat="1" ht="14.45" customHeight="1">
      <c r="A201" s="47"/>
      <c r="B201" s="46"/>
      <c r="C201" s="120" t="s">
        <v>633</v>
      </c>
      <c r="D201" s="120" t="s">
        <v>358</v>
      </c>
      <c r="E201" s="121" t="s">
        <v>4654</v>
      </c>
      <c r="F201" s="122" t="s">
        <v>4655</v>
      </c>
      <c r="G201" s="123" t="s">
        <v>438</v>
      </c>
      <c r="H201" s="124">
        <v>3</v>
      </c>
      <c r="I201" s="24"/>
      <c r="J201" s="125">
        <f t="shared" si="20"/>
        <v>0</v>
      </c>
      <c r="K201" s="122" t="s">
        <v>1</v>
      </c>
      <c r="L201" s="126"/>
      <c r="M201" s="127" t="s">
        <v>1</v>
      </c>
      <c r="N201" s="128" t="s">
        <v>40</v>
      </c>
      <c r="O201" s="129"/>
      <c r="P201" s="130">
        <f t="shared" si="21"/>
        <v>0</v>
      </c>
      <c r="Q201" s="130">
        <v>0.00065</v>
      </c>
      <c r="R201" s="130">
        <f t="shared" si="22"/>
        <v>0.00195</v>
      </c>
      <c r="S201" s="130">
        <v>0</v>
      </c>
      <c r="T201" s="131">
        <f t="shared" si="23"/>
        <v>0</v>
      </c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R201" s="132" t="s">
        <v>340</v>
      </c>
      <c r="AT201" s="132" t="s">
        <v>358</v>
      </c>
      <c r="AU201" s="132" t="s">
        <v>83</v>
      </c>
      <c r="AY201" s="39" t="s">
        <v>298</v>
      </c>
      <c r="BE201" s="133">
        <f t="shared" si="24"/>
        <v>0</v>
      </c>
      <c r="BF201" s="133">
        <f t="shared" si="25"/>
        <v>0</v>
      </c>
      <c r="BG201" s="133">
        <f t="shared" si="26"/>
        <v>0</v>
      </c>
      <c r="BH201" s="133">
        <f t="shared" si="27"/>
        <v>0</v>
      </c>
      <c r="BI201" s="133">
        <f t="shared" si="28"/>
        <v>0</v>
      </c>
      <c r="BJ201" s="39" t="s">
        <v>8</v>
      </c>
      <c r="BK201" s="133">
        <f t="shared" si="29"/>
        <v>0</v>
      </c>
      <c r="BL201" s="39" t="s">
        <v>304</v>
      </c>
      <c r="BM201" s="132" t="s">
        <v>4656</v>
      </c>
    </row>
    <row r="202" spans="1:65" s="49" customFormat="1" ht="14.45" customHeight="1">
      <c r="A202" s="47"/>
      <c r="B202" s="46"/>
      <c r="C202" s="120" t="s">
        <v>640</v>
      </c>
      <c r="D202" s="120" t="s">
        <v>358</v>
      </c>
      <c r="E202" s="121" t="s">
        <v>4657</v>
      </c>
      <c r="F202" s="122" t="s">
        <v>4658</v>
      </c>
      <c r="G202" s="123" t="s">
        <v>438</v>
      </c>
      <c r="H202" s="124">
        <v>1</v>
      </c>
      <c r="I202" s="24"/>
      <c r="J202" s="125">
        <f t="shared" si="20"/>
        <v>0</v>
      </c>
      <c r="K202" s="122" t="s">
        <v>1</v>
      </c>
      <c r="L202" s="126"/>
      <c r="M202" s="127" t="s">
        <v>1</v>
      </c>
      <c r="N202" s="128" t="s">
        <v>40</v>
      </c>
      <c r="O202" s="129"/>
      <c r="P202" s="130">
        <f t="shared" si="21"/>
        <v>0</v>
      </c>
      <c r="Q202" s="130">
        <v>0.00029</v>
      </c>
      <c r="R202" s="130">
        <f t="shared" si="22"/>
        <v>0.00029</v>
      </c>
      <c r="S202" s="130">
        <v>0</v>
      </c>
      <c r="T202" s="131">
        <f t="shared" si="23"/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340</v>
      </c>
      <c r="AT202" s="132" t="s">
        <v>358</v>
      </c>
      <c r="AU202" s="132" t="s">
        <v>83</v>
      </c>
      <c r="AY202" s="39" t="s">
        <v>298</v>
      </c>
      <c r="BE202" s="133">
        <f t="shared" si="24"/>
        <v>0</v>
      </c>
      <c r="BF202" s="133">
        <f t="shared" si="25"/>
        <v>0</v>
      </c>
      <c r="BG202" s="133">
        <f t="shared" si="26"/>
        <v>0</v>
      </c>
      <c r="BH202" s="133">
        <f t="shared" si="27"/>
        <v>0</v>
      </c>
      <c r="BI202" s="133">
        <f t="shared" si="28"/>
        <v>0</v>
      </c>
      <c r="BJ202" s="39" t="s">
        <v>8</v>
      </c>
      <c r="BK202" s="133">
        <f t="shared" si="29"/>
        <v>0</v>
      </c>
      <c r="BL202" s="39" t="s">
        <v>304</v>
      </c>
      <c r="BM202" s="132" t="s">
        <v>4659</v>
      </c>
    </row>
    <row r="203" spans="1:65" s="49" customFormat="1" ht="24.2" customHeight="1">
      <c r="A203" s="47"/>
      <c r="B203" s="46"/>
      <c r="C203" s="135" t="s">
        <v>231</v>
      </c>
      <c r="D203" s="135" t="s">
        <v>300</v>
      </c>
      <c r="E203" s="136" t="s">
        <v>4660</v>
      </c>
      <c r="F203" s="137" t="s">
        <v>4661</v>
      </c>
      <c r="G203" s="138" t="s">
        <v>438</v>
      </c>
      <c r="H203" s="139">
        <v>2</v>
      </c>
      <c r="I203" s="23"/>
      <c r="J203" s="140">
        <f t="shared" si="20"/>
        <v>0</v>
      </c>
      <c r="K203" s="137" t="s">
        <v>1</v>
      </c>
      <c r="L203" s="46"/>
      <c r="M203" s="141" t="s">
        <v>1</v>
      </c>
      <c r="N203" s="142" t="s">
        <v>40</v>
      </c>
      <c r="O203" s="129"/>
      <c r="P203" s="130">
        <f t="shared" si="21"/>
        <v>0</v>
      </c>
      <c r="Q203" s="130">
        <v>7.5E-06</v>
      </c>
      <c r="R203" s="130">
        <f t="shared" si="22"/>
        <v>1.5E-05</v>
      </c>
      <c r="S203" s="130">
        <v>0</v>
      </c>
      <c r="T203" s="131">
        <f t="shared" si="23"/>
        <v>0</v>
      </c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R203" s="132" t="s">
        <v>304</v>
      </c>
      <c r="AT203" s="132" t="s">
        <v>300</v>
      </c>
      <c r="AU203" s="132" t="s">
        <v>83</v>
      </c>
      <c r="AY203" s="39" t="s">
        <v>298</v>
      </c>
      <c r="BE203" s="133">
        <f t="shared" si="24"/>
        <v>0</v>
      </c>
      <c r="BF203" s="133">
        <f t="shared" si="25"/>
        <v>0</v>
      </c>
      <c r="BG203" s="133">
        <f t="shared" si="26"/>
        <v>0</v>
      </c>
      <c r="BH203" s="133">
        <f t="shared" si="27"/>
        <v>0</v>
      </c>
      <c r="BI203" s="133">
        <f t="shared" si="28"/>
        <v>0</v>
      </c>
      <c r="BJ203" s="39" t="s">
        <v>8</v>
      </c>
      <c r="BK203" s="133">
        <f t="shared" si="29"/>
        <v>0</v>
      </c>
      <c r="BL203" s="39" t="s">
        <v>304</v>
      </c>
      <c r="BM203" s="132" t="s">
        <v>4662</v>
      </c>
    </row>
    <row r="204" spans="1:65" s="49" customFormat="1" ht="14.45" customHeight="1">
      <c r="A204" s="47"/>
      <c r="B204" s="46"/>
      <c r="C204" s="120" t="s">
        <v>647</v>
      </c>
      <c r="D204" s="120" t="s">
        <v>358</v>
      </c>
      <c r="E204" s="121" t="s">
        <v>4663</v>
      </c>
      <c r="F204" s="122" t="s">
        <v>4664</v>
      </c>
      <c r="G204" s="123" t="s">
        <v>438</v>
      </c>
      <c r="H204" s="124">
        <v>2</v>
      </c>
      <c r="I204" s="24"/>
      <c r="J204" s="125">
        <f t="shared" si="20"/>
        <v>0</v>
      </c>
      <c r="K204" s="122" t="s">
        <v>1</v>
      </c>
      <c r="L204" s="126"/>
      <c r="M204" s="127" t="s">
        <v>1</v>
      </c>
      <c r="N204" s="128" t="s">
        <v>40</v>
      </c>
      <c r="O204" s="129"/>
      <c r="P204" s="130">
        <f t="shared" si="21"/>
        <v>0</v>
      </c>
      <c r="Q204" s="130">
        <v>0.00154</v>
      </c>
      <c r="R204" s="130">
        <f t="shared" si="22"/>
        <v>0.00308</v>
      </c>
      <c r="S204" s="130">
        <v>0</v>
      </c>
      <c r="T204" s="131">
        <f t="shared" si="23"/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340</v>
      </c>
      <c r="AT204" s="132" t="s">
        <v>358</v>
      </c>
      <c r="AU204" s="132" t="s">
        <v>83</v>
      </c>
      <c r="AY204" s="39" t="s">
        <v>298</v>
      </c>
      <c r="BE204" s="133">
        <f t="shared" si="24"/>
        <v>0</v>
      </c>
      <c r="BF204" s="133">
        <f t="shared" si="25"/>
        <v>0</v>
      </c>
      <c r="BG204" s="133">
        <f t="shared" si="26"/>
        <v>0</v>
      </c>
      <c r="BH204" s="133">
        <f t="shared" si="27"/>
        <v>0</v>
      </c>
      <c r="BI204" s="133">
        <f t="shared" si="28"/>
        <v>0</v>
      </c>
      <c r="BJ204" s="39" t="s">
        <v>8</v>
      </c>
      <c r="BK204" s="133">
        <f t="shared" si="29"/>
        <v>0</v>
      </c>
      <c r="BL204" s="39" t="s">
        <v>304</v>
      </c>
      <c r="BM204" s="132" t="s">
        <v>4665</v>
      </c>
    </row>
    <row r="205" spans="1:65" s="49" customFormat="1" ht="24.2" customHeight="1">
      <c r="A205" s="47"/>
      <c r="B205" s="46"/>
      <c r="C205" s="135" t="s">
        <v>651</v>
      </c>
      <c r="D205" s="135" t="s">
        <v>300</v>
      </c>
      <c r="E205" s="136" t="s">
        <v>4666</v>
      </c>
      <c r="F205" s="137" t="s">
        <v>4667</v>
      </c>
      <c r="G205" s="138" t="s">
        <v>438</v>
      </c>
      <c r="H205" s="139">
        <v>2</v>
      </c>
      <c r="I205" s="23"/>
      <c r="J205" s="140">
        <f t="shared" si="20"/>
        <v>0</v>
      </c>
      <c r="K205" s="137" t="s">
        <v>1</v>
      </c>
      <c r="L205" s="46"/>
      <c r="M205" s="141" t="s">
        <v>1</v>
      </c>
      <c r="N205" s="142" t="s">
        <v>40</v>
      </c>
      <c r="O205" s="129"/>
      <c r="P205" s="130">
        <f t="shared" si="21"/>
        <v>0</v>
      </c>
      <c r="Q205" s="130">
        <v>1.927264174</v>
      </c>
      <c r="R205" s="130">
        <f t="shared" si="22"/>
        <v>3.854528348</v>
      </c>
      <c r="S205" s="130">
        <v>0</v>
      </c>
      <c r="T205" s="131">
        <f t="shared" si="23"/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304</v>
      </c>
      <c r="AT205" s="132" t="s">
        <v>300</v>
      </c>
      <c r="AU205" s="132" t="s">
        <v>83</v>
      </c>
      <c r="AY205" s="39" t="s">
        <v>298</v>
      </c>
      <c r="BE205" s="133">
        <f t="shared" si="24"/>
        <v>0</v>
      </c>
      <c r="BF205" s="133">
        <f t="shared" si="25"/>
        <v>0</v>
      </c>
      <c r="BG205" s="133">
        <f t="shared" si="26"/>
        <v>0</v>
      </c>
      <c r="BH205" s="133">
        <f t="shared" si="27"/>
        <v>0</v>
      </c>
      <c r="BI205" s="133">
        <f t="shared" si="28"/>
        <v>0</v>
      </c>
      <c r="BJ205" s="39" t="s">
        <v>8</v>
      </c>
      <c r="BK205" s="133">
        <f t="shared" si="29"/>
        <v>0</v>
      </c>
      <c r="BL205" s="39" t="s">
        <v>304</v>
      </c>
      <c r="BM205" s="132" t="s">
        <v>4668</v>
      </c>
    </row>
    <row r="206" spans="1:65" s="49" customFormat="1" ht="24.2" customHeight="1">
      <c r="A206" s="47"/>
      <c r="B206" s="46"/>
      <c r="C206" s="120" t="s">
        <v>655</v>
      </c>
      <c r="D206" s="120" t="s">
        <v>358</v>
      </c>
      <c r="E206" s="121" t="s">
        <v>4669</v>
      </c>
      <c r="F206" s="122" t="s">
        <v>4670</v>
      </c>
      <c r="G206" s="123" t="s">
        <v>438</v>
      </c>
      <c r="H206" s="124">
        <v>1</v>
      </c>
      <c r="I206" s="24"/>
      <c r="J206" s="125">
        <f t="shared" si="20"/>
        <v>0</v>
      </c>
      <c r="K206" s="122" t="s">
        <v>1</v>
      </c>
      <c r="L206" s="126"/>
      <c r="M206" s="127" t="s">
        <v>1</v>
      </c>
      <c r="N206" s="128" t="s">
        <v>40</v>
      </c>
      <c r="O206" s="129"/>
      <c r="P206" s="130">
        <f t="shared" si="21"/>
        <v>0</v>
      </c>
      <c r="Q206" s="130">
        <v>0.021</v>
      </c>
      <c r="R206" s="130">
        <f t="shared" si="22"/>
        <v>0.021</v>
      </c>
      <c r="S206" s="130">
        <v>0</v>
      </c>
      <c r="T206" s="131">
        <f t="shared" si="23"/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340</v>
      </c>
      <c r="AT206" s="132" t="s">
        <v>358</v>
      </c>
      <c r="AU206" s="132" t="s">
        <v>83</v>
      </c>
      <c r="AY206" s="39" t="s">
        <v>298</v>
      </c>
      <c r="BE206" s="133">
        <f t="shared" si="24"/>
        <v>0</v>
      </c>
      <c r="BF206" s="133">
        <f t="shared" si="25"/>
        <v>0</v>
      </c>
      <c r="BG206" s="133">
        <f t="shared" si="26"/>
        <v>0</v>
      </c>
      <c r="BH206" s="133">
        <f t="shared" si="27"/>
        <v>0</v>
      </c>
      <c r="BI206" s="133">
        <f t="shared" si="28"/>
        <v>0</v>
      </c>
      <c r="BJ206" s="39" t="s">
        <v>8</v>
      </c>
      <c r="BK206" s="133">
        <f t="shared" si="29"/>
        <v>0</v>
      </c>
      <c r="BL206" s="39" t="s">
        <v>304</v>
      </c>
      <c r="BM206" s="132" t="s">
        <v>4671</v>
      </c>
    </row>
    <row r="207" spans="1:65" s="49" customFormat="1" ht="24.2" customHeight="1">
      <c r="A207" s="47"/>
      <c r="B207" s="46"/>
      <c r="C207" s="120" t="s">
        <v>659</v>
      </c>
      <c r="D207" s="120" t="s">
        <v>358</v>
      </c>
      <c r="E207" s="121" t="s">
        <v>4672</v>
      </c>
      <c r="F207" s="122" t="s">
        <v>4673</v>
      </c>
      <c r="G207" s="123" t="s">
        <v>438</v>
      </c>
      <c r="H207" s="124">
        <v>1</v>
      </c>
      <c r="I207" s="24"/>
      <c r="J207" s="125">
        <f t="shared" si="20"/>
        <v>0</v>
      </c>
      <c r="K207" s="122" t="s">
        <v>1</v>
      </c>
      <c r="L207" s="126"/>
      <c r="M207" s="127" t="s">
        <v>1</v>
      </c>
      <c r="N207" s="128" t="s">
        <v>40</v>
      </c>
      <c r="O207" s="129"/>
      <c r="P207" s="130">
        <f t="shared" si="21"/>
        <v>0</v>
      </c>
      <c r="Q207" s="130">
        <v>0.032</v>
      </c>
      <c r="R207" s="130">
        <f t="shared" si="22"/>
        <v>0.032</v>
      </c>
      <c r="S207" s="130">
        <v>0</v>
      </c>
      <c r="T207" s="131">
        <f t="shared" si="23"/>
        <v>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340</v>
      </c>
      <c r="AT207" s="132" t="s">
        <v>358</v>
      </c>
      <c r="AU207" s="132" t="s">
        <v>83</v>
      </c>
      <c r="AY207" s="39" t="s">
        <v>298</v>
      </c>
      <c r="BE207" s="133">
        <f t="shared" si="24"/>
        <v>0</v>
      </c>
      <c r="BF207" s="133">
        <f t="shared" si="25"/>
        <v>0</v>
      </c>
      <c r="BG207" s="133">
        <f t="shared" si="26"/>
        <v>0</v>
      </c>
      <c r="BH207" s="133">
        <f t="shared" si="27"/>
        <v>0</v>
      </c>
      <c r="BI207" s="133">
        <f t="shared" si="28"/>
        <v>0</v>
      </c>
      <c r="BJ207" s="39" t="s">
        <v>8</v>
      </c>
      <c r="BK207" s="133">
        <f t="shared" si="29"/>
        <v>0</v>
      </c>
      <c r="BL207" s="39" t="s">
        <v>304</v>
      </c>
      <c r="BM207" s="132" t="s">
        <v>4674</v>
      </c>
    </row>
    <row r="208" spans="1:65" s="49" customFormat="1" ht="24.2" customHeight="1">
      <c r="A208" s="47"/>
      <c r="B208" s="46"/>
      <c r="C208" s="120" t="s">
        <v>663</v>
      </c>
      <c r="D208" s="120" t="s">
        <v>358</v>
      </c>
      <c r="E208" s="121" t="s">
        <v>4675</v>
      </c>
      <c r="F208" s="122" t="s">
        <v>4676</v>
      </c>
      <c r="G208" s="123" t="s">
        <v>438</v>
      </c>
      <c r="H208" s="124">
        <v>1</v>
      </c>
      <c r="I208" s="24"/>
      <c r="J208" s="125">
        <f t="shared" si="20"/>
        <v>0</v>
      </c>
      <c r="K208" s="122" t="s">
        <v>1</v>
      </c>
      <c r="L208" s="126"/>
      <c r="M208" s="127" t="s">
        <v>1</v>
      </c>
      <c r="N208" s="128" t="s">
        <v>40</v>
      </c>
      <c r="O208" s="129"/>
      <c r="P208" s="130">
        <f t="shared" si="21"/>
        <v>0</v>
      </c>
      <c r="Q208" s="130">
        <v>0.028</v>
      </c>
      <c r="R208" s="130">
        <f t="shared" si="22"/>
        <v>0.028</v>
      </c>
      <c r="S208" s="130">
        <v>0</v>
      </c>
      <c r="T208" s="131">
        <f t="shared" si="23"/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340</v>
      </c>
      <c r="AT208" s="132" t="s">
        <v>358</v>
      </c>
      <c r="AU208" s="132" t="s">
        <v>83</v>
      </c>
      <c r="AY208" s="39" t="s">
        <v>298</v>
      </c>
      <c r="BE208" s="133">
        <f t="shared" si="24"/>
        <v>0</v>
      </c>
      <c r="BF208" s="133">
        <f t="shared" si="25"/>
        <v>0</v>
      </c>
      <c r="BG208" s="133">
        <f t="shared" si="26"/>
        <v>0</v>
      </c>
      <c r="BH208" s="133">
        <f t="shared" si="27"/>
        <v>0</v>
      </c>
      <c r="BI208" s="133">
        <f t="shared" si="28"/>
        <v>0</v>
      </c>
      <c r="BJ208" s="39" t="s">
        <v>8</v>
      </c>
      <c r="BK208" s="133">
        <f t="shared" si="29"/>
        <v>0</v>
      </c>
      <c r="BL208" s="39" t="s">
        <v>304</v>
      </c>
      <c r="BM208" s="132" t="s">
        <v>4677</v>
      </c>
    </row>
    <row r="209" spans="1:65" s="49" customFormat="1" ht="24.2" customHeight="1">
      <c r="A209" s="47"/>
      <c r="B209" s="46"/>
      <c r="C209" s="120" t="s">
        <v>668</v>
      </c>
      <c r="D209" s="120" t="s">
        <v>358</v>
      </c>
      <c r="E209" s="121" t="s">
        <v>4678</v>
      </c>
      <c r="F209" s="122" t="s">
        <v>4679</v>
      </c>
      <c r="G209" s="123" t="s">
        <v>438</v>
      </c>
      <c r="H209" s="124">
        <v>1</v>
      </c>
      <c r="I209" s="24"/>
      <c r="J209" s="125">
        <f t="shared" si="20"/>
        <v>0</v>
      </c>
      <c r="K209" s="122" t="s">
        <v>1</v>
      </c>
      <c r="L209" s="126"/>
      <c r="M209" s="127" t="s">
        <v>1</v>
      </c>
      <c r="N209" s="128" t="s">
        <v>40</v>
      </c>
      <c r="O209" s="129"/>
      <c r="P209" s="130">
        <f t="shared" si="21"/>
        <v>0</v>
      </c>
      <c r="Q209" s="130">
        <v>0.04</v>
      </c>
      <c r="R209" s="130">
        <f t="shared" si="22"/>
        <v>0.04</v>
      </c>
      <c r="S209" s="130">
        <v>0</v>
      </c>
      <c r="T209" s="131">
        <f t="shared" si="23"/>
        <v>0</v>
      </c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R209" s="132" t="s">
        <v>340</v>
      </c>
      <c r="AT209" s="132" t="s">
        <v>358</v>
      </c>
      <c r="AU209" s="132" t="s">
        <v>83</v>
      </c>
      <c r="AY209" s="39" t="s">
        <v>298</v>
      </c>
      <c r="BE209" s="133">
        <f t="shared" si="24"/>
        <v>0</v>
      </c>
      <c r="BF209" s="133">
        <f t="shared" si="25"/>
        <v>0</v>
      </c>
      <c r="BG209" s="133">
        <f t="shared" si="26"/>
        <v>0</v>
      </c>
      <c r="BH209" s="133">
        <f t="shared" si="27"/>
        <v>0</v>
      </c>
      <c r="BI209" s="133">
        <f t="shared" si="28"/>
        <v>0</v>
      </c>
      <c r="BJ209" s="39" t="s">
        <v>8</v>
      </c>
      <c r="BK209" s="133">
        <f t="shared" si="29"/>
        <v>0</v>
      </c>
      <c r="BL209" s="39" t="s">
        <v>304</v>
      </c>
      <c r="BM209" s="132" t="s">
        <v>4680</v>
      </c>
    </row>
    <row r="210" spans="1:65" s="49" customFormat="1" ht="14.45" customHeight="1">
      <c r="A210" s="47"/>
      <c r="B210" s="46"/>
      <c r="C210" s="120" t="s">
        <v>674</v>
      </c>
      <c r="D210" s="120" t="s">
        <v>358</v>
      </c>
      <c r="E210" s="121" t="s">
        <v>4681</v>
      </c>
      <c r="F210" s="122" t="s">
        <v>4682</v>
      </c>
      <c r="G210" s="123" t="s">
        <v>438</v>
      </c>
      <c r="H210" s="124">
        <v>2</v>
      </c>
      <c r="I210" s="24"/>
      <c r="J210" s="125">
        <f t="shared" si="20"/>
        <v>0</v>
      </c>
      <c r="K210" s="122" t="s">
        <v>1</v>
      </c>
      <c r="L210" s="126"/>
      <c r="M210" s="127" t="s">
        <v>1</v>
      </c>
      <c r="N210" s="128" t="s">
        <v>40</v>
      </c>
      <c r="O210" s="129"/>
      <c r="P210" s="130">
        <f t="shared" si="21"/>
        <v>0</v>
      </c>
      <c r="Q210" s="130">
        <v>0</v>
      </c>
      <c r="R210" s="130">
        <f t="shared" si="22"/>
        <v>0</v>
      </c>
      <c r="S210" s="130">
        <v>0</v>
      </c>
      <c r="T210" s="131">
        <f t="shared" si="23"/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340</v>
      </c>
      <c r="AT210" s="132" t="s">
        <v>358</v>
      </c>
      <c r="AU210" s="132" t="s">
        <v>83</v>
      </c>
      <c r="AY210" s="39" t="s">
        <v>298</v>
      </c>
      <c r="BE210" s="133">
        <f t="shared" si="24"/>
        <v>0</v>
      </c>
      <c r="BF210" s="133">
        <f t="shared" si="25"/>
        <v>0</v>
      </c>
      <c r="BG210" s="133">
        <f t="shared" si="26"/>
        <v>0</v>
      </c>
      <c r="BH210" s="133">
        <f t="shared" si="27"/>
        <v>0</v>
      </c>
      <c r="BI210" s="133">
        <f t="shared" si="28"/>
        <v>0</v>
      </c>
      <c r="BJ210" s="39" t="s">
        <v>8</v>
      </c>
      <c r="BK210" s="133">
        <f t="shared" si="29"/>
        <v>0</v>
      </c>
      <c r="BL210" s="39" t="s">
        <v>304</v>
      </c>
      <c r="BM210" s="132" t="s">
        <v>4683</v>
      </c>
    </row>
    <row r="211" spans="1:65" s="49" customFormat="1" ht="24.2" customHeight="1">
      <c r="A211" s="47"/>
      <c r="B211" s="46"/>
      <c r="C211" s="120" t="s">
        <v>708</v>
      </c>
      <c r="D211" s="120" t="s">
        <v>358</v>
      </c>
      <c r="E211" s="121" t="s">
        <v>4684</v>
      </c>
      <c r="F211" s="122" t="s">
        <v>4685</v>
      </c>
      <c r="G211" s="123" t="s">
        <v>438</v>
      </c>
      <c r="H211" s="124">
        <v>2</v>
      </c>
      <c r="I211" s="24"/>
      <c r="J211" s="125">
        <f t="shared" si="20"/>
        <v>0</v>
      </c>
      <c r="K211" s="122" t="s">
        <v>1</v>
      </c>
      <c r="L211" s="126"/>
      <c r="M211" s="127" t="s">
        <v>1</v>
      </c>
      <c r="N211" s="128" t="s">
        <v>40</v>
      </c>
      <c r="O211" s="129"/>
      <c r="P211" s="130">
        <f t="shared" si="21"/>
        <v>0</v>
      </c>
      <c r="Q211" s="130">
        <v>0</v>
      </c>
      <c r="R211" s="130">
        <f t="shared" si="22"/>
        <v>0</v>
      </c>
      <c r="S211" s="130">
        <v>0</v>
      </c>
      <c r="T211" s="131">
        <f t="shared" si="23"/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340</v>
      </c>
      <c r="AT211" s="132" t="s">
        <v>358</v>
      </c>
      <c r="AU211" s="132" t="s">
        <v>83</v>
      </c>
      <c r="AY211" s="39" t="s">
        <v>298</v>
      </c>
      <c r="BE211" s="133">
        <f t="shared" si="24"/>
        <v>0</v>
      </c>
      <c r="BF211" s="133">
        <f t="shared" si="25"/>
        <v>0</v>
      </c>
      <c r="BG211" s="133">
        <f t="shared" si="26"/>
        <v>0</v>
      </c>
      <c r="BH211" s="133">
        <f t="shared" si="27"/>
        <v>0</v>
      </c>
      <c r="BI211" s="133">
        <f t="shared" si="28"/>
        <v>0</v>
      </c>
      <c r="BJ211" s="39" t="s">
        <v>8</v>
      </c>
      <c r="BK211" s="133">
        <f t="shared" si="29"/>
        <v>0</v>
      </c>
      <c r="BL211" s="39" t="s">
        <v>304</v>
      </c>
      <c r="BM211" s="132" t="s">
        <v>4686</v>
      </c>
    </row>
    <row r="212" spans="1:65" s="49" customFormat="1" ht="24.2" customHeight="1">
      <c r="A212" s="47"/>
      <c r="B212" s="46"/>
      <c r="C212" s="120" t="s">
        <v>714</v>
      </c>
      <c r="D212" s="120" t="s">
        <v>358</v>
      </c>
      <c r="E212" s="121" t="s">
        <v>4468</v>
      </c>
      <c r="F212" s="122" t="s">
        <v>4469</v>
      </c>
      <c r="G212" s="123" t="s">
        <v>438</v>
      </c>
      <c r="H212" s="124">
        <v>4</v>
      </c>
      <c r="I212" s="24"/>
      <c r="J212" s="125">
        <f t="shared" si="20"/>
        <v>0</v>
      </c>
      <c r="K212" s="122" t="s">
        <v>1</v>
      </c>
      <c r="L212" s="126"/>
      <c r="M212" s="127" t="s">
        <v>1</v>
      </c>
      <c r="N212" s="128" t="s">
        <v>40</v>
      </c>
      <c r="O212" s="129"/>
      <c r="P212" s="130">
        <f t="shared" si="21"/>
        <v>0</v>
      </c>
      <c r="Q212" s="130">
        <v>0.002</v>
      </c>
      <c r="R212" s="130">
        <f t="shared" si="22"/>
        <v>0.008</v>
      </c>
      <c r="S212" s="130">
        <v>0</v>
      </c>
      <c r="T212" s="131">
        <f t="shared" si="23"/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340</v>
      </c>
      <c r="AT212" s="132" t="s">
        <v>358</v>
      </c>
      <c r="AU212" s="132" t="s">
        <v>83</v>
      </c>
      <c r="AY212" s="39" t="s">
        <v>298</v>
      </c>
      <c r="BE212" s="133">
        <f t="shared" si="24"/>
        <v>0</v>
      </c>
      <c r="BF212" s="133">
        <f t="shared" si="25"/>
        <v>0</v>
      </c>
      <c r="BG212" s="133">
        <f t="shared" si="26"/>
        <v>0</v>
      </c>
      <c r="BH212" s="133">
        <f t="shared" si="27"/>
        <v>0</v>
      </c>
      <c r="BI212" s="133">
        <f t="shared" si="28"/>
        <v>0</v>
      </c>
      <c r="BJ212" s="39" t="s">
        <v>8</v>
      </c>
      <c r="BK212" s="133">
        <f t="shared" si="29"/>
        <v>0</v>
      </c>
      <c r="BL212" s="39" t="s">
        <v>304</v>
      </c>
      <c r="BM212" s="132" t="s">
        <v>4687</v>
      </c>
    </row>
    <row r="213" spans="1:65" s="49" customFormat="1" ht="24.2" customHeight="1">
      <c r="A213" s="47"/>
      <c r="B213" s="46"/>
      <c r="C213" s="120" t="s">
        <v>740</v>
      </c>
      <c r="D213" s="120" t="s">
        <v>358</v>
      </c>
      <c r="E213" s="121" t="s">
        <v>4688</v>
      </c>
      <c r="F213" s="122" t="s">
        <v>4689</v>
      </c>
      <c r="G213" s="123" t="s">
        <v>438</v>
      </c>
      <c r="H213" s="124">
        <v>2</v>
      </c>
      <c r="I213" s="24"/>
      <c r="J213" s="125">
        <f t="shared" si="20"/>
        <v>0</v>
      </c>
      <c r="K213" s="122" t="s">
        <v>1</v>
      </c>
      <c r="L213" s="126"/>
      <c r="M213" s="127" t="s">
        <v>1</v>
      </c>
      <c r="N213" s="128" t="s">
        <v>40</v>
      </c>
      <c r="O213" s="129"/>
      <c r="P213" s="130">
        <f t="shared" si="21"/>
        <v>0</v>
      </c>
      <c r="Q213" s="130">
        <v>0</v>
      </c>
      <c r="R213" s="130">
        <f t="shared" si="22"/>
        <v>0</v>
      </c>
      <c r="S213" s="130">
        <v>0</v>
      </c>
      <c r="T213" s="131">
        <f t="shared" si="23"/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340</v>
      </c>
      <c r="AT213" s="132" t="s">
        <v>358</v>
      </c>
      <c r="AU213" s="132" t="s">
        <v>83</v>
      </c>
      <c r="AY213" s="39" t="s">
        <v>298</v>
      </c>
      <c r="BE213" s="133">
        <f t="shared" si="24"/>
        <v>0</v>
      </c>
      <c r="BF213" s="133">
        <f t="shared" si="25"/>
        <v>0</v>
      </c>
      <c r="BG213" s="133">
        <f t="shared" si="26"/>
        <v>0</v>
      </c>
      <c r="BH213" s="133">
        <f t="shared" si="27"/>
        <v>0</v>
      </c>
      <c r="BI213" s="133">
        <f t="shared" si="28"/>
        <v>0</v>
      </c>
      <c r="BJ213" s="39" t="s">
        <v>8</v>
      </c>
      <c r="BK213" s="133">
        <f t="shared" si="29"/>
        <v>0</v>
      </c>
      <c r="BL213" s="39" t="s">
        <v>304</v>
      </c>
      <c r="BM213" s="132" t="s">
        <v>4690</v>
      </c>
    </row>
    <row r="214" spans="1:65" s="49" customFormat="1" ht="24.2" customHeight="1">
      <c r="A214" s="47"/>
      <c r="B214" s="46"/>
      <c r="C214" s="135" t="s">
        <v>745</v>
      </c>
      <c r="D214" s="135" t="s">
        <v>300</v>
      </c>
      <c r="E214" s="136" t="s">
        <v>4691</v>
      </c>
      <c r="F214" s="137" t="s">
        <v>4692</v>
      </c>
      <c r="G214" s="138" t="s">
        <v>438</v>
      </c>
      <c r="H214" s="139">
        <v>1</v>
      </c>
      <c r="I214" s="23"/>
      <c r="J214" s="140">
        <f t="shared" si="20"/>
        <v>0</v>
      </c>
      <c r="K214" s="137" t="s">
        <v>1</v>
      </c>
      <c r="L214" s="46"/>
      <c r="M214" s="141" t="s">
        <v>1</v>
      </c>
      <c r="N214" s="142" t="s">
        <v>40</v>
      </c>
      <c r="O214" s="129"/>
      <c r="P214" s="130">
        <f t="shared" si="21"/>
        <v>0</v>
      </c>
      <c r="Q214" s="130">
        <v>0.06405125</v>
      </c>
      <c r="R214" s="130">
        <f t="shared" si="22"/>
        <v>0.06405125</v>
      </c>
      <c r="S214" s="130">
        <v>0</v>
      </c>
      <c r="T214" s="131">
        <f t="shared" si="23"/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304</v>
      </c>
      <c r="AT214" s="132" t="s">
        <v>300</v>
      </c>
      <c r="AU214" s="132" t="s">
        <v>83</v>
      </c>
      <c r="AY214" s="39" t="s">
        <v>298</v>
      </c>
      <c r="BE214" s="133">
        <f t="shared" si="24"/>
        <v>0</v>
      </c>
      <c r="BF214" s="133">
        <f t="shared" si="25"/>
        <v>0</v>
      </c>
      <c r="BG214" s="133">
        <f t="shared" si="26"/>
        <v>0</v>
      </c>
      <c r="BH214" s="133">
        <f t="shared" si="27"/>
        <v>0</v>
      </c>
      <c r="BI214" s="133">
        <f t="shared" si="28"/>
        <v>0</v>
      </c>
      <c r="BJ214" s="39" t="s">
        <v>8</v>
      </c>
      <c r="BK214" s="133">
        <f t="shared" si="29"/>
        <v>0</v>
      </c>
      <c r="BL214" s="39" t="s">
        <v>304</v>
      </c>
      <c r="BM214" s="132" t="s">
        <v>4693</v>
      </c>
    </row>
    <row r="215" spans="1:65" s="49" customFormat="1" ht="24.2" customHeight="1">
      <c r="A215" s="47"/>
      <c r="B215" s="46"/>
      <c r="C215" s="135" t="s">
        <v>753</v>
      </c>
      <c r="D215" s="135" t="s">
        <v>300</v>
      </c>
      <c r="E215" s="136" t="s">
        <v>4507</v>
      </c>
      <c r="F215" s="137" t="s">
        <v>4508</v>
      </c>
      <c r="G215" s="138" t="s">
        <v>438</v>
      </c>
      <c r="H215" s="139">
        <v>1</v>
      </c>
      <c r="I215" s="23"/>
      <c r="J215" s="140">
        <f t="shared" si="20"/>
        <v>0</v>
      </c>
      <c r="K215" s="137" t="s">
        <v>1</v>
      </c>
      <c r="L215" s="46"/>
      <c r="M215" s="141" t="s">
        <v>1</v>
      </c>
      <c r="N215" s="142" t="s">
        <v>40</v>
      </c>
      <c r="O215" s="129"/>
      <c r="P215" s="130">
        <f t="shared" si="21"/>
        <v>0</v>
      </c>
      <c r="Q215" s="130">
        <v>0.0081406</v>
      </c>
      <c r="R215" s="130">
        <f t="shared" si="22"/>
        <v>0.0081406</v>
      </c>
      <c r="S215" s="130">
        <v>0</v>
      </c>
      <c r="T215" s="131">
        <f t="shared" si="23"/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83</v>
      </c>
      <c r="AY215" s="39" t="s">
        <v>298</v>
      </c>
      <c r="BE215" s="133">
        <f t="shared" si="24"/>
        <v>0</v>
      </c>
      <c r="BF215" s="133">
        <f t="shared" si="25"/>
        <v>0</v>
      </c>
      <c r="BG215" s="133">
        <f t="shared" si="26"/>
        <v>0</v>
      </c>
      <c r="BH215" s="133">
        <f t="shared" si="27"/>
        <v>0</v>
      </c>
      <c r="BI215" s="133">
        <f t="shared" si="28"/>
        <v>0</v>
      </c>
      <c r="BJ215" s="39" t="s">
        <v>8</v>
      </c>
      <c r="BK215" s="133">
        <f t="shared" si="29"/>
        <v>0</v>
      </c>
      <c r="BL215" s="39" t="s">
        <v>304</v>
      </c>
      <c r="BM215" s="132" t="s">
        <v>4694</v>
      </c>
    </row>
    <row r="216" spans="1:65" s="49" customFormat="1" ht="24.2" customHeight="1">
      <c r="A216" s="47"/>
      <c r="B216" s="46"/>
      <c r="C216" s="135" t="s">
        <v>758</v>
      </c>
      <c r="D216" s="135" t="s">
        <v>300</v>
      </c>
      <c r="E216" s="136" t="s">
        <v>937</v>
      </c>
      <c r="F216" s="137" t="s">
        <v>938</v>
      </c>
      <c r="G216" s="138" t="s">
        <v>438</v>
      </c>
      <c r="H216" s="139">
        <v>1</v>
      </c>
      <c r="I216" s="23"/>
      <c r="J216" s="140">
        <f t="shared" si="20"/>
        <v>0</v>
      </c>
      <c r="K216" s="137" t="s">
        <v>1</v>
      </c>
      <c r="L216" s="46"/>
      <c r="M216" s="141" t="s">
        <v>1</v>
      </c>
      <c r="N216" s="142" t="s">
        <v>40</v>
      </c>
      <c r="O216" s="129"/>
      <c r="P216" s="130">
        <f t="shared" si="21"/>
        <v>0</v>
      </c>
      <c r="Q216" s="130">
        <v>0</v>
      </c>
      <c r="R216" s="130">
        <f t="shared" si="22"/>
        <v>0</v>
      </c>
      <c r="S216" s="130">
        <v>0</v>
      </c>
      <c r="T216" s="131">
        <f t="shared" si="23"/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83</v>
      </c>
      <c r="AY216" s="39" t="s">
        <v>298</v>
      </c>
      <c r="BE216" s="133">
        <f t="shared" si="24"/>
        <v>0</v>
      </c>
      <c r="BF216" s="133">
        <f t="shared" si="25"/>
        <v>0</v>
      </c>
      <c r="BG216" s="133">
        <f t="shared" si="26"/>
        <v>0</v>
      </c>
      <c r="BH216" s="133">
        <f t="shared" si="27"/>
        <v>0</v>
      </c>
      <c r="BI216" s="133">
        <f t="shared" si="28"/>
        <v>0</v>
      </c>
      <c r="BJ216" s="39" t="s">
        <v>8</v>
      </c>
      <c r="BK216" s="133">
        <f t="shared" si="29"/>
        <v>0</v>
      </c>
      <c r="BL216" s="39" t="s">
        <v>304</v>
      </c>
      <c r="BM216" s="132" t="s">
        <v>4695</v>
      </c>
    </row>
    <row r="217" spans="1:65" s="49" customFormat="1" ht="24.2" customHeight="1">
      <c r="A217" s="47"/>
      <c r="B217" s="46"/>
      <c r="C217" s="135" t="s">
        <v>762</v>
      </c>
      <c r="D217" s="135" t="s">
        <v>300</v>
      </c>
      <c r="E217" s="136" t="s">
        <v>4511</v>
      </c>
      <c r="F217" s="137" t="s">
        <v>4696</v>
      </c>
      <c r="G217" s="138" t="s">
        <v>438</v>
      </c>
      <c r="H217" s="139">
        <v>1</v>
      </c>
      <c r="I217" s="23"/>
      <c r="J217" s="140">
        <f t="shared" si="20"/>
        <v>0</v>
      </c>
      <c r="K217" s="137" t="s">
        <v>1</v>
      </c>
      <c r="L217" s="46"/>
      <c r="M217" s="141" t="s">
        <v>1</v>
      </c>
      <c r="N217" s="142" t="s">
        <v>40</v>
      </c>
      <c r="O217" s="129"/>
      <c r="P217" s="130">
        <f t="shared" si="21"/>
        <v>0</v>
      </c>
      <c r="Q217" s="130">
        <v>0.0372488</v>
      </c>
      <c r="R217" s="130">
        <f t="shared" si="22"/>
        <v>0.0372488</v>
      </c>
      <c r="S217" s="130">
        <v>0</v>
      </c>
      <c r="T217" s="131">
        <f t="shared" si="23"/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304</v>
      </c>
      <c r="AT217" s="132" t="s">
        <v>300</v>
      </c>
      <c r="AU217" s="132" t="s">
        <v>83</v>
      </c>
      <c r="AY217" s="39" t="s">
        <v>298</v>
      </c>
      <c r="BE217" s="133">
        <f t="shared" si="24"/>
        <v>0</v>
      </c>
      <c r="BF217" s="133">
        <f t="shared" si="25"/>
        <v>0</v>
      </c>
      <c r="BG217" s="133">
        <f t="shared" si="26"/>
        <v>0</v>
      </c>
      <c r="BH217" s="133">
        <f t="shared" si="27"/>
        <v>0</v>
      </c>
      <c r="BI217" s="133">
        <f t="shared" si="28"/>
        <v>0</v>
      </c>
      <c r="BJ217" s="39" t="s">
        <v>8</v>
      </c>
      <c r="BK217" s="133">
        <f t="shared" si="29"/>
        <v>0</v>
      </c>
      <c r="BL217" s="39" t="s">
        <v>304</v>
      </c>
      <c r="BM217" s="132" t="s">
        <v>4697</v>
      </c>
    </row>
    <row r="218" spans="1:65" s="49" customFormat="1" ht="24.2" customHeight="1">
      <c r="A218" s="47"/>
      <c r="B218" s="46"/>
      <c r="C218" s="135" t="s">
        <v>768</v>
      </c>
      <c r="D218" s="135" t="s">
        <v>300</v>
      </c>
      <c r="E218" s="136" t="s">
        <v>4514</v>
      </c>
      <c r="F218" s="137" t="s">
        <v>4515</v>
      </c>
      <c r="G218" s="138" t="s">
        <v>438</v>
      </c>
      <c r="H218" s="139">
        <v>2</v>
      </c>
      <c r="I218" s="23"/>
      <c r="J218" s="140">
        <f t="shared" si="20"/>
        <v>0</v>
      </c>
      <c r="K218" s="137" t="s">
        <v>1</v>
      </c>
      <c r="L218" s="46"/>
      <c r="M218" s="141" t="s">
        <v>1</v>
      </c>
      <c r="N218" s="142" t="s">
        <v>40</v>
      </c>
      <c r="O218" s="129"/>
      <c r="P218" s="130">
        <f t="shared" si="21"/>
        <v>0</v>
      </c>
      <c r="Q218" s="130">
        <v>0.217338</v>
      </c>
      <c r="R218" s="130">
        <f t="shared" si="22"/>
        <v>0.434676</v>
      </c>
      <c r="S218" s="130">
        <v>0</v>
      </c>
      <c r="T218" s="131">
        <f t="shared" si="23"/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304</v>
      </c>
      <c r="AT218" s="132" t="s">
        <v>300</v>
      </c>
      <c r="AU218" s="132" t="s">
        <v>83</v>
      </c>
      <c r="AY218" s="39" t="s">
        <v>298</v>
      </c>
      <c r="BE218" s="133">
        <f t="shared" si="24"/>
        <v>0</v>
      </c>
      <c r="BF218" s="133">
        <f t="shared" si="25"/>
        <v>0</v>
      </c>
      <c r="BG218" s="133">
        <f t="shared" si="26"/>
        <v>0</v>
      </c>
      <c r="BH218" s="133">
        <f t="shared" si="27"/>
        <v>0</v>
      </c>
      <c r="BI218" s="133">
        <f t="shared" si="28"/>
        <v>0</v>
      </c>
      <c r="BJ218" s="39" t="s">
        <v>8</v>
      </c>
      <c r="BK218" s="133">
        <f t="shared" si="29"/>
        <v>0</v>
      </c>
      <c r="BL218" s="39" t="s">
        <v>304</v>
      </c>
      <c r="BM218" s="132" t="s">
        <v>4698</v>
      </c>
    </row>
    <row r="219" spans="1:65" s="49" customFormat="1" ht="24.2" customHeight="1">
      <c r="A219" s="47"/>
      <c r="B219" s="46"/>
      <c r="C219" s="120" t="s">
        <v>773</v>
      </c>
      <c r="D219" s="120" t="s">
        <v>358</v>
      </c>
      <c r="E219" s="121" t="s">
        <v>4699</v>
      </c>
      <c r="F219" s="122" t="s">
        <v>4700</v>
      </c>
      <c r="G219" s="123" t="s">
        <v>438</v>
      </c>
      <c r="H219" s="124">
        <v>2</v>
      </c>
      <c r="I219" s="24"/>
      <c r="J219" s="125">
        <f t="shared" si="20"/>
        <v>0</v>
      </c>
      <c r="K219" s="122" t="s">
        <v>1</v>
      </c>
      <c r="L219" s="126"/>
      <c r="M219" s="127" t="s">
        <v>1</v>
      </c>
      <c r="N219" s="128" t="s">
        <v>40</v>
      </c>
      <c r="O219" s="129"/>
      <c r="P219" s="130">
        <f t="shared" si="21"/>
        <v>0</v>
      </c>
      <c r="Q219" s="130">
        <v>0</v>
      </c>
      <c r="R219" s="130">
        <f t="shared" si="22"/>
        <v>0</v>
      </c>
      <c r="S219" s="130">
        <v>0</v>
      </c>
      <c r="T219" s="131">
        <f t="shared" si="23"/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340</v>
      </c>
      <c r="AT219" s="132" t="s">
        <v>358</v>
      </c>
      <c r="AU219" s="132" t="s">
        <v>83</v>
      </c>
      <c r="AY219" s="39" t="s">
        <v>298</v>
      </c>
      <c r="BE219" s="133">
        <f t="shared" si="24"/>
        <v>0</v>
      </c>
      <c r="BF219" s="133">
        <f t="shared" si="25"/>
        <v>0</v>
      </c>
      <c r="BG219" s="133">
        <f t="shared" si="26"/>
        <v>0</v>
      </c>
      <c r="BH219" s="133">
        <f t="shared" si="27"/>
        <v>0</v>
      </c>
      <c r="BI219" s="133">
        <f t="shared" si="28"/>
        <v>0</v>
      </c>
      <c r="BJ219" s="39" t="s">
        <v>8</v>
      </c>
      <c r="BK219" s="133">
        <f t="shared" si="29"/>
        <v>0</v>
      </c>
      <c r="BL219" s="39" t="s">
        <v>304</v>
      </c>
      <c r="BM219" s="132" t="s">
        <v>4701</v>
      </c>
    </row>
    <row r="220" spans="1:65" s="49" customFormat="1" ht="24.2" customHeight="1">
      <c r="A220" s="47"/>
      <c r="B220" s="46"/>
      <c r="C220" s="135" t="s">
        <v>788</v>
      </c>
      <c r="D220" s="135" t="s">
        <v>300</v>
      </c>
      <c r="E220" s="136" t="s">
        <v>4702</v>
      </c>
      <c r="F220" s="137" t="s">
        <v>4703</v>
      </c>
      <c r="G220" s="138" t="s">
        <v>303</v>
      </c>
      <c r="H220" s="139">
        <v>0.081</v>
      </c>
      <c r="I220" s="23"/>
      <c r="J220" s="140">
        <f t="shared" si="20"/>
        <v>0</v>
      </c>
      <c r="K220" s="137" t="s">
        <v>1</v>
      </c>
      <c r="L220" s="46"/>
      <c r="M220" s="141" t="s">
        <v>1</v>
      </c>
      <c r="N220" s="142" t="s">
        <v>40</v>
      </c>
      <c r="O220" s="129"/>
      <c r="P220" s="130">
        <f t="shared" si="21"/>
        <v>0</v>
      </c>
      <c r="Q220" s="130">
        <v>2.45329</v>
      </c>
      <c r="R220" s="130">
        <f t="shared" si="22"/>
        <v>0.19871649</v>
      </c>
      <c r="S220" s="130">
        <v>0</v>
      </c>
      <c r="T220" s="131">
        <f t="shared" si="23"/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304</v>
      </c>
      <c r="AT220" s="132" t="s">
        <v>300</v>
      </c>
      <c r="AU220" s="132" t="s">
        <v>83</v>
      </c>
      <c r="AY220" s="39" t="s">
        <v>298</v>
      </c>
      <c r="BE220" s="133">
        <f t="shared" si="24"/>
        <v>0</v>
      </c>
      <c r="BF220" s="133">
        <f t="shared" si="25"/>
        <v>0</v>
      </c>
      <c r="BG220" s="133">
        <f t="shared" si="26"/>
        <v>0</v>
      </c>
      <c r="BH220" s="133">
        <f t="shared" si="27"/>
        <v>0</v>
      </c>
      <c r="BI220" s="133">
        <f t="shared" si="28"/>
        <v>0</v>
      </c>
      <c r="BJ220" s="39" t="s">
        <v>8</v>
      </c>
      <c r="BK220" s="133">
        <f t="shared" si="29"/>
        <v>0</v>
      </c>
      <c r="BL220" s="39" t="s">
        <v>304</v>
      </c>
      <c r="BM220" s="132" t="s">
        <v>4704</v>
      </c>
    </row>
    <row r="221" spans="2:51" s="150" customFormat="1" ht="12">
      <c r="B221" s="151"/>
      <c r="D221" s="152" t="s">
        <v>306</v>
      </c>
      <c r="E221" s="153" t="s">
        <v>1</v>
      </c>
      <c r="F221" s="154" t="s">
        <v>4705</v>
      </c>
      <c r="H221" s="155">
        <v>0.081</v>
      </c>
      <c r="L221" s="151"/>
      <c r="M221" s="156"/>
      <c r="N221" s="157"/>
      <c r="O221" s="157"/>
      <c r="P221" s="157"/>
      <c r="Q221" s="157"/>
      <c r="R221" s="157"/>
      <c r="S221" s="157"/>
      <c r="T221" s="158"/>
      <c r="AT221" s="153" t="s">
        <v>306</v>
      </c>
      <c r="AU221" s="153" t="s">
        <v>83</v>
      </c>
      <c r="AV221" s="150" t="s">
        <v>83</v>
      </c>
      <c r="AW221" s="150" t="s">
        <v>31</v>
      </c>
      <c r="AX221" s="150" t="s">
        <v>75</v>
      </c>
      <c r="AY221" s="153" t="s">
        <v>298</v>
      </c>
    </row>
    <row r="222" spans="2:51" s="167" customFormat="1" ht="12">
      <c r="B222" s="168"/>
      <c r="D222" s="152" t="s">
        <v>306</v>
      </c>
      <c r="E222" s="169" t="s">
        <v>1</v>
      </c>
      <c r="F222" s="170" t="s">
        <v>430</v>
      </c>
      <c r="H222" s="171">
        <v>0.081</v>
      </c>
      <c r="L222" s="168"/>
      <c r="M222" s="172"/>
      <c r="N222" s="173"/>
      <c r="O222" s="173"/>
      <c r="P222" s="173"/>
      <c r="Q222" s="173"/>
      <c r="R222" s="173"/>
      <c r="S222" s="173"/>
      <c r="T222" s="174"/>
      <c r="AT222" s="169" t="s">
        <v>306</v>
      </c>
      <c r="AU222" s="169" t="s">
        <v>83</v>
      </c>
      <c r="AV222" s="167" t="s">
        <v>304</v>
      </c>
      <c r="AW222" s="167" t="s">
        <v>31</v>
      </c>
      <c r="AX222" s="167" t="s">
        <v>8</v>
      </c>
      <c r="AY222" s="169" t="s">
        <v>298</v>
      </c>
    </row>
    <row r="223" spans="1:65" s="49" customFormat="1" ht="14.45" customHeight="1">
      <c r="A223" s="47"/>
      <c r="B223" s="46"/>
      <c r="C223" s="135" t="s">
        <v>793</v>
      </c>
      <c r="D223" s="135" t="s">
        <v>300</v>
      </c>
      <c r="E223" s="136" t="s">
        <v>4706</v>
      </c>
      <c r="F223" s="137" t="s">
        <v>4707</v>
      </c>
      <c r="G223" s="138" t="s">
        <v>381</v>
      </c>
      <c r="H223" s="139">
        <v>0.81</v>
      </c>
      <c r="I223" s="23"/>
      <c r="J223" s="140">
        <f>ROUND(I223*H223,0)</f>
        <v>0</v>
      </c>
      <c r="K223" s="137" t="s">
        <v>1</v>
      </c>
      <c r="L223" s="46"/>
      <c r="M223" s="141" t="s">
        <v>1</v>
      </c>
      <c r="N223" s="142" t="s">
        <v>40</v>
      </c>
      <c r="O223" s="129"/>
      <c r="P223" s="130">
        <f>O223*H223</f>
        <v>0</v>
      </c>
      <c r="Q223" s="130">
        <v>0.00401814</v>
      </c>
      <c r="R223" s="130">
        <f>Q223*H223</f>
        <v>0.0032546934</v>
      </c>
      <c r="S223" s="130">
        <v>0</v>
      </c>
      <c r="T223" s="131">
        <f>S223*H223</f>
        <v>0</v>
      </c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R223" s="132" t="s">
        <v>304</v>
      </c>
      <c r="AT223" s="132" t="s">
        <v>300</v>
      </c>
      <c r="AU223" s="132" t="s">
        <v>83</v>
      </c>
      <c r="AY223" s="39" t="s">
        <v>298</v>
      </c>
      <c r="BE223" s="133">
        <f>IF(N223="základní",J223,0)</f>
        <v>0</v>
      </c>
      <c r="BF223" s="133">
        <f>IF(N223="snížená",J223,0)</f>
        <v>0</v>
      </c>
      <c r="BG223" s="133">
        <f>IF(N223="zákl. přenesená",J223,0)</f>
        <v>0</v>
      </c>
      <c r="BH223" s="133">
        <f>IF(N223="sníž. přenesená",J223,0)</f>
        <v>0</v>
      </c>
      <c r="BI223" s="133">
        <f>IF(N223="nulová",J223,0)</f>
        <v>0</v>
      </c>
      <c r="BJ223" s="39" t="s">
        <v>8</v>
      </c>
      <c r="BK223" s="133">
        <f>ROUND(I223*H223,0)</f>
        <v>0</v>
      </c>
      <c r="BL223" s="39" t="s">
        <v>304</v>
      </c>
      <c r="BM223" s="132" t="s">
        <v>4708</v>
      </c>
    </row>
    <row r="224" spans="2:51" s="150" customFormat="1" ht="12">
      <c r="B224" s="151"/>
      <c r="D224" s="152" t="s">
        <v>306</v>
      </c>
      <c r="E224" s="153" t="s">
        <v>1</v>
      </c>
      <c r="F224" s="154" t="s">
        <v>4709</v>
      </c>
      <c r="H224" s="155">
        <v>0.81</v>
      </c>
      <c r="L224" s="151"/>
      <c r="M224" s="156"/>
      <c r="N224" s="157"/>
      <c r="O224" s="157"/>
      <c r="P224" s="157"/>
      <c r="Q224" s="157"/>
      <c r="R224" s="157"/>
      <c r="S224" s="157"/>
      <c r="T224" s="158"/>
      <c r="AT224" s="153" t="s">
        <v>306</v>
      </c>
      <c r="AU224" s="153" t="s">
        <v>83</v>
      </c>
      <c r="AV224" s="150" t="s">
        <v>83</v>
      </c>
      <c r="AW224" s="150" t="s">
        <v>31</v>
      </c>
      <c r="AX224" s="150" t="s">
        <v>75</v>
      </c>
      <c r="AY224" s="153" t="s">
        <v>298</v>
      </c>
    </row>
    <row r="225" spans="2:51" s="167" customFormat="1" ht="12">
      <c r="B225" s="168"/>
      <c r="D225" s="152" t="s">
        <v>306</v>
      </c>
      <c r="E225" s="169" t="s">
        <v>1</v>
      </c>
      <c r="F225" s="170" t="s">
        <v>430</v>
      </c>
      <c r="H225" s="171">
        <v>0.81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306</v>
      </c>
      <c r="AU225" s="169" t="s">
        <v>83</v>
      </c>
      <c r="AV225" s="167" t="s">
        <v>304</v>
      </c>
      <c r="AW225" s="167" t="s">
        <v>31</v>
      </c>
      <c r="AX225" s="167" t="s">
        <v>8</v>
      </c>
      <c r="AY225" s="169" t="s">
        <v>298</v>
      </c>
    </row>
    <row r="226" spans="1:65" s="49" customFormat="1" ht="14.45" customHeight="1">
      <c r="A226" s="47"/>
      <c r="B226" s="46"/>
      <c r="C226" s="135" t="s">
        <v>798</v>
      </c>
      <c r="D226" s="135" t="s">
        <v>300</v>
      </c>
      <c r="E226" s="136" t="s">
        <v>2666</v>
      </c>
      <c r="F226" s="137" t="s">
        <v>2667</v>
      </c>
      <c r="G226" s="138" t="s">
        <v>392</v>
      </c>
      <c r="H226" s="139">
        <v>54.7</v>
      </c>
      <c r="I226" s="23"/>
      <c r="J226" s="140">
        <f>ROUND(I226*H226,0)</f>
        <v>0</v>
      </c>
      <c r="K226" s="137" t="s">
        <v>1</v>
      </c>
      <c r="L226" s="46"/>
      <c r="M226" s="141" t="s">
        <v>1</v>
      </c>
      <c r="N226" s="142" t="s">
        <v>40</v>
      </c>
      <c r="O226" s="129"/>
      <c r="P226" s="130">
        <f>O226*H226</f>
        <v>0</v>
      </c>
      <c r="Q226" s="130">
        <v>9.45E-05</v>
      </c>
      <c r="R226" s="130">
        <f>Q226*H226</f>
        <v>0.005169150000000001</v>
      </c>
      <c r="S226" s="130">
        <v>0</v>
      </c>
      <c r="T226" s="131">
        <f>S226*H226</f>
        <v>0</v>
      </c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R226" s="132" t="s">
        <v>304</v>
      </c>
      <c r="AT226" s="132" t="s">
        <v>300</v>
      </c>
      <c r="AU226" s="132" t="s">
        <v>83</v>
      </c>
      <c r="AY226" s="39" t="s">
        <v>298</v>
      </c>
      <c r="BE226" s="133">
        <f>IF(N226="základní",J226,0)</f>
        <v>0</v>
      </c>
      <c r="BF226" s="133">
        <f>IF(N226="snížená",J226,0)</f>
        <v>0</v>
      </c>
      <c r="BG226" s="133">
        <f>IF(N226="zákl. přenesená",J226,0)</f>
        <v>0</v>
      </c>
      <c r="BH226" s="133">
        <f>IF(N226="sníž. přenesená",J226,0)</f>
        <v>0</v>
      </c>
      <c r="BI226" s="133">
        <f>IF(N226="nulová",J226,0)</f>
        <v>0</v>
      </c>
      <c r="BJ226" s="39" t="s">
        <v>8</v>
      </c>
      <c r="BK226" s="133">
        <f>ROUND(I226*H226,0)</f>
        <v>0</v>
      </c>
      <c r="BL226" s="39" t="s">
        <v>304</v>
      </c>
      <c r="BM226" s="132" t="s">
        <v>4710</v>
      </c>
    </row>
    <row r="227" spans="2:51" s="150" customFormat="1" ht="12">
      <c r="B227" s="151"/>
      <c r="D227" s="152" t="s">
        <v>306</v>
      </c>
      <c r="E227" s="153" t="s">
        <v>1</v>
      </c>
      <c r="F227" s="154" t="s">
        <v>4711</v>
      </c>
      <c r="H227" s="155">
        <v>54.7</v>
      </c>
      <c r="L227" s="151"/>
      <c r="M227" s="156"/>
      <c r="N227" s="157"/>
      <c r="O227" s="157"/>
      <c r="P227" s="157"/>
      <c r="Q227" s="157"/>
      <c r="R227" s="157"/>
      <c r="S227" s="157"/>
      <c r="T227" s="158"/>
      <c r="AT227" s="153" t="s">
        <v>306</v>
      </c>
      <c r="AU227" s="153" t="s">
        <v>83</v>
      </c>
      <c r="AV227" s="150" t="s">
        <v>83</v>
      </c>
      <c r="AW227" s="150" t="s">
        <v>31</v>
      </c>
      <c r="AX227" s="150" t="s">
        <v>75</v>
      </c>
      <c r="AY227" s="153" t="s">
        <v>298</v>
      </c>
    </row>
    <row r="228" spans="2:51" s="167" customFormat="1" ht="12">
      <c r="B228" s="168"/>
      <c r="D228" s="152" t="s">
        <v>306</v>
      </c>
      <c r="E228" s="169" t="s">
        <v>1</v>
      </c>
      <c r="F228" s="170" t="s">
        <v>430</v>
      </c>
      <c r="H228" s="171">
        <v>54.7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306</v>
      </c>
      <c r="AU228" s="169" t="s">
        <v>83</v>
      </c>
      <c r="AV228" s="167" t="s">
        <v>304</v>
      </c>
      <c r="AW228" s="167" t="s">
        <v>31</v>
      </c>
      <c r="AX228" s="167" t="s">
        <v>8</v>
      </c>
      <c r="AY228" s="169" t="s">
        <v>298</v>
      </c>
    </row>
    <row r="229" spans="2:63" s="107" customFormat="1" ht="22.9" customHeight="1">
      <c r="B229" s="108"/>
      <c r="D229" s="109" t="s">
        <v>74</v>
      </c>
      <c r="E229" s="118" t="s">
        <v>1050</v>
      </c>
      <c r="F229" s="118" t="s">
        <v>1051</v>
      </c>
      <c r="J229" s="119">
        <f>BK229</f>
        <v>0</v>
      </c>
      <c r="L229" s="108"/>
      <c r="M229" s="112"/>
      <c r="N229" s="113"/>
      <c r="O229" s="113"/>
      <c r="P229" s="114">
        <f>SUM(P230:P231)</f>
        <v>0</v>
      </c>
      <c r="Q229" s="113"/>
      <c r="R229" s="114">
        <f>SUM(R230:R231)</f>
        <v>0</v>
      </c>
      <c r="S229" s="113"/>
      <c r="T229" s="115">
        <f>SUM(T230:T231)</f>
        <v>0</v>
      </c>
      <c r="AR229" s="109" t="s">
        <v>8</v>
      </c>
      <c r="AT229" s="116" t="s">
        <v>74</v>
      </c>
      <c r="AU229" s="116" t="s">
        <v>8</v>
      </c>
      <c r="AY229" s="109" t="s">
        <v>298</v>
      </c>
      <c r="BK229" s="117">
        <f>SUM(BK230:BK231)</f>
        <v>0</v>
      </c>
    </row>
    <row r="230" spans="1:65" s="49" customFormat="1" ht="24.2" customHeight="1">
      <c r="A230" s="47"/>
      <c r="B230" s="46"/>
      <c r="C230" s="135" t="s">
        <v>803</v>
      </c>
      <c r="D230" s="135" t="s">
        <v>300</v>
      </c>
      <c r="E230" s="136" t="s">
        <v>3337</v>
      </c>
      <c r="F230" s="137" t="s">
        <v>3338</v>
      </c>
      <c r="G230" s="138" t="s">
        <v>347</v>
      </c>
      <c r="H230" s="139">
        <v>76.158</v>
      </c>
      <c r="I230" s="23"/>
      <c r="J230" s="140">
        <f>ROUND(I230*H230,0)</f>
        <v>0</v>
      </c>
      <c r="K230" s="137" t="s">
        <v>314</v>
      </c>
      <c r="L230" s="46"/>
      <c r="M230" s="141" t="s">
        <v>1</v>
      </c>
      <c r="N230" s="142" t="s">
        <v>40</v>
      </c>
      <c r="O230" s="129"/>
      <c r="P230" s="130">
        <f>O230*H230</f>
        <v>0</v>
      </c>
      <c r="Q230" s="130">
        <v>0</v>
      </c>
      <c r="R230" s="130">
        <f>Q230*H230</f>
        <v>0</v>
      </c>
      <c r="S230" s="130">
        <v>0</v>
      </c>
      <c r="T230" s="131">
        <f>S230*H230</f>
        <v>0</v>
      </c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R230" s="132" t="s">
        <v>304</v>
      </c>
      <c r="AT230" s="132" t="s">
        <v>300</v>
      </c>
      <c r="AU230" s="132" t="s">
        <v>83</v>
      </c>
      <c r="AY230" s="39" t="s">
        <v>298</v>
      </c>
      <c r="BE230" s="133">
        <f>IF(N230="základní",J230,0)</f>
        <v>0</v>
      </c>
      <c r="BF230" s="133">
        <f>IF(N230="snížená",J230,0)</f>
        <v>0</v>
      </c>
      <c r="BG230" s="133">
        <f>IF(N230="zákl. přenesená",J230,0)</f>
        <v>0</v>
      </c>
      <c r="BH230" s="133">
        <f>IF(N230="sníž. přenesená",J230,0)</f>
        <v>0</v>
      </c>
      <c r="BI230" s="133">
        <f>IF(N230="nulová",J230,0)</f>
        <v>0</v>
      </c>
      <c r="BJ230" s="39" t="s">
        <v>8</v>
      </c>
      <c r="BK230" s="133">
        <f>ROUND(I230*H230,0)</f>
        <v>0</v>
      </c>
      <c r="BL230" s="39" t="s">
        <v>304</v>
      </c>
      <c r="BM230" s="132" t="s">
        <v>4712</v>
      </c>
    </row>
    <row r="231" spans="1:65" s="49" customFormat="1" ht="24.2" customHeight="1">
      <c r="A231" s="47"/>
      <c r="B231" s="46"/>
      <c r="C231" s="135" t="s">
        <v>808</v>
      </c>
      <c r="D231" s="135" t="s">
        <v>300</v>
      </c>
      <c r="E231" s="136" t="s">
        <v>2672</v>
      </c>
      <c r="F231" s="137" t="s">
        <v>2673</v>
      </c>
      <c r="G231" s="138" t="s">
        <v>347</v>
      </c>
      <c r="H231" s="139">
        <v>0.296</v>
      </c>
      <c r="I231" s="23"/>
      <c r="J231" s="140">
        <f>ROUND(I231*H231,0)</f>
        <v>0</v>
      </c>
      <c r="K231" s="137" t="s">
        <v>1</v>
      </c>
      <c r="L231" s="46"/>
      <c r="M231" s="178" t="s">
        <v>1</v>
      </c>
      <c r="N231" s="179" t="s">
        <v>40</v>
      </c>
      <c r="O231" s="145"/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R231" s="132" t="s">
        <v>304</v>
      </c>
      <c r="AT231" s="132" t="s">
        <v>300</v>
      </c>
      <c r="AU231" s="132" t="s">
        <v>83</v>
      </c>
      <c r="AY231" s="39" t="s">
        <v>298</v>
      </c>
      <c r="BE231" s="133">
        <f>IF(N231="základní",J231,0)</f>
        <v>0</v>
      </c>
      <c r="BF231" s="133">
        <f>IF(N231="snížená",J231,0)</f>
        <v>0</v>
      </c>
      <c r="BG231" s="133">
        <f>IF(N231="zákl. přenesená",J231,0)</f>
        <v>0</v>
      </c>
      <c r="BH231" s="133">
        <f>IF(N231="sníž. přenesená",J231,0)</f>
        <v>0</v>
      </c>
      <c r="BI231" s="133">
        <f>IF(N231="nulová",J231,0)</f>
        <v>0</v>
      </c>
      <c r="BJ231" s="39" t="s">
        <v>8</v>
      </c>
      <c r="BK231" s="133">
        <f>ROUND(I231*H231,0)</f>
        <v>0</v>
      </c>
      <c r="BL231" s="39" t="s">
        <v>304</v>
      </c>
      <c r="BM231" s="132" t="s">
        <v>4713</v>
      </c>
    </row>
    <row r="232" spans="1:31" s="49" customFormat="1" ht="6.95" customHeight="1">
      <c r="A232" s="47"/>
      <c r="B232" s="73"/>
      <c r="C232" s="74"/>
      <c r="D232" s="74"/>
      <c r="E232" s="74"/>
      <c r="F232" s="74"/>
      <c r="G232" s="74"/>
      <c r="H232" s="74"/>
      <c r="I232" s="74"/>
      <c r="J232" s="74"/>
      <c r="K232" s="74"/>
      <c r="L232" s="46"/>
      <c r="M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</row>
    <row r="233" s="38" customFormat="1" ht="12"/>
    <row r="234" s="38" customFormat="1" ht="12"/>
    <row r="235" s="38" customFormat="1" ht="12"/>
    <row r="236" s="38" customFormat="1" ht="12"/>
    <row r="237" s="38" customFormat="1" ht="12"/>
    <row r="238" s="38" customFormat="1" ht="12"/>
    <row r="239" s="38" customFormat="1" ht="12"/>
  </sheetData>
  <sheetProtection password="D62F" sheet="1" objects="1" scenarios="1"/>
  <autoFilter ref="C121:K23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34">
      <selection activeCell="L167" sqref="L167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145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4714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1592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tr">
        <f>IF('Rekapitulace stavby'!AN10="","",'Rekapitulace stavby'!AN10)</f>
        <v/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tr">
        <f>IF('Rekapitulace stavby'!E11="","",'Rekapitulace stavby'!E11)</f>
        <v>ZOO Dvůr Králové a.s., Štefánikova 1029, D.K.n.L.</v>
      </c>
      <c r="F15" s="47"/>
      <c r="G15" s="47"/>
      <c r="H15" s="47"/>
      <c r="I15" s="45" t="s">
        <v>26</v>
      </c>
      <c r="J15" s="50" t="str">
        <f>IF('Rekapitulace stavby'!AN11="","",'Rekapitulace stavby'!AN11)</f>
        <v/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tr">
        <f>IF('Rekapitulace stavby'!AN16="","",'Rekapitulace stavby'!AN16)</f>
        <v/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tr">
        <f>IF('Rekapitulace stavby'!E17="","",'Rekapitulace stavby'!E17)</f>
        <v>Projektis spol. s r.o., Legionářská 562, D.K.n.L.</v>
      </c>
      <c r="F21" s="47"/>
      <c r="G21" s="47"/>
      <c r="H21" s="47"/>
      <c r="I21" s="45" t="s">
        <v>26</v>
      </c>
      <c r="J21" s="50" t="str">
        <f>IF('Rekapitulace stavby'!AN17="","",'Rekapitulace stavby'!AN17)</f>
        <v/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tr">
        <f>IF('Rekapitulace stavby'!AN19="","",'Rekapitulace stavby'!AN19)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tr">
        <f>IF('Rekapitulace stavby'!E20="","",'Rekapitulace stavby'!E20)</f>
        <v>ing. V. Švehla</v>
      </c>
      <c r="F24" s="47"/>
      <c r="G24" s="47"/>
      <c r="H24" s="47"/>
      <c r="I24" s="45" t="s">
        <v>26</v>
      </c>
      <c r="J24" s="50" t="str">
        <f>IF('Rekapitulace stavby'!AN20="","",'Rekapitulace stavby'!AN20)</f>
        <v/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ROUND(J133,0)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ROUND((SUM(BE133:BE180)),0)</f>
        <v>0</v>
      </c>
      <c r="G33" s="47"/>
      <c r="H33" s="47"/>
      <c r="I33" s="59">
        <v>0.21</v>
      </c>
      <c r="J33" s="58">
        <f>ROUND(((SUM(BE133:BE180))*I33),0)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ROUND((SUM(BF133:BF180)),0)</f>
        <v>0</v>
      </c>
      <c r="G34" s="47"/>
      <c r="H34" s="47"/>
      <c r="I34" s="59">
        <v>0.15</v>
      </c>
      <c r="J34" s="58">
        <f>ROUND(((SUM(BF133:BF180))*I34),0)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ROUND((SUM(BG133:BG180)),0)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ROUND((SUM(BH133:BH180)),0)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ROUND((SUM(BI133:BI180)),0)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56b - SO 56b - Venkovní osvětlení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 xml:space="preserve"> 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J133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1915</v>
      </c>
      <c r="E97" s="84"/>
      <c r="F97" s="84"/>
      <c r="G97" s="84"/>
      <c r="H97" s="84"/>
      <c r="I97" s="84"/>
      <c r="J97" s="85">
        <f>J134</f>
        <v>0</v>
      </c>
      <c r="L97" s="82"/>
    </row>
    <row r="98" spans="2:12" s="238" customFormat="1" ht="19.9" customHeight="1">
      <c r="B98" s="86"/>
      <c r="D98" s="87" t="s">
        <v>1919</v>
      </c>
      <c r="E98" s="88"/>
      <c r="F98" s="88"/>
      <c r="G98" s="88"/>
      <c r="H98" s="88"/>
      <c r="I98" s="88"/>
      <c r="J98" s="89">
        <f>J135</f>
        <v>0</v>
      </c>
      <c r="L98" s="86"/>
    </row>
    <row r="99" spans="2:12" s="238" customFormat="1" ht="14.85" customHeight="1">
      <c r="B99" s="86"/>
      <c r="D99" s="87" t="s">
        <v>1920</v>
      </c>
      <c r="E99" s="88"/>
      <c r="F99" s="88"/>
      <c r="G99" s="88"/>
      <c r="H99" s="88"/>
      <c r="I99" s="88"/>
      <c r="J99" s="89">
        <f>J136</f>
        <v>0</v>
      </c>
      <c r="L99" s="86"/>
    </row>
    <row r="100" spans="2:12" s="238" customFormat="1" ht="14.85" customHeight="1">
      <c r="B100" s="86"/>
      <c r="D100" s="87" t="s">
        <v>1921</v>
      </c>
      <c r="E100" s="88"/>
      <c r="F100" s="88"/>
      <c r="G100" s="88"/>
      <c r="H100" s="88"/>
      <c r="I100" s="88"/>
      <c r="J100" s="89">
        <f>J140</f>
        <v>0</v>
      </c>
      <c r="L100" s="86"/>
    </row>
    <row r="101" spans="2:12" s="238" customFormat="1" ht="14.85" customHeight="1">
      <c r="B101" s="86"/>
      <c r="D101" s="87" t="s">
        <v>4715</v>
      </c>
      <c r="E101" s="88"/>
      <c r="F101" s="88"/>
      <c r="G101" s="88"/>
      <c r="H101" s="88"/>
      <c r="I101" s="88"/>
      <c r="J101" s="89">
        <f>J144</f>
        <v>0</v>
      </c>
      <c r="L101" s="86"/>
    </row>
    <row r="102" spans="2:12" s="238" customFormat="1" ht="19.9" customHeight="1">
      <c r="B102" s="86"/>
      <c r="D102" s="87" t="s">
        <v>1925</v>
      </c>
      <c r="E102" s="88"/>
      <c r="F102" s="88"/>
      <c r="G102" s="88"/>
      <c r="H102" s="88"/>
      <c r="I102" s="88"/>
      <c r="J102" s="89">
        <f>J146</f>
        <v>0</v>
      </c>
      <c r="L102" s="86"/>
    </row>
    <row r="103" spans="2:12" s="238" customFormat="1" ht="19.9" customHeight="1">
      <c r="B103" s="86"/>
      <c r="D103" s="87" t="s">
        <v>1926</v>
      </c>
      <c r="E103" s="88"/>
      <c r="F103" s="88"/>
      <c r="G103" s="88"/>
      <c r="H103" s="88"/>
      <c r="I103" s="88"/>
      <c r="J103" s="89">
        <f>J148</f>
        <v>0</v>
      </c>
      <c r="L103" s="86"/>
    </row>
    <row r="104" spans="2:12" s="238" customFormat="1" ht="19.9" customHeight="1">
      <c r="B104" s="86"/>
      <c r="D104" s="87" t="s">
        <v>1927</v>
      </c>
      <c r="E104" s="88"/>
      <c r="F104" s="88"/>
      <c r="G104" s="88"/>
      <c r="H104" s="88"/>
      <c r="I104" s="88"/>
      <c r="J104" s="89">
        <f>J150</f>
        <v>0</v>
      </c>
      <c r="L104" s="86"/>
    </row>
    <row r="105" spans="2:12" s="238" customFormat="1" ht="14.85" customHeight="1">
      <c r="B105" s="86"/>
      <c r="D105" s="87" t="s">
        <v>1920</v>
      </c>
      <c r="E105" s="88"/>
      <c r="F105" s="88"/>
      <c r="G105" s="88"/>
      <c r="H105" s="88"/>
      <c r="I105" s="88"/>
      <c r="J105" s="89">
        <f>J151</f>
        <v>0</v>
      </c>
      <c r="L105" s="86"/>
    </row>
    <row r="106" spans="2:12" s="238" customFormat="1" ht="14.85" customHeight="1">
      <c r="B106" s="86"/>
      <c r="D106" s="87" t="s">
        <v>1921</v>
      </c>
      <c r="E106" s="88"/>
      <c r="F106" s="88"/>
      <c r="G106" s="88"/>
      <c r="H106" s="88"/>
      <c r="I106" s="88"/>
      <c r="J106" s="89">
        <f>J155</f>
        <v>0</v>
      </c>
      <c r="L106" s="86"/>
    </row>
    <row r="107" spans="2:12" s="238" customFormat="1" ht="14.85" customHeight="1">
      <c r="B107" s="86"/>
      <c r="D107" s="87" t="s">
        <v>4715</v>
      </c>
      <c r="E107" s="88"/>
      <c r="F107" s="88"/>
      <c r="G107" s="88"/>
      <c r="H107" s="88"/>
      <c r="I107" s="88"/>
      <c r="J107" s="89">
        <f>J160</f>
        <v>0</v>
      </c>
      <c r="L107" s="86"/>
    </row>
    <row r="108" spans="2:12" s="238" customFormat="1" ht="19.9" customHeight="1">
      <c r="B108" s="86"/>
      <c r="D108" s="87" t="s">
        <v>1928</v>
      </c>
      <c r="E108" s="88"/>
      <c r="F108" s="88"/>
      <c r="G108" s="88"/>
      <c r="H108" s="88"/>
      <c r="I108" s="88"/>
      <c r="J108" s="89">
        <f>J162</f>
        <v>0</v>
      </c>
      <c r="L108" s="86"/>
    </row>
    <row r="109" spans="2:12" s="238" customFormat="1" ht="14.85" customHeight="1">
      <c r="B109" s="86"/>
      <c r="D109" s="87" t="s">
        <v>3959</v>
      </c>
      <c r="E109" s="88"/>
      <c r="F109" s="88"/>
      <c r="G109" s="88"/>
      <c r="H109" s="88"/>
      <c r="I109" s="88"/>
      <c r="J109" s="89">
        <f>J163</f>
        <v>0</v>
      </c>
      <c r="L109" s="86"/>
    </row>
    <row r="110" spans="2:12" s="238" customFormat="1" ht="14.85" customHeight="1">
      <c r="B110" s="86"/>
      <c r="D110" s="87" t="s">
        <v>3959</v>
      </c>
      <c r="E110" s="88"/>
      <c r="F110" s="88"/>
      <c r="G110" s="88"/>
      <c r="H110" s="88"/>
      <c r="I110" s="88"/>
      <c r="J110" s="89">
        <f>J167</f>
        <v>0</v>
      </c>
      <c r="L110" s="86"/>
    </row>
    <row r="111" spans="2:12" s="238" customFormat="1" ht="19.9" customHeight="1">
      <c r="B111" s="86"/>
      <c r="D111" s="87" t="s">
        <v>1929</v>
      </c>
      <c r="E111" s="88"/>
      <c r="F111" s="88"/>
      <c r="G111" s="88"/>
      <c r="H111" s="88"/>
      <c r="I111" s="88"/>
      <c r="J111" s="89">
        <f>J175</f>
        <v>0</v>
      </c>
      <c r="L111" s="86"/>
    </row>
    <row r="112" spans="2:12" s="238" customFormat="1" ht="19.9" customHeight="1">
      <c r="B112" s="86"/>
      <c r="D112" s="87" t="s">
        <v>1930</v>
      </c>
      <c r="E112" s="88"/>
      <c r="F112" s="88"/>
      <c r="G112" s="88"/>
      <c r="H112" s="88"/>
      <c r="I112" s="88"/>
      <c r="J112" s="89">
        <f>J177</f>
        <v>0</v>
      </c>
      <c r="L112" s="86"/>
    </row>
    <row r="113" spans="2:12" s="238" customFormat="1" ht="19.9" customHeight="1">
      <c r="B113" s="86"/>
      <c r="D113" s="87" t="s">
        <v>1931</v>
      </c>
      <c r="E113" s="88"/>
      <c r="F113" s="88"/>
      <c r="G113" s="88"/>
      <c r="H113" s="88"/>
      <c r="I113" s="88"/>
      <c r="J113" s="89">
        <f>J179</f>
        <v>0</v>
      </c>
      <c r="L113" s="86"/>
    </row>
    <row r="114" spans="1:31" s="49" customFormat="1" ht="21.75" customHeight="1">
      <c r="A114" s="47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6.95" customHeight="1">
      <c r="A115" s="47"/>
      <c r="B115" s="73"/>
      <c r="C115" s="74"/>
      <c r="D115" s="74"/>
      <c r="E115" s="74"/>
      <c r="F115" s="74"/>
      <c r="G115" s="74"/>
      <c r="H115" s="74"/>
      <c r="I115" s="74"/>
      <c r="J115" s="74"/>
      <c r="K115" s="74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="38" customFormat="1" ht="12"/>
    <row r="117" s="38" customFormat="1" ht="12"/>
    <row r="118" s="38" customFormat="1" ht="12"/>
    <row r="119" spans="1:31" s="49" customFormat="1" ht="6.95" customHeight="1">
      <c r="A119" s="47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24.95" customHeight="1">
      <c r="A120" s="47"/>
      <c r="B120" s="46"/>
      <c r="C120" s="43" t="s">
        <v>283</v>
      </c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6.9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2" customHeight="1">
      <c r="A122" s="47"/>
      <c r="B122" s="46"/>
      <c r="C122" s="45" t="s">
        <v>16</v>
      </c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6.5" customHeight="1">
      <c r="A123" s="47"/>
      <c r="B123" s="46"/>
      <c r="C123" s="47"/>
      <c r="D123" s="47"/>
      <c r="E123" s="292" t="str">
        <f>E7</f>
        <v>Expozice Jihozápadní Afrika, ZOO Dvůr Králové a.s. - Změna B, 2.etapa</v>
      </c>
      <c r="F123" s="293"/>
      <c r="G123" s="293"/>
      <c r="H123" s="293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2" customHeight="1">
      <c r="A124" s="47"/>
      <c r="B124" s="46"/>
      <c r="C124" s="45" t="s">
        <v>171</v>
      </c>
      <c r="D124" s="47"/>
      <c r="E124" s="47"/>
      <c r="F124" s="47"/>
      <c r="G124" s="47"/>
      <c r="H124" s="47"/>
      <c r="I124" s="47"/>
      <c r="J124" s="47"/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16.5" customHeight="1">
      <c r="A125" s="47"/>
      <c r="B125" s="46"/>
      <c r="C125" s="47"/>
      <c r="D125" s="47"/>
      <c r="E125" s="249" t="str">
        <f>E9</f>
        <v>56b - SO 56b - Venkovní osvětlení - změna B, 2. etapa</v>
      </c>
      <c r="F125" s="291"/>
      <c r="G125" s="291"/>
      <c r="H125" s="291"/>
      <c r="I125" s="47"/>
      <c r="J125" s="47"/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6.95" customHeight="1">
      <c r="A126" s="47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12" customHeight="1">
      <c r="A127" s="47"/>
      <c r="B127" s="46"/>
      <c r="C127" s="45" t="s">
        <v>20</v>
      </c>
      <c r="D127" s="47"/>
      <c r="E127" s="47"/>
      <c r="F127" s="50" t="str">
        <f>F12</f>
        <v xml:space="preserve"> </v>
      </c>
      <c r="G127" s="47"/>
      <c r="H127" s="47"/>
      <c r="I127" s="45" t="s">
        <v>22</v>
      </c>
      <c r="J127" s="210">
        <f>IF(J12="","",J12)</f>
        <v>0</v>
      </c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6.95" customHeight="1">
      <c r="A128" s="47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40.15" customHeight="1">
      <c r="A129" s="47"/>
      <c r="B129" s="46"/>
      <c r="C129" s="45" t="s">
        <v>23</v>
      </c>
      <c r="D129" s="47"/>
      <c r="E129" s="47"/>
      <c r="F129" s="50" t="str">
        <f>E15</f>
        <v>ZOO Dvůr Králové a.s., Štefánikova 1029, D.K.n.L.</v>
      </c>
      <c r="G129" s="47"/>
      <c r="H129" s="47"/>
      <c r="I129" s="45" t="s">
        <v>29</v>
      </c>
      <c r="J129" s="77" t="str">
        <f>E21</f>
        <v>Projektis spol. s r.o., Legionářská 562, D.K.n.L.</v>
      </c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49" customFormat="1" ht="15.2" customHeight="1">
      <c r="A130" s="47"/>
      <c r="B130" s="46"/>
      <c r="C130" s="45" t="s">
        <v>27</v>
      </c>
      <c r="D130" s="47"/>
      <c r="E130" s="47"/>
      <c r="F130" s="50" t="str">
        <f>IF(E18="","",E18)</f>
        <v>Vyplň údaj</v>
      </c>
      <c r="G130" s="47"/>
      <c r="H130" s="47"/>
      <c r="I130" s="45" t="s">
        <v>32</v>
      </c>
      <c r="J130" s="77" t="str">
        <f>E24</f>
        <v>ing. V. Švehla</v>
      </c>
      <c r="K130" s="47"/>
      <c r="L130" s="4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s="49" customFormat="1" ht="10.35" customHeight="1">
      <c r="A131" s="47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8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1:31" s="99" customFormat="1" ht="29.25" customHeight="1">
      <c r="A132" s="90"/>
      <c r="B132" s="91"/>
      <c r="C132" s="92" t="s">
        <v>284</v>
      </c>
      <c r="D132" s="93" t="s">
        <v>60</v>
      </c>
      <c r="E132" s="93" t="s">
        <v>56</v>
      </c>
      <c r="F132" s="93" t="s">
        <v>57</v>
      </c>
      <c r="G132" s="93" t="s">
        <v>285</v>
      </c>
      <c r="H132" s="93" t="s">
        <v>286</v>
      </c>
      <c r="I132" s="93" t="s">
        <v>287</v>
      </c>
      <c r="J132" s="93" t="s">
        <v>258</v>
      </c>
      <c r="K132" s="94" t="s">
        <v>288</v>
      </c>
      <c r="L132" s="95"/>
      <c r="M132" s="96" t="s">
        <v>1</v>
      </c>
      <c r="N132" s="97" t="s">
        <v>39</v>
      </c>
      <c r="O132" s="97" t="s">
        <v>289</v>
      </c>
      <c r="P132" s="97" t="s">
        <v>290</v>
      </c>
      <c r="Q132" s="97" t="s">
        <v>291</v>
      </c>
      <c r="R132" s="97" t="s">
        <v>292</v>
      </c>
      <c r="S132" s="97" t="s">
        <v>293</v>
      </c>
      <c r="T132" s="98" t="s">
        <v>294</v>
      </c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</row>
    <row r="133" spans="1:63" s="49" customFormat="1" ht="22.9" customHeight="1">
      <c r="A133" s="47"/>
      <c r="B133" s="46"/>
      <c r="C133" s="100" t="s">
        <v>295</v>
      </c>
      <c r="D133" s="47"/>
      <c r="E133" s="47"/>
      <c r="F133" s="47"/>
      <c r="G133" s="47"/>
      <c r="H133" s="47"/>
      <c r="I133" s="47"/>
      <c r="J133" s="101">
        <f>BK133</f>
        <v>0</v>
      </c>
      <c r="K133" s="47"/>
      <c r="L133" s="46"/>
      <c r="M133" s="102"/>
      <c r="N133" s="103"/>
      <c r="O133" s="55"/>
      <c r="P133" s="104">
        <f>P134</f>
        <v>0</v>
      </c>
      <c r="Q133" s="55"/>
      <c r="R133" s="104">
        <f>R134</f>
        <v>0</v>
      </c>
      <c r="S133" s="55"/>
      <c r="T133" s="105">
        <f>T134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T133" s="39" t="s">
        <v>74</v>
      </c>
      <c r="AU133" s="39" t="s">
        <v>260</v>
      </c>
      <c r="BK133" s="106">
        <f>BK134</f>
        <v>0</v>
      </c>
    </row>
    <row r="134" spans="2:63" s="107" customFormat="1" ht="25.9" customHeight="1">
      <c r="B134" s="108"/>
      <c r="D134" s="109" t="s">
        <v>74</v>
      </c>
      <c r="E134" s="110" t="s">
        <v>358</v>
      </c>
      <c r="F134" s="110" t="s">
        <v>1932</v>
      </c>
      <c r="J134" s="111">
        <f>BK134</f>
        <v>0</v>
      </c>
      <c r="L134" s="108"/>
      <c r="M134" s="112"/>
      <c r="N134" s="113"/>
      <c r="O134" s="113"/>
      <c r="P134" s="114">
        <f>P135+P146+P148+P150+P162+P175+P177+P179</f>
        <v>0</v>
      </c>
      <c r="Q134" s="113"/>
      <c r="R134" s="114">
        <f>R135+R146+R148+R150+R162+R175+R177+R179</f>
        <v>0</v>
      </c>
      <c r="S134" s="113"/>
      <c r="T134" s="115">
        <f>T135+T146+T148+T150+T162+T175+T177+T179</f>
        <v>0</v>
      </c>
      <c r="AR134" s="109" t="s">
        <v>310</v>
      </c>
      <c r="AT134" s="116" t="s">
        <v>74</v>
      </c>
      <c r="AU134" s="116" t="s">
        <v>75</v>
      </c>
      <c r="AY134" s="109" t="s">
        <v>298</v>
      </c>
      <c r="BK134" s="117">
        <f>BK135+BK146+BK148+BK150+BK162+BK175+BK177+BK179</f>
        <v>0</v>
      </c>
    </row>
    <row r="135" spans="2:63" s="107" customFormat="1" ht="22.9" customHeight="1">
      <c r="B135" s="108"/>
      <c r="D135" s="109" t="s">
        <v>74</v>
      </c>
      <c r="E135" s="118" t="s">
        <v>2052</v>
      </c>
      <c r="F135" s="118" t="s">
        <v>2053</v>
      </c>
      <c r="J135" s="119">
        <f>BK135</f>
        <v>0</v>
      </c>
      <c r="L135" s="108"/>
      <c r="M135" s="112"/>
      <c r="N135" s="113"/>
      <c r="O135" s="113"/>
      <c r="P135" s="114">
        <f>P136+P140+P144</f>
        <v>0</v>
      </c>
      <c r="Q135" s="113"/>
      <c r="R135" s="114">
        <f>R136+R140+R144</f>
        <v>0</v>
      </c>
      <c r="S135" s="113"/>
      <c r="T135" s="115">
        <f>T136+T140+T144</f>
        <v>0</v>
      </c>
      <c r="AR135" s="109" t="s">
        <v>310</v>
      </c>
      <c r="AT135" s="116" t="s">
        <v>74</v>
      </c>
      <c r="AU135" s="116" t="s">
        <v>8</v>
      </c>
      <c r="AY135" s="109" t="s">
        <v>298</v>
      </c>
      <c r="BK135" s="117">
        <f>BK136+BK140+BK144</f>
        <v>0</v>
      </c>
    </row>
    <row r="136" spans="2:63" s="107" customFormat="1" ht="20.85" customHeight="1">
      <c r="B136" s="108"/>
      <c r="D136" s="109" t="s">
        <v>74</v>
      </c>
      <c r="E136" s="118" t="s">
        <v>2054</v>
      </c>
      <c r="F136" s="118" t="s">
        <v>2055</v>
      </c>
      <c r="J136" s="119">
        <f>BK136</f>
        <v>0</v>
      </c>
      <c r="L136" s="108"/>
      <c r="M136" s="112"/>
      <c r="N136" s="113"/>
      <c r="O136" s="113"/>
      <c r="P136" s="114">
        <f>SUM(P137:P139)</f>
        <v>0</v>
      </c>
      <c r="Q136" s="113"/>
      <c r="R136" s="114">
        <f>SUM(R137:R139)</f>
        <v>0</v>
      </c>
      <c r="S136" s="113"/>
      <c r="T136" s="115">
        <f>SUM(T137:T139)</f>
        <v>0</v>
      </c>
      <c r="AR136" s="109" t="s">
        <v>8</v>
      </c>
      <c r="AT136" s="116" t="s">
        <v>74</v>
      </c>
      <c r="AU136" s="116" t="s">
        <v>83</v>
      </c>
      <c r="AY136" s="109" t="s">
        <v>298</v>
      </c>
      <c r="BK136" s="117">
        <f>SUM(BK137:BK139)</f>
        <v>0</v>
      </c>
    </row>
    <row r="137" spans="1:65" s="49" customFormat="1" ht="14.45" customHeight="1">
      <c r="A137" s="47"/>
      <c r="B137" s="46"/>
      <c r="C137" s="120" t="s">
        <v>8</v>
      </c>
      <c r="D137" s="120" t="s">
        <v>358</v>
      </c>
      <c r="E137" s="121" t="s">
        <v>2122</v>
      </c>
      <c r="F137" s="122" t="s">
        <v>4716</v>
      </c>
      <c r="G137" s="123" t="s">
        <v>392</v>
      </c>
      <c r="H137" s="124">
        <v>120</v>
      </c>
      <c r="I137" s="24"/>
      <c r="J137" s="125">
        <f>ROUND(I137*H137,0)</f>
        <v>0</v>
      </c>
      <c r="K137" s="122" t="s">
        <v>1</v>
      </c>
      <c r="L137" s="126"/>
      <c r="M137" s="127" t="s">
        <v>1</v>
      </c>
      <c r="N137" s="128" t="s">
        <v>40</v>
      </c>
      <c r="O137" s="129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340</v>
      </c>
      <c r="AT137" s="132" t="s">
        <v>358</v>
      </c>
      <c r="AU137" s="132" t="s">
        <v>310</v>
      </c>
      <c r="AY137" s="39" t="s">
        <v>298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39" t="s">
        <v>8</v>
      </c>
      <c r="BK137" s="133">
        <f>ROUND(I137*H137,0)</f>
        <v>0</v>
      </c>
      <c r="BL137" s="39" t="s">
        <v>304</v>
      </c>
      <c r="BM137" s="132" t="s">
        <v>4717</v>
      </c>
    </row>
    <row r="138" spans="1:65" s="49" customFormat="1" ht="14.45" customHeight="1">
      <c r="A138" s="47"/>
      <c r="B138" s="46"/>
      <c r="C138" s="120" t="s">
        <v>83</v>
      </c>
      <c r="D138" s="120" t="s">
        <v>358</v>
      </c>
      <c r="E138" s="121" t="s">
        <v>2059</v>
      </c>
      <c r="F138" s="122" t="s">
        <v>4718</v>
      </c>
      <c r="G138" s="123" t="s">
        <v>392</v>
      </c>
      <c r="H138" s="124">
        <v>24</v>
      </c>
      <c r="I138" s="24"/>
      <c r="J138" s="125">
        <f>ROUND(I138*H138,0)</f>
        <v>0</v>
      </c>
      <c r="K138" s="122" t="s">
        <v>1</v>
      </c>
      <c r="L138" s="126"/>
      <c r="M138" s="127" t="s">
        <v>1</v>
      </c>
      <c r="N138" s="128" t="s">
        <v>40</v>
      </c>
      <c r="O138" s="129"/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340</v>
      </c>
      <c r="AT138" s="132" t="s">
        <v>358</v>
      </c>
      <c r="AU138" s="132" t="s">
        <v>310</v>
      </c>
      <c r="AY138" s="39" t="s">
        <v>298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39" t="s">
        <v>8</v>
      </c>
      <c r="BK138" s="133">
        <f>ROUND(I138*H138,0)</f>
        <v>0</v>
      </c>
      <c r="BL138" s="39" t="s">
        <v>304</v>
      </c>
      <c r="BM138" s="132" t="s">
        <v>4719</v>
      </c>
    </row>
    <row r="139" spans="1:65" s="49" customFormat="1" ht="14.45" customHeight="1">
      <c r="A139" s="47"/>
      <c r="B139" s="46"/>
      <c r="C139" s="120" t="s">
        <v>310</v>
      </c>
      <c r="D139" s="120" t="s">
        <v>358</v>
      </c>
      <c r="E139" s="121" t="s">
        <v>2071</v>
      </c>
      <c r="F139" s="122" t="s">
        <v>4720</v>
      </c>
      <c r="G139" s="123" t="s">
        <v>392</v>
      </c>
      <c r="H139" s="124">
        <v>120</v>
      </c>
      <c r="I139" s="24"/>
      <c r="J139" s="125">
        <f>ROUND(I139*H139,0)</f>
        <v>0</v>
      </c>
      <c r="K139" s="122" t="s">
        <v>1</v>
      </c>
      <c r="L139" s="126"/>
      <c r="M139" s="127" t="s">
        <v>1</v>
      </c>
      <c r="N139" s="128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340</v>
      </c>
      <c r="AT139" s="132" t="s">
        <v>358</v>
      </c>
      <c r="AU139" s="132" t="s">
        <v>310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304</v>
      </c>
      <c r="BM139" s="132" t="s">
        <v>4721</v>
      </c>
    </row>
    <row r="140" spans="2:63" s="107" customFormat="1" ht="20.85" customHeight="1">
      <c r="B140" s="108"/>
      <c r="D140" s="109" t="s">
        <v>74</v>
      </c>
      <c r="E140" s="118" t="s">
        <v>2120</v>
      </c>
      <c r="F140" s="118" t="s">
        <v>2121</v>
      </c>
      <c r="J140" s="119">
        <f>BK140</f>
        <v>0</v>
      </c>
      <c r="L140" s="108"/>
      <c r="M140" s="112"/>
      <c r="N140" s="113"/>
      <c r="O140" s="113"/>
      <c r="P140" s="114">
        <f>SUM(P141:P143)</f>
        <v>0</v>
      </c>
      <c r="Q140" s="113"/>
      <c r="R140" s="114">
        <f>SUM(R141:R143)</f>
        <v>0</v>
      </c>
      <c r="S140" s="113"/>
      <c r="T140" s="115">
        <f>SUM(T141:T143)</f>
        <v>0</v>
      </c>
      <c r="AR140" s="109" t="s">
        <v>8</v>
      </c>
      <c r="AT140" s="116" t="s">
        <v>74</v>
      </c>
      <c r="AU140" s="116" t="s">
        <v>83</v>
      </c>
      <c r="AY140" s="109" t="s">
        <v>298</v>
      </c>
      <c r="BK140" s="117">
        <f>SUM(BK141:BK143)</f>
        <v>0</v>
      </c>
    </row>
    <row r="141" spans="1:65" s="49" customFormat="1" ht="14.45" customHeight="1">
      <c r="A141" s="47"/>
      <c r="B141" s="46"/>
      <c r="C141" s="120" t="s">
        <v>304</v>
      </c>
      <c r="D141" s="120" t="s">
        <v>358</v>
      </c>
      <c r="E141" s="121" t="s">
        <v>4722</v>
      </c>
      <c r="F141" s="122" t="s">
        <v>4723</v>
      </c>
      <c r="G141" s="123" t="s">
        <v>392</v>
      </c>
      <c r="H141" s="124">
        <v>128</v>
      </c>
      <c r="I141" s="24"/>
      <c r="J141" s="125">
        <f>ROUND(I141*H141,0)</f>
        <v>0</v>
      </c>
      <c r="K141" s="122" t="s">
        <v>1</v>
      </c>
      <c r="L141" s="126"/>
      <c r="M141" s="127" t="s">
        <v>1</v>
      </c>
      <c r="N141" s="128" t="s">
        <v>40</v>
      </c>
      <c r="O141" s="129"/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340</v>
      </c>
      <c r="AT141" s="132" t="s">
        <v>358</v>
      </c>
      <c r="AU141" s="132" t="s">
        <v>310</v>
      </c>
      <c r="AY141" s="39" t="s">
        <v>298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39" t="s">
        <v>8</v>
      </c>
      <c r="BK141" s="133">
        <f>ROUND(I141*H141,0)</f>
        <v>0</v>
      </c>
      <c r="BL141" s="39" t="s">
        <v>304</v>
      </c>
      <c r="BM141" s="132" t="s">
        <v>4724</v>
      </c>
    </row>
    <row r="142" spans="1:65" s="49" customFormat="1" ht="14.45" customHeight="1">
      <c r="A142" s="47"/>
      <c r="B142" s="46"/>
      <c r="C142" s="120" t="s">
        <v>327</v>
      </c>
      <c r="D142" s="120" t="s">
        <v>358</v>
      </c>
      <c r="E142" s="121" t="s">
        <v>2125</v>
      </c>
      <c r="F142" s="122" t="s">
        <v>2126</v>
      </c>
      <c r="G142" s="123" t="s">
        <v>392</v>
      </c>
      <c r="H142" s="124">
        <v>32</v>
      </c>
      <c r="I142" s="24"/>
      <c r="J142" s="125">
        <f>ROUND(I142*H142,0)</f>
        <v>0</v>
      </c>
      <c r="K142" s="122" t="s">
        <v>1</v>
      </c>
      <c r="L142" s="126"/>
      <c r="M142" s="127" t="s">
        <v>1</v>
      </c>
      <c r="N142" s="128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340</v>
      </c>
      <c r="AT142" s="132" t="s">
        <v>358</v>
      </c>
      <c r="AU142" s="132" t="s">
        <v>310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304</v>
      </c>
      <c r="BM142" s="132" t="s">
        <v>4725</v>
      </c>
    </row>
    <row r="143" spans="1:65" s="49" customFormat="1" ht="14.45" customHeight="1">
      <c r="A143" s="47"/>
      <c r="B143" s="46"/>
      <c r="C143" s="120" t="s">
        <v>332</v>
      </c>
      <c r="D143" s="120" t="s">
        <v>358</v>
      </c>
      <c r="E143" s="121" t="s">
        <v>4726</v>
      </c>
      <c r="F143" s="122" t="s">
        <v>4727</v>
      </c>
      <c r="G143" s="123" t="s">
        <v>1710</v>
      </c>
      <c r="H143" s="124">
        <v>8</v>
      </c>
      <c r="I143" s="24"/>
      <c r="J143" s="125">
        <f>ROUND(I143*H143,0)</f>
        <v>0</v>
      </c>
      <c r="K143" s="122" t="s">
        <v>1</v>
      </c>
      <c r="L143" s="126"/>
      <c r="M143" s="127" t="s">
        <v>1</v>
      </c>
      <c r="N143" s="128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340</v>
      </c>
      <c r="AT143" s="132" t="s">
        <v>358</v>
      </c>
      <c r="AU143" s="132" t="s">
        <v>310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304</v>
      </c>
      <c r="BM143" s="132" t="s">
        <v>4728</v>
      </c>
    </row>
    <row r="144" spans="2:63" s="107" customFormat="1" ht="20.85" customHeight="1">
      <c r="B144" s="108"/>
      <c r="D144" s="109" t="s">
        <v>74</v>
      </c>
      <c r="E144" s="118" t="s">
        <v>2154</v>
      </c>
      <c r="F144" s="118" t="s">
        <v>2169</v>
      </c>
      <c r="J144" s="119">
        <f>BK144</f>
        <v>0</v>
      </c>
      <c r="L144" s="108"/>
      <c r="M144" s="112"/>
      <c r="N144" s="113"/>
      <c r="O144" s="113"/>
      <c r="P144" s="114">
        <f>P145</f>
        <v>0</v>
      </c>
      <c r="Q144" s="113"/>
      <c r="R144" s="114">
        <f>R145</f>
        <v>0</v>
      </c>
      <c r="S144" s="113"/>
      <c r="T144" s="115">
        <f>T145</f>
        <v>0</v>
      </c>
      <c r="AR144" s="109" t="s">
        <v>8</v>
      </c>
      <c r="AT144" s="116" t="s">
        <v>74</v>
      </c>
      <c r="AU144" s="116" t="s">
        <v>83</v>
      </c>
      <c r="AY144" s="109" t="s">
        <v>298</v>
      </c>
      <c r="BK144" s="117">
        <f>BK145</f>
        <v>0</v>
      </c>
    </row>
    <row r="145" spans="1:65" s="49" customFormat="1" ht="14.45" customHeight="1">
      <c r="A145" s="47"/>
      <c r="B145" s="46"/>
      <c r="C145" s="120" t="s">
        <v>336</v>
      </c>
      <c r="D145" s="120" t="s">
        <v>358</v>
      </c>
      <c r="E145" s="121" t="s">
        <v>4729</v>
      </c>
      <c r="F145" s="122" t="s">
        <v>4730</v>
      </c>
      <c r="G145" s="123" t="s">
        <v>1710</v>
      </c>
      <c r="H145" s="124">
        <v>8</v>
      </c>
      <c r="I145" s="24"/>
      <c r="J145" s="125">
        <f>ROUND(I145*H145,0)</f>
        <v>0</v>
      </c>
      <c r="K145" s="122" t="s">
        <v>1</v>
      </c>
      <c r="L145" s="126"/>
      <c r="M145" s="127" t="s">
        <v>1</v>
      </c>
      <c r="N145" s="128" t="s">
        <v>40</v>
      </c>
      <c r="O145" s="129"/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340</v>
      </c>
      <c r="AT145" s="132" t="s">
        <v>358</v>
      </c>
      <c r="AU145" s="132" t="s">
        <v>310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304</v>
      </c>
      <c r="BM145" s="132" t="s">
        <v>4731</v>
      </c>
    </row>
    <row r="146" spans="2:63" s="107" customFormat="1" ht="22.9" customHeight="1">
      <c r="B146" s="108"/>
      <c r="D146" s="109" t="s">
        <v>74</v>
      </c>
      <c r="E146" s="118" t="s">
        <v>2244</v>
      </c>
      <c r="F146" s="118" t="s">
        <v>2245</v>
      </c>
      <c r="J146" s="119">
        <f>BK146</f>
        <v>0</v>
      </c>
      <c r="L146" s="108"/>
      <c r="M146" s="112"/>
      <c r="N146" s="113"/>
      <c r="O146" s="113"/>
      <c r="P146" s="114">
        <f>P147</f>
        <v>0</v>
      </c>
      <c r="Q146" s="113"/>
      <c r="R146" s="114">
        <f>R147</f>
        <v>0</v>
      </c>
      <c r="S146" s="113"/>
      <c r="T146" s="115">
        <f>T147</f>
        <v>0</v>
      </c>
      <c r="AR146" s="109" t="s">
        <v>310</v>
      </c>
      <c r="AT146" s="116" t="s">
        <v>74</v>
      </c>
      <c r="AU146" s="116" t="s">
        <v>8</v>
      </c>
      <c r="AY146" s="109" t="s">
        <v>298</v>
      </c>
      <c r="BK146" s="117">
        <f>BK147</f>
        <v>0</v>
      </c>
    </row>
    <row r="147" spans="1:65" s="49" customFormat="1" ht="14.45" customHeight="1">
      <c r="A147" s="47"/>
      <c r="B147" s="46"/>
      <c r="C147" s="120" t="s">
        <v>340</v>
      </c>
      <c r="D147" s="120" t="s">
        <v>358</v>
      </c>
      <c r="E147" s="121" t="s">
        <v>2246</v>
      </c>
      <c r="F147" s="122" t="s">
        <v>2247</v>
      </c>
      <c r="G147" s="123" t="s">
        <v>2036</v>
      </c>
      <c r="H147" s="25"/>
      <c r="I147" s="134">
        <f>SUM(J137:J139,J141:J142)/100</f>
        <v>0</v>
      </c>
      <c r="J147" s="125">
        <f>ROUND(I147*H147,0)</f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2045</v>
      </c>
      <c r="AT147" s="132" t="s">
        <v>358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762</v>
      </c>
      <c r="BM147" s="132" t="s">
        <v>4732</v>
      </c>
    </row>
    <row r="148" spans="2:63" s="107" customFormat="1" ht="22.9" customHeight="1">
      <c r="B148" s="108"/>
      <c r="D148" s="109" t="s">
        <v>74</v>
      </c>
      <c r="E148" s="118" t="s">
        <v>2249</v>
      </c>
      <c r="F148" s="118" t="s">
        <v>2250</v>
      </c>
      <c r="J148" s="119">
        <f>BK148</f>
        <v>0</v>
      </c>
      <c r="L148" s="108"/>
      <c r="M148" s="112"/>
      <c r="N148" s="113"/>
      <c r="O148" s="113"/>
      <c r="P148" s="114">
        <f>P149</f>
        <v>0</v>
      </c>
      <c r="Q148" s="113"/>
      <c r="R148" s="114">
        <f>R149</f>
        <v>0</v>
      </c>
      <c r="S148" s="113"/>
      <c r="T148" s="115">
        <f>T149</f>
        <v>0</v>
      </c>
      <c r="AR148" s="109" t="s">
        <v>310</v>
      </c>
      <c r="AT148" s="116" t="s">
        <v>74</v>
      </c>
      <c r="AU148" s="116" t="s">
        <v>8</v>
      </c>
      <c r="AY148" s="109" t="s">
        <v>298</v>
      </c>
      <c r="BK148" s="117">
        <f>BK149</f>
        <v>0</v>
      </c>
    </row>
    <row r="149" spans="1:65" s="49" customFormat="1" ht="14.45" customHeight="1">
      <c r="A149" s="47"/>
      <c r="B149" s="46"/>
      <c r="C149" s="120" t="s">
        <v>344</v>
      </c>
      <c r="D149" s="120" t="s">
        <v>358</v>
      </c>
      <c r="E149" s="121" t="s">
        <v>2251</v>
      </c>
      <c r="F149" s="122" t="s">
        <v>2035</v>
      </c>
      <c r="G149" s="123" t="s">
        <v>2036</v>
      </c>
      <c r="H149" s="25"/>
      <c r="I149" s="134">
        <f>J135/100</f>
        <v>0</v>
      </c>
      <c r="J149" s="125">
        <f>ROUND(I149*H149,0)</f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>O149*H149</f>
        <v>0</v>
      </c>
      <c r="Q149" s="130">
        <v>0</v>
      </c>
      <c r="R149" s="130">
        <f>Q149*H149</f>
        <v>0</v>
      </c>
      <c r="S149" s="130">
        <v>0</v>
      </c>
      <c r="T149" s="131">
        <f>S149*H149</f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2045</v>
      </c>
      <c r="AT149" s="132" t="s">
        <v>358</v>
      </c>
      <c r="AU149" s="132" t="s">
        <v>83</v>
      </c>
      <c r="AY149" s="39" t="s">
        <v>298</v>
      </c>
      <c r="BE149" s="133">
        <f>IF(N149="základní",J149,0)</f>
        <v>0</v>
      </c>
      <c r="BF149" s="133">
        <f>IF(N149="snížená",J149,0)</f>
        <v>0</v>
      </c>
      <c r="BG149" s="133">
        <f>IF(N149="zákl. přenesená",J149,0)</f>
        <v>0</v>
      </c>
      <c r="BH149" s="133">
        <f>IF(N149="sníž. přenesená",J149,0)</f>
        <v>0</v>
      </c>
      <c r="BI149" s="133">
        <f>IF(N149="nulová",J149,0)</f>
        <v>0</v>
      </c>
      <c r="BJ149" s="39" t="s">
        <v>8</v>
      </c>
      <c r="BK149" s="133">
        <f>ROUND(I149*H149,0)</f>
        <v>0</v>
      </c>
      <c r="BL149" s="39" t="s">
        <v>762</v>
      </c>
      <c r="BM149" s="132" t="s">
        <v>4733</v>
      </c>
    </row>
    <row r="150" spans="2:63" s="107" customFormat="1" ht="22.9" customHeight="1">
      <c r="B150" s="108"/>
      <c r="D150" s="109" t="s">
        <v>74</v>
      </c>
      <c r="E150" s="118" t="s">
        <v>2253</v>
      </c>
      <c r="F150" s="118" t="s">
        <v>2254</v>
      </c>
      <c r="J150" s="119">
        <f>BK150</f>
        <v>0</v>
      </c>
      <c r="L150" s="108"/>
      <c r="M150" s="112"/>
      <c r="N150" s="113"/>
      <c r="O150" s="113"/>
      <c r="P150" s="114">
        <f>P151+P155+P160</f>
        <v>0</v>
      </c>
      <c r="Q150" s="113"/>
      <c r="R150" s="114">
        <f>R151+R155+R160</f>
        <v>0</v>
      </c>
      <c r="S150" s="113"/>
      <c r="T150" s="115">
        <f>T151+T155+T160</f>
        <v>0</v>
      </c>
      <c r="AR150" s="109" t="s">
        <v>310</v>
      </c>
      <c r="AT150" s="116" t="s">
        <v>74</v>
      </c>
      <c r="AU150" s="116" t="s">
        <v>8</v>
      </c>
      <c r="AY150" s="109" t="s">
        <v>298</v>
      </c>
      <c r="BK150" s="117">
        <f>BK151+BK155+BK160</f>
        <v>0</v>
      </c>
    </row>
    <row r="151" spans="2:63" s="107" customFormat="1" ht="20.85" customHeight="1">
      <c r="B151" s="108"/>
      <c r="D151" s="109" t="s">
        <v>74</v>
      </c>
      <c r="E151" s="118" t="s">
        <v>2054</v>
      </c>
      <c r="F151" s="118" t="s">
        <v>2055</v>
      </c>
      <c r="J151" s="119">
        <f>BK151</f>
        <v>0</v>
      </c>
      <c r="L151" s="108"/>
      <c r="M151" s="112"/>
      <c r="N151" s="113"/>
      <c r="O151" s="113"/>
      <c r="P151" s="114">
        <f>SUM(P152:P154)</f>
        <v>0</v>
      </c>
      <c r="Q151" s="113"/>
      <c r="R151" s="114">
        <f>SUM(R152:R154)</f>
        <v>0</v>
      </c>
      <c r="S151" s="113"/>
      <c r="T151" s="115">
        <f>SUM(T152:T154)</f>
        <v>0</v>
      </c>
      <c r="AR151" s="109" t="s">
        <v>8</v>
      </c>
      <c r="AT151" s="116" t="s">
        <v>74</v>
      </c>
      <c r="AU151" s="116" t="s">
        <v>83</v>
      </c>
      <c r="AY151" s="109" t="s">
        <v>298</v>
      </c>
      <c r="BK151" s="117">
        <f>SUM(BK152:BK154)</f>
        <v>0</v>
      </c>
    </row>
    <row r="152" spans="1:65" s="49" customFormat="1" ht="14.45" customHeight="1">
      <c r="A152" s="47"/>
      <c r="B152" s="46"/>
      <c r="C152" s="135" t="s">
        <v>350</v>
      </c>
      <c r="D152" s="135" t="s">
        <v>300</v>
      </c>
      <c r="E152" s="136" t="s">
        <v>2257</v>
      </c>
      <c r="F152" s="137" t="s">
        <v>4718</v>
      </c>
      <c r="G152" s="138" t="s">
        <v>392</v>
      </c>
      <c r="H152" s="139">
        <v>24</v>
      </c>
      <c r="I152" s="23"/>
      <c r="J152" s="140">
        <f>ROUND(I152*H152,0)</f>
        <v>0</v>
      </c>
      <c r="K152" s="137" t="s">
        <v>1</v>
      </c>
      <c r="L152" s="46"/>
      <c r="M152" s="141" t="s">
        <v>1</v>
      </c>
      <c r="N152" s="142" t="s">
        <v>40</v>
      </c>
      <c r="O152" s="129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304</v>
      </c>
      <c r="AT152" s="132" t="s">
        <v>300</v>
      </c>
      <c r="AU152" s="132" t="s">
        <v>310</v>
      </c>
      <c r="AY152" s="39" t="s">
        <v>298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39" t="s">
        <v>8</v>
      </c>
      <c r="BK152" s="133">
        <f>ROUND(I152*H152,0)</f>
        <v>0</v>
      </c>
      <c r="BL152" s="39" t="s">
        <v>304</v>
      </c>
      <c r="BM152" s="132" t="s">
        <v>4734</v>
      </c>
    </row>
    <row r="153" spans="1:65" s="49" customFormat="1" ht="14.45" customHeight="1">
      <c r="A153" s="47"/>
      <c r="B153" s="46"/>
      <c r="C153" s="135" t="s">
        <v>357</v>
      </c>
      <c r="D153" s="135" t="s">
        <v>300</v>
      </c>
      <c r="E153" s="136" t="s">
        <v>2263</v>
      </c>
      <c r="F153" s="137" t="s">
        <v>4720</v>
      </c>
      <c r="G153" s="138" t="s">
        <v>392</v>
      </c>
      <c r="H153" s="139">
        <v>120</v>
      </c>
      <c r="I153" s="23"/>
      <c r="J153" s="140">
        <f>ROUND(I153*H153,0)</f>
        <v>0</v>
      </c>
      <c r="K153" s="137" t="s">
        <v>1</v>
      </c>
      <c r="L153" s="46"/>
      <c r="M153" s="141" t="s">
        <v>1</v>
      </c>
      <c r="N153" s="142" t="s">
        <v>40</v>
      </c>
      <c r="O153" s="129"/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310</v>
      </c>
      <c r="AY153" s="39" t="s">
        <v>298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39" t="s">
        <v>8</v>
      </c>
      <c r="BK153" s="133">
        <f>ROUND(I153*H153,0)</f>
        <v>0</v>
      </c>
      <c r="BL153" s="39" t="s">
        <v>304</v>
      </c>
      <c r="BM153" s="132" t="s">
        <v>4735</v>
      </c>
    </row>
    <row r="154" spans="1:65" s="49" customFormat="1" ht="14.45" customHeight="1">
      <c r="A154" s="47"/>
      <c r="B154" s="46"/>
      <c r="C154" s="135" t="s">
        <v>363</v>
      </c>
      <c r="D154" s="135" t="s">
        <v>300</v>
      </c>
      <c r="E154" s="136" t="s">
        <v>4736</v>
      </c>
      <c r="F154" s="137" t="s">
        <v>4737</v>
      </c>
      <c r="G154" s="138" t="s">
        <v>392</v>
      </c>
      <c r="H154" s="139">
        <v>120</v>
      </c>
      <c r="I154" s="23"/>
      <c r="J154" s="140">
        <f>ROUND(I154*H154,0)</f>
        <v>0</v>
      </c>
      <c r="K154" s="137" t="s">
        <v>1</v>
      </c>
      <c r="L154" s="46"/>
      <c r="M154" s="141" t="s">
        <v>1</v>
      </c>
      <c r="N154" s="142" t="s">
        <v>40</v>
      </c>
      <c r="O154" s="129"/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304</v>
      </c>
      <c r="AT154" s="132" t="s">
        <v>300</v>
      </c>
      <c r="AU154" s="132" t="s">
        <v>310</v>
      </c>
      <c r="AY154" s="39" t="s">
        <v>298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39" t="s">
        <v>8</v>
      </c>
      <c r="BK154" s="133">
        <f>ROUND(I154*H154,0)</f>
        <v>0</v>
      </c>
      <c r="BL154" s="39" t="s">
        <v>304</v>
      </c>
      <c r="BM154" s="132" t="s">
        <v>4738</v>
      </c>
    </row>
    <row r="155" spans="2:63" s="107" customFormat="1" ht="20.85" customHeight="1">
      <c r="B155" s="108"/>
      <c r="D155" s="109" t="s">
        <v>74</v>
      </c>
      <c r="E155" s="118" t="s">
        <v>2120</v>
      </c>
      <c r="F155" s="118" t="s">
        <v>2121</v>
      </c>
      <c r="J155" s="119">
        <f>BK155</f>
        <v>0</v>
      </c>
      <c r="L155" s="108"/>
      <c r="M155" s="112"/>
      <c r="N155" s="113"/>
      <c r="O155" s="113"/>
      <c r="P155" s="114">
        <f>SUM(P156:P159)</f>
        <v>0</v>
      </c>
      <c r="Q155" s="113"/>
      <c r="R155" s="114">
        <f>SUM(R156:R159)</f>
        <v>0</v>
      </c>
      <c r="S155" s="113"/>
      <c r="T155" s="115">
        <f>SUM(T156:T159)</f>
        <v>0</v>
      </c>
      <c r="AR155" s="109" t="s">
        <v>8</v>
      </c>
      <c r="AT155" s="116" t="s">
        <v>74</v>
      </c>
      <c r="AU155" s="116" t="s">
        <v>83</v>
      </c>
      <c r="AY155" s="109" t="s">
        <v>298</v>
      </c>
      <c r="BK155" s="117">
        <f>SUM(BK156:BK159)</f>
        <v>0</v>
      </c>
    </row>
    <row r="156" spans="1:65" s="49" customFormat="1" ht="14.45" customHeight="1">
      <c r="A156" s="47"/>
      <c r="B156" s="46"/>
      <c r="C156" s="135" t="s">
        <v>367</v>
      </c>
      <c r="D156" s="135" t="s">
        <v>300</v>
      </c>
      <c r="E156" s="136" t="s">
        <v>2331</v>
      </c>
      <c r="F156" s="137" t="s">
        <v>4739</v>
      </c>
      <c r="G156" s="138" t="s">
        <v>1710</v>
      </c>
      <c r="H156" s="139">
        <v>5</v>
      </c>
      <c r="I156" s="23"/>
      <c r="J156" s="140">
        <f>ROUND(I156*H156,0)</f>
        <v>0</v>
      </c>
      <c r="K156" s="137" t="s">
        <v>1</v>
      </c>
      <c r="L156" s="46"/>
      <c r="M156" s="141" t="s">
        <v>1</v>
      </c>
      <c r="N156" s="142" t="s">
        <v>40</v>
      </c>
      <c r="O156" s="129"/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304</v>
      </c>
      <c r="AT156" s="132" t="s">
        <v>300</v>
      </c>
      <c r="AU156" s="132" t="s">
        <v>310</v>
      </c>
      <c r="AY156" s="39" t="s">
        <v>298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39" t="s">
        <v>8</v>
      </c>
      <c r="BK156" s="133">
        <f>ROUND(I156*H156,0)</f>
        <v>0</v>
      </c>
      <c r="BL156" s="39" t="s">
        <v>304</v>
      </c>
      <c r="BM156" s="132" t="s">
        <v>4740</v>
      </c>
    </row>
    <row r="157" spans="1:65" s="49" customFormat="1" ht="14.45" customHeight="1">
      <c r="A157" s="47"/>
      <c r="B157" s="46"/>
      <c r="C157" s="135" t="s">
        <v>371</v>
      </c>
      <c r="D157" s="135" t="s">
        <v>300</v>
      </c>
      <c r="E157" s="136" t="s">
        <v>4741</v>
      </c>
      <c r="F157" s="137" t="s">
        <v>4727</v>
      </c>
      <c r="G157" s="138" t="s">
        <v>1710</v>
      </c>
      <c r="H157" s="139">
        <v>8</v>
      </c>
      <c r="I157" s="23"/>
      <c r="J157" s="140">
        <f>ROUND(I157*H157,0)</f>
        <v>0</v>
      </c>
      <c r="K157" s="137" t="s">
        <v>1</v>
      </c>
      <c r="L157" s="46"/>
      <c r="M157" s="141" t="s">
        <v>1</v>
      </c>
      <c r="N157" s="142" t="s">
        <v>40</v>
      </c>
      <c r="O157" s="129"/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310</v>
      </c>
      <c r="AY157" s="39" t="s">
        <v>298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39" t="s">
        <v>8</v>
      </c>
      <c r="BK157" s="133">
        <f>ROUND(I157*H157,0)</f>
        <v>0</v>
      </c>
      <c r="BL157" s="39" t="s">
        <v>304</v>
      </c>
      <c r="BM157" s="132" t="s">
        <v>4742</v>
      </c>
    </row>
    <row r="158" spans="1:65" s="49" customFormat="1" ht="14.45" customHeight="1">
      <c r="A158" s="47"/>
      <c r="B158" s="46"/>
      <c r="C158" s="135" t="s">
        <v>9</v>
      </c>
      <c r="D158" s="135" t="s">
        <v>300</v>
      </c>
      <c r="E158" s="136" t="s">
        <v>4743</v>
      </c>
      <c r="F158" s="137" t="s">
        <v>4723</v>
      </c>
      <c r="G158" s="138" t="s">
        <v>392</v>
      </c>
      <c r="H158" s="139">
        <v>128</v>
      </c>
      <c r="I158" s="23"/>
      <c r="J158" s="140">
        <f>ROUND(I158*H158,0)</f>
        <v>0</v>
      </c>
      <c r="K158" s="137" t="s">
        <v>1</v>
      </c>
      <c r="L158" s="46"/>
      <c r="M158" s="141" t="s">
        <v>1</v>
      </c>
      <c r="N158" s="142" t="s">
        <v>40</v>
      </c>
      <c r="O158" s="129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310</v>
      </c>
      <c r="AY158" s="39" t="s">
        <v>298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39" t="s">
        <v>8</v>
      </c>
      <c r="BK158" s="133">
        <f>ROUND(I158*H158,0)</f>
        <v>0</v>
      </c>
      <c r="BL158" s="39" t="s">
        <v>304</v>
      </c>
      <c r="BM158" s="132" t="s">
        <v>4744</v>
      </c>
    </row>
    <row r="159" spans="1:65" s="49" customFormat="1" ht="14.45" customHeight="1">
      <c r="A159" s="47"/>
      <c r="B159" s="46"/>
      <c r="C159" s="135" t="s">
        <v>378</v>
      </c>
      <c r="D159" s="135" t="s">
        <v>300</v>
      </c>
      <c r="E159" s="136" t="s">
        <v>2299</v>
      </c>
      <c r="F159" s="137" t="s">
        <v>2126</v>
      </c>
      <c r="G159" s="138" t="s">
        <v>392</v>
      </c>
      <c r="H159" s="139">
        <v>32</v>
      </c>
      <c r="I159" s="23"/>
      <c r="J159" s="140">
        <f>ROUND(I159*H159,0)</f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310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4745</v>
      </c>
    </row>
    <row r="160" spans="2:63" s="107" customFormat="1" ht="20.85" customHeight="1">
      <c r="B160" s="108"/>
      <c r="D160" s="109" t="s">
        <v>74</v>
      </c>
      <c r="E160" s="118" t="s">
        <v>2154</v>
      </c>
      <c r="F160" s="118" t="s">
        <v>2169</v>
      </c>
      <c r="J160" s="119">
        <f>BK160</f>
        <v>0</v>
      </c>
      <c r="L160" s="108"/>
      <c r="M160" s="112"/>
      <c r="N160" s="113"/>
      <c r="O160" s="113"/>
      <c r="P160" s="114">
        <f>P161</f>
        <v>0</v>
      </c>
      <c r="Q160" s="113"/>
      <c r="R160" s="114">
        <f>R161</f>
        <v>0</v>
      </c>
      <c r="S160" s="113"/>
      <c r="T160" s="115">
        <f>T161</f>
        <v>0</v>
      </c>
      <c r="AR160" s="109" t="s">
        <v>8</v>
      </c>
      <c r="AT160" s="116" t="s">
        <v>74</v>
      </c>
      <c r="AU160" s="116" t="s">
        <v>83</v>
      </c>
      <c r="AY160" s="109" t="s">
        <v>298</v>
      </c>
      <c r="BK160" s="117">
        <f>BK161</f>
        <v>0</v>
      </c>
    </row>
    <row r="161" spans="1:65" s="49" customFormat="1" ht="14.45" customHeight="1">
      <c r="A161" s="47"/>
      <c r="B161" s="46"/>
      <c r="C161" s="135" t="s">
        <v>384</v>
      </c>
      <c r="D161" s="135" t="s">
        <v>300</v>
      </c>
      <c r="E161" s="136" t="s">
        <v>4746</v>
      </c>
      <c r="F161" s="137" t="s">
        <v>4747</v>
      </c>
      <c r="G161" s="138" t="s">
        <v>1710</v>
      </c>
      <c r="H161" s="139">
        <v>8</v>
      </c>
      <c r="I161" s="23"/>
      <c r="J161" s="140">
        <f>ROUND(I161*H161,0)</f>
        <v>0</v>
      </c>
      <c r="K161" s="137" t="s">
        <v>1</v>
      </c>
      <c r="L161" s="46"/>
      <c r="M161" s="141" t="s">
        <v>1</v>
      </c>
      <c r="N161" s="142" t="s">
        <v>40</v>
      </c>
      <c r="O161" s="129"/>
      <c r="P161" s="130">
        <f>O161*H161</f>
        <v>0</v>
      </c>
      <c r="Q161" s="130">
        <v>0</v>
      </c>
      <c r="R161" s="130">
        <f>Q161*H161</f>
        <v>0</v>
      </c>
      <c r="S161" s="130">
        <v>0</v>
      </c>
      <c r="T161" s="131">
        <f>S161*H161</f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304</v>
      </c>
      <c r="AT161" s="132" t="s">
        <v>300</v>
      </c>
      <c r="AU161" s="132" t="s">
        <v>310</v>
      </c>
      <c r="AY161" s="39" t="s">
        <v>298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39" t="s">
        <v>8</v>
      </c>
      <c r="BK161" s="133">
        <f>ROUND(I161*H161,0)</f>
        <v>0</v>
      </c>
      <c r="BL161" s="39" t="s">
        <v>304</v>
      </c>
      <c r="BM161" s="132" t="s">
        <v>4748</v>
      </c>
    </row>
    <row r="162" spans="2:63" s="107" customFormat="1" ht="22.9" customHeight="1">
      <c r="B162" s="108"/>
      <c r="D162" s="109" t="s">
        <v>74</v>
      </c>
      <c r="E162" s="118" t="s">
        <v>2403</v>
      </c>
      <c r="F162" s="118" t="s">
        <v>299</v>
      </c>
      <c r="J162" s="119">
        <f>BK162</f>
        <v>0</v>
      </c>
      <c r="L162" s="108"/>
      <c r="M162" s="112"/>
      <c r="N162" s="113"/>
      <c r="O162" s="113"/>
      <c r="P162" s="114">
        <f>P163+P167</f>
        <v>0</v>
      </c>
      <c r="Q162" s="113"/>
      <c r="R162" s="114">
        <f>R163+R167</f>
        <v>0</v>
      </c>
      <c r="S162" s="113"/>
      <c r="T162" s="115">
        <f>T163+T167</f>
        <v>0</v>
      </c>
      <c r="AR162" s="109" t="s">
        <v>310</v>
      </c>
      <c r="AT162" s="116" t="s">
        <v>74</v>
      </c>
      <c r="AU162" s="116" t="s">
        <v>8</v>
      </c>
      <c r="AY162" s="109" t="s">
        <v>298</v>
      </c>
      <c r="BK162" s="117">
        <f>BK163+BK167</f>
        <v>0</v>
      </c>
    </row>
    <row r="163" spans="2:63" s="107" customFormat="1" ht="20.85" customHeight="1">
      <c r="B163" s="108"/>
      <c r="D163" s="109" t="s">
        <v>74</v>
      </c>
      <c r="E163" s="118" t="s">
        <v>2440</v>
      </c>
      <c r="F163" s="118" t="s">
        <v>4028</v>
      </c>
      <c r="J163" s="119">
        <f>BK163</f>
        <v>0</v>
      </c>
      <c r="L163" s="108"/>
      <c r="M163" s="112"/>
      <c r="N163" s="113"/>
      <c r="O163" s="113"/>
      <c r="P163" s="114">
        <f>SUM(P164:P166)</f>
        <v>0</v>
      </c>
      <c r="Q163" s="113"/>
      <c r="R163" s="114">
        <f>SUM(R164:R166)</f>
        <v>0</v>
      </c>
      <c r="S163" s="113"/>
      <c r="T163" s="115">
        <f>SUM(T164:T166)</f>
        <v>0</v>
      </c>
      <c r="AR163" s="109" t="s">
        <v>8</v>
      </c>
      <c r="AT163" s="116" t="s">
        <v>74</v>
      </c>
      <c r="AU163" s="116" t="s">
        <v>83</v>
      </c>
      <c r="AY163" s="109" t="s">
        <v>298</v>
      </c>
      <c r="BK163" s="117">
        <f>SUM(BK164:BK166)</f>
        <v>0</v>
      </c>
    </row>
    <row r="164" spans="1:65" s="49" customFormat="1" ht="14.45" customHeight="1">
      <c r="A164" s="47"/>
      <c r="B164" s="46"/>
      <c r="C164" s="120" t="s">
        <v>389</v>
      </c>
      <c r="D164" s="120" t="s">
        <v>358</v>
      </c>
      <c r="E164" s="121" t="s">
        <v>4029</v>
      </c>
      <c r="F164" s="122" t="s">
        <v>4030</v>
      </c>
      <c r="G164" s="123" t="s">
        <v>303</v>
      </c>
      <c r="H164" s="124">
        <v>9.8</v>
      </c>
      <c r="I164" s="24"/>
      <c r="J164" s="125">
        <f>ROUND(I164*H164,0)</f>
        <v>0</v>
      </c>
      <c r="K164" s="122" t="s">
        <v>1</v>
      </c>
      <c r="L164" s="126"/>
      <c r="M164" s="127" t="s">
        <v>1</v>
      </c>
      <c r="N164" s="128" t="s">
        <v>40</v>
      </c>
      <c r="O164" s="129"/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340</v>
      </c>
      <c r="AT164" s="132" t="s">
        <v>358</v>
      </c>
      <c r="AU164" s="132" t="s">
        <v>310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4749</v>
      </c>
    </row>
    <row r="165" spans="1:65" s="49" customFormat="1" ht="14.45" customHeight="1">
      <c r="A165" s="47"/>
      <c r="B165" s="46"/>
      <c r="C165" s="120" t="s">
        <v>395</v>
      </c>
      <c r="D165" s="120" t="s">
        <v>358</v>
      </c>
      <c r="E165" s="121" t="s">
        <v>4032</v>
      </c>
      <c r="F165" s="122" t="s">
        <v>4033</v>
      </c>
      <c r="G165" s="123" t="s">
        <v>303</v>
      </c>
      <c r="H165" s="124">
        <v>1.44</v>
      </c>
      <c r="I165" s="24"/>
      <c r="J165" s="125">
        <f>ROUND(I165*H165,0)</f>
        <v>0</v>
      </c>
      <c r="K165" s="122" t="s">
        <v>1</v>
      </c>
      <c r="L165" s="126"/>
      <c r="M165" s="127" t="s">
        <v>1</v>
      </c>
      <c r="N165" s="128" t="s">
        <v>40</v>
      </c>
      <c r="O165" s="129"/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340</v>
      </c>
      <c r="AT165" s="132" t="s">
        <v>358</v>
      </c>
      <c r="AU165" s="132" t="s">
        <v>310</v>
      </c>
      <c r="AY165" s="39" t="s">
        <v>298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39" t="s">
        <v>8</v>
      </c>
      <c r="BK165" s="133">
        <f>ROUND(I165*H165,0)</f>
        <v>0</v>
      </c>
      <c r="BL165" s="39" t="s">
        <v>304</v>
      </c>
      <c r="BM165" s="132" t="s">
        <v>4750</v>
      </c>
    </row>
    <row r="166" spans="1:65" s="49" customFormat="1" ht="14.45" customHeight="1">
      <c r="A166" s="47"/>
      <c r="B166" s="46"/>
      <c r="C166" s="120" t="s">
        <v>401</v>
      </c>
      <c r="D166" s="120" t="s">
        <v>358</v>
      </c>
      <c r="E166" s="121" t="s">
        <v>4751</v>
      </c>
      <c r="F166" s="122" t="s">
        <v>4752</v>
      </c>
      <c r="G166" s="123" t="s">
        <v>1710</v>
      </c>
      <c r="H166" s="124">
        <v>8</v>
      </c>
      <c r="I166" s="24"/>
      <c r="J166" s="125">
        <f>ROUND(I166*H166,0)</f>
        <v>0</v>
      </c>
      <c r="K166" s="122" t="s">
        <v>1</v>
      </c>
      <c r="L166" s="126"/>
      <c r="M166" s="127" t="s">
        <v>1</v>
      </c>
      <c r="N166" s="128" t="s">
        <v>40</v>
      </c>
      <c r="O166" s="129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340</v>
      </c>
      <c r="AT166" s="132" t="s">
        <v>358</v>
      </c>
      <c r="AU166" s="132" t="s">
        <v>310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304</v>
      </c>
      <c r="BM166" s="132" t="s">
        <v>4753</v>
      </c>
    </row>
    <row r="167" spans="2:63" s="107" customFormat="1" ht="20.85" customHeight="1">
      <c r="B167" s="108"/>
      <c r="D167" s="109" t="s">
        <v>74</v>
      </c>
      <c r="E167" s="118" t="s">
        <v>2440</v>
      </c>
      <c r="F167" s="118" t="s">
        <v>4028</v>
      </c>
      <c r="J167" s="119">
        <f>BK167</f>
        <v>0</v>
      </c>
      <c r="L167" s="108"/>
      <c r="M167" s="112"/>
      <c r="N167" s="113"/>
      <c r="O167" s="113"/>
      <c r="P167" s="114">
        <f>SUM(P168:P174)</f>
        <v>0</v>
      </c>
      <c r="Q167" s="113"/>
      <c r="R167" s="114">
        <f>SUM(R168:R174)</f>
        <v>0</v>
      </c>
      <c r="S167" s="113"/>
      <c r="T167" s="115">
        <f>SUM(T168:T174)</f>
        <v>0</v>
      </c>
      <c r="AR167" s="109" t="s">
        <v>8</v>
      </c>
      <c r="AT167" s="116" t="s">
        <v>74</v>
      </c>
      <c r="AU167" s="116" t="s">
        <v>83</v>
      </c>
      <c r="AY167" s="109" t="s">
        <v>298</v>
      </c>
      <c r="BK167" s="117">
        <f>SUM(BK168:BK174)</f>
        <v>0</v>
      </c>
    </row>
    <row r="168" spans="1:65" s="49" customFormat="1" ht="14.45" customHeight="1">
      <c r="A168" s="47"/>
      <c r="B168" s="46"/>
      <c r="C168" s="135" t="s">
        <v>7</v>
      </c>
      <c r="D168" s="135" t="s">
        <v>300</v>
      </c>
      <c r="E168" s="136" t="s">
        <v>4754</v>
      </c>
      <c r="F168" s="137" t="s">
        <v>4755</v>
      </c>
      <c r="G168" s="138" t="s">
        <v>303</v>
      </c>
      <c r="H168" s="139">
        <v>1.6</v>
      </c>
      <c r="I168" s="23"/>
      <c r="J168" s="140">
        <f aca="true" t="shared" si="0" ref="J168:J174">ROUND(I168*H168,0)</f>
        <v>0</v>
      </c>
      <c r="K168" s="137" t="s">
        <v>1</v>
      </c>
      <c r="L168" s="46"/>
      <c r="M168" s="141" t="s">
        <v>1</v>
      </c>
      <c r="N168" s="142" t="s">
        <v>40</v>
      </c>
      <c r="O168" s="129"/>
      <c r="P168" s="130">
        <f aca="true" t="shared" si="1" ref="P168:P174">O168*H168</f>
        <v>0</v>
      </c>
      <c r="Q168" s="130">
        <v>0</v>
      </c>
      <c r="R168" s="130">
        <f aca="true" t="shared" si="2" ref="R168:R174">Q168*H168</f>
        <v>0</v>
      </c>
      <c r="S168" s="130">
        <v>0</v>
      </c>
      <c r="T168" s="131">
        <f aca="true" t="shared" si="3" ref="T168:T174"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310</v>
      </c>
      <c r="AY168" s="39" t="s">
        <v>298</v>
      </c>
      <c r="BE168" s="133">
        <f aca="true" t="shared" si="4" ref="BE168:BE174">IF(N168="základní",J168,0)</f>
        <v>0</v>
      </c>
      <c r="BF168" s="133">
        <f aca="true" t="shared" si="5" ref="BF168:BF174">IF(N168="snížená",J168,0)</f>
        <v>0</v>
      </c>
      <c r="BG168" s="133">
        <f aca="true" t="shared" si="6" ref="BG168:BG174">IF(N168="zákl. přenesená",J168,0)</f>
        <v>0</v>
      </c>
      <c r="BH168" s="133">
        <f aca="true" t="shared" si="7" ref="BH168:BH174">IF(N168="sníž. přenesená",J168,0)</f>
        <v>0</v>
      </c>
      <c r="BI168" s="133">
        <f aca="true" t="shared" si="8" ref="BI168:BI174">IF(N168="nulová",J168,0)</f>
        <v>0</v>
      </c>
      <c r="BJ168" s="39" t="s">
        <v>8</v>
      </c>
      <c r="BK168" s="133">
        <f aca="true" t="shared" si="9" ref="BK168:BK174">ROUND(I168*H168,0)</f>
        <v>0</v>
      </c>
      <c r="BL168" s="39" t="s">
        <v>304</v>
      </c>
      <c r="BM168" s="132" t="s">
        <v>4756</v>
      </c>
    </row>
    <row r="169" spans="1:65" s="49" customFormat="1" ht="14.45" customHeight="1">
      <c r="A169" s="47"/>
      <c r="B169" s="46"/>
      <c r="C169" s="135" t="s">
        <v>414</v>
      </c>
      <c r="D169" s="135" t="s">
        <v>300</v>
      </c>
      <c r="E169" s="136" t="s">
        <v>4757</v>
      </c>
      <c r="F169" s="137" t="s">
        <v>4758</v>
      </c>
      <c r="G169" s="138" t="s">
        <v>1710</v>
      </c>
      <c r="H169" s="139">
        <v>8</v>
      </c>
      <c r="I169" s="23"/>
      <c r="J169" s="140">
        <f t="shared" si="0"/>
        <v>0</v>
      </c>
      <c r="K169" s="137" t="s">
        <v>1</v>
      </c>
      <c r="L169" s="46"/>
      <c r="M169" s="141" t="s">
        <v>1</v>
      </c>
      <c r="N169" s="142" t="s">
        <v>40</v>
      </c>
      <c r="O169" s="129"/>
      <c r="P169" s="130">
        <f t="shared" si="1"/>
        <v>0</v>
      </c>
      <c r="Q169" s="130">
        <v>0</v>
      </c>
      <c r="R169" s="130">
        <f t="shared" si="2"/>
        <v>0</v>
      </c>
      <c r="S169" s="130">
        <v>0</v>
      </c>
      <c r="T169" s="131">
        <f t="shared" si="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310</v>
      </c>
      <c r="AY169" s="39" t="s">
        <v>298</v>
      </c>
      <c r="BE169" s="133">
        <f t="shared" si="4"/>
        <v>0</v>
      </c>
      <c r="BF169" s="133">
        <f t="shared" si="5"/>
        <v>0</v>
      </c>
      <c r="BG169" s="133">
        <f t="shared" si="6"/>
        <v>0</v>
      </c>
      <c r="BH169" s="133">
        <f t="shared" si="7"/>
        <v>0</v>
      </c>
      <c r="BI169" s="133">
        <f t="shared" si="8"/>
        <v>0</v>
      </c>
      <c r="BJ169" s="39" t="s">
        <v>8</v>
      </c>
      <c r="BK169" s="133">
        <f t="shared" si="9"/>
        <v>0</v>
      </c>
      <c r="BL169" s="39" t="s">
        <v>304</v>
      </c>
      <c r="BM169" s="132" t="s">
        <v>4759</v>
      </c>
    </row>
    <row r="170" spans="1:65" s="49" customFormat="1" ht="14.45" customHeight="1">
      <c r="A170" s="47"/>
      <c r="B170" s="46"/>
      <c r="C170" s="135" t="s">
        <v>421</v>
      </c>
      <c r="D170" s="135" t="s">
        <v>300</v>
      </c>
      <c r="E170" s="136" t="s">
        <v>4038</v>
      </c>
      <c r="F170" s="137" t="s">
        <v>4039</v>
      </c>
      <c r="G170" s="138" t="s">
        <v>392</v>
      </c>
      <c r="H170" s="139">
        <v>140</v>
      </c>
      <c r="I170" s="23"/>
      <c r="J170" s="140">
        <f t="shared" si="0"/>
        <v>0</v>
      </c>
      <c r="K170" s="137" t="s">
        <v>1</v>
      </c>
      <c r="L170" s="46"/>
      <c r="M170" s="141" t="s">
        <v>1</v>
      </c>
      <c r="N170" s="142" t="s">
        <v>40</v>
      </c>
      <c r="O170" s="129"/>
      <c r="P170" s="130">
        <f t="shared" si="1"/>
        <v>0</v>
      </c>
      <c r="Q170" s="130">
        <v>0</v>
      </c>
      <c r="R170" s="130">
        <f t="shared" si="2"/>
        <v>0</v>
      </c>
      <c r="S170" s="130">
        <v>0</v>
      </c>
      <c r="T170" s="131">
        <f t="shared" si="3"/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304</v>
      </c>
      <c r="AT170" s="132" t="s">
        <v>300</v>
      </c>
      <c r="AU170" s="132" t="s">
        <v>310</v>
      </c>
      <c r="AY170" s="39" t="s">
        <v>298</v>
      </c>
      <c r="BE170" s="133">
        <f t="shared" si="4"/>
        <v>0</v>
      </c>
      <c r="BF170" s="133">
        <f t="shared" si="5"/>
        <v>0</v>
      </c>
      <c r="BG170" s="133">
        <f t="shared" si="6"/>
        <v>0</v>
      </c>
      <c r="BH170" s="133">
        <f t="shared" si="7"/>
        <v>0</v>
      </c>
      <c r="BI170" s="133">
        <f t="shared" si="8"/>
        <v>0</v>
      </c>
      <c r="BJ170" s="39" t="s">
        <v>8</v>
      </c>
      <c r="BK170" s="133">
        <f t="shared" si="9"/>
        <v>0</v>
      </c>
      <c r="BL170" s="39" t="s">
        <v>304</v>
      </c>
      <c r="BM170" s="132" t="s">
        <v>4760</v>
      </c>
    </row>
    <row r="171" spans="1:65" s="49" customFormat="1" ht="14.45" customHeight="1">
      <c r="A171" s="47"/>
      <c r="B171" s="46"/>
      <c r="C171" s="135" t="s">
        <v>431</v>
      </c>
      <c r="D171" s="135" t="s">
        <v>300</v>
      </c>
      <c r="E171" s="136" t="s">
        <v>4044</v>
      </c>
      <c r="F171" s="137" t="s">
        <v>4045</v>
      </c>
      <c r="G171" s="138" t="s">
        <v>392</v>
      </c>
      <c r="H171" s="139">
        <v>140</v>
      </c>
      <c r="I171" s="23"/>
      <c r="J171" s="140">
        <f t="shared" si="0"/>
        <v>0</v>
      </c>
      <c r="K171" s="137" t="s">
        <v>1</v>
      </c>
      <c r="L171" s="46"/>
      <c r="M171" s="141" t="s">
        <v>1</v>
      </c>
      <c r="N171" s="142" t="s">
        <v>40</v>
      </c>
      <c r="O171" s="129"/>
      <c r="P171" s="130">
        <f t="shared" si="1"/>
        <v>0</v>
      </c>
      <c r="Q171" s="130">
        <v>0</v>
      </c>
      <c r="R171" s="130">
        <f t="shared" si="2"/>
        <v>0</v>
      </c>
      <c r="S171" s="130">
        <v>0</v>
      </c>
      <c r="T171" s="131">
        <f t="shared" si="3"/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310</v>
      </c>
      <c r="AY171" s="39" t="s">
        <v>298</v>
      </c>
      <c r="BE171" s="133">
        <f t="shared" si="4"/>
        <v>0</v>
      </c>
      <c r="BF171" s="133">
        <f t="shared" si="5"/>
        <v>0</v>
      </c>
      <c r="BG171" s="133">
        <f t="shared" si="6"/>
        <v>0</v>
      </c>
      <c r="BH171" s="133">
        <f t="shared" si="7"/>
        <v>0</v>
      </c>
      <c r="BI171" s="133">
        <f t="shared" si="8"/>
        <v>0</v>
      </c>
      <c r="BJ171" s="39" t="s">
        <v>8</v>
      </c>
      <c r="BK171" s="133">
        <f t="shared" si="9"/>
        <v>0</v>
      </c>
      <c r="BL171" s="39" t="s">
        <v>304</v>
      </c>
      <c r="BM171" s="132" t="s">
        <v>4761</v>
      </c>
    </row>
    <row r="172" spans="1:65" s="49" customFormat="1" ht="14.45" customHeight="1">
      <c r="A172" s="47"/>
      <c r="B172" s="46"/>
      <c r="C172" s="135" t="s">
        <v>435</v>
      </c>
      <c r="D172" s="135" t="s">
        <v>300</v>
      </c>
      <c r="E172" s="136" t="s">
        <v>4047</v>
      </c>
      <c r="F172" s="137" t="s">
        <v>4048</v>
      </c>
      <c r="G172" s="138" t="s">
        <v>392</v>
      </c>
      <c r="H172" s="139">
        <v>140</v>
      </c>
      <c r="I172" s="23"/>
      <c r="J172" s="140">
        <f t="shared" si="0"/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 t="shared" si="1"/>
        <v>0</v>
      </c>
      <c r="Q172" s="130">
        <v>0</v>
      </c>
      <c r="R172" s="130">
        <f t="shared" si="2"/>
        <v>0</v>
      </c>
      <c r="S172" s="130">
        <v>0</v>
      </c>
      <c r="T172" s="131">
        <f t="shared" si="3"/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310</v>
      </c>
      <c r="AY172" s="39" t="s">
        <v>298</v>
      </c>
      <c r="BE172" s="133">
        <f t="shared" si="4"/>
        <v>0</v>
      </c>
      <c r="BF172" s="133">
        <f t="shared" si="5"/>
        <v>0</v>
      </c>
      <c r="BG172" s="133">
        <f t="shared" si="6"/>
        <v>0</v>
      </c>
      <c r="BH172" s="133">
        <f t="shared" si="7"/>
        <v>0</v>
      </c>
      <c r="BI172" s="133">
        <f t="shared" si="8"/>
        <v>0</v>
      </c>
      <c r="BJ172" s="39" t="s">
        <v>8</v>
      </c>
      <c r="BK172" s="133">
        <f t="shared" si="9"/>
        <v>0</v>
      </c>
      <c r="BL172" s="39" t="s">
        <v>304</v>
      </c>
      <c r="BM172" s="132" t="s">
        <v>4762</v>
      </c>
    </row>
    <row r="173" spans="1:65" s="49" customFormat="1" ht="14.45" customHeight="1">
      <c r="A173" s="47"/>
      <c r="B173" s="46"/>
      <c r="C173" s="135" t="s">
        <v>442</v>
      </c>
      <c r="D173" s="135" t="s">
        <v>300</v>
      </c>
      <c r="E173" s="136" t="s">
        <v>4050</v>
      </c>
      <c r="F173" s="137" t="s">
        <v>4051</v>
      </c>
      <c r="G173" s="138" t="s">
        <v>303</v>
      </c>
      <c r="H173" s="139">
        <v>11.4</v>
      </c>
      <c r="I173" s="23"/>
      <c r="J173" s="140">
        <f t="shared" si="0"/>
        <v>0</v>
      </c>
      <c r="K173" s="137" t="s">
        <v>1</v>
      </c>
      <c r="L173" s="46"/>
      <c r="M173" s="141" t="s">
        <v>1</v>
      </c>
      <c r="N173" s="142" t="s">
        <v>40</v>
      </c>
      <c r="O173" s="129"/>
      <c r="P173" s="130">
        <f t="shared" si="1"/>
        <v>0</v>
      </c>
      <c r="Q173" s="130">
        <v>0</v>
      </c>
      <c r="R173" s="130">
        <f t="shared" si="2"/>
        <v>0</v>
      </c>
      <c r="S173" s="130">
        <v>0</v>
      </c>
      <c r="T173" s="131">
        <f t="shared" si="3"/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310</v>
      </c>
      <c r="AY173" s="39" t="s">
        <v>298</v>
      </c>
      <c r="BE173" s="133">
        <f t="shared" si="4"/>
        <v>0</v>
      </c>
      <c r="BF173" s="133">
        <f t="shared" si="5"/>
        <v>0</v>
      </c>
      <c r="BG173" s="133">
        <f t="shared" si="6"/>
        <v>0</v>
      </c>
      <c r="BH173" s="133">
        <f t="shared" si="7"/>
        <v>0</v>
      </c>
      <c r="BI173" s="133">
        <f t="shared" si="8"/>
        <v>0</v>
      </c>
      <c r="BJ173" s="39" t="s">
        <v>8</v>
      </c>
      <c r="BK173" s="133">
        <f t="shared" si="9"/>
        <v>0</v>
      </c>
      <c r="BL173" s="39" t="s">
        <v>304</v>
      </c>
      <c r="BM173" s="132" t="s">
        <v>4763</v>
      </c>
    </row>
    <row r="174" spans="1:65" s="49" customFormat="1" ht="14.45" customHeight="1">
      <c r="A174" s="47"/>
      <c r="B174" s="46"/>
      <c r="C174" s="135" t="s">
        <v>448</v>
      </c>
      <c r="D174" s="135" t="s">
        <v>300</v>
      </c>
      <c r="E174" s="136" t="s">
        <v>4053</v>
      </c>
      <c r="F174" s="137" t="s">
        <v>4054</v>
      </c>
      <c r="G174" s="138" t="s">
        <v>381</v>
      </c>
      <c r="H174" s="139">
        <v>49</v>
      </c>
      <c r="I174" s="23"/>
      <c r="J174" s="140">
        <f t="shared" si="0"/>
        <v>0</v>
      </c>
      <c r="K174" s="137" t="s">
        <v>1</v>
      </c>
      <c r="L174" s="46"/>
      <c r="M174" s="141" t="s">
        <v>1</v>
      </c>
      <c r="N174" s="142" t="s">
        <v>40</v>
      </c>
      <c r="O174" s="129"/>
      <c r="P174" s="130">
        <f t="shared" si="1"/>
        <v>0</v>
      </c>
      <c r="Q174" s="130">
        <v>0</v>
      </c>
      <c r="R174" s="130">
        <f t="shared" si="2"/>
        <v>0</v>
      </c>
      <c r="S174" s="130">
        <v>0</v>
      </c>
      <c r="T174" s="131">
        <f t="shared" si="3"/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304</v>
      </c>
      <c r="AT174" s="132" t="s">
        <v>300</v>
      </c>
      <c r="AU174" s="132" t="s">
        <v>310</v>
      </c>
      <c r="AY174" s="39" t="s">
        <v>298</v>
      </c>
      <c r="BE174" s="133">
        <f t="shared" si="4"/>
        <v>0</v>
      </c>
      <c r="BF174" s="133">
        <f t="shared" si="5"/>
        <v>0</v>
      </c>
      <c r="BG174" s="133">
        <f t="shared" si="6"/>
        <v>0</v>
      </c>
      <c r="BH174" s="133">
        <f t="shared" si="7"/>
        <v>0</v>
      </c>
      <c r="BI174" s="133">
        <f t="shared" si="8"/>
        <v>0</v>
      </c>
      <c r="BJ174" s="39" t="s">
        <v>8</v>
      </c>
      <c r="BK174" s="133">
        <f t="shared" si="9"/>
        <v>0</v>
      </c>
      <c r="BL174" s="39" t="s">
        <v>304</v>
      </c>
      <c r="BM174" s="132" t="s">
        <v>4764</v>
      </c>
    </row>
    <row r="175" spans="2:63" s="107" customFormat="1" ht="22.9" customHeight="1">
      <c r="B175" s="108"/>
      <c r="D175" s="109" t="s">
        <v>74</v>
      </c>
      <c r="E175" s="118" t="s">
        <v>2406</v>
      </c>
      <c r="F175" s="118" t="s">
        <v>1898</v>
      </c>
      <c r="J175" s="119">
        <f>BK175</f>
        <v>0</v>
      </c>
      <c r="L175" s="108"/>
      <c r="M175" s="112"/>
      <c r="N175" s="113"/>
      <c r="O175" s="113"/>
      <c r="P175" s="114">
        <f>P176</f>
        <v>0</v>
      </c>
      <c r="Q175" s="113"/>
      <c r="R175" s="114">
        <f>R176</f>
        <v>0</v>
      </c>
      <c r="S175" s="113"/>
      <c r="T175" s="115">
        <f>T176</f>
        <v>0</v>
      </c>
      <c r="AR175" s="109" t="s">
        <v>310</v>
      </c>
      <c r="AT175" s="116" t="s">
        <v>74</v>
      </c>
      <c r="AU175" s="116" t="s">
        <v>8</v>
      </c>
      <c r="AY175" s="109" t="s">
        <v>298</v>
      </c>
      <c r="BK175" s="117">
        <f>BK176</f>
        <v>0</v>
      </c>
    </row>
    <row r="176" spans="1:65" s="49" customFormat="1" ht="14.45" customHeight="1">
      <c r="A176" s="47"/>
      <c r="B176" s="46"/>
      <c r="C176" s="135" t="s">
        <v>454</v>
      </c>
      <c r="D176" s="135" t="s">
        <v>300</v>
      </c>
      <c r="E176" s="136" t="s">
        <v>2407</v>
      </c>
      <c r="F176" s="137" t="s">
        <v>4765</v>
      </c>
      <c r="G176" s="138" t="s">
        <v>1699</v>
      </c>
      <c r="H176" s="139">
        <v>20</v>
      </c>
      <c r="I176" s="23"/>
      <c r="J176" s="140">
        <f>ROUND(I176*H176,0)</f>
        <v>0</v>
      </c>
      <c r="K176" s="137" t="s">
        <v>1</v>
      </c>
      <c r="L176" s="46"/>
      <c r="M176" s="141" t="s">
        <v>1</v>
      </c>
      <c r="N176" s="142" t="s">
        <v>40</v>
      </c>
      <c r="O176" s="129"/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304</v>
      </c>
      <c r="AT176" s="132" t="s">
        <v>300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4766</v>
      </c>
    </row>
    <row r="177" spans="2:63" s="107" customFormat="1" ht="22.9" customHeight="1">
      <c r="B177" s="108"/>
      <c r="D177" s="109" t="s">
        <v>74</v>
      </c>
      <c r="E177" s="118" t="s">
        <v>2417</v>
      </c>
      <c r="F177" s="118" t="s">
        <v>2418</v>
      </c>
      <c r="J177" s="119">
        <f>BK177</f>
        <v>0</v>
      </c>
      <c r="L177" s="108"/>
      <c r="M177" s="112"/>
      <c r="N177" s="113"/>
      <c r="O177" s="113"/>
      <c r="P177" s="114">
        <f>P178</f>
        <v>0</v>
      </c>
      <c r="Q177" s="113"/>
      <c r="R177" s="114">
        <f>R178</f>
        <v>0</v>
      </c>
      <c r="S177" s="113"/>
      <c r="T177" s="115">
        <f>T178</f>
        <v>0</v>
      </c>
      <c r="AR177" s="109" t="s">
        <v>310</v>
      </c>
      <c r="AT177" s="116" t="s">
        <v>74</v>
      </c>
      <c r="AU177" s="116" t="s">
        <v>8</v>
      </c>
      <c r="AY177" s="109" t="s">
        <v>298</v>
      </c>
      <c r="BK177" s="117">
        <f>BK178</f>
        <v>0</v>
      </c>
    </row>
    <row r="178" spans="1:65" s="49" customFormat="1" ht="14.45" customHeight="1">
      <c r="A178" s="47"/>
      <c r="B178" s="46"/>
      <c r="C178" s="120" t="s">
        <v>459</v>
      </c>
      <c r="D178" s="120" t="s">
        <v>358</v>
      </c>
      <c r="E178" s="121" t="s">
        <v>2413</v>
      </c>
      <c r="F178" s="122" t="s">
        <v>4058</v>
      </c>
      <c r="G178" s="123" t="s">
        <v>2415</v>
      </c>
      <c r="H178" s="124">
        <v>1</v>
      </c>
      <c r="I178" s="24"/>
      <c r="J178" s="125">
        <f>ROUND(I178*H178,0)</f>
        <v>0</v>
      </c>
      <c r="K178" s="122" t="s">
        <v>1</v>
      </c>
      <c r="L178" s="126"/>
      <c r="M178" s="127" t="s">
        <v>1</v>
      </c>
      <c r="N178" s="128" t="s">
        <v>40</v>
      </c>
      <c r="O178" s="129"/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2045</v>
      </c>
      <c r="AT178" s="132" t="s">
        <v>358</v>
      </c>
      <c r="AU178" s="132" t="s">
        <v>83</v>
      </c>
      <c r="AY178" s="39" t="s">
        <v>298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39" t="s">
        <v>8</v>
      </c>
      <c r="BK178" s="133">
        <f>ROUND(I178*H178,0)</f>
        <v>0</v>
      </c>
      <c r="BL178" s="39" t="s">
        <v>762</v>
      </c>
      <c r="BM178" s="132" t="s">
        <v>4767</v>
      </c>
    </row>
    <row r="179" spans="2:63" s="107" customFormat="1" ht="22.9" customHeight="1">
      <c r="B179" s="108"/>
      <c r="D179" s="109" t="s">
        <v>74</v>
      </c>
      <c r="E179" s="118" t="s">
        <v>2422</v>
      </c>
      <c r="F179" s="118" t="s">
        <v>2423</v>
      </c>
      <c r="J179" s="119">
        <f>BK179</f>
        <v>0</v>
      </c>
      <c r="L179" s="108"/>
      <c r="M179" s="112"/>
      <c r="N179" s="113"/>
      <c r="O179" s="113"/>
      <c r="P179" s="114">
        <f>P180</f>
        <v>0</v>
      </c>
      <c r="Q179" s="113"/>
      <c r="R179" s="114">
        <f>R180</f>
        <v>0</v>
      </c>
      <c r="S179" s="113"/>
      <c r="T179" s="115">
        <f>T180</f>
        <v>0</v>
      </c>
      <c r="AR179" s="109" t="s">
        <v>310</v>
      </c>
      <c r="AT179" s="116" t="s">
        <v>74</v>
      </c>
      <c r="AU179" s="116" t="s">
        <v>8</v>
      </c>
      <c r="AY179" s="109" t="s">
        <v>298</v>
      </c>
      <c r="BK179" s="117">
        <f>BK180</f>
        <v>0</v>
      </c>
    </row>
    <row r="180" spans="1:65" s="49" customFormat="1" ht="14.45" customHeight="1">
      <c r="A180" s="47"/>
      <c r="B180" s="46"/>
      <c r="C180" s="120" t="s">
        <v>465</v>
      </c>
      <c r="D180" s="120" t="s">
        <v>358</v>
      </c>
      <c r="E180" s="121" t="s">
        <v>2424</v>
      </c>
      <c r="F180" s="122" t="s">
        <v>4768</v>
      </c>
      <c r="G180" s="123" t="s">
        <v>2036</v>
      </c>
      <c r="H180" s="25"/>
      <c r="I180" s="134">
        <f>(J135+J146+J148+J150)/100</f>
        <v>0</v>
      </c>
      <c r="J180" s="125">
        <f>ROUND(I180*H180,0)</f>
        <v>0</v>
      </c>
      <c r="K180" s="122" t="s">
        <v>1</v>
      </c>
      <c r="L180" s="126"/>
      <c r="M180" s="143" t="s">
        <v>1</v>
      </c>
      <c r="N180" s="144" t="s">
        <v>40</v>
      </c>
      <c r="O180" s="145"/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2045</v>
      </c>
      <c r="AT180" s="132" t="s">
        <v>358</v>
      </c>
      <c r="AU180" s="132" t="s">
        <v>83</v>
      </c>
      <c r="AY180" s="39" t="s">
        <v>298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39" t="s">
        <v>8</v>
      </c>
      <c r="BK180" s="133">
        <f>ROUND(I180*H180,0)</f>
        <v>0</v>
      </c>
      <c r="BL180" s="39" t="s">
        <v>762</v>
      </c>
      <c r="BM180" s="132" t="s">
        <v>4769</v>
      </c>
    </row>
    <row r="181" spans="1:31" s="49" customFormat="1" ht="6.95" customHeight="1">
      <c r="A181" s="47"/>
      <c r="B181" s="73"/>
      <c r="C181" s="74"/>
      <c r="D181" s="74"/>
      <c r="E181" s="74"/>
      <c r="F181" s="74"/>
      <c r="G181" s="74"/>
      <c r="H181" s="74"/>
      <c r="I181" s="74"/>
      <c r="J181" s="74"/>
      <c r="K181" s="74"/>
      <c r="L181" s="46"/>
      <c r="M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</row>
    <row r="182" s="38" customFormat="1" ht="12"/>
    <row r="183" s="38" customFormat="1" ht="12"/>
    <row r="184" s="38" customFormat="1" ht="12"/>
    <row r="185" s="38" customFormat="1" ht="12"/>
    <row r="186" s="38" customFormat="1" ht="12"/>
    <row r="187" s="38" customFormat="1" ht="12"/>
  </sheetData>
  <sheetProtection password="D62F" sheet="1" objects="1" scenarios="1"/>
  <autoFilter ref="C132:K18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151">
      <selection activeCell="I168" sqref="I16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148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4770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1592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tr">
        <f>IF('Rekapitulace stavby'!AN10="","",'Rekapitulace stavby'!AN10)</f>
        <v/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tr">
        <f>IF('Rekapitulace stavby'!E11="","",'Rekapitulace stavby'!E11)</f>
        <v>ZOO Dvůr Králové a.s., Štefánikova 1029, D.K.n.L.</v>
      </c>
      <c r="F15" s="47"/>
      <c r="G15" s="47"/>
      <c r="H15" s="47"/>
      <c r="I15" s="45" t="s">
        <v>26</v>
      </c>
      <c r="J15" s="50" t="str">
        <f>IF('Rekapitulace stavby'!AN11="","",'Rekapitulace stavby'!AN11)</f>
        <v/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tr">
        <f>IF('Rekapitulace stavby'!AN16="","",'Rekapitulace stavby'!AN16)</f>
        <v/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tr">
        <f>IF('Rekapitulace stavby'!E17="","",'Rekapitulace stavby'!E17)</f>
        <v>Projektis spol. s r.o., Legionářská 562, D.K.n.L.</v>
      </c>
      <c r="F21" s="47"/>
      <c r="G21" s="47"/>
      <c r="H21" s="47"/>
      <c r="I21" s="45" t="s">
        <v>26</v>
      </c>
      <c r="J21" s="50" t="str">
        <f>IF('Rekapitulace stavby'!AN17="","",'Rekapitulace stavby'!AN17)</f>
        <v/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tr">
        <f>IF('Rekapitulace stavby'!AN19="","",'Rekapitulace stavby'!AN19)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tr">
        <f>IF('Rekapitulace stavby'!E20="","",'Rekapitulace stavby'!E20)</f>
        <v>ing. V. Švehla</v>
      </c>
      <c r="F24" s="47"/>
      <c r="G24" s="47"/>
      <c r="H24" s="47"/>
      <c r="I24" s="45" t="s">
        <v>26</v>
      </c>
      <c r="J24" s="50" t="str">
        <f>IF('Rekapitulace stavby'!AN20="","",'Rekapitulace stavby'!AN20)</f>
        <v/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ROUND(J125,0)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ROUND((SUM(BE125:BE178)),0)</f>
        <v>0</v>
      </c>
      <c r="G33" s="47"/>
      <c r="H33" s="47"/>
      <c r="I33" s="59">
        <v>0.21</v>
      </c>
      <c r="J33" s="58">
        <f>ROUND(((SUM(BE125:BE178))*I33),0)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ROUND((SUM(BF125:BF178)),0)</f>
        <v>0</v>
      </c>
      <c r="G34" s="47"/>
      <c r="H34" s="47"/>
      <c r="I34" s="59">
        <v>0.15</v>
      </c>
      <c r="J34" s="58">
        <f>ROUND(((SUM(BF125:BF178))*I34),0)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ROUND((SUM(BG125:BG178)),0)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ROUND((SUM(BH125:BH178)),0)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ROUND((SUM(BI125:BI178)),0)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57b - SO 57b - Elektrické ohradníky - změna B,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 xml:space="preserve"> 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J125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1915</v>
      </c>
      <c r="E97" s="84"/>
      <c r="F97" s="84"/>
      <c r="G97" s="84"/>
      <c r="H97" s="84"/>
      <c r="I97" s="84"/>
      <c r="J97" s="85">
        <f>J126</f>
        <v>0</v>
      </c>
      <c r="L97" s="82"/>
    </row>
    <row r="98" spans="2:12" s="238" customFormat="1" ht="19.9" customHeight="1">
      <c r="B98" s="86"/>
      <c r="D98" s="87" t="s">
        <v>1919</v>
      </c>
      <c r="E98" s="88"/>
      <c r="F98" s="88"/>
      <c r="G98" s="88"/>
      <c r="H98" s="88"/>
      <c r="I98" s="88"/>
      <c r="J98" s="89">
        <f>J127</f>
        <v>0</v>
      </c>
      <c r="L98" s="86"/>
    </row>
    <row r="99" spans="2:12" s="238" customFormat="1" ht="14.85" customHeight="1">
      <c r="B99" s="86"/>
      <c r="D99" s="87" t="s">
        <v>4771</v>
      </c>
      <c r="E99" s="88"/>
      <c r="F99" s="88"/>
      <c r="G99" s="88"/>
      <c r="H99" s="88"/>
      <c r="I99" s="88"/>
      <c r="J99" s="89">
        <f>J128</f>
        <v>0</v>
      </c>
      <c r="L99" s="86"/>
    </row>
    <row r="100" spans="2:12" s="238" customFormat="1" ht="19.9" customHeight="1">
      <c r="B100" s="86"/>
      <c r="D100" s="87" t="s">
        <v>1925</v>
      </c>
      <c r="E100" s="88"/>
      <c r="F100" s="88"/>
      <c r="G100" s="88"/>
      <c r="H100" s="88"/>
      <c r="I100" s="88"/>
      <c r="J100" s="89">
        <f>J149</f>
        <v>0</v>
      </c>
      <c r="L100" s="86"/>
    </row>
    <row r="101" spans="2:12" s="238" customFormat="1" ht="19.9" customHeight="1">
      <c r="B101" s="86"/>
      <c r="D101" s="87" t="s">
        <v>1926</v>
      </c>
      <c r="E101" s="88"/>
      <c r="F101" s="88"/>
      <c r="G101" s="88"/>
      <c r="H101" s="88"/>
      <c r="I101" s="88"/>
      <c r="J101" s="89">
        <f>J151</f>
        <v>0</v>
      </c>
      <c r="L101" s="86"/>
    </row>
    <row r="102" spans="2:12" s="238" customFormat="1" ht="19.9" customHeight="1">
      <c r="B102" s="86"/>
      <c r="D102" s="87" t="s">
        <v>1927</v>
      </c>
      <c r="E102" s="88"/>
      <c r="F102" s="88"/>
      <c r="G102" s="88"/>
      <c r="H102" s="88"/>
      <c r="I102" s="88"/>
      <c r="J102" s="89">
        <f>J153</f>
        <v>0</v>
      </c>
      <c r="L102" s="86"/>
    </row>
    <row r="103" spans="2:12" s="238" customFormat="1" ht="14.85" customHeight="1">
      <c r="B103" s="86"/>
      <c r="D103" s="87" t="s">
        <v>4771</v>
      </c>
      <c r="E103" s="88"/>
      <c r="F103" s="88"/>
      <c r="G103" s="88"/>
      <c r="H103" s="88"/>
      <c r="I103" s="88"/>
      <c r="J103" s="89">
        <f>J154</f>
        <v>0</v>
      </c>
      <c r="L103" s="86"/>
    </row>
    <row r="104" spans="2:12" s="238" customFormat="1" ht="19.9" customHeight="1">
      <c r="B104" s="86"/>
      <c r="D104" s="87" t="s">
        <v>1929</v>
      </c>
      <c r="E104" s="88"/>
      <c r="F104" s="88"/>
      <c r="G104" s="88"/>
      <c r="H104" s="88"/>
      <c r="I104" s="88"/>
      <c r="J104" s="89">
        <f>J175</f>
        <v>0</v>
      </c>
      <c r="L104" s="86"/>
    </row>
    <row r="105" spans="2:12" s="238" customFormat="1" ht="19.9" customHeight="1">
      <c r="B105" s="86"/>
      <c r="D105" s="87" t="s">
        <v>1930</v>
      </c>
      <c r="E105" s="88"/>
      <c r="F105" s="88"/>
      <c r="G105" s="88"/>
      <c r="H105" s="88"/>
      <c r="I105" s="88"/>
      <c r="J105" s="89">
        <f>J177</f>
        <v>0</v>
      </c>
      <c r="L105" s="86"/>
    </row>
    <row r="106" spans="1:31" s="49" customFormat="1" ht="21.75" customHeight="1">
      <c r="A106" s="47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s="49" customFormat="1" ht="6.95" customHeight="1">
      <c r="A107" s="47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="38" customFormat="1" ht="12"/>
    <row r="109" s="38" customFormat="1" ht="12"/>
    <row r="110" s="38" customFormat="1" ht="12"/>
    <row r="111" spans="1:31" s="49" customFormat="1" ht="6.95" customHeight="1">
      <c r="A111" s="47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24.95" customHeight="1">
      <c r="A112" s="47"/>
      <c r="B112" s="46"/>
      <c r="C112" s="43" t="s">
        <v>283</v>
      </c>
      <c r="D112" s="47"/>
      <c r="E112" s="47"/>
      <c r="F112" s="47"/>
      <c r="G112" s="47"/>
      <c r="H112" s="47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6.95" customHeight="1">
      <c r="A113" s="47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16</v>
      </c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6.5" customHeight="1">
      <c r="A115" s="47"/>
      <c r="B115" s="46"/>
      <c r="C115" s="47"/>
      <c r="D115" s="47"/>
      <c r="E115" s="292" t="str">
        <f>E7</f>
        <v>Expozice Jihozápadní Afrika, ZOO Dvůr Králové a.s. - Změna B, 2.etapa</v>
      </c>
      <c r="F115" s="293"/>
      <c r="G115" s="293"/>
      <c r="H115" s="293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2" customHeight="1">
      <c r="A116" s="47"/>
      <c r="B116" s="46"/>
      <c r="C116" s="45" t="s">
        <v>171</v>
      </c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6.5" customHeight="1">
      <c r="A117" s="47"/>
      <c r="B117" s="46"/>
      <c r="C117" s="47"/>
      <c r="D117" s="47"/>
      <c r="E117" s="249" t="str">
        <f>E9</f>
        <v>57b - SO 57b - Elektrické ohradníky - změna B, 2. etapa</v>
      </c>
      <c r="F117" s="291"/>
      <c r="G117" s="291"/>
      <c r="H117" s="291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6.9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2" customHeight="1">
      <c r="A119" s="47"/>
      <c r="B119" s="46"/>
      <c r="C119" s="45" t="s">
        <v>20</v>
      </c>
      <c r="D119" s="47"/>
      <c r="E119" s="47"/>
      <c r="F119" s="50" t="str">
        <f>F12</f>
        <v xml:space="preserve"> </v>
      </c>
      <c r="G119" s="47"/>
      <c r="H119" s="47"/>
      <c r="I119" s="45" t="s">
        <v>22</v>
      </c>
      <c r="J119" s="210">
        <f>IF(J12="","",J12)</f>
        <v>0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6.9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40.15" customHeight="1">
      <c r="A121" s="47"/>
      <c r="B121" s="46"/>
      <c r="C121" s="45" t="s">
        <v>23</v>
      </c>
      <c r="D121" s="47"/>
      <c r="E121" s="47"/>
      <c r="F121" s="50" t="str">
        <f>E15</f>
        <v>ZOO Dvůr Králové a.s., Štefánikova 1029, D.K.n.L.</v>
      </c>
      <c r="G121" s="47"/>
      <c r="H121" s="47"/>
      <c r="I121" s="45" t="s">
        <v>29</v>
      </c>
      <c r="J121" s="77" t="str">
        <f>E21</f>
        <v>Projektis spol. s r.o., Legionářská 562, D.K.n.L.</v>
      </c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5.2" customHeight="1">
      <c r="A122" s="47"/>
      <c r="B122" s="46"/>
      <c r="C122" s="45" t="s">
        <v>27</v>
      </c>
      <c r="D122" s="47"/>
      <c r="E122" s="47"/>
      <c r="F122" s="50" t="str">
        <f>IF(E18="","",E18)</f>
        <v>Vyplň údaj</v>
      </c>
      <c r="G122" s="47"/>
      <c r="H122" s="47"/>
      <c r="I122" s="45" t="s">
        <v>32</v>
      </c>
      <c r="J122" s="77" t="str">
        <f>E24</f>
        <v>ing. V. Švehla</v>
      </c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0.35" customHeight="1">
      <c r="A123" s="47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99" customFormat="1" ht="29.25" customHeight="1">
      <c r="A124" s="90"/>
      <c r="B124" s="91"/>
      <c r="C124" s="92" t="s">
        <v>284</v>
      </c>
      <c r="D124" s="93" t="s">
        <v>60</v>
      </c>
      <c r="E124" s="93" t="s">
        <v>56</v>
      </c>
      <c r="F124" s="93" t="s">
        <v>57</v>
      </c>
      <c r="G124" s="93" t="s">
        <v>285</v>
      </c>
      <c r="H124" s="93" t="s">
        <v>286</v>
      </c>
      <c r="I124" s="93" t="s">
        <v>287</v>
      </c>
      <c r="J124" s="93" t="s">
        <v>258</v>
      </c>
      <c r="K124" s="94" t="s">
        <v>288</v>
      </c>
      <c r="L124" s="95"/>
      <c r="M124" s="96" t="s">
        <v>1</v>
      </c>
      <c r="N124" s="97" t="s">
        <v>39</v>
      </c>
      <c r="O124" s="97" t="s">
        <v>289</v>
      </c>
      <c r="P124" s="97" t="s">
        <v>290</v>
      </c>
      <c r="Q124" s="97" t="s">
        <v>291</v>
      </c>
      <c r="R124" s="97" t="s">
        <v>292</v>
      </c>
      <c r="S124" s="97" t="s">
        <v>293</v>
      </c>
      <c r="T124" s="98" t="s">
        <v>294</v>
      </c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</row>
    <row r="125" spans="1:63" s="49" customFormat="1" ht="22.9" customHeight="1">
      <c r="A125" s="47"/>
      <c r="B125" s="46"/>
      <c r="C125" s="100" t="s">
        <v>295</v>
      </c>
      <c r="D125" s="47"/>
      <c r="E125" s="47"/>
      <c r="F125" s="47"/>
      <c r="G125" s="47"/>
      <c r="H125" s="47"/>
      <c r="I125" s="47"/>
      <c r="J125" s="101">
        <f>BK125</f>
        <v>0</v>
      </c>
      <c r="K125" s="47"/>
      <c r="L125" s="46"/>
      <c r="M125" s="102"/>
      <c r="N125" s="103"/>
      <c r="O125" s="55"/>
      <c r="P125" s="104">
        <f>P126</f>
        <v>0</v>
      </c>
      <c r="Q125" s="55"/>
      <c r="R125" s="104">
        <f>R126</f>
        <v>0</v>
      </c>
      <c r="S125" s="55"/>
      <c r="T125" s="105">
        <f>T126</f>
        <v>0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T125" s="39" t="s">
        <v>74</v>
      </c>
      <c r="AU125" s="39" t="s">
        <v>260</v>
      </c>
      <c r="BK125" s="106">
        <f>BK126</f>
        <v>0</v>
      </c>
    </row>
    <row r="126" spans="2:63" s="107" customFormat="1" ht="25.9" customHeight="1">
      <c r="B126" s="108"/>
      <c r="D126" s="109" t="s">
        <v>74</v>
      </c>
      <c r="E126" s="110" t="s">
        <v>358</v>
      </c>
      <c r="F126" s="110" t="s">
        <v>1932</v>
      </c>
      <c r="J126" s="111">
        <f>BK126</f>
        <v>0</v>
      </c>
      <c r="L126" s="108"/>
      <c r="M126" s="112"/>
      <c r="N126" s="113"/>
      <c r="O126" s="113"/>
      <c r="P126" s="114">
        <f>P127+P149+P151+P153+P175+P177</f>
        <v>0</v>
      </c>
      <c r="Q126" s="113"/>
      <c r="R126" s="114">
        <f>R127+R149+R151+R153+R175+R177</f>
        <v>0</v>
      </c>
      <c r="S126" s="113"/>
      <c r="T126" s="115">
        <f>T127+T149+T151+T153+T175+T177</f>
        <v>0</v>
      </c>
      <c r="AR126" s="109" t="s">
        <v>310</v>
      </c>
      <c r="AT126" s="116" t="s">
        <v>74</v>
      </c>
      <c r="AU126" s="116" t="s">
        <v>75</v>
      </c>
      <c r="AY126" s="109" t="s">
        <v>298</v>
      </c>
      <c r="BK126" s="117">
        <f>BK127+BK149+BK151+BK153+BK175+BK177</f>
        <v>0</v>
      </c>
    </row>
    <row r="127" spans="2:63" s="107" customFormat="1" ht="22.9" customHeight="1">
      <c r="B127" s="108"/>
      <c r="D127" s="109" t="s">
        <v>74</v>
      </c>
      <c r="E127" s="118" t="s">
        <v>2052</v>
      </c>
      <c r="F127" s="118" t="s">
        <v>2053</v>
      </c>
      <c r="J127" s="119">
        <f>BK127</f>
        <v>0</v>
      </c>
      <c r="L127" s="108"/>
      <c r="M127" s="112"/>
      <c r="N127" s="113"/>
      <c r="O127" s="113"/>
      <c r="P127" s="114">
        <f>P128</f>
        <v>0</v>
      </c>
      <c r="Q127" s="113"/>
      <c r="R127" s="114">
        <f>R128</f>
        <v>0</v>
      </c>
      <c r="S127" s="113"/>
      <c r="T127" s="115">
        <f>T128</f>
        <v>0</v>
      </c>
      <c r="AR127" s="109" t="s">
        <v>310</v>
      </c>
      <c r="AT127" s="116" t="s">
        <v>74</v>
      </c>
      <c r="AU127" s="116" t="s">
        <v>8</v>
      </c>
      <c r="AY127" s="109" t="s">
        <v>298</v>
      </c>
      <c r="BK127" s="117">
        <f>BK128</f>
        <v>0</v>
      </c>
    </row>
    <row r="128" spans="2:63" s="107" customFormat="1" ht="20.85" customHeight="1">
      <c r="B128" s="108"/>
      <c r="D128" s="109" t="s">
        <v>74</v>
      </c>
      <c r="E128" s="118" t="s">
        <v>2054</v>
      </c>
      <c r="F128" s="118" t="s">
        <v>4772</v>
      </c>
      <c r="J128" s="119">
        <f>BK128</f>
        <v>0</v>
      </c>
      <c r="L128" s="108"/>
      <c r="M128" s="112"/>
      <c r="N128" s="113"/>
      <c r="O128" s="113"/>
      <c r="P128" s="114">
        <f>SUM(P129:P148)</f>
        <v>0</v>
      </c>
      <c r="Q128" s="113"/>
      <c r="R128" s="114">
        <f>SUM(R129:R148)</f>
        <v>0</v>
      </c>
      <c r="S128" s="113"/>
      <c r="T128" s="115">
        <f>SUM(T129:T148)</f>
        <v>0</v>
      </c>
      <c r="AR128" s="109" t="s">
        <v>8</v>
      </c>
      <c r="AT128" s="116" t="s">
        <v>74</v>
      </c>
      <c r="AU128" s="116" t="s">
        <v>83</v>
      </c>
      <c r="AY128" s="109" t="s">
        <v>298</v>
      </c>
      <c r="BK128" s="117">
        <f>SUM(BK129:BK148)</f>
        <v>0</v>
      </c>
    </row>
    <row r="129" spans="1:65" s="49" customFormat="1" ht="24.2" customHeight="1">
      <c r="A129" s="47"/>
      <c r="B129" s="46"/>
      <c r="C129" s="120" t="s">
        <v>8</v>
      </c>
      <c r="D129" s="120" t="s">
        <v>358</v>
      </c>
      <c r="E129" s="121" t="s">
        <v>4773</v>
      </c>
      <c r="F129" s="122" t="s">
        <v>4774</v>
      </c>
      <c r="G129" s="123" t="s">
        <v>1710</v>
      </c>
      <c r="H129" s="124">
        <v>55</v>
      </c>
      <c r="I129" s="24"/>
      <c r="J129" s="125">
        <f aca="true" t="shared" si="0" ref="J129:J148">ROUND(I129*H129,0)</f>
        <v>0</v>
      </c>
      <c r="K129" s="122" t="s">
        <v>1</v>
      </c>
      <c r="L129" s="126"/>
      <c r="M129" s="127" t="s">
        <v>1</v>
      </c>
      <c r="N129" s="128" t="s">
        <v>40</v>
      </c>
      <c r="O129" s="129"/>
      <c r="P129" s="130">
        <f aca="true" t="shared" si="1" ref="P129:P148">O129*H129</f>
        <v>0</v>
      </c>
      <c r="Q129" s="130">
        <v>0</v>
      </c>
      <c r="R129" s="130">
        <f aca="true" t="shared" si="2" ref="R129:R148">Q129*H129</f>
        <v>0</v>
      </c>
      <c r="S129" s="130">
        <v>0</v>
      </c>
      <c r="T129" s="131">
        <f aca="true" t="shared" si="3" ref="T129:T148">S129*H129</f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340</v>
      </c>
      <c r="AT129" s="132" t="s">
        <v>358</v>
      </c>
      <c r="AU129" s="132" t="s">
        <v>310</v>
      </c>
      <c r="AY129" s="39" t="s">
        <v>298</v>
      </c>
      <c r="BE129" s="133">
        <f aca="true" t="shared" si="4" ref="BE129:BE148">IF(N129="základní",J129,0)</f>
        <v>0</v>
      </c>
      <c r="BF129" s="133">
        <f aca="true" t="shared" si="5" ref="BF129:BF148">IF(N129="snížená",J129,0)</f>
        <v>0</v>
      </c>
      <c r="BG129" s="133">
        <f aca="true" t="shared" si="6" ref="BG129:BG148">IF(N129="zákl. přenesená",J129,0)</f>
        <v>0</v>
      </c>
      <c r="BH129" s="133">
        <f aca="true" t="shared" si="7" ref="BH129:BH148">IF(N129="sníž. přenesená",J129,0)</f>
        <v>0</v>
      </c>
      <c r="BI129" s="133">
        <f aca="true" t="shared" si="8" ref="BI129:BI148">IF(N129="nulová",J129,0)</f>
        <v>0</v>
      </c>
      <c r="BJ129" s="39" t="s">
        <v>8</v>
      </c>
      <c r="BK129" s="133">
        <f aca="true" t="shared" si="9" ref="BK129:BK148">ROUND(I129*H129,0)</f>
        <v>0</v>
      </c>
      <c r="BL129" s="39" t="s">
        <v>304</v>
      </c>
      <c r="BM129" s="132" t="s">
        <v>4775</v>
      </c>
    </row>
    <row r="130" spans="1:65" s="49" customFormat="1" ht="14.45" customHeight="1">
      <c r="A130" s="47"/>
      <c r="B130" s="46"/>
      <c r="C130" s="120" t="s">
        <v>83</v>
      </c>
      <c r="D130" s="120" t="s">
        <v>358</v>
      </c>
      <c r="E130" s="121" t="s">
        <v>4776</v>
      </c>
      <c r="F130" s="122" t="s">
        <v>4777</v>
      </c>
      <c r="G130" s="123" t="s">
        <v>4778</v>
      </c>
      <c r="H130" s="124">
        <v>2</v>
      </c>
      <c r="I130" s="24"/>
      <c r="J130" s="125">
        <f t="shared" si="0"/>
        <v>0</v>
      </c>
      <c r="K130" s="122" t="s">
        <v>1</v>
      </c>
      <c r="L130" s="126"/>
      <c r="M130" s="127" t="s">
        <v>1</v>
      </c>
      <c r="N130" s="128" t="s">
        <v>40</v>
      </c>
      <c r="O130" s="129"/>
      <c r="P130" s="130">
        <f t="shared" si="1"/>
        <v>0</v>
      </c>
      <c r="Q130" s="130">
        <v>0</v>
      </c>
      <c r="R130" s="130">
        <f t="shared" si="2"/>
        <v>0</v>
      </c>
      <c r="S130" s="130">
        <v>0</v>
      </c>
      <c r="T130" s="131">
        <f t="shared" si="3"/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340</v>
      </c>
      <c r="AT130" s="132" t="s">
        <v>358</v>
      </c>
      <c r="AU130" s="132" t="s">
        <v>310</v>
      </c>
      <c r="AY130" s="39" t="s">
        <v>298</v>
      </c>
      <c r="BE130" s="133">
        <f t="shared" si="4"/>
        <v>0</v>
      </c>
      <c r="BF130" s="133">
        <f t="shared" si="5"/>
        <v>0</v>
      </c>
      <c r="BG130" s="133">
        <f t="shared" si="6"/>
        <v>0</v>
      </c>
      <c r="BH130" s="133">
        <f t="shared" si="7"/>
        <v>0</v>
      </c>
      <c r="BI130" s="133">
        <f t="shared" si="8"/>
        <v>0</v>
      </c>
      <c r="BJ130" s="39" t="s">
        <v>8</v>
      </c>
      <c r="BK130" s="133">
        <f t="shared" si="9"/>
        <v>0</v>
      </c>
      <c r="BL130" s="39" t="s">
        <v>304</v>
      </c>
      <c r="BM130" s="132" t="s">
        <v>4779</v>
      </c>
    </row>
    <row r="131" spans="1:65" s="49" customFormat="1" ht="14.45" customHeight="1">
      <c r="A131" s="47"/>
      <c r="B131" s="46"/>
      <c r="C131" s="120" t="s">
        <v>310</v>
      </c>
      <c r="D131" s="120" t="s">
        <v>358</v>
      </c>
      <c r="E131" s="121" t="s">
        <v>4780</v>
      </c>
      <c r="F131" s="122" t="s">
        <v>4781</v>
      </c>
      <c r="G131" s="123" t="s">
        <v>392</v>
      </c>
      <c r="H131" s="124">
        <v>355</v>
      </c>
      <c r="I131" s="24"/>
      <c r="J131" s="125">
        <f t="shared" si="0"/>
        <v>0</v>
      </c>
      <c r="K131" s="122" t="s">
        <v>1</v>
      </c>
      <c r="L131" s="126"/>
      <c r="M131" s="127" t="s">
        <v>1</v>
      </c>
      <c r="N131" s="128" t="s">
        <v>40</v>
      </c>
      <c r="O131" s="129"/>
      <c r="P131" s="130">
        <f t="shared" si="1"/>
        <v>0</v>
      </c>
      <c r="Q131" s="130">
        <v>0</v>
      </c>
      <c r="R131" s="130">
        <f t="shared" si="2"/>
        <v>0</v>
      </c>
      <c r="S131" s="130">
        <v>0</v>
      </c>
      <c r="T131" s="131">
        <f t="shared" si="3"/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340</v>
      </c>
      <c r="AT131" s="132" t="s">
        <v>358</v>
      </c>
      <c r="AU131" s="132" t="s">
        <v>310</v>
      </c>
      <c r="AY131" s="39" t="s">
        <v>298</v>
      </c>
      <c r="BE131" s="133">
        <f t="shared" si="4"/>
        <v>0</v>
      </c>
      <c r="BF131" s="133">
        <f t="shared" si="5"/>
        <v>0</v>
      </c>
      <c r="BG131" s="133">
        <f t="shared" si="6"/>
        <v>0</v>
      </c>
      <c r="BH131" s="133">
        <f t="shared" si="7"/>
        <v>0</v>
      </c>
      <c r="BI131" s="133">
        <f t="shared" si="8"/>
        <v>0</v>
      </c>
      <c r="BJ131" s="39" t="s">
        <v>8</v>
      </c>
      <c r="BK131" s="133">
        <f t="shared" si="9"/>
        <v>0</v>
      </c>
      <c r="BL131" s="39" t="s">
        <v>304</v>
      </c>
      <c r="BM131" s="132" t="s">
        <v>4782</v>
      </c>
    </row>
    <row r="132" spans="1:65" s="49" customFormat="1" ht="14.45" customHeight="1">
      <c r="A132" s="47"/>
      <c r="B132" s="46"/>
      <c r="C132" s="120" t="s">
        <v>304</v>
      </c>
      <c r="D132" s="120" t="s">
        <v>358</v>
      </c>
      <c r="E132" s="121" t="s">
        <v>4783</v>
      </c>
      <c r="F132" s="122" t="s">
        <v>4784</v>
      </c>
      <c r="G132" s="123" t="s">
        <v>1710</v>
      </c>
      <c r="H132" s="124">
        <v>26</v>
      </c>
      <c r="I132" s="24"/>
      <c r="J132" s="125">
        <f t="shared" si="0"/>
        <v>0</v>
      </c>
      <c r="K132" s="122" t="s">
        <v>1</v>
      </c>
      <c r="L132" s="126"/>
      <c r="M132" s="127" t="s">
        <v>1</v>
      </c>
      <c r="N132" s="128" t="s">
        <v>40</v>
      </c>
      <c r="O132" s="129"/>
      <c r="P132" s="130">
        <f t="shared" si="1"/>
        <v>0</v>
      </c>
      <c r="Q132" s="130">
        <v>0</v>
      </c>
      <c r="R132" s="130">
        <f t="shared" si="2"/>
        <v>0</v>
      </c>
      <c r="S132" s="130">
        <v>0</v>
      </c>
      <c r="T132" s="131">
        <f t="shared" si="3"/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340</v>
      </c>
      <c r="AT132" s="132" t="s">
        <v>358</v>
      </c>
      <c r="AU132" s="132" t="s">
        <v>310</v>
      </c>
      <c r="AY132" s="39" t="s">
        <v>298</v>
      </c>
      <c r="BE132" s="133">
        <f t="shared" si="4"/>
        <v>0</v>
      </c>
      <c r="BF132" s="133">
        <f t="shared" si="5"/>
        <v>0</v>
      </c>
      <c r="BG132" s="133">
        <f t="shared" si="6"/>
        <v>0</v>
      </c>
      <c r="BH132" s="133">
        <f t="shared" si="7"/>
        <v>0</v>
      </c>
      <c r="BI132" s="133">
        <f t="shared" si="8"/>
        <v>0</v>
      </c>
      <c r="BJ132" s="39" t="s">
        <v>8</v>
      </c>
      <c r="BK132" s="133">
        <f t="shared" si="9"/>
        <v>0</v>
      </c>
      <c r="BL132" s="39" t="s">
        <v>304</v>
      </c>
      <c r="BM132" s="132" t="s">
        <v>4785</v>
      </c>
    </row>
    <row r="133" spans="1:65" s="49" customFormat="1" ht="14.45" customHeight="1">
      <c r="A133" s="47"/>
      <c r="B133" s="46"/>
      <c r="C133" s="120" t="s">
        <v>327</v>
      </c>
      <c r="D133" s="120" t="s">
        <v>358</v>
      </c>
      <c r="E133" s="121" t="s">
        <v>4786</v>
      </c>
      <c r="F133" s="122" t="s">
        <v>4787</v>
      </c>
      <c r="G133" s="123" t="s">
        <v>1710</v>
      </c>
      <c r="H133" s="124">
        <v>64</v>
      </c>
      <c r="I133" s="24"/>
      <c r="J133" s="125">
        <f t="shared" si="0"/>
        <v>0</v>
      </c>
      <c r="K133" s="122" t="s">
        <v>1</v>
      </c>
      <c r="L133" s="126"/>
      <c r="M133" s="127" t="s">
        <v>1</v>
      </c>
      <c r="N133" s="128" t="s">
        <v>40</v>
      </c>
      <c r="O133" s="129"/>
      <c r="P133" s="130">
        <f t="shared" si="1"/>
        <v>0</v>
      </c>
      <c r="Q133" s="130">
        <v>0</v>
      </c>
      <c r="R133" s="130">
        <f t="shared" si="2"/>
        <v>0</v>
      </c>
      <c r="S133" s="130">
        <v>0</v>
      </c>
      <c r="T133" s="131">
        <f t="shared" si="3"/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340</v>
      </c>
      <c r="AT133" s="132" t="s">
        <v>358</v>
      </c>
      <c r="AU133" s="132" t="s">
        <v>310</v>
      </c>
      <c r="AY133" s="39" t="s">
        <v>298</v>
      </c>
      <c r="BE133" s="133">
        <f t="shared" si="4"/>
        <v>0</v>
      </c>
      <c r="BF133" s="133">
        <f t="shared" si="5"/>
        <v>0</v>
      </c>
      <c r="BG133" s="133">
        <f t="shared" si="6"/>
        <v>0</v>
      </c>
      <c r="BH133" s="133">
        <f t="shared" si="7"/>
        <v>0</v>
      </c>
      <c r="BI133" s="133">
        <f t="shared" si="8"/>
        <v>0</v>
      </c>
      <c r="BJ133" s="39" t="s">
        <v>8</v>
      </c>
      <c r="BK133" s="133">
        <f t="shared" si="9"/>
        <v>0</v>
      </c>
      <c r="BL133" s="39" t="s">
        <v>304</v>
      </c>
      <c r="BM133" s="132" t="s">
        <v>4788</v>
      </c>
    </row>
    <row r="134" spans="1:65" s="49" customFormat="1" ht="14.45" customHeight="1">
      <c r="A134" s="47"/>
      <c r="B134" s="46"/>
      <c r="C134" s="120" t="s">
        <v>332</v>
      </c>
      <c r="D134" s="120" t="s">
        <v>358</v>
      </c>
      <c r="E134" s="121" t="s">
        <v>4789</v>
      </c>
      <c r="F134" s="122" t="s">
        <v>4790</v>
      </c>
      <c r="G134" s="123" t="s">
        <v>1710</v>
      </c>
      <c r="H134" s="124">
        <v>155</v>
      </c>
      <c r="I134" s="24"/>
      <c r="J134" s="125">
        <f t="shared" si="0"/>
        <v>0</v>
      </c>
      <c r="K134" s="122" t="s">
        <v>1</v>
      </c>
      <c r="L134" s="126"/>
      <c r="M134" s="127" t="s">
        <v>1</v>
      </c>
      <c r="N134" s="128" t="s">
        <v>40</v>
      </c>
      <c r="O134" s="129"/>
      <c r="P134" s="130">
        <f t="shared" si="1"/>
        <v>0</v>
      </c>
      <c r="Q134" s="130">
        <v>0</v>
      </c>
      <c r="R134" s="130">
        <f t="shared" si="2"/>
        <v>0</v>
      </c>
      <c r="S134" s="130">
        <v>0</v>
      </c>
      <c r="T134" s="131">
        <f t="shared" si="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340</v>
      </c>
      <c r="AT134" s="132" t="s">
        <v>358</v>
      </c>
      <c r="AU134" s="132" t="s">
        <v>310</v>
      </c>
      <c r="AY134" s="39" t="s">
        <v>298</v>
      </c>
      <c r="BE134" s="133">
        <f t="shared" si="4"/>
        <v>0</v>
      </c>
      <c r="BF134" s="133">
        <f t="shared" si="5"/>
        <v>0</v>
      </c>
      <c r="BG134" s="133">
        <f t="shared" si="6"/>
        <v>0</v>
      </c>
      <c r="BH134" s="133">
        <f t="shared" si="7"/>
        <v>0</v>
      </c>
      <c r="BI134" s="133">
        <f t="shared" si="8"/>
        <v>0</v>
      </c>
      <c r="BJ134" s="39" t="s">
        <v>8</v>
      </c>
      <c r="BK134" s="133">
        <f t="shared" si="9"/>
        <v>0</v>
      </c>
      <c r="BL134" s="39" t="s">
        <v>304</v>
      </c>
      <c r="BM134" s="132" t="s">
        <v>4791</v>
      </c>
    </row>
    <row r="135" spans="1:65" s="49" customFormat="1" ht="14.45" customHeight="1">
      <c r="A135" s="47"/>
      <c r="B135" s="46"/>
      <c r="C135" s="120" t="s">
        <v>336</v>
      </c>
      <c r="D135" s="120" t="s">
        <v>358</v>
      </c>
      <c r="E135" s="121" t="s">
        <v>4792</v>
      </c>
      <c r="F135" s="122" t="s">
        <v>4793</v>
      </c>
      <c r="G135" s="123" t="s">
        <v>1710</v>
      </c>
      <c r="H135" s="124">
        <v>6</v>
      </c>
      <c r="I135" s="24"/>
      <c r="J135" s="125">
        <f t="shared" si="0"/>
        <v>0</v>
      </c>
      <c r="K135" s="122" t="s">
        <v>1</v>
      </c>
      <c r="L135" s="126"/>
      <c r="M135" s="127" t="s">
        <v>1</v>
      </c>
      <c r="N135" s="128" t="s">
        <v>40</v>
      </c>
      <c r="O135" s="129"/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340</v>
      </c>
      <c r="AT135" s="132" t="s">
        <v>358</v>
      </c>
      <c r="AU135" s="132" t="s">
        <v>310</v>
      </c>
      <c r="AY135" s="39" t="s">
        <v>298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39" t="s">
        <v>8</v>
      </c>
      <c r="BK135" s="133">
        <f t="shared" si="9"/>
        <v>0</v>
      </c>
      <c r="BL135" s="39" t="s">
        <v>304</v>
      </c>
      <c r="BM135" s="132" t="s">
        <v>4794</v>
      </c>
    </row>
    <row r="136" spans="1:65" s="49" customFormat="1" ht="14.45" customHeight="1">
      <c r="A136" s="47"/>
      <c r="B136" s="46"/>
      <c r="C136" s="120" t="s">
        <v>340</v>
      </c>
      <c r="D136" s="120" t="s">
        <v>358</v>
      </c>
      <c r="E136" s="121" t="s">
        <v>2145</v>
      </c>
      <c r="F136" s="122" t="s">
        <v>4795</v>
      </c>
      <c r="G136" s="123" t="s">
        <v>392</v>
      </c>
      <c r="H136" s="124">
        <v>12</v>
      </c>
      <c r="I136" s="24"/>
      <c r="J136" s="125">
        <f t="shared" si="0"/>
        <v>0</v>
      </c>
      <c r="K136" s="122" t="s">
        <v>1</v>
      </c>
      <c r="L136" s="126"/>
      <c r="M136" s="127" t="s">
        <v>1</v>
      </c>
      <c r="N136" s="128" t="s">
        <v>40</v>
      </c>
      <c r="O136" s="129"/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340</v>
      </c>
      <c r="AT136" s="132" t="s">
        <v>358</v>
      </c>
      <c r="AU136" s="132" t="s">
        <v>310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304</v>
      </c>
      <c r="BM136" s="132" t="s">
        <v>4796</v>
      </c>
    </row>
    <row r="137" spans="1:65" s="49" customFormat="1" ht="14.45" customHeight="1">
      <c r="A137" s="47"/>
      <c r="B137" s="46"/>
      <c r="C137" s="120" t="s">
        <v>344</v>
      </c>
      <c r="D137" s="120" t="s">
        <v>358</v>
      </c>
      <c r="E137" s="121" t="s">
        <v>2022</v>
      </c>
      <c r="F137" s="122" t="s">
        <v>2023</v>
      </c>
      <c r="G137" s="123" t="s">
        <v>392</v>
      </c>
      <c r="H137" s="124">
        <v>15</v>
      </c>
      <c r="I137" s="24"/>
      <c r="J137" s="125">
        <f t="shared" si="0"/>
        <v>0</v>
      </c>
      <c r="K137" s="122" t="s">
        <v>1</v>
      </c>
      <c r="L137" s="126"/>
      <c r="M137" s="127" t="s">
        <v>1</v>
      </c>
      <c r="N137" s="128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340</v>
      </c>
      <c r="AT137" s="132" t="s">
        <v>358</v>
      </c>
      <c r="AU137" s="132" t="s">
        <v>310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304</v>
      </c>
      <c r="BM137" s="132" t="s">
        <v>4797</v>
      </c>
    </row>
    <row r="138" spans="1:65" s="49" customFormat="1" ht="14.45" customHeight="1">
      <c r="A138" s="47"/>
      <c r="B138" s="46"/>
      <c r="C138" s="120" t="s">
        <v>350</v>
      </c>
      <c r="D138" s="120" t="s">
        <v>358</v>
      </c>
      <c r="E138" s="121" t="s">
        <v>4798</v>
      </c>
      <c r="F138" s="122" t="s">
        <v>4799</v>
      </c>
      <c r="G138" s="123" t="s">
        <v>1710</v>
      </c>
      <c r="H138" s="124">
        <v>3</v>
      </c>
      <c r="I138" s="24"/>
      <c r="J138" s="125">
        <f t="shared" si="0"/>
        <v>0</v>
      </c>
      <c r="K138" s="122" t="s">
        <v>1</v>
      </c>
      <c r="L138" s="126"/>
      <c r="M138" s="127" t="s">
        <v>1</v>
      </c>
      <c r="N138" s="128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340</v>
      </c>
      <c r="AT138" s="132" t="s">
        <v>358</v>
      </c>
      <c r="AU138" s="132" t="s">
        <v>310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304</v>
      </c>
      <c r="BM138" s="132" t="s">
        <v>4800</v>
      </c>
    </row>
    <row r="139" spans="1:65" s="49" customFormat="1" ht="14.45" customHeight="1">
      <c r="A139" s="47"/>
      <c r="B139" s="46"/>
      <c r="C139" s="120" t="s">
        <v>357</v>
      </c>
      <c r="D139" s="120" t="s">
        <v>358</v>
      </c>
      <c r="E139" s="121" t="s">
        <v>4801</v>
      </c>
      <c r="F139" s="122" t="s">
        <v>4802</v>
      </c>
      <c r="G139" s="123" t="s">
        <v>1710</v>
      </c>
      <c r="H139" s="124">
        <v>3</v>
      </c>
      <c r="I139" s="24"/>
      <c r="J139" s="125">
        <f t="shared" si="0"/>
        <v>0</v>
      </c>
      <c r="K139" s="122" t="s">
        <v>1</v>
      </c>
      <c r="L139" s="126"/>
      <c r="M139" s="127" t="s">
        <v>1</v>
      </c>
      <c r="N139" s="128" t="s">
        <v>40</v>
      </c>
      <c r="O139" s="129"/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340</v>
      </c>
      <c r="AT139" s="132" t="s">
        <v>358</v>
      </c>
      <c r="AU139" s="132" t="s">
        <v>310</v>
      </c>
      <c r="AY139" s="39" t="s">
        <v>298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39" t="s">
        <v>8</v>
      </c>
      <c r="BK139" s="133">
        <f t="shared" si="9"/>
        <v>0</v>
      </c>
      <c r="BL139" s="39" t="s">
        <v>304</v>
      </c>
      <c r="BM139" s="132" t="s">
        <v>4803</v>
      </c>
    </row>
    <row r="140" spans="1:65" s="49" customFormat="1" ht="14.45" customHeight="1">
      <c r="A140" s="47"/>
      <c r="B140" s="46"/>
      <c r="C140" s="120" t="s">
        <v>363</v>
      </c>
      <c r="D140" s="120" t="s">
        <v>358</v>
      </c>
      <c r="E140" s="121" t="s">
        <v>2202</v>
      </c>
      <c r="F140" s="122" t="s">
        <v>4804</v>
      </c>
      <c r="G140" s="123" t="s">
        <v>392</v>
      </c>
      <c r="H140" s="124">
        <v>12</v>
      </c>
      <c r="I140" s="24"/>
      <c r="J140" s="125">
        <f t="shared" si="0"/>
        <v>0</v>
      </c>
      <c r="K140" s="122" t="s">
        <v>1</v>
      </c>
      <c r="L140" s="126"/>
      <c r="M140" s="127" t="s">
        <v>1</v>
      </c>
      <c r="N140" s="128" t="s">
        <v>40</v>
      </c>
      <c r="O140" s="129"/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340</v>
      </c>
      <c r="AT140" s="132" t="s">
        <v>358</v>
      </c>
      <c r="AU140" s="132" t="s">
        <v>310</v>
      </c>
      <c r="AY140" s="39" t="s">
        <v>298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39" t="s">
        <v>8</v>
      </c>
      <c r="BK140" s="133">
        <f t="shared" si="9"/>
        <v>0</v>
      </c>
      <c r="BL140" s="39" t="s">
        <v>304</v>
      </c>
      <c r="BM140" s="132" t="s">
        <v>4805</v>
      </c>
    </row>
    <row r="141" spans="1:65" s="49" customFormat="1" ht="14.45" customHeight="1">
      <c r="A141" s="47"/>
      <c r="B141" s="46"/>
      <c r="C141" s="120" t="s">
        <v>367</v>
      </c>
      <c r="D141" s="120" t="s">
        <v>358</v>
      </c>
      <c r="E141" s="121" t="s">
        <v>2071</v>
      </c>
      <c r="F141" s="122" t="s">
        <v>4806</v>
      </c>
      <c r="G141" s="123" t="s">
        <v>392</v>
      </c>
      <c r="H141" s="124">
        <v>12</v>
      </c>
      <c r="I141" s="24"/>
      <c r="J141" s="125">
        <f t="shared" si="0"/>
        <v>0</v>
      </c>
      <c r="K141" s="122" t="s">
        <v>1</v>
      </c>
      <c r="L141" s="126"/>
      <c r="M141" s="127" t="s">
        <v>1</v>
      </c>
      <c r="N141" s="128" t="s">
        <v>40</v>
      </c>
      <c r="O141" s="129"/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340</v>
      </c>
      <c r="AT141" s="132" t="s">
        <v>358</v>
      </c>
      <c r="AU141" s="132" t="s">
        <v>310</v>
      </c>
      <c r="AY141" s="39" t="s">
        <v>298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39" t="s">
        <v>8</v>
      </c>
      <c r="BK141" s="133">
        <f t="shared" si="9"/>
        <v>0</v>
      </c>
      <c r="BL141" s="39" t="s">
        <v>304</v>
      </c>
      <c r="BM141" s="132" t="s">
        <v>4807</v>
      </c>
    </row>
    <row r="142" spans="1:65" s="49" customFormat="1" ht="14.45" customHeight="1">
      <c r="A142" s="47"/>
      <c r="B142" s="46"/>
      <c r="C142" s="120" t="s">
        <v>371</v>
      </c>
      <c r="D142" s="120" t="s">
        <v>358</v>
      </c>
      <c r="E142" s="121" t="s">
        <v>4808</v>
      </c>
      <c r="F142" s="122" t="s">
        <v>4809</v>
      </c>
      <c r="G142" s="123" t="s">
        <v>1710</v>
      </c>
      <c r="H142" s="124">
        <v>1</v>
      </c>
      <c r="I142" s="24"/>
      <c r="J142" s="125">
        <f t="shared" si="0"/>
        <v>0</v>
      </c>
      <c r="K142" s="122" t="s">
        <v>1</v>
      </c>
      <c r="L142" s="126"/>
      <c r="M142" s="127" t="s">
        <v>1</v>
      </c>
      <c r="N142" s="128" t="s">
        <v>40</v>
      </c>
      <c r="O142" s="129"/>
      <c r="P142" s="130">
        <f t="shared" si="1"/>
        <v>0</v>
      </c>
      <c r="Q142" s="130">
        <v>0</v>
      </c>
      <c r="R142" s="130">
        <f t="shared" si="2"/>
        <v>0</v>
      </c>
      <c r="S142" s="130">
        <v>0</v>
      </c>
      <c r="T142" s="131">
        <f t="shared" si="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340</v>
      </c>
      <c r="AT142" s="132" t="s">
        <v>358</v>
      </c>
      <c r="AU142" s="132" t="s">
        <v>310</v>
      </c>
      <c r="AY142" s="39" t="s">
        <v>298</v>
      </c>
      <c r="BE142" s="133">
        <f t="shared" si="4"/>
        <v>0</v>
      </c>
      <c r="BF142" s="133">
        <f t="shared" si="5"/>
        <v>0</v>
      </c>
      <c r="BG142" s="133">
        <f t="shared" si="6"/>
        <v>0</v>
      </c>
      <c r="BH142" s="133">
        <f t="shared" si="7"/>
        <v>0</v>
      </c>
      <c r="BI142" s="133">
        <f t="shared" si="8"/>
        <v>0</v>
      </c>
      <c r="BJ142" s="39" t="s">
        <v>8</v>
      </c>
      <c r="BK142" s="133">
        <f t="shared" si="9"/>
        <v>0</v>
      </c>
      <c r="BL142" s="39" t="s">
        <v>304</v>
      </c>
      <c r="BM142" s="132" t="s">
        <v>4810</v>
      </c>
    </row>
    <row r="143" spans="1:65" s="49" customFormat="1" ht="14.45" customHeight="1">
      <c r="A143" s="47"/>
      <c r="B143" s="46"/>
      <c r="C143" s="120" t="s">
        <v>9</v>
      </c>
      <c r="D143" s="120" t="s">
        <v>358</v>
      </c>
      <c r="E143" s="121" t="s">
        <v>4811</v>
      </c>
      <c r="F143" s="122" t="s">
        <v>4812</v>
      </c>
      <c r="G143" s="123" t="s">
        <v>1710</v>
      </c>
      <c r="H143" s="124">
        <v>1</v>
      </c>
      <c r="I143" s="24"/>
      <c r="J143" s="125">
        <f t="shared" si="0"/>
        <v>0</v>
      </c>
      <c r="K143" s="122" t="s">
        <v>1</v>
      </c>
      <c r="L143" s="126"/>
      <c r="M143" s="127" t="s">
        <v>1</v>
      </c>
      <c r="N143" s="128" t="s">
        <v>40</v>
      </c>
      <c r="O143" s="129"/>
      <c r="P143" s="130">
        <f t="shared" si="1"/>
        <v>0</v>
      </c>
      <c r="Q143" s="130">
        <v>0</v>
      </c>
      <c r="R143" s="130">
        <f t="shared" si="2"/>
        <v>0</v>
      </c>
      <c r="S143" s="130">
        <v>0</v>
      </c>
      <c r="T143" s="131">
        <f t="shared" si="3"/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340</v>
      </c>
      <c r="AT143" s="132" t="s">
        <v>358</v>
      </c>
      <c r="AU143" s="132" t="s">
        <v>310</v>
      </c>
      <c r="AY143" s="39" t="s">
        <v>298</v>
      </c>
      <c r="BE143" s="133">
        <f t="shared" si="4"/>
        <v>0</v>
      </c>
      <c r="BF143" s="133">
        <f t="shared" si="5"/>
        <v>0</v>
      </c>
      <c r="BG143" s="133">
        <f t="shared" si="6"/>
        <v>0</v>
      </c>
      <c r="BH143" s="133">
        <f t="shared" si="7"/>
        <v>0</v>
      </c>
      <c r="BI143" s="133">
        <f t="shared" si="8"/>
        <v>0</v>
      </c>
      <c r="BJ143" s="39" t="s">
        <v>8</v>
      </c>
      <c r="BK143" s="133">
        <f t="shared" si="9"/>
        <v>0</v>
      </c>
      <c r="BL143" s="39" t="s">
        <v>304</v>
      </c>
      <c r="BM143" s="132" t="s">
        <v>4813</v>
      </c>
    </row>
    <row r="144" spans="1:65" s="49" customFormat="1" ht="14.45" customHeight="1">
      <c r="A144" s="47"/>
      <c r="B144" s="46"/>
      <c r="C144" s="120" t="s">
        <v>378</v>
      </c>
      <c r="D144" s="120" t="s">
        <v>358</v>
      </c>
      <c r="E144" s="121" t="s">
        <v>4814</v>
      </c>
      <c r="F144" s="122" t="s">
        <v>4815</v>
      </c>
      <c r="G144" s="123" t="s">
        <v>1710</v>
      </c>
      <c r="H144" s="124">
        <v>1</v>
      </c>
      <c r="I144" s="24"/>
      <c r="J144" s="125">
        <f t="shared" si="0"/>
        <v>0</v>
      </c>
      <c r="K144" s="122" t="s">
        <v>1</v>
      </c>
      <c r="L144" s="126"/>
      <c r="M144" s="127" t="s">
        <v>1</v>
      </c>
      <c r="N144" s="128" t="s">
        <v>40</v>
      </c>
      <c r="O144" s="129"/>
      <c r="P144" s="130">
        <f t="shared" si="1"/>
        <v>0</v>
      </c>
      <c r="Q144" s="130">
        <v>0</v>
      </c>
      <c r="R144" s="130">
        <f t="shared" si="2"/>
        <v>0</v>
      </c>
      <c r="S144" s="130">
        <v>0</v>
      </c>
      <c r="T144" s="131">
        <f t="shared" si="3"/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340</v>
      </c>
      <c r="AT144" s="132" t="s">
        <v>358</v>
      </c>
      <c r="AU144" s="132" t="s">
        <v>310</v>
      </c>
      <c r="AY144" s="39" t="s">
        <v>298</v>
      </c>
      <c r="BE144" s="133">
        <f t="shared" si="4"/>
        <v>0</v>
      </c>
      <c r="BF144" s="133">
        <f t="shared" si="5"/>
        <v>0</v>
      </c>
      <c r="BG144" s="133">
        <f t="shared" si="6"/>
        <v>0</v>
      </c>
      <c r="BH144" s="133">
        <f t="shared" si="7"/>
        <v>0</v>
      </c>
      <c r="BI144" s="133">
        <f t="shared" si="8"/>
        <v>0</v>
      </c>
      <c r="BJ144" s="39" t="s">
        <v>8</v>
      </c>
      <c r="BK144" s="133">
        <f t="shared" si="9"/>
        <v>0</v>
      </c>
      <c r="BL144" s="39" t="s">
        <v>304</v>
      </c>
      <c r="BM144" s="132" t="s">
        <v>4816</v>
      </c>
    </row>
    <row r="145" spans="1:65" s="49" customFormat="1" ht="14.45" customHeight="1">
      <c r="A145" s="47"/>
      <c r="B145" s="46"/>
      <c r="C145" s="120" t="s">
        <v>384</v>
      </c>
      <c r="D145" s="120" t="s">
        <v>358</v>
      </c>
      <c r="E145" s="121" t="s">
        <v>4817</v>
      </c>
      <c r="F145" s="122" t="s">
        <v>4818</v>
      </c>
      <c r="G145" s="123" t="s">
        <v>1710</v>
      </c>
      <c r="H145" s="124">
        <v>1</v>
      </c>
      <c r="I145" s="24"/>
      <c r="J145" s="125">
        <f t="shared" si="0"/>
        <v>0</v>
      </c>
      <c r="K145" s="122" t="s">
        <v>1</v>
      </c>
      <c r="L145" s="126"/>
      <c r="M145" s="127" t="s">
        <v>1</v>
      </c>
      <c r="N145" s="128" t="s">
        <v>40</v>
      </c>
      <c r="O145" s="129"/>
      <c r="P145" s="130">
        <f t="shared" si="1"/>
        <v>0</v>
      </c>
      <c r="Q145" s="130">
        <v>0</v>
      </c>
      <c r="R145" s="130">
        <f t="shared" si="2"/>
        <v>0</v>
      </c>
      <c r="S145" s="130">
        <v>0</v>
      </c>
      <c r="T145" s="131">
        <f t="shared" si="3"/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340</v>
      </c>
      <c r="AT145" s="132" t="s">
        <v>358</v>
      </c>
      <c r="AU145" s="132" t="s">
        <v>310</v>
      </c>
      <c r="AY145" s="39" t="s">
        <v>298</v>
      </c>
      <c r="BE145" s="133">
        <f t="shared" si="4"/>
        <v>0</v>
      </c>
      <c r="BF145" s="133">
        <f t="shared" si="5"/>
        <v>0</v>
      </c>
      <c r="BG145" s="133">
        <f t="shared" si="6"/>
        <v>0</v>
      </c>
      <c r="BH145" s="133">
        <f t="shared" si="7"/>
        <v>0</v>
      </c>
      <c r="BI145" s="133">
        <f t="shared" si="8"/>
        <v>0</v>
      </c>
      <c r="BJ145" s="39" t="s">
        <v>8</v>
      </c>
      <c r="BK145" s="133">
        <f t="shared" si="9"/>
        <v>0</v>
      </c>
      <c r="BL145" s="39" t="s">
        <v>304</v>
      </c>
      <c r="BM145" s="132" t="s">
        <v>4819</v>
      </c>
    </row>
    <row r="146" spans="1:65" s="49" customFormat="1" ht="14.45" customHeight="1">
      <c r="A146" s="47"/>
      <c r="B146" s="46"/>
      <c r="C146" s="120" t="s">
        <v>389</v>
      </c>
      <c r="D146" s="120" t="s">
        <v>358</v>
      </c>
      <c r="E146" s="121" t="s">
        <v>4820</v>
      </c>
      <c r="F146" s="122" t="s">
        <v>4821</v>
      </c>
      <c r="G146" s="123" t="s">
        <v>1710</v>
      </c>
      <c r="H146" s="124">
        <v>1</v>
      </c>
      <c r="I146" s="24"/>
      <c r="J146" s="125">
        <f t="shared" si="0"/>
        <v>0</v>
      </c>
      <c r="K146" s="122" t="s">
        <v>1</v>
      </c>
      <c r="L146" s="126"/>
      <c r="M146" s="127" t="s">
        <v>1</v>
      </c>
      <c r="N146" s="128" t="s">
        <v>40</v>
      </c>
      <c r="O146" s="129"/>
      <c r="P146" s="130">
        <f t="shared" si="1"/>
        <v>0</v>
      </c>
      <c r="Q146" s="130">
        <v>0</v>
      </c>
      <c r="R146" s="130">
        <f t="shared" si="2"/>
        <v>0</v>
      </c>
      <c r="S146" s="130">
        <v>0</v>
      </c>
      <c r="T146" s="131">
        <f t="shared" si="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340</v>
      </c>
      <c r="AT146" s="132" t="s">
        <v>358</v>
      </c>
      <c r="AU146" s="132" t="s">
        <v>310</v>
      </c>
      <c r="AY146" s="39" t="s">
        <v>298</v>
      </c>
      <c r="BE146" s="133">
        <f t="shared" si="4"/>
        <v>0</v>
      </c>
      <c r="BF146" s="133">
        <f t="shared" si="5"/>
        <v>0</v>
      </c>
      <c r="BG146" s="133">
        <f t="shared" si="6"/>
        <v>0</v>
      </c>
      <c r="BH146" s="133">
        <f t="shared" si="7"/>
        <v>0</v>
      </c>
      <c r="BI146" s="133">
        <f t="shared" si="8"/>
        <v>0</v>
      </c>
      <c r="BJ146" s="39" t="s">
        <v>8</v>
      </c>
      <c r="BK146" s="133">
        <f t="shared" si="9"/>
        <v>0</v>
      </c>
      <c r="BL146" s="39" t="s">
        <v>304</v>
      </c>
      <c r="BM146" s="132" t="s">
        <v>4822</v>
      </c>
    </row>
    <row r="147" spans="1:65" s="49" customFormat="1" ht="14.45" customHeight="1">
      <c r="A147" s="47"/>
      <c r="B147" s="46"/>
      <c r="C147" s="120" t="s">
        <v>395</v>
      </c>
      <c r="D147" s="120" t="s">
        <v>358</v>
      </c>
      <c r="E147" s="121" t="s">
        <v>4823</v>
      </c>
      <c r="F147" s="122" t="s">
        <v>4824</v>
      </c>
      <c r="G147" s="123" t="s">
        <v>1710</v>
      </c>
      <c r="H147" s="124">
        <v>1</v>
      </c>
      <c r="I147" s="24"/>
      <c r="J147" s="125">
        <f t="shared" si="0"/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340</v>
      </c>
      <c r="AT147" s="132" t="s">
        <v>358</v>
      </c>
      <c r="AU147" s="132" t="s">
        <v>310</v>
      </c>
      <c r="AY147" s="39" t="s">
        <v>298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39" t="s">
        <v>8</v>
      </c>
      <c r="BK147" s="133">
        <f t="shared" si="9"/>
        <v>0</v>
      </c>
      <c r="BL147" s="39" t="s">
        <v>304</v>
      </c>
      <c r="BM147" s="132" t="s">
        <v>4825</v>
      </c>
    </row>
    <row r="148" spans="1:65" s="49" customFormat="1" ht="24.2" customHeight="1">
      <c r="A148" s="47"/>
      <c r="B148" s="46"/>
      <c r="C148" s="120" t="s">
        <v>401</v>
      </c>
      <c r="D148" s="120" t="s">
        <v>358</v>
      </c>
      <c r="E148" s="121" t="s">
        <v>4826</v>
      </c>
      <c r="F148" s="122" t="s">
        <v>4827</v>
      </c>
      <c r="G148" s="123" t="s">
        <v>1710</v>
      </c>
      <c r="H148" s="124">
        <v>4</v>
      </c>
      <c r="I148" s="24"/>
      <c r="J148" s="125">
        <f t="shared" si="0"/>
        <v>0</v>
      </c>
      <c r="K148" s="122" t="s">
        <v>1</v>
      </c>
      <c r="L148" s="126"/>
      <c r="M148" s="127" t="s">
        <v>1</v>
      </c>
      <c r="N148" s="128" t="s">
        <v>40</v>
      </c>
      <c r="O148" s="129"/>
      <c r="P148" s="130">
        <f t="shared" si="1"/>
        <v>0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340</v>
      </c>
      <c r="AT148" s="132" t="s">
        <v>358</v>
      </c>
      <c r="AU148" s="132" t="s">
        <v>310</v>
      </c>
      <c r="AY148" s="39" t="s">
        <v>298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39" t="s">
        <v>8</v>
      </c>
      <c r="BK148" s="133">
        <f t="shared" si="9"/>
        <v>0</v>
      </c>
      <c r="BL148" s="39" t="s">
        <v>304</v>
      </c>
      <c r="BM148" s="132" t="s">
        <v>4828</v>
      </c>
    </row>
    <row r="149" spans="2:63" s="107" customFormat="1" ht="22.9" customHeight="1">
      <c r="B149" s="108"/>
      <c r="D149" s="109" t="s">
        <v>74</v>
      </c>
      <c r="E149" s="118" t="s">
        <v>2244</v>
      </c>
      <c r="F149" s="118" t="s">
        <v>2245</v>
      </c>
      <c r="J149" s="119">
        <f>BK149</f>
        <v>0</v>
      </c>
      <c r="L149" s="108"/>
      <c r="M149" s="112"/>
      <c r="N149" s="113"/>
      <c r="O149" s="113"/>
      <c r="P149" s="114">
        <f>P150</f>
        <v>0</v>
      </c>
      <c r="Q149" s="113"/>
      <c r="R149" s="114">
        <f>R150</f>
        <v>0</v>
      </c>
      <c r="S149" s="113"/>
      <c r="T149" s="115">
        <f>T150</f>
        <v>0</v>
      </c>
      <c r="AR149" s="109" t="s">
        <v>310</v>
      </c>
      <c r="AT149" s="116" t="s">
        <v>74</v>
      </c>
      <c r="AU149" s="116" t="s">
        <v>8</v>
      </c>
      <c r="AY149" s="109" t="s">
        <v>298</v>
      </c>
      <c r="BK149" s="117">
        <f>BK150</f>
        <v>0</v>
      </c>
    </row>
    <row r="150" spans="1:65" s="49" customFormat="1" ht="14.45" customHeight="1">
      <c r="A150" s="47"/>
      <c r="B150" s="46"/>
      <c r="C150" s="120" t="s">
        <v>7</v>
      </c>
      <c r="D150" s="120" t="s">
        <v>358</v>
      </c>
      <c r="E150" s="121" t="s">
        <v>2246</v>
      </c>
      <c r="F150" s="122" t="s">
        <v>2247</v>
      </c>
      <c r="G150" s="123" t="s">
        <v>2036</v>
      </c>
      <c r="H150" s="25"/>
      <c r="I150" s="134">
        <f>SUM(J131,J136:J137,J140:J141)/100</f>
        <v>0</v>
      </c>
      <c r="J150" s="125">
        <f>ROUND(I150*H150,0)</f>
        <v>0</v>
      </c>
      <c r="K150" s="122" t="s">
        <v>1</v>
      </c>
      <c r="L150" s="126"/>
      <c r="M150" s="127" t="s">
        <v>1</v>
      </c>
      <c r="N150" s="128" t="s">
        <v>40</v>
      </c>
      <c r="O150" s="129"/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2045</v>
      </c>
      <c r="AT150" s="132" t="s">
        <v>358</v>
      </c>
      <c r="AU150" s="132" t="s">
        <v>83</v>
      </c>
      <c r="AY150" s="39" t="s">
        <v>298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39" t="s">
        <v>8</v>
      </c>
      <c r="BK150" s="133">
        <f>ROUND(I150*H150,0)</f>
        <v>0</v>
      </c>
      <c r="BL150" s="39" t="s">
        <v>762</v>
      </c>
      <c r="BM150" s="132" t="s">
        <v>4829</v>
      </c>
    </row>
    <row r="151" spans="2:63" s="107" customFormat="1" ht="22.9" customHeight="1">
      <c r="B151" s="108"/>
      <c r="D151" s="109" t="s">
        <v>74</v>
      </c>
      <c r="E151" s="118" t="s">
        <v>2249</v>
      </c>
      <c r="F151" s="118" t="s">
        <v>2250</v>
      </c>
      <c r="J151" s="119">
        <f>BK151</f>
        <v>0</v>
      </c>
      <c r="L151" s="108"/>
      <c r="M151" s="112"/>
      <c r="N151" s="113"/>
      <c r="O151" s="113"/>
      <c r="P151" s="114">
        <f>P152</f>
        <v>0</v>
      </c>
      <c r="Q151" s="113"/>
      <c r="R151" s="114">
        <f>R152</f>
        <v>0</v>
      </c>
      <c r="S151" s="113"/>
      <c r="T151" s="115">
        <f>T152</f>
        <v>0</v>
      </c>
      <c r="AR151" s="109" t="s">
        <v>310</v>
      </c>
      <c r="AT151" s="116" t="s">
        <v>74</v>
      </c>
      <c r="AU151" s="116" t="s">
        <v>8</v>
      </c>
      <c r="AY151" s="109" t="s">
        <v>298</v>
      </c>
      <c r="BK151" s="117">
        <f>BK152</f>
        <v>0</v>
      </c>
    </row>
    <row r="152" spans="1:65" s="49" customFormat="1" ht="14.45" customHeight="1">
      <c r="A152" s="47"/>
      <c r="B152" s="46"/>
      <c r="C152" s="120" t="s">
        <v>414</v>
      </c>
      <c r="D152" s="120" t="s">
        <v>358</v>
      </c>
      <c r="E152" s="121" t="s">
        <v>2251</v>
      </c>
      <c r="F152" s="122" t="s">
        <v>2035</v>
      </c>
      <c r="G152" s="123" t="s">
        <v>2036</v>
      </c>
      <c r="H152" s="25"/>
      <c r="I152" s="134">
        <f>J127/100</f>
        <v>0</v>
      </c>
      <c r="J152" s="125">
        <f>ROUND(I152*H152,0)</f>
        <v>0</v>
      </c>
      <c r="K152" s="122" t="s">
        <v>1</v>
      </c>
      <c r="L152" s="126"/>
      <c r="M152" s="127" t="s">
        <v>1</v>
      </c>
      <c r="N152" s="128" t="s">
        <v>40</v>
      </c>
      <c r="O152" s="129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2045</v>
      </c>
      <c r="AT152" s="132" t="s">
        <v>358</v>
      </c>
      <c r="AU152" s="132" t="s">
        <v>83</v>
      </c>
      <c r="AY152" s="39" t="s">
        <v>298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39" t="s">
        <v>8</v>
      </c>
      <c r="BK152" s="133">
        <f>ROUND(I152*H152,0)</f>
        <v>0</v>
      </c>
      <c r="BL152" s="39" t="s">
        <v>762</v>
      </c>
      <c r="BM152" s="132" t="s">
        <v>4830</v>
      </c>
    </row>
    <row r="153" spans="2:63" s="107" customFormat="1" ht="22.9" customHeight="1">
      <c r="B153" s="108"/>
      <c r="D153" s="109" t="s">
        <v>74</v>
      </c>
      <c r="E153" s="118" t="s">
        <v>2253</v>
      </c>
      <c r="F153" s="118" t="s">
        <v>2254</v>
      </c>
      <c r="J153" s="119">
        <f>BK153</f>
        <v>0</v>
      </c>
      <c r="L153" s="108"/>
      <c r="M153" s="112"/>
      <c r="N153" s="113"/>
      <c r="O153" s="113"/>
      <c r="P153" s="114">
        <f>P154</f>
        <v>0</v>
      </c>
      <c r="Q153" s="113"/>
      <c r="R153" s="114">
        <f>R154</f>
        <v>0</v>
      </c>
      <c r="S153" s="113"/>
      <c r="T153" s="115">
        <f>T154</f>
        <v>0</v>
      </c>
      <c r="AR153" s="109" t="s">
        <v>310</v>
      </c>
      <c r="AT153" s="116" t="s">
        <v>74</v>
      </c>
      <c r="AU153" s="116" t="s">
        <v>8</v>
      </c>
      <c r="AY153" s="109" t="s">
        <v>298</v>
      </c>
      <c r="BK153" s="117">
        <f>BK154</f>
        <v>0</v>
      </c>
    </row>
    <row r="154" spans="2:63" s="107" customFormat="1" ht="20.85" customHeight="1">
      <c r="B154" s="108"/>
      <c r="D154" s="109" t="s">
        <v>74</v>
      </c>
      <c r="E154" s="118" t="s">
        <v>2054</v>
      </c>
      <c r="F154" s="118" t="s">
        <v>4772</v>
      </c>
      <c r="J154" s="119">
        <f>BK154</f>
        <v>0</v>
      </c>
      <c r="L154" s="108"/>
      <c r="M154" s="112"/>
      <c r="N154" s="113"/>
      <c r="O154" s="113"/>
      <c r="P154" s="114">
        <f>SUM(P155:P174)</f>
        <v>0</v>
      </c>
      <c r="Q154" s="113"/>
      <c r="R154" s="114">
        <f>SUM(R155:R174)</f>
        <v>0</v>
      </c>
      <c r="S154" s="113"/>
      <c r="T154" s="115">
        <f>SUM(T155:T174)</f>
        <v>0</v>
      </c>
      <c r="AR154" s="109" t="s">
        <v>8</v>
      </c>
      <c r="AT154" s="116" t="s">
        <v>74</v>
      </c>
      <c r="AU154" s="116" t="s">
        <v>83</v>
      </c>
      <c r="AY154" s="109" t="s">
        <v>298</v>
      </c>
      <c r="BK154" s="117">
        <f>SUM(BK155:BK174)</f>
        <v>0</v>
      </c>
    </row>
    <row r="155" spans="1:65" s="49" customFormat="1" ht="14.45" customHeight="1">
      <c r="A155" s="47"/>
      <c r="B155" s="46"/>
      <c r="C155" s="135" t="s">
        <v>421</v>
      </c>
      <c r="D155" s="135" t="s">
        <v>300</v>
      </c>
      <c r="E155" s="136" t="s">
        <v>4831</v>
      </c>
      <c r="F155" s="137" t="s">
        <v>4777</v>
      </c>
      <c r="G155" s="138" t="s">
        <v>1710</v>
      </c>
      <c r="H155" s="139">
        <v>2</v>
      </c>
      <c r="I155" s="23"/>
      <c r="J155" s="140">
        <f aca="true" t="shared" si="10" ref="J155:J174">ROUND(I155*H155,0)</f>
        <v>0</v>
      </c>
      <c r="K155" s="137" t="s">
        <v>1</v>
      </c>
      <c r="L155" s="46"/>
      <c r="M155" s="141" t="s">
        <v>1</v>
      </c>
      <c r="N155" s="142" t="s">
        <v>40</v>
      </c>
      <c r="O155" s="129"/>
      <c r="P155" s="130">
        <f aca="true" t="shared" si="11" ref="P155:P174">O155*H155</f>
        <v>0</v>
      </c>
      <c r="Q155" s="130">
        <v>0</v>
      </c>
      <c r="R155" s="130">
        <f aca="true" t="shared" si="12" ref="R155:R174">Q155*H155</f>
        <v>0</v>
      </c>
      <c r="S155" s="130">
        <v>0</v>
      </c>
      <c r="T155" s="131">
        <f aca="true" t="shared" si="13" ref="T155:T174"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310</v>
      </c>
      <c r="AY155" s="39" t="s">
        <v>298</v>
      </c>
      <c r="BE155" s="133">
        <f aca="true" t="shared" si="14" ref="BE155:BE174">IF(N155="základní",J155,0)</f>
        <v>0</v>
      </c>
      <c r="BF155" s="133">
        <f aca="true" t="shared" si="15" ref="BF155:BF174">IF(N155="snížená",J155,0)</f>
        <v>0</v>
      </c>
      <c r="BG155" s="133">
        <f aca="true" t="shared" si="16" ref="BG155:BG174">IF(N155="zákl. přenesená",J155,0)</f>
        <v>0</v>
      </c>
      <c r="BH155" s="133">
        <f aca="true" t="shared" si="17" ref="BH155:BH174">IF(N155="sníž. přenesená",J155,0)</f>
        <v>0</v>
      </c>
      <c r="BI155" s="133">
        <f aca="true" t="shared" si="18" ref="BI155:BI174">IF(N155="nulová",J155,0)</f>
        <v>0</v>
      </c>
      <c r="BJ155" s="39" t="s">
        <v>8</v>
      </c>
      <c r="BK155" s="133">
        <f aca="true" t="shared" si="19" ref="BK155:BK174">ROUND(I155*H155,0)</f>
        <v>0</v>
      </c>
      <c r="BL155" s="39" t="s">
        <v>304</v>
      </c>
      <c r="BM155" s="132" t="s">
        <v>4832</v>
      </c>
    </row>
    <row r="156" spans="1:65" s="49" customFormat="1" ht="14.45" customHeight="1">
      <c r="A156" s="47"/>
      <c r="B156" s="46"/>
      <c r="C156" s="135" t="s">
        <v>431</v>
      </c>
      <c r="D156" s="135" t="s">
        <v>300</v>
      </c>
      <c r="E156" s="136" t="s">
        <v>4833</v>
      </c>
      <c r="F156" s="137" t="s">
        <v>4834</v>
      </c>
      <c r="G156" s="138" t="s">
        <v>1710</v>
      </c>
      <c r="H156" s="139">
        <v>55</v>
      </c>
      <c r="I156" s="23"/>
      <c r="J156" s="140">
        <f t="shared" si="10"/>
        <v>0</v>
      </c>
      <c r="K156" s="137" t="s">
        <v>1</v>
      </c>
      <c r="L156" s="46"/>
      <c r="M156" s="141" t="s">
        <v>1</v>
      </c>
      <c r="N156" s="142" t="s">
        <v>40</v>
      </c>
      <c r="O156" s="129"/>
      <c r="P156" s="130">
        <f t="shared" si="11"/>
        <v>0</v>
      </c>
      <c r="Q156" s="130">
        <v>0</v>
      </c>
      <c r="R156" s="130">
        <f t="shared" si="12"/>
        <v>0</v>
      </c>
      <c r="S156" s="130">
        <v>0</v>
      </c>
      <c r="T156" s="131">
        <f t="shared" si="1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304</v>
      </c>
      <c r="AT156" s="132" t="s">
        <v>300</v>
      </c>
      <c r="AU156" s="132" t="s">
        <v>310</v>
      </c>
      <c r="AY156" s="39" t="s">
        <v>298</v>
      </c>
      <c r="BE156" s="133">
        <f t="shared" si="14"/>
        <v>0</v>
      </c>
      <c r="BF156" s="133">
        <f t="shared" si="15"/>
        <v>0</v>
      </c>
      <c r="BG156" s="133">
        <f t="shared" si="16"/>
        <v>0</v>
      </c>
      <c r="BH156" s="133">
        <f t="shared" si="17"/>
        <v>0</v>
      </c>
      <c r="BI156" s="133">
        <f t="shared" si="18"/>
        <v>0</v>
      </c>
      <c r="BJ156" s="39" t="s">
        <v>8</v>
      </c>
      <c r="BK156" s="133">
        <f t="shared" si="19"/>
        <v>0</v>
      </c>
      <c r="BL156" s="39" t="s">
        <v>304</v>
      </c>
      <c r="BM156" s="132" t="s">
        <v>4835</v>
      </c>
    </row>
    <row r="157" spans="1:65" s="49" customFormat="1" ht="14.45" customHeight="1">
      <c r="A157" s="47"/>
      <c r="B157" s="46"/>
      <c r="C157" s="135" t="s">
        <v>435</v>
      </c>
      <c r="D157" s="135" t="s">
        <v>300</v>
      </c>
      <c r="E157" s="136" t="s">
        <v>2319</v>
      </c>
      <c r="F157" s="137" t="s">
        <v>4781</v>
      </c>
      <c r="G157" s="138" t="s">
        <v>392</v>
      </c>
      <c r="H157" s="139">
        <v>355</v>
      </c>
      <c r="I157" s="23"/>
      <c r="J157" s="140">
        <f t="shared" si="10"/>
        <v>0</v>
      </c>
      <c r="K157" s="137" t="s">
        <v>1</v>
      </c>
      <c r="L157" s="46"/>
      <c r="M157" s="141" t="s">
        <v>1</v>
      </c>
      <c r="N157" s="142" t="s">
        <v>40</v>
      </c>
      <c r="O157" s="129"/>
      <c r="P157" s="130">
        <f t="shared" si="11"/>
        <v>0</v>
      </c>
      <c r="Q157" s="130">
        <v>0</v>
      </c>
      <c r="R157" s="130">
        <f t="shared" si="12"/>
        <v>0</v>
      </c>
      <c r="S157" s="130">
        <v>0</v>
      </c>
      <c r="T157" s="131">
        <f t="shared" si="1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310</v>
      </c>
      <c r="AY157" s="39" t="s">
        <v>298</v>
      </c>
      <c r="BE157" s="133">
        <f t="shared" si="14"/>
        <v>0</v>
      </c>
      <c r="BF157" s="133">
        <f t="shared" si="15"/>
        <v>0</v>
      </c>
      <c r="BG157" s="133">
        <f t="shared" si="16"/>
        <v>0</v>
      </c>
      <c r="BH157" s="133">
        <f t="shared" si="17"/>
        <v>0</v>
      </c>
      <c r="BI157" s="133">
        <f t="shared" si="18"/>
        <v>0</v>
      </c>
      <c r="BJ157" s="39" t="s">
        <v>8</v>
      </c>
      <c r="BK157" s="133">
        <f t="shared" si="19"/>
        <v>0</v>
      </c>
      <c r="BL157" s="39" t="s">
        <v>304</v>
      </c>
      <c r="BM157" s="132" t="s">
        <v>4836</v>
      </c>
    </row>
    <row r="158" spans="1:65" s="49" customFormat="1" ht="14.45" customHeight="1">
      <c r="A158" s="47"/>
      <c r="B158" s="46"/>
      <c r="C158" s="135" t="s">
        <v>442</v>
      </c>
      <c r="D158" s="135" t="s">
        <v>300</v>
      </c>
      <c r="E158" s="136" t="s">
        <v>2380</v>
      </c>
      <c r="F158" s="137" t="s">
        <v>4784</v>
      </c>
      <c r="G158" s="138" t="s">
        <v>1710</v>
      </c>
      <c r="H158" s="139">
        <v>26</v>
      </c>
      <c r="I158" s="23"/>
      <c r="J158" s="140">
        <f t="shared" si="10"/>
        <v>0</v>
      </c>
      <c r="K158" s="137" t="s">
        <v>1</v>
      </c>
      <c r="L158" s="46"/>
      <c r="M158" s="141" t="s">
        <v>1</v>
      </c>
      <c r="N158" s="142" t="s">
        <v>40</v>
      </c>
      <c r="O158" s="129"/>
      <c r="P158" s="130">
        <f t="shared" si="11"/>
        <v>0</v>
      </c>
      <c r="Q158" s="130">
        <v>0</v>
      </c>
      <c r="R158" s="130">
        <f t="shared" si="12"/>
        <v>0</v>
      </c>
      <c r="S158" s="130">
        <v>0</v>
      </c>
      <c r="T158" s="131">
        <f t="shared" si="1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310</v>
      </c>
      <c r="AY158" s="39" t="s">
        <v>298</v>
      </c>
      <c r="BE158" s="133">
        <f t="shared" si="14"/>
        <v>0</v>
      </c>
      <c r="BF158" s="133">
        <f t="shared" si="15"/>
        <v>0</v>
      </c>
      <c r="BG158" s="133">
        <f t="shared" si="16"/>
        <v>0</v>
      </c>
      <c r="BH158" s="133">
        <f t="shared" si="17"/>
        <v>0</v>
      </c>
      <c r="BI158" s="133">
        <f t="shared" si="18"/>
        <v>0</v>
      </c>
      <c r="BJ158" s="39" t="s">
        <v>8</v>
      </c>
      <c r="BK158" s="133">
        <f t="shared" si="19"/>
        <v>0</v>
      </c>
      <c r="BL158" s="39" t="s">
        <v>304</v>
      </c>
      <c r="BM158" s="132" t="s">
        <v>4837</v>
      </c>
    </row>
    <row r="159" spans="1:65" s="49" customFormat="1" ht="14.45" customHeight="1">
      <c r="A159" s="47"/>
      <c r="B159" s="46"/>
      <c r="C159" s="135" t="s">
        <v>448</v>
      </c>
      <c r="D159" s="135" t="s">
        <v>300</v>
      </c>
      <c r="E159" s="136" t="s">
        <v>4838</v>
      </c>
      <c r="F159" s="137" t="s">
        <v>4787</v>
      </c>
      <c r="G159" s="138" t="s">
        <v>1710</v>
      </c>
      <c r="H159" s="139">
        <v>64</v>
      </c>
      <c r="I159" s="23"/>
      <c r="J159" s="140">
        <f t="shared" si="10"/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 t="shared" si="11"/>
        <v>0</v>
      </c>
      <c r="Q159" s="130">
        <v>0</v>
      </c>
      <c r="R159" s="130">
        <f t="shared" si="12"/>
        <v>0</v>
      </c>
      <c r="S159" s="130">
        <v>0</v>
      </c>
      <c r="T159" s="131">
        <f t="shared" si="1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310</v>
      </c>
      <c r="AY159" s="39" t="s">
        <v>298</v>
      </c>
      <c r="BE159" s="133">
        <f t="shared" si="14"/>
        <v>0</v>
      </c>
      <c r="BF159" s="133">
        <f t="shared" si="15"/>
        <v>0</v>
      </c>
      <c r="BG159" s="133">
        <f t="shared" si="16"/>
        <v>0</v>
      </c>
      <c r="BH159" s="133">
        <f t="shared" si="17"/>
        <v>0</v>
      </c>
      <c r="BI159" s="133">
        <f t="shared" si="18"/>
        <v>0</v>
      </c>
      <c r="BJ159" s="39" t="s">
        <v>8</v>
      </c>
      <c r="BK159" s="133">
        <f t="shared" si="19"/>
        <v>0</v>
      </c>
      <c r="BL159" s="39" t="s">
        <v>304</v>
      </c>
      <c r="BM159" s="132" t="s">
        <v>4839</v>
      </c>
    </row>
    <row r="160" spans="1:65" s="49" customFormat="1" ht="14.45" customHeight="1">
      <c r="A160" s="47"/>
      <c r="B160" s="46"/>
      <c r="C160" s="135" t="s">
        <v>454</v>
      </c>
      <c r="D160" s="135" t="s">
        <v>300</v>
      </c>
      <c r="E160" s="136" t="s">
        <v>4840</v>
      </c>
      <c r="F160" s="137" t="s">
        <v>4790</v>
      </c>
      <c r="G160" s="138" t="s">
        <v>1710</v>
      </c>
      <c r="H160" s="139">
        <v>155</v>
      </c>
      <c r="I160" s="23"/>
      <c r="J160" s="140">
        <f t="shared" si="10"/>
        <v>0</v>
      </c>
      <c r="K160" s="137" t="s">
        <v>1</v>
      </c>
      <c r="L160" s="46"/>
      <c r="M160" s="141" t="s">
        <v>1</v>
      </c>
      <c r="N160" s="142" t="s">
        <v>40</v>
      </c>
      <c r="O160" s="129"/>
      <c r="P160" s="130">
        <f t="shared" si="11"/>
        <v>0</v>
      </c>
      <c r="Q160" s="130">
        <v>0</v>
      </c>
      <c r="R160" s="130">
        <f t="shared" si="12"/>
        <v>0</v>
      </c>
      <c r="S160" s="130">
        <v>0</v>
      </c>
      <c r="T160" s="131">
        <f t="shared" si="13"/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310</v>
      </c>
      <c r="AY160" s="39" t="s">
        <v>298</v>
      </c>
      <c r="BE160" s="133">
        <f t="shared" si="14"/>
        <v>0</v>
      </c>
      <c r="BF160" s="133">
        <f t="shared" si="15"/>
        <v>0</v>
      </c>
      <c r="BG160" s="133">
        <f t="shared" si="16"/>
        <v>0</v>
      </c>
      <c r="BH160" s="133">
        <f t="shared" si="17"/>
        <v>0</v>
      </c>
      <c r="BI160" s="133">
        <f t="shared" si="18"/>
        <v>0</v>
      </c>
      <c r="BJ160" s="39" t="s">
        <v>8</v>
      </c>
      <c r="BK160" s="133">
        <f t="shared" si="19"/>
        <v>0</v>
      </c>
      <c r="BL160" s="39" t="s">
        <v>304</v>
      </c>
      <c r="BM160" s="132" t="s">
        <v>4841</v>
      </c>
    </row>
    <row r="161" spans="1:65" s="49" customFormat="1" ht="14.45" customHeight="1">
      <c r="A161" s="47"/>
      <c r="B161" s="46"/>
      <c r="C161" s="135" t="s">
        <v>459</v>
      </c>
      <c r="D161" s="135" t="s">
        <v>300</v>
      </c>
      <c r="E161" s="136" t="s">
        <v>4842</v>
      </c>
      <c r="F161" s="137" t="s">
        <v>4793</v>
      </c>
      <c r="G161" s="138" t="s">
        <v>1710</v>
      </c>
      <c r="H161" s="139">
        <v>6</v>
      </c>
      <c r="I161" s="23"/>
      <c r="J161" s="140">
        <f t="shared" si="10"/>
        <v>0</v>
      </c>
      <c r="K161" s="137" t="s">
        <v>1</v>
      </c>
      <c r="L161" s="46"/>
      <c r="M161" s="141" t="s">
        <v>1</v>
      </c>
      <c r="N161" s="142" t="s">
        <v>40</v>
      </c>
      <c r="O161" s="129"/>
      <c r="P161" s="130">
        <f t="shared" si="11"/>
        <v>0</v>
      </c>
      <c r="Q161" s="130">
        <v>0</v>
      </c>
      <c r="R161" s="130">
        <f t="shared" si="12"/>
        <v>0</v>
      </c>
      <c r="S161" s="130">
        <v>0</v>
      </c>
      <c r="T161" s="131">
        <f t="shared" si="13"/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304</v>
      </c>
      <c r="AT161" s="132" t="s">
        <v>300</v>
      </c>
      <c r="AU161" s="132" t="s">
        <v>310</v>
      </c>
      <c r="AY161" s="39" t="s">
        <v>298</v>
      </c>
      <c r="BE161" s="133">
        <f t="shared" si="14"/>
        <v>0</v>
      </c>
      <c r="BF161" s="133">
        <f t="shared" si="15"/>
        <v>0</v>
      </c>
      <c r="BG161" s="133">
        <f t="shared" si="16"/>
        <v>0</v>
      </c>
      <c r="BH161" s="133">
        <f t="shared" si="17"/>
        <v>0</v>
      </c>
      <c r="BI161" s="133">
        <f t="shared" si="18"/>
        <v>0</v>
      </c>
      <c r="BJ161" s="39" t="s">
        <v>8</v>
      </c>
      <c r="BK161" s="133">
        <f t="shared" si="19"/>
        <v>0</v>
      </c>
      <c r="BL161" s="39" t="s">
        <v>304</v>
      </c>
      <c r="BM161" s="132" t="s">
        <v>4843</v>
      </c>
    </row>
    <row r="162" spans="1:65" s="49" customFormat="1" ht="14.45" customHeight="1">
      <c r="A162" s="47"/>
      <c r="B162" s="46"/>
      <c r="C162" s="135" t="s">
        <v>465</v>
      </c>
      <c r="D162" s="135" t="s">
        <v>300</v>
      </c>
      <c r="E162" s="136" t="s">
        <v>4844</v>
      </c>
      <c r="F162" s="137" t="s">
        <v>4795</v>
      </c>
      <c r="G162" s="138" t="s">
        <v>392</v>
      </c>
      <c r="H162" s="139">
        <v>12</v>
      </c>
      <c r="I162" s="23"/>
      <c r="J162" s="140">
        <f t="shared" si="10"/>
        <v>0</v>
      </c>
      <c r="K162" s="137" t="s">
        <v>1</v>
      </c>
      <c r="L162" s="46"/>
      <c r="M162" s="141" t="s">
        <v>1</v>
      </c>
      <c r="N162" s="142" t="s">
        <v>40</v>
      </c>
      <c r="O162" s="129"/>
      <c r="P162" s="130">
        <f t="shared" si="11"/>
        <v>0</v>
      </c>
      <c r="Q162" s="130">
        <v>0</v>
      </c>
      <c r="R162" s="130">
        <f t="shared" si="12"/>
        <v>0</v>
      </c>
      <c r="S162" s="130">
        <v>0</v>
      </c>
      <c r="T162" s="131">
        <f t="shared" si="13"/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310</v>
      </c>
      <c r="AY162" s="39" t="s">
        <v>298</v>
      </c>
      <c r="BE162" s="133">
        <f t="shared" si="14"/>
        <v>0</v>
      </c>
      <c r="BF162" s="133">
        <f t="shared" si="15"/>
        <v>0</v>
      </c>
      <c r="BG162" s="133">
        <f t="shared" si="16"/>
        <v>0</v>
      </c>
      <c r="BH162" s="133">
        <f t="shared" si="17"/>
        <v>0</v>
      </c>
      <c r="BI162" s="133">
        <f t="shared" si="18"/>
        <v>0</v>
      </c>
      <c r="BJ162" s="39" t="s">
        <v>8</v>
      </c>
      <c r="BK162" s="133">
        <f t="shared" si="19"/>
        <v>0</v>
      </c>
      <c r="BL162" s="39" t="s">
        <v>304</v>
      </c>
      <c r="BM162" s="132" t="s">
        <v>4845</v>
      </c>
    </row>
    <row r="163" spans="1:65" s="49" customFormat="1" ht="14.45" customHeight="1">
      <c r="A163" s="47"/>
      <c r="B163" s="46"/>
      <c r="C163" s="135" t="s">
        <v>471</v>
      </c>
      <c r="D163" s="135" t="s">
        <v>300</v>
      </c>
      <c r="E163" s="136" t="s">
        <v>4010</v>
      </c>
      <c r="F163" s="137" t="s">
        <v>2023</v>
      </c>
      <c r="G163" s="138" t="s">
        <v>392</v>
      </c>
      <c r="H163" s="139">
        <v>15</v>
      </c>
      <c r="I163" s="23"/>
      <c r="J163" s="140">
        <f t="shared" si="10"/>
        <v>0</v>
      </c>
      <c r="K163" s="137" t="s">
        <v>1</v>
      </c>
      <c r="L163" s="46"/>
      <c r="M163" s="141" t="s">
        <v>1</v>
      </c>
      <c r="N163" s="142" t="s">
        <v>40</v>
      </c>
      <c r="O163" s="129"/>
      <c r="P163" s="130">
        <f t="shared" si="11"/>
        <v>0</v>
      </c>
      <c r="Q163" s="130">
        <v>0</v>
      </c>
      <c r="R163" s="130">
        <f t="shared" si="12"/>
        <v>0</v>
      </c>
      <c r="S163" s="130">
        <v>0</v>
      </c>
      <c r="T163" s="131">
        <f t="shared" si="13"/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304</v>
      </c>
      <c r="AT163" s="132" t="s">
        <v>300</v>
      </c>
      <c r="AU163" s="132" t="s">
        <v>310</v>
      </c>
      <c r="AY163" s="39" t="s">
        <v>298</v>
      </c>
      <c r="BE163" s="133">
        <f t="shared" si="14"/>
        <v>0</v>
      </c>
      <c r="BF163" s="133">
        <f t="shared" si="15"/>
        <v>0</v>
      </c>
      <c r="BG163" s="133">
        <f t="shared" si="16"/>
        <v>0</v>
      </c>
      <c r="BH163" s="133">
        <f t="shared" si="17"/>
        <v>0</v>
      </c>
      <c r="BI163" s="133">
        <f t="shared" si="18"/>
        <v>0</v>
      </c>
      <c r="BJ163" s="39" t="s">
        <v>8</v>
      </c>
      <c r="BK163" s="133">
        <f t="shared" si="19"/>
        <v>0</v>
      </c>
      <c r="BL163" s="39" t="s">
        <v>304</v>
      </c>
      <c r="BM163" s="132" t="s">
        <v>4846</v>
      </c>
    </row>
    <row r="164" spans="1:65" s="49" customFormat="1" ht="14.45" customHeight="1">
      <c r="A164" s="47"/>
      <c r="B164" s="46"/>
      <c r="C164" s="135" t="s">
        <v>475</v>
      </c>
      <c r="D164" s="135" t="s">
        <v>300</v>
      </c>
      <c r="E164" s="136" t="s">
        <v>4847</v>
      </c>
      <c r="F164" s="137" t="s">
        <v>4799</v>
      </c>
      <c r="G164" s="138" t="s">
        <v>1710</v>
      </c>
      <c r="H164" s="139">
        <v>3</v>
      </c>
      <c r="I164" s="23"/>
      <c r="J164" s="140">
        <f t="shared" si="10"/>
        <v>0</v>
      </c>
      <c r="K164" s="137" t="s">
        <v>1</v>
      </c>
      <c r="L164" s="46"/>
      <c r="M164" s="141" t="s">
        <v>1</v>
      </c>
      <c r="N164" s="142" t="s">
        <v>40</v>
      </c>
      <c r="O164" s="129"/>
      <c r="P164" s="130">
        <f t="shared" si="11"/>
        <v>0</v>
      </c>
      <c r="Q164" s="130">
        <v>0</v>
      </c>
      <c r="R164" s="130">
        <f t="shared" si="12"/>
        <v>0</v>
      </c>
      <c r="S164" s="130">
        <v>0</v>
      </c>
      <c r="T164" s="131">
        <f t="shared" si="13"/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310</v>
      </c>
      <c r="AY164" s="39" t="s">
        <v>298</v>
      </c>
      <c r="BE164" s="133">
        <f t="shared" si="14"/>
        <v>0</v>
      </c>
      <c r="BF164" s="133">
        <f t="shared" si="15"/>
        <v>0</v>
      </c>
      <c r="BG164" s="133">
        <f t="shared" si="16"/>
        <v>0</v>
      </c>
      <c r="BH164" s="133">
        <f t="shared" si="17"/>
        <v>0</v>
      </c>
      <c r="BI164" s="133">
        <f t="shared" si="18"/>
        <v>0</v>
      </c>
      <c r="BJ164" s="39" t="s">
        <v>8</v>
      </c>
      <c r="BK164" s="133">
        <f t="shared" si="19"/>
        <v>0</v>
      </c>
      <c r="BL164" s="39" t="s">
        <v>304</v>
      </c>
      <c r="BM164" s="132" t="s">
        <v>4848</v>
      </c>
    </row>
    <row r="165" spans="1:65" s="49" customFormat="1" ht="14.45" customHeight="1">
      <c r="A165" s="47"/>
      <c r="B165" s="46"/>
      <c r="C165" s="135" t="s">
        <v>482</v>
      </c>
      <c r="D165" s="135" t="s">
        <v>300</v>
      </c>
      <c r="E165" s="136" t="s">
        <v>2392</v>
      </c>
      <c r="F165" s="137" t="s">
        <v>4802</v>
      </c>
      <c r="G165" s="138" t="s">
        <v>1710</v>
      </c>
      <c r="H165" s="139">
        <v>3</v>
      </c>
      <c r="I165" s="23"/>
      <c r="J165" s="140">
        <f t="shared" si="10"/>
        <v>0</v>
      </c>
      <c r="K165" s="137" t="s">
        <v>1</v>
      </c>
      <c r="L165" s="46"/>
      <c r="M165" s="141" t="s">
        <v>1</v>
      </c>
      <c r="N165" s="142" t="s">
        <v>40</v>
      </c>
      <c r="O165" s="129"/>
      <c r="P165" s="130">
        <f t="shared" si="11"/>
        <v>0</v>
      </c>
      <c r="Q165" s="130">
        <v>0</v>
      </c>
      <c r="R165" s="130">
        <f t="shared" si="12"/>
        <v>0</v>
      </c>
      <c r="S165" s="130">
        <v>0</v>
      </c>
      <c r="T165" s="131">
        <f t="shared" si="13"/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304</v>
      </c>
      <c r="AT165" s="132" t="s">
        <v>300</v>
      </c>
      <c r="AU165" s="132" t="s">
        <v>310</v>
      </c>
      <c r="AY165" s="39" t="s">
        <v>298</v>
      </c>
      <c r="BE165" s="133">
        <f t="shared" si="14"/>
        <v>0</v>
      </c>
      <c r="BF165" s="133">
        <f t="shared" si="15"/>
        <v>0</v>
      </c>
      <c r="BG165" s="133">
        <f t="shared" si="16"/>
        <v>0</v>
      </c>
      <c r="BH165" s="133">
        <f t="shared" si="17"/>
        <v>0</v>
      </c>
      <c r="BI165" s="133">
        <f t="shared" si="18"/>
        <v>0</v>
      </c>
      <c r="BJ165" s="39" t="s">
        <v>8</v>
      </c>
      <c r="BK165" s="133">
        <f t="shared" si="19"/>
        <v>0</v>
      </c>
      <c r="BL165" s="39" t="s">
        <v>304</v>
      </c>
      <c r="BM165" s="132" t="s">
        <v>4849</v>
      </c>
    </row>
    <row r="166" spans="1:65" s="49" customFormat="1" ht="14.45" customHeight="1">
      <c r="A166" s="47"/>
      <c r="B166" s="46"/>
      <c r="C166" s="135" t="s">
        <v>487</v>
      </c>
      <c r="D166" s="135" t="s">
        <v>300</v>
      </c>
      <c r="E166" s="136" t="s">
        <v>2376</v>
      </c>
      <c r="F166" s="137" t="s">
        <v>4804</v>
      </c>
      <c r="G166" s="138" t="s">
        <v>392</v>
      </c>
      <c r="H166" s="139">
        <v>12</v>
      </c>
      <c r="I166" s="23"/>
      <c r="J166" s="140">
        <f t="shared" si="10"/>
        <v>0</v>
      </c>
      <c r="K166" s="137" t="s">
        <v>1</v>
      </c>
      <c r="L166" s="46"/>
      <c r="M166" s="141" t="s">
        <v>1</v>
      </c>
      <c r="N166" s="142" t="s">
        <v>40</v>
      </c>
      <c r="O166" s="129"/>
      <c r="P166" s="130">
        <f t="shared" si="11"/>
        <v>0</v>
      </c>
      <c r="Q166" s="130">
        <v>0</v>
      </c>
      <c r="R166" s="130">
        <f t="shared" si="12"/>
        <v>0</v>
      </c>
      <c r="S166" s="130">
        <v>0</v>
      </c>
      <c r="T166" s="131">
        <f t="shared" si="13"/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310</v>
      </c>
      <c r="AY166" s="39" t="s">
        <v>298</v>
      </c>
      <c r="BE166" s="133">
        <f t="shared" si="14"/>
        <v>0</v>
      </c>
      <c r="BF166" s="133">
        <f t="shared" si="15"/>
        <v>0</v>
      </c>
      <c r="BG166" s="133">
        <f t="shared" si="16"/>
        <v>0</v>
      </c>
      <c r="BH166" s="133">
        <f t="shared" si="17"/>
        <v>0</v>
      </c>
      <c r="BI166" s="133">
        <f t="shared" si="18"/>
        <v>0</v>
      </c>
      <c r="BJ166" s="39" t="s">
        <v>8</v>
      </c>
      <c r="BK166" s="133">
        <f t="shared" si="19"/>
        <v>0</v>
      </c>
      <c r="BL166" s="39" t="s">
        <v>304</v>
      </c>
      <c r="BM166" s="132" t="s">
        <v>4850</v>
      </c>
    </row>
    <row r="167" spans="1:65" s="49" customFormat="1" ht="14.45" customHeight="1">
      <c r="A167" s="47"/>
      <c r="B167" s="46"/>
      <c r="C167" s="135" t="s">
        <v>496</v>
      </c>
      <c r="D167" s="135" t="s">
        <v>300</v>
      </c>
      <c r="E167" s="136" t="s">
        <v>2263</v>
      </c>
      <c r="F167" s="137" t="s">
        <v>4806</v>
      </c>
      <c r="G167" s="138" t="s">
        <v>392</v>
      </c>
      <c r="H167" s="139">
        <v>12</v>
      </c>
      <c r="I167" s="23"/>
      <c r="J167" s="140">
        <f t="shared" si="10"/>
        <v>0</v>
      </c>
      <c r="K167" s="137" t="s">
        <v>1</v>
      </c>
      <c r="L167" s="46"/>
      <c r="M167" s="141" t="s">
        <v>1</v>
      </c>
      <c r="N167" s="142" t="s">
        <v>40</v>
      </c>
      <c r="O167" s="129"/>
      <c r="P167" s="130">
        <f t="shared" si="11"/>
        <v>0</v>
      </c>
      <c r="Q167" s="130">
        <v>0</v>
      </c>
      <c r="R167" s="130">
        <f t="shared" si="12"/>
        <v>0</v>
      </c>
      <c r="S167" s="130">
        <v>0</v>
      </c>
      <c r="T167" s="131">
        <f t="shared" si="13"/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304</v>
      </c>
      <c r="AT167" s="132" t="s">
        <v>300</v>
      </c>
      <c r="AU167" s="132" t="s">
        <v>310</v>
      </c>
      <c r="AY167" s="39" t="s">
        <v>298</v>
      </c>
      <c r="BE167" s="133">
        <f t="shared" si="14"/>
        <v>0</v>
      </c>
      <c r="BF167" s="133">
        <f t="shared" si="15"/>
        <v>0</v>
      </c>
      <c r="BG167" s="133">
        <f t="shared" si="16"/>
        <v>0</v>
      </c>
      <c r="BH167" s="133">
        <f t="shared" si="17"/>
        <v>0</v>
      </c>
      <c r="BI167" s="133">
        <f t="shared" si="18"/>
        <v>0</v>
      </c>
      <c r="BJ167" s="39" t="s">
        <v>8</v>
      </c>
      <c r="BK167" s="133">
        <f t="shared" si="19"/>
        <v>0</v>
      </c>
      <c r="BL167" s="39" t="s">
        <v>304</v>
      </c>
      <c r="BM167" s="132" t="s">
        <v>4851</v>
      </c>
    </row>
    <row r="168" spans="1:65" s="49" customFormat="1" ht="14.45" customHeight="1">
      <c r="A168" s="47"/>
      <c r="B168" s="46"/>
      <c r="C168" s="135" t="s">
        <v>509</v>
      </c>
      <c r="D168" s="135" t="s">
        <v>300</v>
      </c>
      <c r="E168" s="136" t="s">
        <v>4852</v>
      </c>
      <c r="F168" s="137" t="s">
        <v>4809</v>
      </c>
      <c r="G168" s="138" t="s">
        <v>1710</v>
      </c>
      <c r="H168" s="139">
        <v>1</v>
      </c>
      <c r="I168" s="23"/>
      <c r="J168" s="140">
        <f t="shared" si="10"/>
        <v>0</v>
      </c>
      <c r="K168" s="137" t="s">
        <v>1</v>
      </c>
      <c r="L168" s="46"/>
      <c r="M168" s="141" t="s">
        <v>1</v>
      </c>
      <c r="N168" s="142" t="s">
        <v>40</v>
      </c>
      <c r="O168" s="129"/>
      <c r="P168" s="130">
        <f t="shared" si="11"/>
        <v>0</v>
      </c>
      <c r="Q168" s="130">
        <v>0</v>
      </c>
      <c r="R168" s="130">
        <f t="shared" si="12"/>
        <v>0</v>
      </c>
      <c r="S168" s="130">
        <v>0</v>
      </c>
      <c r="T168" s="131">
        <f t="shared" si="13"/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310</v>
      </c>
      <c r="AY168" s="39" t="s">
        <v>298</v>
      </c>
      <c r="BE168" s="133">
        <f t="shared" si="14"/>
        <v>0</v>
      </c>
      <c r="BF168" s="133">
        <f t="shared" si="15"/>
        <v>0</v>
      </c>
      <c r="BG168" s="133">
        <f t="shared" si="16"/>
        <v>0</v>
      </c>
      <c r="BH168" s="133">
        <f t="shared" si="17"/>
        <v>0</v>
      </c>
      <c r="BI168" s="133">
        <f t="shared" si="18"/>
        <v>0</v>
      </c>
      <c r="BJ168" s="39" t="s">
        <v>8</v>
      </c>
      <c r="BK168" s="133">
        <f t="shared" si="19"/>
        <v>0</v>
      </c>
      <c r="BL168" s="39" t="s">
        <v>304</v>
      </c>
      <c r="BM168" s="132" t="s">
        <v>4853</v>
      </c>
    </row>
    <row r="169" spans="1:65" s="49" customFormat="1" ht="14.45" customHeight="1">
      <c r="A169" s="47"/>
      <c r="B169" s="46"/>
      <c r="C169" s="135" t="s">
        <v>526</v>
      </c>
      <c r="D169" s="135" t="s">
        <v>300</v>
      </c>
      <c r="E169" s="136" t="s">
        <v>4854</v>
      </c>
      <c r="F169" s="137" t="s">
        <v>4812</v>
      </c>
      <c r="G169" s="138" t="s">
        <v>1710</v>
      </c>
      <c r="H169" s="139">
        <v>1</v>
      </c>
      <c r="I169" s="23"/>
      <c r="J169" s="140">
        <f t="shared" si="10"/>
        <v>0</v>
      </c>
      <c r="K169" s="137" t="s">
        <v>1</v>
      </c>
      <c r="L169" s="46"/>
      <c r="M169" s="141" t="s">
        <v>1</v>
      </c>
      <c r="N169" s="142" t="s">
        <v>40</v>
      </c>
      <c r="O169" s="129"/>
      <c r="P169" s="130">
        <f t="shared" si="11"/>
        <v>0</v>
      </c>
      <c r="Q169" s="130">
        <v>0</v>
      </c>
      <c r="R169" s="130">
        <f t="shared" si="12"/>
        <v>0</v>
      </c>
      <c r="S169" s="130">
        <v>0</v>
      </c>
      <c r="T169" s="131">
        <f t="shared" si="1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310</v>
      </c>
      <c r="AY169" s="39" t="s">
        <v>298</v>
      </c>
      <c r="BE169" s="133">
        <f t="shared" si="14"/>
        <v>0</v>
      </c>
      <c r="BF169" s="133">
        <f t="shared" si="15"/>
        <v>0</v>
      </c>
      <c r="BG169" s="133">
        <f t="shared" si="16"/>
        <v>0</v>
      </c>
      <c r="BH169" s="133">
        <f t="shared" si="17"/>
        <v>0</v>
      </c>
      <c r="BI169" s="133">
        <f t="shared" si="18"/>
        <v>0</v>
      </c>
      <c r="BJ169" s="39" t="s">
        <v>8</v>
      </c>
      <c r="BK169" s="133">
        <f t="shared" si="19"/>
        <v>0</v>
      </c>
      <c r="BL169" s="39" t="s">
        <v>304</v>
      </c>
      <c r="BM169" s="132" t="s">
        <v>4855</v>
      </c>
    </row>
    <row r="170" spans="1:65" s="49" customFormat="1" ht="14.45" customHeight="1">
      <c r="A170" s="47"/>
      <c r="B170" s="46"/>
      <c r="C170" s="135" t="s">
        <v>530</v>
      </c>
      <c r="D170" s="135" t="s">
        <v>300</v>
      </c>
      <c r="E170" s="136" t="s">
        <v>4856</v>
      </c>
      <c r="F170" s="137" t="s">
        <v>4815</v>
      </c>
      <c r="G170" s="138" t="s">
        <v>1710</v>
      </c>
      <c r="H170" s="139">
        <v>1</v>
      </c>
      <c r="I170" s="23"/>
      <c r="J170" s="140">
        <f t="shared" si="10"/>
        <v>0</v>
      </c>
      <c r="K170" s="137" t="s">
        <v>1</v>
      </c>
      <c r="L170" s="46"/>
      <c r="M170" s="141" t="s">
        <v>1</v>
      </c>
      <c r="N170" s="142" t="s">
        <v>40</v>
      </c>
      <c r="O170" s="129"/>
      <c r="P170" s="130">
        <f t="shared" si="11"/>
        <v>0</v>
      </c>
      <c r="Q170" s="130">
        <v>0</v>
      </c>
      <c r="R170" s="130">
        <f t="shared" si="12"/>
        <v>0</v>
      </c>
      <c r="S170" s="130">
        <v>0</v>
      </c>
      <c r="T170" s="131">
        <f t="shared" si="13"/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304</v>
      </c>
      <c r="AT170" s="132" t="s">
        <v>300</v>
      </c>
      <c r="AU170" s="132" t="s">
        <v>310</v>
      </c>
      <c r="AY170" s="39" t="s">
        <v>298</v>
      </c>
      <c r="BE170" s="133">
        <f t="shared" si="14"/>
        <v>0</v>
      </c>
      <c r="BF170" s="133">
        <f t="shared" si="15"/>
        <v>0</v>
      </c>
      <c r="BG170" s="133">
        <f t="shared" si="16"/>
        <v>0</v>
      </c>
      <c r="BH170" s="133">
        <f t="shared" si="17"/>
        <v>0</v>
      </c>
      <c r="BI170" s="133">
        <f t="shared" si="18"/>
        <v>0</v>
      </c>
      <c r="BJ170" s="39" t="s">
        <v>8</v>
      </c>
      <c r="BK170" s="133">
        <f t="shared" si="19"/>
        <v>0</v>
      </c>
      <c r="BL170" s="39" t="s">
        <v>304</v>
      </c>
      <c r="BM170" s="132" t="s">
        <v>4857</v>
      </c>
    </row>
    <row r="171" spans="1:65" s="49" customFormat="1" ht="14.45" customHeight="1">
      <c r="A171" s="47"/>
      <c r="B171" s="46"/>
      <c r="C171" s="135" t="s">
        <v>539</v>
      </c>
      <c r="D171" s="135" t="s">
        <v>300</v>
      </c>
      <c r="E171" s="136" t="s">
        <v>4858</v>
      </c>
      <c r="F171" s="137" t="s">
        <v>4818</v>
      </c>
      <c r="G171" s="138" t="s">
        <v>1710</v>
      </c>
      <c r="H171" s="139">
        <v>1</v>
      </c>
      <c r="I171" s="23"/>
      <c r="J171" s="140">
        <f t="shared" si="10"/>
        <v>0</v>
      </c>
      <c r="K171" s="137" t="s">
        <v>1</v>
      </c>
      <c r="L171" s="46"/>
      <c r="M171" s="141" t="s">
        <v>1</v>
      </c>
      <c r="N171" s="142" t="s">
        <v>40</v>
      </c>
      <c r="O171" s="129"/>
      <c r="P171" s="130">
        <f t="shared" si="11"/>
        <v>0</v>
      </c>
      <c r="Q171" s="130">
        <v>0</v>
      </c>
      <c r="R171" s="130">
        <f t="shared" si="12"/>
        <v>0</v>
      </c>
      <c r="S171" s="130">
        <v>0</v>
      </c>
      <c r="T171" s="131">
        <f t="shared" si="13"/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310</v>
      </c>
      <c r="AY171" s="39" t="s">
        <v>298</v>
      </c>
      <c r="BE171" s="133">
        <f t="shared" si="14"/>
        <v>0</v>
      </c>
      <c r="BF171" s="133">
        <f t="shared" si="15"/>
        <v>0</v>
      </c>
      <c r="BG171" s="133">
        <f t="shared" si="16"/>
        <v>0</v>
      </c>
      <c r="BH171" s="133">
        <f t="shared" si="17"/>
        <v>0</v>
      </c>
      <c r="BI171" s="133">
        <f t="shared" si="18"/>
        <v>0</v>
      </c>
      <c r="BJ171" s="39" t="s">
        <v>8</v>
      </c>
      <c r="BK171" s="133">
        <f t="shared" si="19"/>
        <v>0</v>
      </c>
      <c r="BL171" s="39" t="s">
        <v>304</v>
      </c>
      <c r="BM171" s="132" t="s">
        <v>4859</v>
      </c>
    </row>
    <row r="172" spans="1:65" s="49" customFormat="1" ht="14.45" customHeight="1">
      <c r="A172" s="47"/>
      <c r="B172" s="46"/>
      <c r="C172" s="135" t="s">
        <v>548</v>
      </c>
      <c r="D172" s="135" t="s">
        <v>300</v>
      </c>
      <c r="E172" s="136" t="s">
        <v>4860</v>
      </c>
      <c r="F172" s="137" t="s">
        <v>4821</v>
      </c>
      <c r="G172" s="138" t="s">
        <v>1710</v>
      </c>
      <c r="H172" s="139">
        <v>1</v>
      </c>
      <c r="I172" s="23"/>
      <c r="J172" s="140">
        <f t="shared" si="10"/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 t="shared" si="11"/>
        <v>0</v>
      </c>
      <c r="Q172" s="130">
        <v>0</v>
      </c>
      <c r="R172" s="130">
        <f t="shared" si="12"/>
        <v>0</v>
      </c>
      <c r="S172" s="130">
        <v>0</v>
      </c>
      <c r="T172" s="131">
        <f t="shared" si="13"/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310</v>
      </c>
      <c r="AY172" s="39" t="s">
        <v>298</v>
      </c>
      <c r="BE172" s="133">
        <f t="shared" si="14"/>
        <v>0</v>
      </c>
      <c r="BF172" s="133">
        <f t="shared" si="15"/>
        <v>0</v>
      </c>
      <c r="BG172" s="133">
        <f t="shared" si="16"/>
        <v>0</v>
      </c>
      <c r="BH172" s="133">
        <f t="shared" si="17"/>
        <v>0</v>
      </c>
      <c r="BI172" s="133">
        <f t="shared" si="18"/>
        <v>0</v>
      </c>
      <c r="BJ172" s="39" t="s">
        <v>8</v>
      </c>
      <c r="BK172" s="133">
        <f t="shared" si="19"/>
        <v>0</v>
      </c>
      <c r="BL172" s="39" t="s">
        <v>304</v>
      </c>
      <c r="BM172" s="132" t="s">
        <v>4861</v>
      </c>
    </row>
    <row r="173" spans="1:65" s="49" customFormat="1" ht="14.45" customHeight="1">
      <c r="A173" s="47"/>
      <c r="B173" s="46"/>
      <c r="C173" s="135" t="s">
        <v>554</v>
      </c>
      <c r="D173" s="135" t="s">
        <v>300</v>
      </c>
      <c r="E173" s="136" t="s">
        <v>4862</v>
      </c>
      <c r="F173" s="137" t="s">
        <v>4824</v>
      </c>
      <c r="G173" s="138" t="s">
        <v>1710</v>
      </c>
      <c r="H173" s="139">
        <v>1</v>
      </c>
      <c r="I173" s="23"/>
      <c r="J173" s="140">
        <f t="shared" si="10"/>
        <v>0</v>
      </c>
      <c r="K173" s="137" t="s">
        <v>1</v>
      </c>
      <c r="L173" s="46"/>
      <c r="M173" s="141" t="s">
        <v>1</v>
      </c>
      <c r="N173" s="142" t="s">
        <v>40</v>
      </c>
      <c r="O173" s="129"/>
      <c r="P173" s="130">
        <f t="shared" si="11"/>
        <v>0</v>
      </c>
      <c r="Q173" s="130">
        <v>0</v>
      </c>
      <c r="R173" s="130">
        <f t="shared" si="12"/>
        <v>0</v>
      </c>
      <c r="S173" s="130">
        <v>0</v>
      </c>
      <c r="T173" s="131">
        <f t="shared" si="13"/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310</v>
      </c>
      <c r="AY173" s="39" t="s">
        <v>298</v>
      </c>
      <c r="BE173" s="133">
        <f t="shared" si="14"/>
        <v>0</v>
      </c>
      <c r="BF173" s="133">
        <f t="shared" si="15"/>
        <v>0</v>
      </c>
      <c r="BG173" s="133">
        <f t="shared" si="16"/>
        <v>0</v>
      </c>
      <c r="BH173" s="133">
        <f t="shared" si="17"/>
        <v>0</v>
      </c>
      <c r="BI173" s="133">
        <f t="shared" si="18"/>
        <v>0</v>
      </c>
      <c r="BJ173" s="39" t="s">
        <v>8</v>
      </c>
      <c r="BK173" s="133">
        <f t="shared" si="19"/>
        <v>0</v>
      </c>
      <c r="BL173" s="39" t="s">
        <v>304</v>
      </c>
      <c r="BM173" s="132" t="s">
        <v>4863</v>
      </c>
    </row>
    <row r="174" spans="1:65" s="49" customFormat="1" ht="14.45" customHeight="1">
      <c r="A174" s="47"/>
      <c r="B174" s="46"/>
      <c r="C174" s="135" t="s">
        <v>577</v>
      </c>
      <c r="D174" s="135" t="s">
        <v>300</v>
      </c>
      <c r="E174" s="136" t="s">
        <v>4864</v>
      </c>
      <c r="F174" s="137" t="s">
        <v>4865</v>
      </c>
      <c r="G174" s="138" t="s">
        <v>1710</v>
      </c>
      <c r="H174" s="139">
        <v>4</v>
      </c>
      <c r="I174" s="23"/>
      <c r="J174" s="140">
        <f t="shared" si="10"/>
        <v>0</v>
      </c>
      <c r="K174" s="137" t="s">
        <v>1</v>
      </c>
      <c r="L174" s="46"/>
      <c r="M174" s="141" t="s">
        <v>1</v>
      </c>
      <c r="N174" s="142" t="s">
        <v>40</v>
      </c>
      <c r="O174" s="129"/>
      <c r="P174" s="130">
        <f t="shared" si="11"/>
        <v>0</v>
      </c>
      <c r="Q174" s="130">
        <v>0</v>
      </c>
      <c r="R174" s="130">
        <f t="shared" si="12"/>
        <v>0</v>
      </c>
      <c r="S174" s="130">
        <v>0</v>
      </c>
      <c r="T174" s="131">
        <f t="shared" si="13"/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304</v>
      </c>
      <c r="AT174" s="132" t="s">
        <v>300</v>
      </c>
      <c r="AU174" s="132" t="s">
        <v>310</v>
      </c>
      <c r="AY174" s="39" t="s">
        <v>298</v>
      </c>
      <c r="BE174" s="133">
        <f t="shared" si="14"/>
        <v>0</v>
      </c>
      <c r="BF174" s="133">
        <f t="shared" si="15"/>
        <v>0</v>
      </c>
      <c r="BG174" s="133">
        <f t="shared" si="16"/>
        <v>0</v>
      </c>
      <c r="BH174" s="133">
        <f t="shared" si="17"/>
        <v>0</v>
      </c>
      <c r="BI174" s="133">
        <f t="shared" si="18"/>
        <v>0</v>
      </c>
      <c r="BJ174" s="39" t="s">
        <v>8</v>
      </c>
      <c r="BK174" s="133">
        <f t="shared" si="19"/>
        <v>0</v>
      </c>
      <c r="BL174" s="39" t="s">
        <v>304</v>
      </c>
      <c r="BM174" s="132" t="s">
        <v>4866</v>
      </c>
    </row>
    <row r="175" spans="2:63" s="107" customFormat="1" ht="22.9" customHeight="1">
      <c r="B175" s="108"/>
      <c r="D175" s="109" t="s">
        <v>74</v>
      </c>
      <c r="E175" s="118" t="s">
        <v>2406</v>
      </c>
      <c r="F175" s="118" t="s">
        <v>1898</v>
      </c>
      <c r="J175" s="119">
        <f>BK175</f>
        <v>0</v>
      </c>
      <c r="L175" s="108"/>
      <c r="M175" s="112"/>
      <c r="N175" s="113"/>
      <c r="O175" s="113"/>
      <c r="P175" s="114">
        <f>P176</f>
        <v>0</v>
      </c>
      <c r="Q175" s="113"/>
      <c r="R175" s="114">
        <f>R176</f>
        <v>0</v>
      </c>
      <c r="S175" s="113"/>
      <c r="T175" s="115">
        <f>T176</f>
        <v>0</v>
      </c>
      <c r="AR175" s="109" t="s">
        <v>310</v>
      </c>
      <c r="AT175" s="116" t="s">
        <v>74</v>
      </c>
      <c r="AU175" s="116" t="s">
        <v>8</v>
      </c>
      <c r="AY175" s="109" t="s">
        <v>298</v>
      </c>
      <c r="BK175" s="117">
        <f>BK176</f>
        <v>0</v>
      </c>
    </row>
    <row r="176" spans="1:65" s="49" customFormat="1" ht="14.45" customHeight="1">
      <c r="A176" s="47"/>
      <c r="B176" s="46"/>
      <c r="C176" s="120" t="s">
        <v>605</v>
      </c>
      <c r="D176" s="120" t="s">
        <v>358</v>
      </c>
      <c r="E176" s="121" t="s">
        <v>2424</v>
      </c>
      <c r="F176" s="122" t="s">
        <v>2414</v>
      </c>
      <c r="G176" s="123" t="s">
        <v>2415</v>
      </c>
      <c r="H176" s="124">
        <v>1</v>
      </c>
      <c r="I176" s="24"/>
      <c r="J176" s="125">
        <f>ROUND(I176*H176,0)</f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2045</v>
      </c>
      <c r="AT176" s="132" t="s">
        <v>358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762</v>
      </c>
      <c r="BM176" s="132" t="s">
        <v>4867</v>
      </c>
    </row>
    <row r="177" spans="2:63" s="107" customFormat="1" ht="22.9" customHeight="1">
      <c r="B177" s="108"/>
      <c r="D177" s="109" t="s">
        <v>74</v>
      </c>
      <c r="E177" s="118" t="s">
        <v>2417</v>
      </c>
      <c r="F177" s="118" t="s">
        <v>2418</v>
      </c>
      <c r="J177" s="119">
        <f>BK177</f>
        <v>0</v>
      </c>
      <c r="L177" s="108"/>
      <c r="M177" s="112"/>
      <c r="N177" s="113"/>
      <c r="O177" s="113"/>
      <c r="P177" s="114">
        <f>P178</f>
        <v>0</v>
      </c>
      <c r="Q177" s="113"/>
      <c r="R177" s="114">
        <f>R178</f>
        <v>0</v>
      </c>
      <c r="S177" s="113"/>
      <c r="T177" s="115">
        <f>T178</f>
        <v>0</v>
      </c>
      <c r="AR177" s="109" t="s">
        <v>310</v>
      </c>
      <c r="AT177" s="116" t="s">
        <v>74</v>
      </c>
      <c r="AU177" s="116" t="s">
        <v>8</v>
      </c>
      <c r="AY177" s="109" t="s">
        <v>298</v>
      </c>
      <c r="BK177" s="117">
        <f>BK178</f>
        <v>0</v>
      </c>
    </row>
    <row r="178" spans="1:65" s="49" customFormat="1" ht="14.45" customHeight="1">
      <c r="A178" s="47"/>
      <c r="B178" s="46"/>
      <c r="C178" s="120" t="s">
        <v>609</v>
      </c>
      <c r="D178" s="120" t="s">
        <v>358</v>
      </c>
      <c r="E178" s="121" t="s">
        <v>2413</v>
      </c>
      <c r="F178" s="122" t="s">
        <v>2420</v>
      </c>
      <c r="G178" s="123" t="s">
        <v>2415</v>
      </c>
      <c r="H178" s="124">
        <v>1</v>
      </c>
      <c r="I178" s="24"/>
      <c r="J178" s="125">
        <f>ROUND(I178*H178,0)</f>
        <v>0</v>
      </c>
      <c r="K178" s="122" t="s">
        <v>1</v>
      </c>
      <c r="L178" s="126"/>
      <c r="M178" s="143" t="s">
        <v>1</v>
      </c>
      <c r="N178" s="144" t="s">
        <v>40</v>
      </c>
      <c r="O178" s="145"/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2045</v>
      </c>
      <c r="AT178" s="132" t="s">
        <v>358</v>
      </c>
      <c r="AU178" s="132" t="s">
        <v>83</v>
      </c>
      <c r="AY178" s="39" t="s">
        <v>298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39" t="s">
        <v>8</v>
      </c>
      <c r="BK178" s="133">
        <f>ROUND(I178*H178,0)</f>
        <v>0</v>
      </c>
      <c r="BL178" s="39" t="s">
        <v>762</v>
      </c>
      <c r="BM178" s="132" t="s">
        <v>4868</v>
      </c>
    </row>
    <row r="179" spans="1:31" s="49" customFormat="1" ht="6.95" customHeight="1">
      <c r="A179" s="47"/>
      <c r="B179" s="73"/>
      <c r="C179" s="74"/>
      <c r="D179" s="74"/>
      <c r="E179" s="74"/>
      <c r="F179" s="74"/>
      <c r="G179" s="74"/>
      <c r="H179" s="74"/>
      <c r="I179" s="74"/>
      <c r="J179" s="74"/>
      <c r="K179" s="74"/>
      <c r="L179" s="46"/>
      <c r="M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="38" customFormat="1" ht="12"/>
    <row r="181" s="38" customFormat="1" ht="12"/>
  </sheetData>
  <sheetProtection password="D62F" sheet="1" objects="1" scenarios="1"/>
  <autoFilter ref="C124:K17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6">
      <selection activeCell="E105" sqref="E105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151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1:31" s="49" customFormat="1" ht="12" customHeight="1">
      <c r="A8" s="47"/>
      <c r="B8" s="46"/>
      <c r="C8" s="47"/>
      <c r="D8" s="45" t="s">
        <v>171</v>
      </c>
      <c r="E8" s="47"/>
      <c r="F8" s="47"/>
      <c r="G8" s="47"/>
      <c r="H8" s="47"/>
      <c r="I8" s="47"/>
      <c r="J8" s="47"/>
      <c r="K8" s="47"/>
      <c r="L8" s="48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49" customFormat="1" ht="16.5" customHeight="1">
      <c r="A9" s="47"/>
      <c r="B9" s="46"/>
      <c r="C9" s="47"/>
      <c r="D9" s="47"/>
      <c r="E9" s="249" t="s">
        <v>4869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>
      <c r="A10" s="47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2" customHeight="1">
      <c r="A11" s="47"/>
      <c r="B11" s="46"/>
      <c r="C11" s="47"/>
      <c r="D11" s="45" t="s">
        <v>18</v>
      </c>
      <c r="E11" s="47"/>
      <c r="F11" s="50" t="s">
        <v>1</v>
      </c>
      <c r="G11" s="47"/>
      <c r="H11" s="47"/>
      <c r="I11" s="45" t="s">
        <v>19</v>
      </c>
      <c r="J11" s="50" t="s">
        <v>1</v>
      </c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 customHeight="1">
      <c r="A12" s="47"/>
      <c r="B12" s="46"/>
      <c r="C12" s="47"/>
      <c r="D12" s="45" t="s">
        <v>20</v>
      </c>
      <c r="E12" s="47"/>
      <c r="F12" s="50" t="s">
        <v>21</v>
      </c>
      <c r="G12" s="47"/>
      <c r="H12" s="47"/>
      <c r="I12" s="45" t="s">
        <v>22</v>
      </c>
      <c r="J12" s="210">
        <f>'Rekapitulace stavby'!AN8</f>
        <v>0</v>
      </c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0.9" customHeight="1">
      <c r="A13" s="47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23</v>
      </c>
      <c r="E14" s="47"/>
      <c r="F14" s="47"/>
      <c r="G14" s="47"/>
      <c r="H14" s="47"/>
      <c r="I14" s="45" t="s">
        <v>24</v>
      </c>
      <c r="J14" s="50" t="s">
        <v>1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8" customHeight="1">
      <c r="A15" s="47"/>
      <c r="B15" s="46"/>
      <c r="C15" s="47"/>
      <c r="D15" s="47"/>
      <c r="E15" s="50" t="s">
        <v>25</v>
      </c>
      <c r="F15" s="47"/>
      <c r="G15" s="47"/>
      <c r="H15" s="47"/>
      <c r="I15" s="45" t="s">
        <v>26</v>
      </c>
      <c r="J15" s="50" t="s">
        <v>1</v>
      </c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6.95" customHeight="1">
      <c r="A16" s="47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2" customHeight="1">
      <c r="A17" s="47"/>
      <c r="B17" s="46"/>
      <c r="C17" s="47"/>
      <c r="D17" s="45" t="s">
        <v>27</v>
      </c>
      <c r="E17" s="47"/>
      <c r="F17" s="47"/>
      <c r="G17" s="47"/>
      <c r="H17" s="47"/>
      <c r="I17" s="45" t="s">
        <v>24</v>
      </c>
      <c r="J17" s="36" t="str">
        <f>'Rekapitulace stavby'!AN13</f>
        <v>Vyplň údaj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18" customHeight="1">
      <c r="A18" s="47"/>
      <c r="B18" s="46"/>
      <c r="C18" s="47"/>
      <c r="D18" s="47"/>
      <c r="E18" s="294" t="str">
        <f>'Rekapitulace stavby'!E14</f>
        <v>Vyplň údaj</v>
      </c>
      <c r="F18" s="295"/>
      <c r="G18" s="295"/>
      <c r="H18" s="295"/>
      <c r="I18" s="45" t="s">
        <v>26</v>
      </c>
      <c r="J18" s="36" t="str">
        <f>'Rekapitulace stavby'!AN14</f>
        <v>Vyplň údaj</v>
      </c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6.95" customHeight="1">
      <c r="A19" s="47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2" customHeight="1">
      <c r="A20" s="47"/>
      <c r="B20" s="46"/>
      <c r="C20" s="47"/>
      <c r="D20" s="45" t="s">
        <v>29</v>
      </c>
      <c r="E20" s="47"/>
      <c r="F20" s="47"/>
      <c r="G20" s="47"/>
      <c r="H20" s="47"/>
      <c r="I20" s="45" t="s">
        <v>24</v>
      </c>
      <c r="J20" s="50" t="s">
        <v>1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18" customHeight="1">
      <c r="A21" s="47"/>
      <c r="B21" s="46"/>
      <c r="C21" s="47"/>
      <c r="D21" s="47"/>
      <c r="E21" s="50" t="s">
        <v>30</v>
      </c>
      <c r="F21" s="47"/>
      <c r="G21" s="47"/>
      <c r="H21" s="47"/>
      <c r="I21" s="45" t="s">
        <v>26</v>
      </c>
      <c r="J21" s="50" t="s">
        <v>1</v>
      </c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6.95" customHeight="1">
      <c r="A22" s="47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2" customHeight="1">
      <c r="A23" s="47"/>
      <c r="B23" s="46"/>
      <c r="C23" s="47"/>
      <c r="D23" s="45" t="s">
        <v>32</v>
      </c>
      <c r="E23" s="47"/>
      <c r="F23" s="47"/>
      <c r="G23" s="47"/>
      <c r="H23" s="47"/>
      <c r="I23" s="45" t="s">
        <v>24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18" customHeight="1">
      <c r="A24" s="47"/>
      <c r="B24" s="46"/>
      <c r="C24" s="47"/>
      <c r="D24" s="47"/>
      <c r="E24" s="50" t="s">
        <v>33</v>
      </c>
      <c r="F24" s="47"/>
      <c r="G24" s="47"/>
      <c r="H24" s="47"/>
      <c r="I24" s="45" t="s">
        <v>26</v>
      </c>
      <c r="J24" s="50" t="s">
        <v>1</v>
      </c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6.95" customHeight="1">
      <c r="A25" s="4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2" customHeight="1">
      <c r="A26" s="47"/>
      <c r="B26" s="46"/>
      <c r="C26" s="47"/>
      <c r="D26" s="45" t="s">
        <v>34</v>
      </c>
      <c r="E26" s="47"/>
      <c r="F26" s="47"/>
      <c r="G26" s="47"/>
      <c r="H26" s="47"/>
      <c r="I26" s="47"/>
      <c r="J26" s="47"/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54" customFormat="1" ht="16.5" customHeight="1">
      <c r="A27" s="51"/>
      <c r="B27" s="52"/>
      <c r="C27" s="51"/>
      <c r="D27" s="51"/>
      <c r="E27" s="283" t="s">
        <v>1</v>
      </c>
      <c r="F27" s="283"/>
      <c r="G27" s="283"/>
      <c r="H27" s="283"/>
      <c r="I27" s="51"/>
      <c r="J27" s="51"/>
      <c r="K27" s="51"/>
      <c r="L27" s="53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49" customFormat="1" ht="6.95" customHeight="1">
      <c r="A28" s="4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49" customFormat="1" ht="6.95" customHeight="1">
      <c r="A29" s="47"/>
      <c r="B29" s="46"/>
      <c r="C29" s="47"/>
      <c r="D29" s="55"/>
      <c r="E29" s="55"/>
      <c r="F29" s="55"/>
      <c r="G29" s="55"/>
      <c r="H29" s="55"/>
      <c r="I29" s="55"/>
      <c r="J29" s="55"/>
      <c r="K29" s="55"/>
      <c r="L29" s="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s="49" customFormat="1" ht="25.35" customHeight="1">
      <c r="A30" s="47"/>
      <c r="B30" s="46"/>
      <c r="C30" s="47"/>
      <c r="D30" s="56" t="s">
        <v>35</v>
      </c>
      <c r="E30" s="47"/>
      <c r="F30" s="47"/>
      <c r="G30" s="47"/>
      <c r="H30" s="47"/>
      <c r="I30" s="47"/>
      <c r="J30" s="219">
        <f>ROUND(J126,0)</f>
        <v>0</v>
      </c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14.45" customHeight="1">
      <c r="A32" s="47"/>
      <c r="B32" s="46"/>
      <c r="C32" s="47"/>
      <c r="D32" s="47"/>
      <c r="E32" s="47"/>
      <c r="F32" s="198" t="s">
        <v>37</v>
      </c>
      <c r="G32" s="47"/>
      <c r="H32" s="47"/>
      <c r="I32" s="198" t="s">
        <v>36</v>
      </c>
      <c r="J32" s="198" t="s">
        <v>38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14.45" customHeight="1">
      <c r="A33" s="47"/>
      <c r="B33" s="46"/>
      <c r="C33" s="47"/>
      <c r="D33" s="57" t="s">
        <v>39</v>
      </c>
      <c r="E33" s="45" t="s">
        <v>40</v>
      </c>
      <c r="F33" s="58">
        <f>ROUND((SUM(BE126:BE145)),0)</f>
        <v>0</v>
      </c>
      <c r="G33" s="47"/>
      <c r="H33" s="47"/>
      <c r="I33" s="59">
        <v>0.21</v>
      </c>
      <c r="J33" s="58">
        <f>ROUND(((SUM(BE126:BE145))*I33),0)</f>
        <v>0</v>
      </c>
      <c r="K33" s="47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5" t="s">
        <v>41</v>
      </c>
      <c r="F34" s="58">
        <f>ROUND((SUM(BF126:BF145)),0)</f>
        <v>0</v>
      </c>
      <c r="G34" s="47"/>
      <c r="H34" s="47"/>
      <c r="I34" s="59">
        <v>0.15</v>
      </c>
      <c r="J34" s="58">
        <f>ROUND(((SUM(BF126:BF145))*I34),0)</f>
        <v>0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 hidden="1">
      <c r="A35" s="47"/>
      <c r="B35" s="46"/>
      <c r="C35" s="47"/>
      <c r="D35" s="47"/>
      <c r="E35" s="45" t="s">
        <v>42</v>
      </c>
      <c r="F35" s="58">
        <f>ROUND((SUM(BG126:BG145)),0)</f>
        <v>0</v>
      </c>
      <c r="G35" s="47"/>
      <c r="H35" s="47"/>
      <c r="I35" s="59">
        <v>0.21</v>
      </c>
      <c r="J35" s="58">
        <f>0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 hidden="1">
      <c r="A36" s="47"/>
      <c r="B36" s="46"/>
      <c r="C36" s="47"/>
      <c r="D36" s="47"/>
      <c r="E36" s="45" t="s">
        <v>43</v>
      </c>
      <c r="F36" s="58">
        <f>ROUND((SUM(BH126:BH145)),0)</f>
        <v>0</v>
      </c>
      <c r="G36" s="47"/>
      <c r="H36" s="47"/>
      <c r="I36" s="59">
        <v>0.15</v>
      </c>
      <c r="J36" s="58">
        <f>0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44</v>
      </c>
      <c r="F37" s="58">
        <f>ROUND((SUM(BI126:BI145)),0)</f>
        <v>0</v>
      </c>
      <c r="G37" s="47"/>
      <c r="H37" s="47"/>
      <c r="I37" s="59">
        <v>0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6.95" customHeight="1">
      <c r="A38" s="47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25.35" customHeight="1">
      <c r="A39" s="47"/>
      <c r="B39" s="46"/>
      <c r="C39" s="60"/>
      <c r="D39" s="61" t="s">
        <v>45</v>
      </c>
      <c r="E39" s="62"/>
      <c r="F39" s="62"/>
      <c r="G39" s="63" t="s">
        <v>46</v>
      </c>
      <c r="H39" s="64" t="s">
        <v>47</v>
      </c>
      <c r="I39" s="62"/>
      <c r="J39" s="65">
        <f>SUM(J30:J37)</f>
        <v>0</v>
      </c>
      <c r="K39" s="66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14.4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2:12" s="38" customFormat="1" ht="14.45" customHeight="1">
      <c r="B41" s="42"/>
      <c r="L41" s="42"/>
    </row>
    <row r="42" spans="2:12" s="38" customFormat="1" ht="14.45" customHeight="1">
      <c r="B42" s="42"/>
      <c r="L42" s="42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9" customFormat="1" ht="12" customHeight="1">
      <c r="A86" s="47"/>
      <c r="B86" s="46"/>
      <c r="C86" s="45" t="s">
        <v>171</v>
      </c>
      <c r="D86" s="47"/>
      <c r="E86" s="47"/>
      <c r="F86" s="47"/>
      <c r="G86" s="47"/>
      <c r="H86" s="47"/>
      <c r="I86" s="47"/>
      <c r="J86" s="47"/>
      <c r="K86" s="47"/>
      <c r="L86" s="48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s="49" customFormat="1" ht="16.5" customHeight="1">
      <c r="A87" s="47"/>
      <c r="B87" s="46"/>
      <c r="C87" s="47"/>
      <c r="D87" s="47"/>
      <c r="E87" s="249" t="str">
        <f>E9</f>
        <v>99b - Vedlejší náklady - změna B. 2. etapa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6.95" customHeight="1">
      <c r="A88" s="47"/>
      <c r="B88" s="46"/>
      <c r="C88" s="47"/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2" customHeight="1">
      <c r="A89" s="47"/>
      <c r="B89" s="46"/>
      <c r="C89" s="45" t="s">
        <v>20</v>
      </c>
      <c r="D89" s="47"/>
      <c r="E89" s="47"/>
      <c r="F89" s="50" t="str">
        <f>F12</f>
        <v>Dvůr Králové nad Labem</v>
      </c>
      <c r="G89" s="47"/>
      <c r="H89" s="47"/>
      <c r="I89" s="45" t="s">
        <v>22</v>
      </c>
      <c r="J89" s="210">
        <f>IF(J12="","",J12)</f>
        <v>0</v>
      </c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40.15" customHeight="1">
      <c r="A91" s="47"/>
      <c r="B91" s="46"/>
      <c r="C91" s="45" t="s">
        <v>23</v>
      </c>
      <c r="D91" s="47"/>
      <c r="E91" s="47"/>
      <c r="F91" s="50" t="str">
        <f>E15</f>
        <v>ZOO Dvůr Králové a.s., Štefánikova 1029, D.K.n.L.</v>
      </c>
      <c r="G91" s="47"/>
      <c r="H91" s="47"/>
      <c r="I91" s="45" t="s">
        <v>29</v>
      </c>
      <c r="J91" s="77" t="str">
        <f>E21</f>
        <v>Projektis spol. s r.o., Legionářská 562, D.K.n.L.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15.2" customHeight="1">
      <c r="A92" s="47"/>
      <c r="B92" s="46"/>
      <c r="C92" s="45" t="s">
        <v>27</v>
      </c>
      <c r="D92" s="47"/>
      <c r="E92" s="47"/>
      <c r="F92" s="50" t="str">
        <f>IF(E18="","",E18)</f>
        <v>Vyplň údaj</v>
      </c>
      <c r="G92" s="47"/>
      <c r="H92" s="47"/>
      <c r="I92" s="45" t="s">
        <v>32</v>
      </c>
      <c r="J92" s="77" t="str">
        <f>E24</f>
        <v>ing. V. Švehla</v>
      </c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10.35" customHeight="1">
      <c r="A93" s="47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29.25" customHeight="1">
      <c r="A94" s="47"/>
      <c r="B94" s="46"/>
      <c r="C94" s="78" t="s">
        <v>257</v>
      </c>
      <c r="D94" s="60"/>
      <c r="E94" s="60"/>
      <c r="F94" s="60"/>
      <c r="G94" s="60"/>
      <c r="H94" s="60"/>
      <c r="I94" s="60"/>
      <c r="J94" s="79" t="s">
        <v>258</v>
      </c>
      <c r="K94" s="60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47" s="49" customFormat="1" ht="22.9" customHeight="1">
      <c r="A96" s="47"/>
      <c r="B96" s="46"/>
      <c r="C96" s="80" t="s">
        <v>259</v>
      </c>
      <c r="D96" s="47"/>
      <c r="E96" s="47"/>
      <c r="F96" s="47"/>
      <c r="G96" s="47"/>
      <c r="H96" s="47"/>
      <c r="I96" s="47"/>
      <c r="J96" s="219">
        <f>J126</f>
        <v>0</v>
      </c>
      <c r="K96" s="47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U96" s="39" t="s">
        <v>260</v>
      </c>
    </row>
    <row r="97" spans="2:12" s="81" customFormat="1" ht="24.95" customHeight="1">
      <c r="B97" s="82"/>
      <c r="D97" s="83" t="s">
        <v>4870</v>
      </c>
      <c r="E97" s="84"/>
      <c r="F97" s="84"/>
      <c r="G97" s="84"/>
      <c r="H97" s="84"/>
      <c r="I97" s="84"/>
      <c r="J97" s="85">
        <f>J127</f>
        <v>0</v>
      </c>
      <c r="L97" s="82"/>
    </row>
    <row r="98" spans="2:12" s="238" customFormat="1" ht="19.9" customHeight="1">
      <c r="B98" s="86"/>
      <c r="D98" s="87" t="s">
        <v>4871</v>
      </c>
      <c r="E98" s="88"/>
      <c r="F98" s="88"/>
      <c r="G98" s="88"/>
      <c r="H98" s="88"/>
      <c r="I98" s="88"/>
      <c r="J98" s="89">
        <f>J128</f>
        <v>0</v>
      </c>
      <c r="L98" s="86"/>
    </row>
    <row r="99" spans="2:12" s="238" customFormat="1" ht="19.9" customHeight="1">
      <c r="B99" s="86"/>
      <c r="D99" s="87" t="s">
        <v>4872</v>
      </c>
      <c r="E99" s="88"/>
      <c r="F99" s="88"/>
      <c r="G99" s="88"/>
      <c r="H99" s="88"/>
      <c r="I99" s="88"/>
      <c r="J99" s="89">
        <f>J130</f>
        <v>0</v>
      </c>
      <c r="L99" s="86"/>
    </row>
    <row r="100" spans="2:12" s="238" customFormat="1" ht="19.9" customHeight="1">
      <c r="B100" s="86"/>
      <c r="D100" s="87" t="s">
        <v>4873</v>
      </c>
      <c r="E100" s="88"/>
      <c r="F100" s="88"/>
      <c r="G100" s="88"/>
      <c r="H100" s="88"/>
      <c r="I100" s="88"/>
      <c r="J100" s="89">
        <f>J132</f>
        <v>0</v>
      </c>
      <c r="L100" s="86"/>
    </row>
    <row r="101" spans="2:12" s="238" customFormat="1" ht="19.9" customHeight="1">
      <c r="B101" s="86"/>
      <c r="D101" s="87" t="s">
        <v>4874</v>
      </c>
      <c r="E101" s="88"/>
      <c r="F101" s="88"/>
      <c r="G101" s="88"/>
      <c r="H101" s="88"/>
      <c r="I101" s="88"/>
      <c r="J101" s="89">
        <f>J134</f>
        <v>0</v>
      </c>
      <c r="L101" s="86"/>
    </row>
    <row r="102" spans="2:12" s="238" customFormat="1" ht="19.9" customHeight="1">
      <c r="B102" s="86"/>
      <c r="D102" s="87" t="s">
        <v>4875</v>
      </c>
      <c r="E102" s="88"/>
      <c r="F102" s="88"/>
      <c r="G102" s="88"/>
      <c r="H102" s="88"/>
      <c r="I102" s="88"/>
      <c r="J102" s="89">
        <f>J136</f>
        <v>0</v>
      </c>
      <c r="L102" s="86"/>
    </row>
    <row r="103" spans="2:12" s="238" customFormat="1" ht="19.9" customHeight="1">
      <c r="B103" s="86"/>
      <c r="D103" s="87" t="s">
        <v>4876</v>
      </c>
      <c r="E103" s="88"/>
      <c r="F103" s="88"/>
      <c r="G103" s="88"/>
      <c r="H103" s="88"/>
      <c r="I103" s="88"/>
      <c r="J103" s="89">
        <f>J138</f>
        <v>0</v>
      </c>
      <c r="L103" s="86"/>
    </row>
    <row r="104" spans="2:12" s="238" customFormat="1" ht="19.9" customHeight="1">
      <c r="B104" s="86"/>
      <c r="D104" s="87" t="s">
        <v>4877</v>
      </c>
      <c r="E104" s="88"/>
      <c r="F104" s="88"/>
      <c r="G104" s="88"/>
      <c r="H104" s="88"/>
      <c r="I104" s="88"/>
      <c r="J104" s="89">
        <f>J140</f>
        <v>0</v>
      </c>
      <c r="L104" s="86"/>
    </row>
    <row r="105" spans="2:12" s="238" customFormat="1" ht="19.9" customHeight="1">
      <c r="B105" s="86"/>
      <c r="D105" s="87" t="s">
        <v>4878</v>
      </c>
      <c r="E105" s="88"/>
      <c r="F105" s="88"/>
      <c r="G105" s="88"/>
      <c r="H105" s="88"/>
      <c r="I105" s="88"/>
      <c r="J105" s="89">
        <f>J142</f>
        <v>0</v>
      </c>
      <c r="L105" s="86"/>
    </row>
    <row r="106" spans="2:12" s="238" customFormat="1" ht="19.9" customHeight="1">
      <c r="B106" s="86"/>
      <c r="D106" s="87" t="s">
        <v>4879</v>
      </c>
      <c r="E106" s="88"/>
      <c r="F106" s="88"/>
      <c r="G106" s="88"/>
      <c r="H106" s="88"/>
      <c r="I106" s="88"/>
      <c r="J106" s="89">
        <f>J144</f>
        <v>0</v>
      </c>
      <c r="L106" s="86"/>
    </row>
    <row r="107" spans="1:31" s="49" customFormat="1" ht="21.75" customHeight="1">
      <c r="A107" s="47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6.95" customHeight="1">
      <c r="A108" s="47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="38" customFormat="1" ht="12"/>
    <row r="110" s="38" customFormat="1" ht="12"/>
    <row r="111" s="38" customFormat="1" ht="12"/>
    <row r="112" spans="1:31" s="49" customFormat="1" ht="6.95" customHeight="1">
      <c r="A112" s="47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24.95" customHeight="1">
      <c r="A113" s="47"/>
      <c r="B113" s="46"/>
      <c r="C113" s="43" t="s">
        <v>283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6.95" customHeight="1">
      <c r="A114" s="47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2" customHeight="1">
      <c r="A115" s="47"/>
      <c r="B115" s="46"/>
      <c r="C115" s="45" t="s">
        <v>16</v>
      </c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6.5" customHeight="1">
      <c r="A116" s="47"/>
      <c r="B116" s="46"/>
      <c r="C116" s="47"/>
      <c r="D116" s="47"/>
      <c r="E116" s="292" t="str">
        <f>E7</f>
        <v>Expozice Jihozápadní Afrika, ZOO Dvůr Králové a.s. - Změna B, 2.etapa</v>
      </c>
      <c r="F116" s="293"/>
      <c r="G116" s="293"/>
      <c r="H116" s="293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2" customHeight="1">
      <c r="A117" s="47"/>
      <c r="B117" s="46"/>
      <c r="C117" s="45" t="s">
        <v>171</v>
      </c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6.5" customHeight="1">
      <c r="A118" s="47"/>
      <c r="B118" s="46"/>
      <c r="C118" s="47"/>
      <c r="D118" s="47"/>
      <c r="E118" s="249" t="str">
        <f>E9</f>
        <v>99b - Vedlejší náklady - změna B. 2. etapa</v>
      </c>
      <c r="F118" s="291"/>
      <c r="G118" s="291"/>
      <c r="H118" s="291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6.95" customHeight="1">
      <c r="A119" s="47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2" customHeight="1">
      <c r="A120" s="47"/>
      <c r="B120" s="46"/>
      <c r="C120" s="45" t="s">
        <v>20</v>
      </c>
      <c r="D120" s="47"/>
      <c r="E120" s="47"/>
      <c r="F120" s="50" t="str">
        <f>F12</f>
        <v>Dvůr Králové nad Labem</v>
      </c>
      <c r="G120" s="47"/>
      <c r="H120" s="47"/>
      <c r="I120" s="45" t="s">
        <v>22</v>
      </c>
      <c r="J120" s="210">
        <f>IF(J12="","",J12)</f>
        <v>0</v>
      </c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6.9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40.15" customHeight="1">
      <c r="A122" s="47"/>
      <c r="B122" s="46"/>
      <c r="C122" s="45" t="s">
        <v>23</v>
      </c>
      <c r="D122" s="47"/>
      <c r="E122" s="47"/>
      <c r="F122" s="50" t="str">
        <f>E15</f>
        <v>ZOO Dvůr Králové a.s., Štefánikova 1029, D.K.n.L.</v>
      </c>
      <c r="G122" s="47"/>
      <c r="H122" s="47"/>
      <c r="I122" s="45" t="s">
        <v>29</v>
      </c>
      <c r="J122" s="77" t="str">
        <f>E21</f>
        <v>Projektis spol. s r.o., Legionářská 562, D.K.n.L.</v>
      </c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5.2" customHeight="1">
      <c r="A123" s="47"/>
      <c r="B123" s="46"/>
      <c r="C123" s="45" t="s">
        <v>27</v>
      </c>
      <c r="D123" s="47"/>
      <c r="E123" s="47"/>
      <c r="F123" s="50" t="str">
        <f>IF(E18="","",E18)</f>
        <v>Vyplň údaj</v>
      </c>
      <c r="G123" s="47"/>
      <c r="H123" s="47"/>
      <c r="I123" s="45" t="s">
        <v>32</v>
      </c>
      <c r="J123" s="77" t="str">
        <f>E24</f>
        <v>ing. V. Švehla</v>
      </c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0.35" customHeight="1">
      <c r="A124" s="47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99" customFormat="1" ht="29.25" customHeight="1">
      <c r="A125" s="90"/>
      <c r="B125" s="91"/>
      <c r="C125" s="92" t="s">
        <v>284</v>
      </c>
      <c r="D125" s="93" t="s">
        <v>60</v>
      </c>
      <c r="E125" s="93" t="s">
        <v>56</v>
      </c>
      <c r="F125" s="93" t="s">
        <v>57</v>
      </c>
      <c r="G125" s="93" t="s">
        <v>285</v>
      </c>
      <c r="H125" s="93" t="s">
        <v>286</v>
      </c>
      <c r="I125" s="93" t="s">
        <v>287</v>
      </c>
      <c r="J125" s="93" t="s">
        <v>258</v>
      </c>
      <c r="K125" s="94" t="s">
        <v>288</v>
      </c>
      <c r="L125" s="95"/>
      <c r="M125" s="96" t="s">
        <v>1</v>
      </c>
      <c r="N125" s="97" t="s">
        <v>39</v>
      </c>
      <c r="O125" s="97" t="s">
        <v>289</v>
      </c>
      <c r="P125" s="97" t="s">
        <v>290</v>
      </c>
      <c r="Q125" s="97" t="s">
        <v>291</v>
      </c>
      <c r="R125" s="97" t="s">
        <v>292</v>
      </c>
      <c r="S125" s="97" t="s">
        <v>293</v>
      </c>
      <c r="T125" s="98" t="s">
        <v>294</v>
      </c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</row>
    <row r="126" spans="1:63" s="49" customFormat="1" ht="22.9" customHeight="1">
      <c r="A126" s="47"/>
      <c r="B126" s="46"/>
      <c r="C126" s="100" t="s">
        <v>295</v>
      </c>
      <c r="D126" s="47"/>
      <c r="E126" s="47"/>
      <c r="F126" s="47"/>
      <c r="G126" s="47"/>
      <c r="H126" s="47"/>
      <c r="I126" s="47"/>
      <c r="J126" s="101">
        <f>BK126</f>
        <v>0</v>
      </c>
      <c r="K126" s="47"/>
      <c r="L126" s="46"/>
      <c r="M126" s="102"/>
      <c r="N126" s="103"/>
      <c r="O126" s="55"/>
      <c r="P126" s="104">
        <f>P127</f>
        <v>0</v>
      </c>
      <c r="Q126" s="55"/>
      <c r="R126" s="104">
        <f>R127</f>
        <v>0</v>
      </c>
      <c r="S126" s="55"/>
      <c r="T126" s="105">
        <f>T127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T126" s="39" t="s">
        <v>74</v>
      </c>
      <c r="AU126" s="39" t="s">
        <v>260</v>
      </c>
      <c r="BK126" s="106">
        <f>BK127</f>
        <v>0</v>
      </c>
    </row>
    <row r="127" spans="2:63" s="107" customFormat="1" ht="25.9" customHeight="1">
      <c r="B127" s="108"/>
      <c r="D127" s="109" t="s">
        <v>74</v>
      </c>
      <c r="E127" s="110" t="s">
        <v>4880</v>
      </c>
      <c r="F127" s="110" t="s">
        <v>4881</v>
      </c>
      <c r="J127" s="111">
        <f>BK127</f>
        <v>0</v>
      </c>
      <c r="L127" s="108"/>
      <c r="M127" s="112"/>
      <c r="N127" s="113"/>
      <c r="O127" s="113"/>
      <c r="P127" s="114">
        <f>P128+P130+P132+P134+P136+P138+P140+P142+P144</f>
        <v>0</v>
      </c>
      <c r="Q127" s="113"/>
      <c r="R127" s="114">
        <f>R128+R130+R132+R134+R136+R138+R140+R142+R144</f>
        <v>0</v>
      </c>
      <c r="S127" s="113"/>
      <c r="T127" s="115">
        <f>T128+T130+T132+T134+T136+T138+T140+T142+T144</f>
        <v>0</v>
      </c>
      <c r="AR127" s="109" t="s">
        <v>327</v>
      </c>
      <c r="AT127" s="116" t="s">
        <v>74</v>
      </c>
      <c r="AU127" s="116" t="s">
        <v>75</v>
      </c>
      <c r="AY127" s="109" t="s">
        <v>298</v>
      </c>
      <c r="BK127" s="117">
        <f>BK128+BK130+BK132+BK134+BK136+BK138+BK140+BK142+BK144</f>
        <v>0</v>
      </c>
    </row>
    <row r="128" spans="2:63" s="107" customFormat="1" ht="22.9" customHeight="1">
      <c r="B128" s="108"/>
      <c r="D128" s="109" t="s">
        <v>74</v>
      </c>
      <c r="E128" s="118" t="s">
        <v>4882</v>
      </c>
      <c r="F128" s="118" t="s">
        <v>4883</v>
      </c>
      <c r="J128" s="119">
        <f>BK128</f>
        <v>0</v>
      </c>
      <c r="L128" s="108"/>
      <c r="M128" s="112"/>
      <c r="N128" s="113"/>
      <c r="O128" s="113"/>
      <c r="P128" s="114">
        <f>P129</f>
        <v>0</v>
      </c>
      <c r="Q128" s="113"/>
      <c r="R128" s="114">
        <f>R129</f>
        <v>0</v>
      </c>
      <c r="S128" s="113"/>
      <c r="T128" s="115">
        <f>T129</f>
        <v>0</v>
      </c>
      <c r="AR128" s="109" t="s">
        <v>327</v>
      </c>
      <c r="AT128" s="116" t="s">
        <v>74</v>
      </c>
      <c r="AU128" s="116" t="s">
        <v>8</v>
      </c>
      <c r="AY128" s="109" t="s">
        <v>298</v>
      </c>
      <c r="BK128" s="117">
        <f>BK129</f>
        <v>0</v>
      </c>
    </row>
    <row r="129" spans="1:65" s="49" customFormat="1" ht="14.45" customHeight="1">
      <c r="A129" s="47"/>
      <c r="B129" s="46"/>
      <c r="C129" s="135" t="s">
        <v>8</v>
      </c>
      <c r="D129" s="135" t="s">
        <v>300</v>
      </c>
      <c r="E129" s="136" t="s">
        <v>4884</v>
      </c>
      <c r="F129" s="137" t="s">
        <v>4883</v>
      </c>
      <c r="G129" s="138" t="s">
        <v>2415</v>
      </c>
      <c r="H129" s="139">
        <v>1</v>
      </c>
      <c r="I129" s="23"/>
      <c r="J129" s="140">
        <f>ROUND(I129*H129,0)</f>
        <v>0</v>
      </c>
      <c r="K129" s="137" t="s">
        <v>314</v>
      </c>
      <c r="L129" s="46"/>
      <c r="M129" s="141" t="s">
        <v>1</v>
      </c>
      <c r="N129" s="142" t="s">
        <v>40</v>
      </c>
      <c r="O129" s="129"/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4885</v>
      </c>
      <c r="AT129" s="132" t="s">
        <v>300</v>
      </c>
      <c r="AU129" s="132" t="s">
        <v>83</v>
      </c>
      <c r="AY129" s="39" t="s">
        <v>298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39" t="s">
        <v>8</v>
      </c>
      <c r="BK129" s="133">
        <f>ROUND(I129*H129,0)</f>
        <v>0</v>
      </c>
      <c r="BL129" s="39" t="s">
        <v>4885</v>
      </c>
      <c r="BM129" s="132" t="s">
        <v>4886</v>
      </c>
    </row>
    <row r="130" spans="2:63" s="107" customFormat="1" ht="22.9" customHeight="1">
      <c r="B130" s="108"/>
      <c r="D130" s="109" t="s">
        <v>74</v>
      </c>
      <c r="E130" s="118" t="s">
        <v>4887</v>
      </c>
      <c r="F130" s="118" t="s">
        <v>4888</v>
      </c>
      <c r="J130" s="119">
        <f>BK130</f>
        <v>0</v>
      </c>
      <c r="L130" s="108"/>
      <c r="M130" s="112"/>
      <c r="N130" s="113"/>
      <c r="O130" s="113"/>
      <c r="P130" s="114">
        <f>P131</f>
        <v>0</v>
      </c>
      <c r="Q130" s="113"/>
      <c r="R130" s="114">
        <f>R131</f>
        <v>0</v>
      </c>
      <c r="S130" s="113"/>
      <c r="T130" s="115">
        <f>T131</f>
        <v>0</v>
      </c>
      <c r="AR130" s="109" t="s">
        <v>327</v>
      </c>
      <c r="AT130" s="116" t="s">
        <v>74</v>
      </c>
      <c r="AU130" s="116" t="s">
        <v>8</v>
      </c>
      <c r="AY130" s="109" t="s">
        <v>298</v>
      </c>
      <c r="BK130" s="117">
        <f>BK131</f>
        <v>0</v>
      </c>
    </row>
    <row r="131" spans="1:65" s="49" customFormat="1" ht="14.45" customHeight="1">
      <c r="A131" s="47"/>
      <c r="B131" s="46"/>
      <c r="C131" s="135" t="s">
        <v>83</v>
      </c>
      <c r="D131" s="135" t="s">
        <v>300</v>
      </c>
      <c r="E131" s="136" t="s">
        <v>4889</v>
      </c>
      <c r="F131" s="137" t="s">
        <v>4888</v>
      </c>
      <c r="G131" s="138" t="s">
        <v>2415</v>
      </c>
      <c r="H131" s="139">
        <v>1</v>
      </c>
      <c r="I131" s="23"/>
      <c r="J131" s="140">
        <f>ROUND(I131*H131,0)</f>
        <v>0</v>
      </c>
      <c r="K131" s="137" t="s">
        <v>314</v>
      </c>
      <c r="L131" s="46"/>
      <c r="M131" s="141" t="s">
        <v>1</v>
      </c>
      <c r="N131" s="142" t="s">
        <v>40</v>
      </c>
      <c r="O131" s="129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4885</v>
      </c>
      <c r="AT131" s="132" t="s">
        <v>300</v>
      </c>
      <c r="AU131" s="132" t="s">
        <v>83</v>
      </c>
      <c r="AY131" s="39" t="s">
        <v>298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39" t="s">
        <v>8</v>
      </c>
      <c r="BK131" s="133">
        <f>ROUND(I131*H131,0)</f>
        <v>0</v>
      </c>
      <c r="BL131" s="39" t="s">
        <v>4885</v>
      </c>
      <c r="BM131" s="132" t="s">
        <v>4890</v>
      </c>
    </row>
    <row r="132" spans="2:63" s="107" customFormat="1" ht="22.9" customHeight="1">
      <c r="B132" s="108"/>
      <c r="D132" s="109" t="s">
        <v>74</v>
      </c>
      <c r="E132" s="118" t="s">
        <v>4891</v>
      </c>
      <c r="F132" s="118" t="s">
        <v>4892</v>
      </c>
      <c r="J132" s="119">
        <f>BK132</f>
        <v>0</v>
      </c>
      <c r="L132" s="108"/>
      <c r="M132" s="112"/>
      <c r="N132" s="113"/>
      <c r="O132" s="113"/>
      <c r="P132" s="114">
        <f>P133</f>
        <v>0</v>
      </c>
      <c r="Q132" s="113"/>
      <c r="R132" s="114">
        <f>R133</f>
        <v>0</v>
      </c>
      <c r="S132" s="113"/>
      <c r="T132" s="115">
        <f>T133</f>
        <v>0</v>
      </c>
      <c r="AR132" s="109" t="s">
        <v>327</v>
      </c>
      <c r="AT132" s="116" t="s">
        <v>74</v>
      </c>
      <c r="AU132" s="116" t="s">
        <v>8</v>
      </c>
      <c r="AY132" s="109" t="s">
        <v>298</v>
      </c>
      <c r="BK132" s="117">
        <f>BK133</f>
        <v>0</v>
      </c>
    </row>
    <row r="133" spans="1:65" s="49" customFormat="1" ht="14.45" customHeight="1">
      <c r="A133" s="47"/>
      <c r="B133" s="46"/>
      <c r="C133" s="135" t="s">
        <v>310</v>
      </c>
      <c r="D133" s="135" t="s">
        <v>300</v>
      </c>
      <c r="E133" s="136" t="s">
        <v>4893</v>
      </c>
      <c r="F133" s="137" t="s">
        <v>4892</v>
      </c>
      <c r="G133" s="138" t="s">
        <v>2415</v>
      </c>
      <c r="H133" s="139">
        <v>1</v>
      </c>
      <c r="I133" s="23"/>
      <c r="J133" s="140">
        <f>ROUND(I133*H133,0)</f>
        <v>0</v>
      </c>
      <c r="K133" s="137" t="s">
        <v>314</v>
      </c>
      <c r="L133" s="46"/>
      <c r="M133" s="141" t="s">
        <v>1</v>
      </c>
      <c r="N133" s="142" t="s">
        <v>40</v>
      </c>
      <c r="O133" s="129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4885</v>
      </c>
      <c r="AT133" s="132" t="s">
        <v>300</v>
      </c>
      <c r="AU133" s="132" t="s">
        <v>83</v>
      </c>
      <c r="AY133" s="39" t="s">
        <v>298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39" t="s">
        <v>8</v>
      </c>
      <c r="BK133" s="133">
        <f>ROUND(I133*H133,0)</f>
        <v>0</v>
      </c>
      <c r="BL133" s="39" t="s">
        <v>4885</v>
      </c>
      <c r="BM133" s="132" t="s">
        <v>4894</v>
      </c>
    </row>
    <row r="134" spans="2:63" s="107" customFormat="1" ht="22.9" customHeight="1">
      <c r="B134" s="108"/>
      <c r="D134" s="109" t="s">
        <v>74</v>
      </c>
      <c r="E134" s="118" t="s">
        <v>4895</v>
      </c>
      <c r="F134" s="118" t="s">
        <v>4896</v>
      </c>
      <c r="J134" s="119">
        <f>BK134</f>
        <v>0</v>
      </c>
      <c r="L134" s="108"/>
      <c r="M134" s="112"/>
      <c r="N134" s="113"/>
      <c r="O134" s="113"/>
      <c r="P134" s="114">
        <f>P135</f>
        <v>0</v>
      </c>
      <c r="Q134" s="113"/>
      <c r="R134" s="114">
        <f>R135</f>
        <v>0</v>
      </c>
      <c r="S134" s="113"/>
      <c r="T134" s="115">
        <f>T135</f>
        <v>0</v>
      </c>
      <c r="AR134" s="109" t="s">
        <v>327</v>
      </c>
      <c r="AT134" s="116" t="s">
        <v>74</v>
      </c>
      <c r="AU134" s="116" t="s">
        <v>8</v>
      </c>
      <c r="AY134" s="109" t="s">
        <v>298</v>
      </c>
      <c r="BK134" s="117">
        <f>BK135</f>
        <v>0</v>
      </c>
    </row>
    <row r="135" spans="1:65" s="49" customFormat="1" ht="14.45" customHeight="1">
      <c r="A135" s="47"/>
      <c r="B135" s="46"/>
      <c r="C135" s="135" t="s">
        <v>304</v>
      </c>
      <c r="D135" s="135" t="s">
        <v>300</v>
      </c>
      <c r="E135" s="136" t="s">
        <v>4897</v>
      </c>
      <c r="F135" s="137" t="s">
        <v>4896</v>
      </c>
      <c r="G135" s="138" t="s">
        <v>2415</v>
      </c>
      <c r="H135" s="139">
        <v>1</v>
      </c>
      <c r="I135" s="23"/>
      <c r="J135" s="140">
        <f>ROUND(I135*H135,0)</f>
        <v>0</v>
      </c>
      <c r="K135" s="137" t="s">
        <v>314</v>
      </c>
      <c r="L135" s="46"/>
      <c r="M135" s="141" t="s">
        <v>1</v>
      </c>
      <c r="N135" s="142" t="s">
        <v>40</v>
      </c>
      <c r="O135" s="129"/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4885</v>
      </c>
      <c r="AT135" s="132" t="s">
        <v>300</v>
      </c>
      <c r="AU135" s="132" t="s">
        <v>83</v>
      </c>
      <c r="AY135" s="39" t="s">
        <v>298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39" t="s">
        <v>8</v>
      </c>
      <c r="BK135" s="133">
        <f>ROUND(I135*H135,0)</f>
        <v>0</v>
      </c>
      <c r="BL135" s="39" t="s">
        <v>4885</v>
      </c>
      <c r="BM135" s="132" t="s">
        <v>4898</v>
      </c>
    </row>
    <row r="136" spans="2:63" s="107" customFormat="1" ht="22.9" customHeight="1">
      <c r="B136" s="108"/>
      <c r="D136" s="109" t="s">
        <v>74</v>
      </c>
      <c r="E136" s="118" t="s">
        <v>4899</v>
      </c>
      <c r="F136" s="118" t="s">
        <v>4900</v>
      </c>
      <c r="J136" s="119">
        <f>BK136</f>
        <v>0</v>
      </c>
      <c r="L136" s="108"/>
      <c r="M136" s="112"/>
      <c r="N136" s="113"/>
      <c r="O136" s="113"/>
      <c r="P136" s="114">
        <f>P137</f>
        <v>0</v>
      </c>
      <c r="Q136" s="113"/>
      <c r="R136" s="114">
        <f>R137</f>
        <v>0</v>
      </c>
      <c r="S136" s="113"/>
      <c r="T136" s="115">
        <f>T137</f>
        <v>0</v>
      </c>
      <c r="AR136" s="109" t="s">
        <v>327</v>
      </c>
      <c r="AT136" s="116" t="s">
        <v>74</v>
      </c>
      <c r="AU136" s="116" t="s">
        <v>8</v>
      </c>
      <c r="AY136" s="109" t="s">
        <v>298</v>
      </c>
      <c r="BK136" s="117">
        <f>BK137</f>
        <v>0</v>
      </c>
    </row>
    <row r="137" spans="1:65" s="49" customFormat="1" ht="14.45" customHeight="1">
      <c r="A137" s="47"/>
      <c r="B137" s="46"/>
      <c r="C137" s="135" t="s">
        <v>327</v>
      </c>
      <c r="D137" s="135" t="s">
        <v>300</v>
      </c>
      <c r="E137" s="136" t="s">
        <v>4901</v>
      </c>
      <c r="F137" s="137" t="s">
        <v>4900</v>
      </c>
      <c r="G137" s="138" t="s">
        <v>2415</v>
      </c>
      <c r="H137" s="139">
        <v>1</v>
      </c>
      <c r="I137" s="23"/>
      <c r="J137" s="140">
        <f>ROUND(I137*H137,0)</f>
        <v>0</v>
      </c>
      <c r="K137" s="137" t="s">
        <v>314</v>
      </c>
      <c r="L137" s="46"/>
      <c r="M137" s="141" t="s">
        <v>1</v>
      </c>
      <c r="N137" s="142" t="s">
        <v>40</v>
      </c>
      <c r="O137" s="129"/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4885</v>
      </c>
      <c r="AT137" s="132" t="s">
        <v>300</v>
      </c>
      <c r="AU137" s="132" t="s">
        <v>83</v>
      </c>
      <c r="AY137" s="39" t="s">
        <v>298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39" t="s">
        <v>8</v>
      </c>
      <c r="BK137" s="133">
        <f>ROUND(I137*H137,0)</f>
        <v>0</v>
      </c>
      <c r="BL137" s="39" t="s">
        <v>4885</v>
      </c>
      <c r="BM137" s="132" t="s">
        <v>4902</v>
      </c>
    </row>
    <row r="138" spans="2:63" s="107" customFormat="1" ht="22.9" customHeight="1">
      <c r="B138" s="108"/>
      <c r="D138" s="109" t="s">
        <v>74</v>
      </c>
      <c r="E138" s="118" t="s">
        <v>4903</v>
      </c>
      <c r="F138" s="118" t="s">
        <v>4904</v>
      </c>
      <c r="J138" s="119">
        <f>BK138</f>
        <v>0</v>
      </c>
      <c r="L138" s="108"/>
      <c r="M138" s="112"/>
      <c r="N138" s="113"/>
      <c r="O138" s="113"/>
      <c r="P138" s="114">
        <f>P139</f>
        <v>0</v>
      </c>
      <c r="Q138" s="113"/>
      <c r="R138" s="114">
        <f>R139</f>
        <v>0</v>
      </c>
      <c r="S138" s="113"/>
      <c r="T138" s="115">
        <f>T139</f>
        <v>0</v>
      </c>
      <c r="AR138" s="109" t="s">
        <v>327</v>
      </c>
      <c r="AT138" s="116" t="s">
        <v>74</v>
      </c>
      <c r="AU138" s="116" t="s">
        <v>8</v>
      </c>
      <c r="AY138" s="109" t="s">
        <v>298</v>
      </c>
      <c r="BK138" s="117">
        <f>BK139</f>
        <v>0</v>
      </c>
    </row>
    <row r="139" spans="1:65" s="49" customFormat="1" ht="14.45" customHeight="1">
      <c r="A139" s="47"/>
      <c r="B139" s="46"/>
      <c r="C139" s="135" t="s">
        <v>332</v>
      </c>
      <c r="D139" s="135" t="s">
        <v>300</v>
      </c>
      <c r="E139" s="136" t="s">
        <v>4905</v>
      </c>
      <c r="F139" s="137" t="s">
        <v>4904</v>
      </c>
      <c r="G139" s="138" t="s">
        <v>2415</v>
      </c>
      <c r="H139" s="139">
        <v>1</v>
      </c>
      <c r="I139" s="23"/>
      <c r="J139" s="140">
        <f>ROUND(I139*H139,0)</f>
        <v>0</v>
      </c>
      <c r="K139" s="137" t="s">
        <v>314</v>
      </c>
      <c r="L139" s="46"/>
      <c r="M139" s="141" t="s">
        <v>1</v>
      </c>
      <c r="N139" s="142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4885</v>
      </c>
      <c r="AT139" s="132" t="s">
        <v>300</v>
      </c>
      <c r="AU139" s="132" t="s">
        <v>83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4885</v>
      </c>
      <c r="BM139" s="132" t="s">
        <v>4906</v>
      </c>
    </row>
    <row r="140" spans="2:63" s="107" customFormat="1" ht="22.9" customHeight="1">
      <c r="B140" s="108"/>
      <c r="D140" s="109" t="s">
        <v>74</v>
      </c>
      <c r="E140" s="118" t="s">
        <v>4907</v>
      </c>
      <c r="F140" s="118" t="s">
        <v>4908</v>
      </c>
      <c r="J140" s="119">
        <f>BK140</f>
        <v>0</v>
      </c>
      <c r="L140" s="108"/>
      <c r="M140" s="112"/>
      <c r="N140" s="113"/>
      <c r="O140" s="113"/>
      <c r="P140" s="114">
        <f>P141</f>
        <v>0</v>
      </c>
      <c r="Q140" s="113"/>
      <c r="R140" s="114">
        <f>R141</f>
        <v>0</v>
      </c>
      <c r="S140" s="113"/>
      <c r="T140" s="115">
        <f>T141</f>
        <v>0</v>
      </c>
      <c r="AR140" s="109" t="s">
        <v>327</v>
      </c>
      <c r="AT140" s="116" t="s">
        <v>74</v>
      </c>
      <c r="AU140" s="116" t="s">
        <v>8</v>
      </c>
      <c r="AY140" s="109" t="s">
        <v>298</v>
      </c>
      <c r="BK140" s="117">
        <f>BK141</f>
        <v>0</v>
      </c>
    </row>
    <row r="141" spans="1:65" s="49" customFormat="1" ht="14.45" customHeight="1">
      <c r="A141" s="47"/>
      <c r="B141" s="46"/>
      <c r="C141" s="135" t="s">
        <v>336</v>
      </c>
      <c r="D141" s="135" t="s">
        <v>300</v>
      </c>
      <c r="E141" s="136" t="s">
        <v>4909</v>
      </c>
      <c r="F141" s="137" t="s">
        <v>4908</v>
      </c>
      <c r="G141" s="138" t="s">
        <v>2415</v>
      </c>
      <c r="H141" s="139">
        <v>1</v>
      </c>
      <c r="I141" s="23"/>
      <c r="J141" s="140">
        <f>ROUND(I141*H141,0)</f>
        <v>0</v>
      </c>
      <c r="K141" s="137" t="s">
        <v>314</v>
      </c>
      <c r="L141" s="46"/>
      <c r="M141" s="141" t="s">
        <v>1</v>
      </c>
      <c r="N141" s="142" t="s">
        <v>40</v>
      </c>
      <c r="O141" s="129"/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4885</v>
      </c>
      <c r="AT141" s="132" t="s">
        <v>300</v>
      </c>
      <c r="AU141" s="132" t="s">
        <v>83</v>
      </c>
      <c r="AY141" s="39" t="s">
        <v>298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39" t="s">
        <v>8</v>
      </c>
      <c r="BK141" s="133">
        <f>ROUND(I141*H141,0)</f>
        <v>0</v>
      </c>
      <c r="BL141" s="39" t="s">
        <v>4885</v>
      </c>
      <c r="BM141" s="132" t="s">
        <v>4910</v>
      </c>
    </row>
    <row r="142" spans="2:63" s="107" customFormat="1" ht="22.9" customHeight="1">
      <c r="B142" s="108"/>
      <c r="D142" s="109" t="s">
        <v>74</v>
      </c>
      <c r="E142" s="118" t="s">
        <v>4911</v>
      </c>
      <c r="F142" s="118" t="s">
        <v>4912</v>
      </c>
      <c r="J142" s="119">
        <f>BK142</f>
        <v>0</v>
      </c>
      <c r="L142" s="108"/>
      <c r="M142" s="112"/>
      <c r="N142" s="113"/>
      <c r="O142" s="113"/>
      <c r="P142" s="114">
        <f>P143</f>
        <v>0</v>
      </c>
      <c r="Q142" s="113"/>
      <c r="R142" s="114">
        <f>R143</f>
        <v>0</v>
      </c>
      <c r="S142" s="113"/>
      <c r="T142" s="115">
        <f>T143</f>
        <v>0</v>
      </c>
      <c r="AR142" s="109" t="s">
        <v>327</v>
      </c>
      <c r="AT142" s="116" t="s">
        <v>74</v>
      </c>
      <c r="AU142" s="116" t="s">
        <v>8</v>
      </c>
      <c r="AY142" s="109" t="s">
        <v>298</v>
      </c>
      <c r="BK142" s="117">
        <f>BK143</f>
        <v>0</v>
      </c>
    </row>
    <row r="143" spans="1:65" s="49" customFormat="1" ht="14.45" customHeight="1">
      <c r="A143" s="47"/>
      <c r="B143" s="46"/>
      <c r="C143" s="135" t="s">
        <v>340</v>
      </c>
      <c r="D143" s="135" t="s">
        <v>300</v>
      </c>
      <c r="E143" s="136" t="s">
        <v>4913</v>
      </c>
      <c r="F143" s="137" t="s">
        <v>4914</v>
      </c>
      <c r="G143" s="138" t="s">
        <v>2415</v>
      </c>
      <c r="H143" s="139">
        <v>1</v>
      </c>
      <c r="I143" s="23"/>
      <c r="J143" s="140">
        <f>ROUND(I143*H143,0)</f>
        <v>0</v>
      </c>
      <c r="K143" s="137" t="s">
        <v>314</v>
      </c>
      <c r="L143" s="46"/>
      <c r="M143" s="141" t="s">
        <v>1</v>
      </c>
      <c r="N143" s="142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4885</v>
      </c>
      <c r="AT143" s="132" t="s">
        <v>300</v>
      </c>
      <c r="AU143" s="132" t="s">
        <v>83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4885</v>
      </c>
      <c r="BM143" s="132" t="s">
        <v>4915</v>
      </c>
    </row>
    <row r="144" spans="2:63" s="107" customFormat="1" ht="22.9" customHeight="1">
      <c r="B144" s="108"/>
      <c r="D144" s="109" t="s">
        <v>74</v>
      </c>
      <c r="E144" s="118" t="s">
        <v>4916</v>
      </c>
      <c r="F144" s="118" t="s">
        <v>4917</v>
      </c>
      <c r="J144" s="119">
        <f>BK144</f>
        <v>0</v>
      </c>
      <c r="L144" s="108"/>
      <c r="M144" s="112"/>
      <c r="N144" s="113"/>
      <c r="O144" s="113"/>
      <c r="P144" s="114">
        <f>P145</f>
        <v>0</v>
      </c>
      <c r="Q144" s="113"/>
      <c r="R144" s="114">
        <f>R145</f>
        <v>0</v>
      </c>
      <c r="S144" s="113"/>
      <c r="T144" s="115">
        <f>T145</f>
        <v>0</v>
      </c>
      <c r="AR144" s="109" t="s">
        <v>327</v>
      </c>
      <c r="AT144" s="116" t="s">
        <v>74</v>
      </c>
      <c r="AU144" s="116" t="s">
        <v>8</v>
      </c>
      <c r="AY144" s="109" t="s">
        <v>298</v>
      </c>
      <c r="BK144" s="117">
        <f>BK145</f>
        <v>0</v>
      </c>
    </row>
    <row r="145" spans="1:65" s="49" customFormat="1" ht="14.45" customHeight="1">
      <c r="A145" s="47"/>
      <c r="B145" s="46"/>
      <c r="C145" s="135" t="s">
        <v>344</v>
      </c>
      <c r="D145" s="135" t="s">
        <v>300</v>
      </c>
      <c r="E145" s="136" t="s">
        <v>4918</v>
      </c>
      <c r="F145" s="137" t="s">
        <v>4917</v>
      </c>
      <c r="G145" s="138" t="s">
        <v>2415</v>
      </c>
      <c r="H145" s="139">
        <v>1</v>
      </c>
      <c r="I145" s="23"/>
      <c r="J145" s="140">
        <f>ROUND(I145*H145,0)</f>
        <v>0</v>
      </c>
      <c r="K145" s="137" t="s">
        <v>314</v>
      </c>
      <c r="L145" s="46"/>
      <c r="M145" s="178" t="s">
        <v>1</v>
      </c>
      <c r="N145" s="179" t="s">
        <v>40</v>
      </c>
      <c r="O145" s="145"/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4885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4885</v>
      </c>
      <c r="BM145" s="132" t="s">
        <v>4919</v>
      </c>
    </row>
    <row r="146" spans="1:31" s="49" customFormat="1" ht="6.95" customHeight="1">
      <c r="A146" s="47"/>
      <c r="B146" s="73"/>
      <c r="C146" s="74"/>
      <c r="D146" s="74"/>
      <c r="E146" s="74"/>
      <c r="F146" s="74"/>
      <c r="G146" s="74"/>
      <c r="H146" s="74"/>
      <c r="I146" s="74"/>
      <c r="J146" s="74"/>
      <c r="K146" s="74"/>
      <c r="L146" s="46"/>
      <c r="M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</row>
    <row r="147" s="38" customFormat="1" ht="12"/>
    <row r="148" s="38" customFormat="1" ht="12"/>
    <row r="149" s="38" customFormat="1" ht="12"/>
  </sheetData>
  <sheetProtection password="D62F" sheet="1" objects="1" scenarios="1"/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76"/>
  <sheetViews>
    <sheetView showGridLines="0" workbookViewId="0" topLeftCell="A652">
      <selection activeCell="D85" sqref="D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34" customFormat="1" ht="11.25" customHeight="1"/>
    <row r="2" s="34" customFormat="1" ht="36.95" customHeight="1"/>
    <row r="3" spans="2:8" s="34" customFormat="1" ht="6.95" customHeight="1">
      <c r="B3" s="5"/>
      <c r="C3" s="6"/>
      <c r="D3" s="6"/>
      <c r="E3" s="6"/>
      <c r="F3" s="6"/>
      <c r="G3" s="6"/>
      <c r="H3" s="7"/>
    </row>
    <row r="4" spans="2:8" s="34" customFormat="1" ht="24.95" customHeight="1">
      <c r="B4" s="7"/>
      <c r="C4" s="8" t="s">
        <v>4920</v>
      </c>
      <c r="H4" s="7"/>
    </row>
    <row r="5" spans="2:8" s="34" customFormat="1" ht="12" customHeight="1">
      <c r="B5" s="7"/>
      <c r="C5" s="9" t="s">
        <v>14</v>
      </c>
      <c r="D5" s="296" t="s">
        <v>15</v>
      </c>
      <c r="E5" s="297"/>
      <c r="F5" s="297"/>
      <c r="H5" s="7"/>
    </row>
    <row r="6" spans="2:8" s="34" customFormat="1" ht="36.95" customHeight="1">
      <c r="B6" s="7"/>
      <c r="C6" s="10" t="s">
        <v>16</v>
      </c>
      <c r="D6" s="298" t="s">
        <v>17</v>
      </c>
      <c r="E6" s="297"/>
      <c r="F6" s="297"/>
      <c r="H6" s="7"/>
    </row>
    <row r="7" spans="2:8" s="34" customFormat="1" ht="16.5" customHeight="1">
      <c r="B7" s="7"/>
      <c r="C7" s="11" t="s">
        <v>22</v>
      </c>
      <c r="D7" s="16">
        <f>'Rekapitulace stavby'!AN8</f>
        <v>0</v>
      </c>
      <c r="H7" s="7"/>
    </row>
    <row r="8" spans="1:8" s="2" customFormat="1" ht="10.9" customHeight="1">
      <c r="A8" s="12"/>
      <c r="B8" s="13"/>
      <c r="C8" s="12"/>
      <c r="D8" s="12"/>
      <c r="E8" s="12"/>
      <c r="F8" s="12"/>
      <c r="G8" s="12"/>
      <c r="H8" s="13"/>
    </row>
    <row r="9" spans="1:8" s="3" customFormat="1" ht="29.25" customHeight="1">
      <c r="A9" s="17"/>
      <c r="B9" s="18"/>
      <c r="C9" s="19" t="s">
        <v>56</v>
      </c>
      <c r="D9" s="20" t="s">
        <v>57</v>
      </c>
      <c r="E9" s="20" t="s">
        <v>285</v>
      </c>
      <c r="F9" s="21" t="s">
        <v>4921</v>
      </c>
      <c r="G9" s="17"/>
      <c r="H9" s="18"/>
    </row>
    <row r="10" spans="1:8" s="2" customFormat="1" ht="26.45" customHeight="1">
      <c r="A10" s="12"/>
      <c r="B10" s="13"/>
      <c r="C10" s="26" t="s">
        <v>4922</v>
      </c>
      <c r="D10" s="26" t="s">
        <v>86</v>
      </c>
      <c r="E10" s="12"/>
      <c r="F10" s="12"/>
      <c r="G10" s="12"/>
      <c r="H10" s="13"/>
    </row>
    <row r="11" spans="1:8" s="2" customFormat="1" ht="16.9" customHeight="1">
      <c r="A11" s="12"/>
      <c r="B11" s="13"/>
      <c r="C11" s="27" t="s">
        <v>152</v>
      </c>
      <c r="D11" s="28" t="s">
        <v>153</v>
      </c>
      <c r="E11" s="29" t="s">
        <v>1</v>
      </c>
      <c r="F11" s="30">
        <v>907.757</v>
      </c>
      <c r="G11" s="12"/>
      <c r="H11" s="13"/>
    </row>
    <row r="12" spans="1:8" s="2" customFormat="1" ht="22.5">
      <c r="A12" s="12"/>
      <c r="B12" s="13"/>
      <c r="C12" s="31" t="s">
        <v>1</v>
      </c>
      <c r="D12" s="31" t="s">
        <v>316</v>
      </c>
      <c r="E12" s="4" t="s">
        <v>1</v>
      </c>
      <c r="F12" s="32">
        <v>702.266</v>
      </c>
      <c r="G12" s="12"/>
      <c r="H12" s="13"/>
    </row>
    <row r="13" spans="1:8" s="2" customFormat="1" ht="16.9" customHeight="1">
      <c r="A13" s="12"/>
      <c r="B13" s="13"/>
      <c r="C13" s="31" t="s">
        <v>1</v>
      </c>
      <c r="D13" s="31" t="s">
        <v>317</v>
      </c>
      <c r="E13" s="4" t="s">
        <v>1</v>
      </c>
      <c r="F13" s="32">
        <v>96.42</v>
      </c>
      <c r="G13" s="12"/>
      <c r="H13" s="13"/>
    </row>
    <row r="14" spans="1:8" s="2" customFormat="1" ht="16.9" customHeight="1">
      <c r="A14" s="12"/>
      <c r="B14" s="13"/>
      <c r="C14" s="31" t="s">
        <v>1</v>
      </c>
      <c r="D14" s="31" t="s">
        <v>318</v>
      </c>
      <c r="E14" s="4" t="s">
        <v>1</v>
      </c>
      <c r="F14" s="32">
        <v>82.398</v>
      </c>
      <c r="G14" s="12"/>
      <c r="H14" s="13"/>
    </row>
    <row r="15" spans="1:8" s="2" customFormat="1" ht="16.9" customHeight="1">
      <c r="A15" s="12"/>
      <c r="B15" s="13"/>
      <c r="C15" s="31" t="s">
        <v>1</v>
      </c>
      <c r="D15" s="31" t="s">
        <v>319</v>
      </c>
      <c r="E15" s="4" t="s">
        <v>1</v>
      </c>
      <c r="F15" s="32">
        <v>26.673</v>
      </c>
      <c r="G15" s="12"/>
      <c r="H15" s="13"/>
    </row>
    <row r="16" spans="1:8" s="2" customFormat="1" ht="16.9" customHeight="1">
      <c r="A16" s="12"/>
      <c r="B16" s="13"/>
      <c r="C16" s="31" t="s">
        <v>152</v>
      </c>
      <c r="D16" s="31" t="s">
        <v>309</v>
      </c>
      <c r="E16" s="4" t="s">
        <v>1</v>
      </c>
      <c r="F16" s="32">
        <v>907.757</v>
      </c>
      <c r="G16" s="12"/>
      <c r="H16" s="13"/>
    </row>
    <row r="17" spans="1:8" s="2" customFormat="1" ht="16.9" customHeight="1">
      <c r="A17" s="12"/>
      <c r="B17" s="13"/>
      <c r="C17" s="33" t="s">
        <v>4923</v>
      </c>
      <c r="D17" s="12"/>
      <c r="E17" s="12"/>
      <c r="F17" s="12"/>
      <c r="G17" s="12"/>
      <c r="H17" s="13"/>
    </row>
    <row r="18" spans="1:8" s="2" customFormat="1" ht="16.9" customHeight="1">
      <c r="A18" s="12"/>
      <c r="B18" s="13"/>
      <c r="C18" s="31" t="s">
        <v>312</v>
      </c>
      <c r="D18" s="31" t="s">
        <v>313</v>
      </c>
      <c r="E18" s="4" t="s">
        <v>303</v>
      </c>
      <c r="F18" s="32">
        <v>453.879</v>
      </c>
      <c r="G18" s="12"/>
      <c r="H18" s="13"/>
    </row>
    <row r="19" spans="1:8" s="2" customFormat="1" ht="16.9" customHeight="1">
      <c r="A19" s="12"/>
      <c r="B19" s="13"/>
      <c r="C19" s="31" t="s">
        <v>321</v>
      </c>
      <c r="D19" s="31" t="s">
        <v>322</v>
      </c>
      <c r="E19" s="4" t="s">
        <v>303</v>
      </c>
      <c r="F19" s="32">
        <v>453.879</v>
      </c>
      <c r="G19" s="12"/>
      <c r="H19" s="13"/>
    </row>
    <row r="20" spans="1:8" s="2" customFormat="1" ht="22.5">
      <c r="A20" s="12"/>
      <c r="B20" s="13"/>
      <c r="C20" s="31" t="s">
        <v>324</v>
      </c>
      <c r="D20" s="31" t="s">
        <v>325</v>
      </c>
      <c r="E20" s="4" t="s">
        <v>303</v>
      </c>
      <c r="F20" s="32">
        <v>453.879</v>
      </c>
      <c r="G20" s="12"/>
      <c r="H20" s="13"/>
    </row>
    <row r="21" spans="1:8" s="2" customFormat="1" ht="22.5">
      <c r="A21" s="12"/>
      <c r="B21" s="13"/>
      <c r="C21" s="31" t="s">
        <v>328</v>
      </c>
      <c r="D21" s="31" t="s">
        <v>329</v>
      </c>
      <c r="E21" s="4" t="s">
        <v>303</v>
      </c>
      <c r="F21" s="32">
        <v>9077.58</v>
      </c>
      <c r="G21" s="12"/>
      <c r="H21" s="13"/>
    </row>
    <row r="22" spans="1:8" s="2" customFormat="1" ht="22.5">
      <c r="A22" s="12"/>
      <c r="B22" s="13"/>
      <c r="C22" s="31" t="s">
        <v>333</v>
      </c>
      <c r="D22" s="31" t="s">
        <v>334</v>
      </c>
      <c r="E22" s="4" t="s">
        <v>303</v>
      </c>
      <c r="F22" s="32">
        <v>453.879</v>
      </c>
      <c r="G22" s="12"/>
      <c r="H22" s="13"/>
    </row>
    <row r="23" spans="1:8" s="2" customFormat="1" ht="22.5">
      <c r="A23" s="12"/>
      <c r="B23" s="13"/>
      <c r="C23" s="31" t="s">
        <v>337</v>
      </c>
      <c r="D23" s="31" t="s">
        <v>338</v>
      </c>
      <c r="E23" s="4" t="s">
        <v>303</v>
      </c>
      <c r="F23" s="32">
        <v>9077.58</v>
      </c>
      <c r="G23" s="12"/>
      <c r="H23" s="13"/>
    </row>
    <row r="24" spans="1:8" s="2" customFormat="1" ht="22.5">
      <c r="A24" s="12"/>
      <c r="B24" s="13"/>
      <c r="C24" s="31" t="s">
        <v>345</v>
      </c>
      <c r="D24" s="31" t="s">
        <v>346</v>
      </c>
      <c r="E24" s="4" t="s">
        <v>347</v>
      </c>
      <c r="F24" s="32">
        <v>1633.963</v>
      </c>
      <c r="G24" s="12"/>
      <c r="H24" s="13"/>
    </row>
    <row r="25" spans="1:8" s="2" customFormat="1" ht="16.9" customHeight="1">
      <c r="A25" s="12"/>
      <c r="B25" s="13"/>
      <c r="C25" s="31" t="s">
        <v>341</v>
      </c>
      <c r="D25" s="31" t="s">
        <v>342</v>
      </c>
      <c r="E25" s="4" t="s">
        <v>303</v>
      </c>
      <c r="F25" s="32">
        <v>907.757</v>
      </c>
      <c r="G25" s="12"/>
      <c r="H25" s="13"/>
    </row>
    <row r="26" spans="1:8" s="2" customFormat="1" ht="16.9" customHeight="1">
      <c r="A26" s="12"/>
      <c r="B26" s="13"/>
      <c r="C26" s="31" t="s">
        <v>351</v>
      </c>
      <c r="D26" s="31" t="s">
        <v>352</v>
      </c>
      <c r="E26" s="4" t="s">
        <v>303</v>
      </c>
      <c r="F26" s="32">
        <v>399.981</v>
      </c>
      <c r="G26" s="12"/>
      <c r="H26" s="13"/>
    </row>
    <row r="27" spans="1:8" s="2" customFormat="1" ht="16.9" customHeight="1">
      <c r="A27" s="12"/>
      <c r="B27" s="13"/>
      <c r="C27" s="27" t="s">
        <v>155</v>
      </c>
      <c r="D27" s="28" t="s">
        <v>156</v>
      </c>
      <c r="E27" s="29" t="s">
        <v>1</v>
      </c>
      <c r="F27" s="30">
        <v>149.954</v>
      </c>
      <c r="G27" s="12"/>
      <c r="H27" s="13"/>
    </row>
    <row r="28" spans="1:8" s="2" customFormat="1" ht="16.9" customHeight="1">
      <c r="A28" s="12"/>
      <c r="B28" s="13"/>
      <c r="C28" s="31" t="s">
        <v>1</v>
      </c>
      <c r="D28" s="31" t="s">
        <v>678</v>
      </c>
      <c r="E28" s="4" t="s">
        <v>1</v>
      </c>
      <c r="F28" s="32">
        <v>32.531</v>
      </c>
      <c r="G28" s="12"/>
      <c r="H28" s="13"/>
    </row>
    <row r="29" spans="1:8" s="2" customFormat="1" ht="16.9" customHeight="1">
      <c r="A29" s="12"/>
      <c r="B29" s="13"/>
      <c r="C29" s="31" t="s">
        <v>1</v>
      </c>
      <c r="D29" s="31" t="s">
        <v>679</v>
      </c>
      <c r="E29" s="4" t="s">
        <v>1</v>
      </c>
      <c r="F29" s="32">
        <v>3.3</v>
      </c>
      <c r="G29" s="12"/>
      <c r="H29" s="13"/>
    </row>
    <row r="30" spans="1:8" s="2" customFormat="1" ht="16.9" customHeight="1">
      <c r="A30" s="12"/>
      <c r="B30" s="13"/>
      <c r="C30" s="31" t="s">
        <v>1</v>
      </c>
      <c r="D30" s="31" t="s">
        <v>680</v>
      </c>
      <c r="E30" s="4" t="s">
        <v>1</v>
      </c>
      <c r="F30" s="32">
        <v>1.16</v>
      </c>
      <c r="G30" s="12"/>
      <c r="H30" s="13"/>
    </row>
    <row r="31" spans="1:8" s="2" customFormat="1" ht="16.9" customHeight="1">
      <c r="A31" s="12"/>
      <c r="B31" s="13"/>
      <c r="C31" s="31" t="s">
        <v>1</v>
      </c>
      <c r="D31" s="31" t="s">
        <v>681</v>
      </c>
      <c r="E31" s="4" t="s">
        <v>1</v>
      </c>
      <c r="F31" s="32">
        <v>6.93</v>
      </c>
      <c r="G31" s="12"/>
      <c r="H31" s="13"/>
    </row>
    <row r="32" spans="1:8" s="2" customFormat="1" ht="16.9" customHeight="1">
      <c r="A32" s="12"/>
      <c r="B32" s="13"/>
      <c r="C32" s="31" t="s">
        <v>1</v>
      </c>
      <c r="D32" s="31" t="s">
        <v>683</v>
      </c>
      <c r="E32" s="4" t="s">
        <v>1</v>
      </c>
      <c r="F32" s="32">
        <v>42.15</v>
      </c>
      <c r="G32" s="12"/>
      <c r="H32" s="13"/>
    </row>
    <row r="33" spans="1:8" s="2" customFormat="1" ht="16.9" customHeight="1">
      <c r="A33" s="12"/>
      <c r="B33" s="13"/>
      <c r="C33" s="31" t="s">
        <v>1</v>
      </c>
      <c r="D33" s="31" t="s">
        <v>684</v>
      </c>
      <c r="E33" s="4" t="s">
        <v>1</v>
      </c>
      <c r="F33" s="32">
        <v>5.1</v>
      </c>
      <c r="G33" s="12"/>
      <c r="H33" s="13"/>
    </row>
    <row r="34" spans="1:8" s="2" customFormat="1" ht="16.9" customHeight="1">
      <c r="A34" s="12"/>
      <c r="B34" s="13"/>
      <c r="C34" s="31" t="s">
        <v>1</v>
      </c>
      <c r="D34" s="31" t="s">
        <v>685</v>
      </c>
      <c r="E34" s="4" t="s">
        <v>1</v>
      </c>
      <c r="F34" s="32">
        <v>10.85</v>
      </c>
      <c r="G34" s="12"/>
      <c r="H34" s="13"/>
    </row>
    <row r="35" spans="1:8" s="2" customFormat="1" ht="16.9" customHeight="1">
      <c r="A35" s="12"/>
      <c r="B35" s="13"/>
      <c r="C35" s="31" t="s">
        <v>1</v>
      </c>
      <c r="D35" s="31" t="s">
        <v>687</v>
      </c>
      <c r="E35" s="4" t="s">
        <v>1</v>
      </c>
      <c r="F35" s="32">
        <v>10.248</v>
      </c>
      <c r="G35" s="12"/>
      <c r="H35" s="13"/>
    </row>
    <row r="36" spans="1:8" s="2" customFormat="1" ht="16.9" customHeight="1">
      <c r="A36" s="12"/>
      <c r="B36" s="13"/>
      <c r="C36" s="31" t="s">
        <v>1</v>
      </c>
      <c r="D36" s="31" t="s">
        <v>688</v>
      </c>
      <c r="E36" s="4" t="s">
        <v>1</v>
      </c>
      <c r="F36" s="32">
        <v>4.128</v>
      </c>
      <c r="G36" s="12"/>
      <c r="H36" s="13"/>
    </row>
    <row r="37" spans="1:8" s="2" customFormat="1" ht="16.9" customHeight="1">
      <c r="A37" s="12"/>
      <c r="B37" s="13"/>
      <c r="C37" s="31" t="s">
        <v>1</v>
      </c>
      <c r="D37" s="31" t="s">
        <v>690</v>
      </c>
      <c r="E37" s="4" t="s">
        <v>1</v>
      </c>
      <c r="F37" s="32">
        <v>7.637</v>
      </c>
      <c r="G37" s="12"/>
      <c r="H37" s="13"/>
    </row>
    <row r="38" spans="1:8" s="2" customFormat="1" ht="16.9" customHeight="1">
      <c r="A38" s="12"/>
      <c r="B38" s="13"/>
      <c r="C38" s="31" t="s">
        <v>1</v>
      </c>
      <c r="D38" s="31" t="s">
        <v>691</v>
      </c>
      <c r="E38" s="4" t="s">
        <v>1</v>
      </c>
      <c r="F38" s="32">
        <v>6.368</v>
      </c>
      <c r="G38" s="12"/>
      <c r="H38" s="13"/>
    </row>
    <row r="39" spans="1:8" s="2" customFormat="1" ht="16.9" customHeight="1">
      <c r="A39" s="12"/>
      <c r="B39" s="13"/>
      <c r="C39" s="31" t="s">
        <v>1</v>
      </c>
      <c r="D39" s="31" t="s">
        <v>693</v>
      </c>
      <c r="E39" s="4" t="s">
        <v>1</v>
      </c>
      <c r="F39" s="32">
        <v>19.552</v>
      </c>
      <c r="G39" s="12"/>
      <c r="H39" s="13"/>
    </row>
    <row r="40" spans="1:8" s="2" customFormat="1" ht="16.9" customHeight="1">
      <c r="A40" s="12"/>
      <c r="B40" s="13"/>
      <c r="C40" s="31" t="s">
        <v>155</v>
      </c>
      <c r="D40" s="31" t="s">
        <v>695</v>
      </c>
      <c r="E40" s="4" t="s">
        <v>1</v>
      </c>
      <c r="F40" s="32">
        <v>149.954</v>
      </c>
      <c r="G40" s="12"/>
      <c r="H40" s="13"/>
    </row>
    <row r="41" spans="1:8" s="2" customFormat="1" ht="16.9" customHeight="1">
      <c r="A41" s="12"/>
      <c r="B41" s="13"/>
      <c r="C41" s="33" t="s">
        <v>4923</v>
      </c>
      <c r="D41" s="12"/>
      <c r="E41" s="12"/>
      <c r="F41" s="12"/>
      <c r="G41" s="12"/>
      <c r="H41" s="13"/>
    </row>
    <row r="42" spans="1:8" s="2" customFormat="1" ht="16.9" customHeight="1">
      <c r="A42" s="12"/>
      <c r="B42" s="13"/>
      <c r="C42" s="31" t="s">
        <v>675</v>
      </c>
      <c r="D42" s="31" t="s">
        <v>676</v>
      </c>
      <c r="E42" s="4" t="s">
        <v>381</v>
      </c>
      <c r="F42" s="32">
        <v>186.694</v>
      </c>
      <c r="G42" s="12"/>
      <c r="H42" s="13"/>
    </row>
    <row r="43" spans="1:8" s="2" customFormat="1" ht="16.9" customHeight="1">
      <c r="A43" s="12"/>
      <c r="B43" s="13"/>
      <c r="C43" s="31" t="s">
        <v>759</v>
      </c>
      <c r="D43" s="31" t="s">
        <v>760</v>
      </c>
      <c r="E43" s="4" t="s">
        <v>381</v>
      </c>
      <c r="F43" s="32">
        <v>433.9</v>
      </c>
      <c r="G43" s="12"/>
      <c r="H43" s="13"/>
    </row>
    <row r="44" spans="1:8" s="2" customFormat="1" ht="16.9" customHeight="1">
      <c r="A44" s="12"/>
      <c r="B44" s="13"/>
      <c r="C44" s="31" t="s">
        <v>1061</v>
      </c>
      <c r="D44" s="31" t="s">
        <v>1062</v>
      </c>
      <c r="E44" s="4" t="s">
        <v>381</v>
      </c>
      <c r="F44" s="32">
        <v>149.954</v>
      </c>
      <c r="G44" s="12"/>
      <c r="H44" s="13"/>
    </row>
    <row r="45" spans="1:8" s="2" customFormat="1" ht="16.9" customHeight="1">
      <c r="A45" s="12"/>
      <c r="B45" s="13"/>
      <c r="C45" s="31" t="s">
        <v>709</v>
      </c>
      <c r="D45" s="31" t="s">
        <v>710</v>
      </c>
      <c r="E45" s="4" t="s">
        <v>381</v>
      </c>
      <c r="F45" s="32">
        <v>196.029</v>
      </c>
      <c r="G45" s="12"/>
      <c r="H45" s="13"/>
    </row>
    <row r="46" spans="1:8" s="2" customFormat="1" ht="16.9" customHeight="1">
      <c r="A46" s="12"/>
      <c r="B46" s="13"/>
      <c r="C46" s="27" t="s">
        <v>159</v>
      </c>
      <c r="D46" s="28" t="s">
        <v>160</v>
      </c>
      <c r="E46" s="29" t="s">
        <v>1</v>
      </c>
      <c r="F46" s="30">
        <v>36.74</v>
      </c>
      <c r="G46" s="12"/>
      <c r="H46" s="13"/>
    </row>
    <row r="47" spans="1:8" s="2" customFormat="1" ht="16.9" customHeight="1">
      <c r="A47" s="12"/>
      <c r="B47" s="13"/>
      <c r="C47" s="31" t="s">
        <v>1</v>
      </c>
      <c r="D47" s="31" t="s">
        <v>696</v>
      </c>
      <c r="E47" s="4" t="s">
        <v>1</v>
      </c>
      <c r="F47" s="32">
        <v>8.758</v>
      </c>
      <c r="G47" s="12"/>
      <c r="H47" s="13"/>
    </row>
    <row r="48" spans="1:8" s="2" customFormat="1" ht="16.9" customHeight="1">
      <c r="A48" s="12"/>
      <c r="B48" s="13"/>
      <c r="C48" s="31" t="s">
        <v>1</v>
      </c>
      <c r="D48" s="31" t="s">
        <v>697</v>
      </c>
      <c r="E48" s="4" t="s">
        <v>1</v>
      </c>
      <c r="F48" s="32">
        <v>2.1</v>
      </c>
      <c r="G48" s="12"/>
      <c r="H48" s="13"/>
    </row>
    <row r="49" spans="1:8" s="2" customFormat="1" ht="16.9" customHeight="1">
      <c r="A49" s="12"/>
      <c r="B49" s="13"/>
      <c r="C49" s="31" t="s">
        <v>1</v>
      </c>
      <c r="D49" s="31" t="s">
        <v>698</v>
      </c>
      <c r="E49" s="4" t="s">
        <v>1</v>
      </c>
      <c r="F49" s="32">
        <v>1.015</v>
      </c>
      <c r="G49" s="12"/>
      <c r="H49" s="13"/>
    </row>
    <row r="50" spans="1:8" s="2" customFormat="1" ht="16.9" customHeight="1">
      <c r="A50" s="12"/>
      <c r="B50" s="13"/>
      <c r="C50" s="31" t="s">
        <v>1</v>
      </c>
      <c r="D50" s="31" t="s">
        <v>699</v>
      </c>
      <c r="E50" s="4" t="s">
        <v>1</v>
      </c>
      <c r="F50" s="32">
        <v>4.41</v>
      </c>
      <c r="G50" s="12"/>
      <c r="H50" s="13"/>
    </row>
    <row r="51" spans="1:8" s="2" customFormat="1" ht="16.9" customHeight="1">
      <c r="A51" s="12"/>
      <c r="B51" s="13"/>
      <c r="C51" s="31" t="s">
        <v>1</v>
      </c>
      <c r="D51" s="31" t="s">
        <v>700</v>
      </c>
      <c r="E51" s="4" t="s">
        <v>1</v>
      </c>
      <c r="F51" s="32">
        <v>7.351</v>
      </c>
      <c r="G51" s="12"/>
      <c r="H51" s="13"/>
    </row>
    <row r="52" spans="1:8" s="2" customFormat="1" ht="16.9" customHeight="1">
      <c r="A52" s="12"/>
      <c r="B52" s="13"/>
      <c r="C52" s="31" t="s">
        <v>1</v>
      </c>
      <c r="D52" s="31" t="s">
        <v>701</v>
      </c>
      <c r="E52" s="4" t="s">
        <v>1</v>
      </c>
      <c r="F52" s="32">
        <v>1.2</v>
      </c>
      <c r="G52" s="12"/>
      <c r="H52" s="13"/>
    </row>
    <row r="53" spans="1:8" s="2" customFormat="1" ht="16.9" customHeight="1">
      <c r="A53" s="12"/>
      <c r="B53" s="13"/>
      <c r="C53" s="31" t="s">
        <v>1</v>
      </c>
      <c r="D53" s="31" t="s">
        <v>702</v>
      </c>
      <c r="E53" s="4" t="s">
        <v>1</v>
      </c>
      <c r="F53" s="32">
        <v>3.1</v>
      </c>
      <c r="G53" s="12"/>
      <c r="H53" s="13"/>
    </row>
    <row r="54" spans="1:8" s="2" customFormat="1" ht="16.9" customHeight="1">
      <c r="A54" s="12"/>
      <c r="B54" s="13"/>
      <c r="C54" s="31" t="s">
        <v>1</v>
      </c>
      <c r="D54" s="31" t="s">
        <v>703</v>
      </c>
      <c r="E54" s="4" t="s">
        <v>1</v>
      </c>
      <c r="F54" s="32">
        <v>2.352</v>
      </c>
      <c r="G54" s="12"/>
      <c r="H54" s="13"/>
    </row>
    <row r="55" spans="1:8" s="2" customFormat="1" ht="16.9" customHeight="1">
      <c r="A55" s="12"/>
      <c r="B55" s="13"/>
      <c r="C55" s="31" t="s">
        <v>1</v>
      </c>
      <c r="D55" s="31" t="s">
        <v>704</v>
      </c>
      <c r="E55" s="4" t="s">
        <v>1</v>
      </c>
      <c r="F55" s="32">
        <v>1.376</v>
      </c>
      <c r="G55" s="12"/>
      <c r="H55" s="13"/>
    </row>
    <row r="56" spans="1:8" s="2" customFormat="1" ht="16.9" customHeight="1">
      <c r="A56" s="12"/>
      <c r="B56" s="13"/>
      <c r="C56" s="31" t="s">
        <v>1</v>
      </c>
      <c r="D56" s="31" t="s">
        <v>705</v>
      </c>
      <c r="E56" s="4" t="s">
        <v>1</v>
      </c>
      <c r="F56" s="32">
        <v>2.486</v>
      </c>
      <c r="G56" s="12"/>
      <c r="H56" s="13"/>
    </row>
    <row r="57" spans="1:8" s="2" customFormat="1" ht="16.9" customHeight="1">
      <c r="A57" s="12"/>
      <c r="B57" s="13"/>
      <c r="C57" s="31" t="s">
        <v>1</v>
      </c>
      <c r="D57" s="31" t="s">
        <v>706</v>
      </c>
      <c r="E57" s="4" t="s">
        <v>1</v>
      </c>
      <c r="F57" s="32">
        <v>2.592</v>
      </c>
      <c r="G57" s="12"/>
      <c r="H57" s="13"/>
    </row>
    <row r="58" spans="1:8" s="2" customFormat="1" ht="16.9" customHeight="1">
      <c r="A58" s="12"/>
      <c r="B58" s="13"/>
      <c r="C58" s="31" t="s">
        <v>159</v>
      </c>
      <c r="D58" s="31" t="s">
        <v>707</v>
      </c>
      <c r="E58" s="4" t="s">
        <v>1</v>
      </c>
      <c r="F58" s="32">
        <v>36.74</v>
      </c>
      <c r="G58" s="12"/>
      <c r="H58" s="13"/>
    </row>
    <row r="59" spans="1:8" s="2" customFormat="1" ht="16.9" customHeight="1">
      <c r="A59" s="12"/>
      <c r="B59" s="13"/>
      <c r="C59" s="33" t="s">
        <v>4923</v>
      </c>
      <c r="D59" s="12"/>
      <c r="E59" s="12"/>
      <c r="F59" s="12"/>
      <c r="G59" s="12"/>
      <c r="H59" s="13"/>
    </row>
    <row r="60" spans="1:8" s="2" customFormat="1" ht="16.9" customHeight="1">
      <c r="A60" s="12"/>
      <c r="B60" s="13"/>
      <c r="C60" s="31" t="s">
        <v>675</v>
      </c>
      <c r="D60" s="31" t="s">
        <v>676</v>
      </c>
      <c r="E60" s="4" t="s">
        <v>381</v>
      </c>
      <c r="F60" s="32">
        <v>186.694</v>
      </c>
      <c r="G60" s="12"/>
      <c r="H60" s="13"/>
    </row>
    <row r="61" spans="1:8" s="2" customFormat="1" ht="16.9" customHeight="1">
      <c r="A61" s="12"/>
      <c r="B61" s="13"/>
      <c r="C61" s="31" t="s">
        <v>759</v>
      </c>
      <c r="D61" s="31" t="s">
        <v>760</v>
      </c>
      <c r="E61" s="4" t="s">
        <v>381</v>
      </c>
      <c r="F61" s="32">
        <v>433.9</v>
      </c>
      <c r="G61" s="12"/>
      <c r="H61" s="13"/>
    </row>
    <row r="62" spans="1:8" s="2" customFormat="1" ht="16.9" customHeight="1">
      <c r="A62" s="12"/>
      <c r="B62" s="13"/>
      <c r="C62" s="31" t="s">
        <v>813</v>
      </c>
      <c r="D62" s="31" t="s">
        <v>814</v>
      </c>
      <c r="E62" s="4" t="s">
        <v>381</v>
      </c>
      <c r="F62" s="32">
        <v>36.74</v>
      </c>
      <c r="G62" s="12"/>
      <c r="H62" s="13"/>
    </row>
    <row r="63" spans="1:8" s="2" customFormat="1" ht="16.9" customHeight="1">
      <c r="A63" s="12"/>
      <c r="B63" s="13"/>
      <c r="C63" s="31" t="s">
        <v>709</v>
      </c>
      <c r="D63" s="31" t="s">
        <v>710</v>
      </c>
      <c r="E63" s="4" t="s">
        <v>381</v>
      </c>
      <c r="F63" s="32">
        <v>196.029</v>
      </c>
      <c r="G63" s="12"/>
      <c r="H63" s="13"/>
    </row>
    <row r="64" spans="1:8" s="2" customFormat="1" ht="16.9" customHeight="1">
      <c r="A64" s="12"/>
      <c r="B64" s="13"/>
      <c r="C64" s="27" t="s">
        <v>162</v>
      </c>
      <c r="D64" s="28" t="s">
        <v>163</v>
      </c>
      <c r="E64" s="29" t="s">
        <v>1</v>
      </c>
      <c r="F64" s="30">
        <v>247.206</v>
      </c>
      <c r="G64" s="12"/>
      <c r="H64" s="13"/>
    </row>
    <row r="65" spans="1:8" s="2" customFormat="1" ht="16.9" customHeight="1">
      <c r="A65" s="12"/>
      <c r="B65" s="13"/>
      <c r="C65" s="31" t="s">
        <v>1</v>
      </c>
      <c r="D65" s="31" t="s">
        <v>718</v>
      </c>
      <c r="E65" s="4" t="s">
        <v>1</v>
      </c>
      <c r="F65" s="32">
        <v>77.262</v>
      </c>
      <c r="G65" s="12"/>
      <c r="H65" s="13"/>
    </row>
    <row r="66" spans="1:8" s="2" customFormat="1" ht="16.9" customHeight="1">
      <c r="A66" s="12"/>
      <c r="B66" s="13"/>
      <c r="C66" s="31" t="s">
        <v>1</v>
      </c>
      <c r="D66" s="31" t="s">
        <v>719</v>
      </c>
      <c r="E66" s="4" t="s">
        <v>1</v>
      </c>
      <c r="F66" s="32">
        <v>12.816</v>
      </c>
      <c r="G66" s="12"/>
      <c r="H66" s="13"/>
    </row>
    <row r="67" spans="1:8" s="2" customFormat="1" ht="16.9" customHeight="1">
      <c r="A67" s="12"/>
      <c r="B67" s="13"/>
      <c r="C67" s="31" t="s">
        <v>1</v>
      </c>
      <c r="D67" s="31" t="s">
        <v>720</v>
      </c>
      <c r="E67" s="4" t="s">
        <v>1</v>
      </c>
      <c r="F67" s="32">
        <v>16.254</v>
      </c>
      <c r="G67" s="12"/>
      <c r="H67" s="13"/>
    </row>
    <row r="68" spans="1:8" s="2" customFormat="1" ht="16.9" customHeight="1">
      <c r="A68" s="12"/>
      <c r="B68" s="13"/>
      <c r="C68" s="31" t="s">
        <v>1</v>
      </c>
      <c r="D68" s="31" t="s">
        <v>721</v>
      </c>
      <c r="E68" s="4" t="s">
        <v>1</v>
      </c>
      <c r="F68" s="32">
        <v>-4.588</v>
      </c>
      <c r="G68" s="12"/>
      <c r="H68" s="13"/>
    </row>
    <row r="69" spans="1:8" s="2" customFormat="1" ht="16.9" customHeight="1">
      <c r="A69" s="12"/>
      <c r="B69" s="13"/>
      <c r="C69" s="31" t="s">
        <v>1</v>
      </c>
      <c r="D69" s="31" t="s">
        <v>722</v>
      </c>
      <c r="E69" s="4" t="s">
        <v>1</v>
      </c>
      <c r="F69" s="32">
        <v>-2.9</v>
      </c>
      <c r="G69" s="12"/>
      <c r="H69" s="13"/>
    </row>
    <row r="70" spans="1:8" s="2" customFormat="1" ht="16.9" customHeight="1">
      <c r="A70" s="12"/>
      <c r="B70" s="13"/>
      <c r="C70" s="31" t="s">
        <v>1</v>
      </c>
      <c r="D70" s="31" t="s">
        <v>723</v>
      </c>
      <c r="E70" s="4" t="s">
        <v>1</v>
      </c>
      <c r="F70" s="32">
        <v>-2.31</v>
      </c>
      <c r="G70" s="12"/>
      <c r="H70" s="13"/>
    </row>
    <row r="71" spans="1:8" s="2" customFormat="1" ht="16.9" customHeight="1">
      <c r="A71" s="12"/>
      <c r="B71" s="13"/>
      <c r="C71" s="31" t="s">
        <v>1</v>
      </c>
      <c r="D71" s="31" t="s">
        <v>724</v>
      </c>
      <c r="E71" s="4" t="s">
        <v>1</v>
      </c>
      <c r="F71" s="32">
        <v>-2.4</v>
      </c>
      <c r="G71" s="12"/>
      <c r="H71" s="13"/>
    </row>
    <row r="72" spans="1:8" s="2" customFormat="1" ht="16.9" customHeight="1">
      <c r="A72" s="12"/>
      <c r="B72" s="13"/>
      <c r="C72" s="31" t="s">
        <v>1</v>
      </c>
      <c r="D72" s="31" t="s">
        <v>725</v>
      </c>
      <c r="E72" s="4" t="s">
        <v>1</v>
      </c>
      <c r="F72" s="32">
        <v>-3</v>
      </c>
      <c r="G72" s="12"/>
      <c r="H72" s="13"/>
    </row>
    <row r="73" spans="1:8" s="2" customFormat="1" ht="16.9" customHeight="1">
      <c r="A73" s="12"/>
      <c r="B73" s="13"/>
      <c r="C73" s="31" t="s">
        <v>1</v>
      </c>
      <c r="D73" s="31" t="s">
        <v>727</v>
      </c>
      <c r="E73" s="4" t="s">
        <v>1</v>
      </c>
      <c r="F73" s="32">
        <v>69.051</v>
      </c>
      <c r="G73" s="12"/>
      <c r="H73" s="13"/>
    </row>
    <row r="74" spans="1:8" s="2" customFormat="1" ht="16.9" customHeight="1">
      <c r="A74" s="12"/>
      <c r="B74" s="13"/>
      <c r="C74" s="31" t="s">
        <v>1</v>
      </c>
      <c r="D74" s="31" t="s">
        <v>728</v>
      </c>
      <c r="E74" s="4" t="s">
        <v>1</v>
      </c>
      <c r="F74" s="32">
        <v>27.735</v>
      </c>
      <c r="G74" s="12"/>
      <c r="H74" s="13"/>
    </row>
    <row r="75" spans="1:8" s="2" customFormat="1" ht="16.9" customHeight="1">
      <c r="A75" s="12"/>
      <c r="B75" s="13"/>
      <c r="C75" s="31" t="s">
        <v>1</v>
      </c>
      <c r="D75" s="31" t="s">
        <v>729</v>
      </c>
      <c r="E75" s="4" t="s">
        <v>1</v>
      </c>
      <c r="F75" s="32">
        <v>-4.62</v>
      </c>
      <c r="G75" s="12"/>
      <c r="H75" s="13"/>
    </row>
    <row r="76" spans="1:8" s="2" customFormat="1" ht="16.9" customHeight="1">
      <c r="A76" s="12"/>
      <c r="B76" s="13"/>
      <c r="C76" s="31" t="s">
        <v>1</v>
      </c>
      <c r="D76" s="31" t="s">
        <v>731</v>
      </c>
      <c r="E76" s="4" t="s">
        <v>1</v>
      </c>
      <c r="F76" s="32">
        <v>19.236</v>
      </c>
      <c r="G76" s="12"/>
      <c r="H76" s="13"/>
    </row>
    <row r="77" spans="1:8" s="2" customFormat="1" ht="16.9" customHeight="1">
      <c r="A77" s="12"/>
      <c r="B77" s="13"/>
      <c r="C77" s="31" t="s">
        <v>1</v>
      </c>
      <c r="D77" s="31" t="s">
        <v>732</v>
      </c>
      <c r="E77" s="4" t="s">
        <v>1</v>
      </c>
      <c r="F77" s="32">
        <v>13.932</v>
      </c>
      <c r="G77" s="12"/>
      <c r="H77" s="13"/>
    </row>
    <row r="78" spans="1:8" s="2" customFormat="1" ht="16.9" customHeight="1">
      <c r="A78" s="12"/>
      <c r="B78" s="13"/>
      <c r="C78" s="31" t="s">
        <v>1</v>
      </c>
      <c r="D78" s="31" t="s">
        <v>733</v>
      </c>
      <c r="E78" s="4" t="s">
        <v>1</v>
      </c>
      <c r="F78" s="32">
        <v>-1.2</v>
      </c>
      <c r="G78" s="12"/>
      <c r="H78" s="13"/>
    </row>
    <row r="79" spans="1:8" s="2" customFormat="1" ht="16.9" customHeight="1">
      <c r="A79" s="12"/>
      <c r="B79" s="13"/>
      <c r="C79" s="31" t="s">
        <v>1</v>
      </c>
      <c r="D79" s="31" t="s">
        <v>735</v>
      </c>
      <c r="E79" s="4" t="s">
        <v>1</v>
      </c>
      <c r="F79" s="32">
        <v>23.532</v>
      </c>
      <c r="G79" s="12"/>
      <c r="H79" s="13"/>
    </row>
    <row r="80" spans="1:8" s="2" customFormat="1" ht="16.9" customHeight="1">
      <c r="A80" s="12"/>
      <c r="B80" s="13"/>
      <c r="C80" s="31" t="s">
        <v>1</v>
      </c>
      <c r="D80" s="31" t="s">
        <v>736</v>
      </c>
      <c r="E80" s="4" t="s">
        <v>1</v>
      </c>
      <c r="F80" s="32">
        <v>15.296</v>
      </c>
      <c r="G80" s="12"/>
      <c r="H80" s="13"/>
    </row>
    <row r="81" spans="1:8" s="2" customFormat="1" ht="16.9" customHeight="1">
      <c r="A81" s="12"/>
      <c r="B81" s="13"/>
      <c r="C81" s="31" t="s">
        <v>1</v>
      </c>
      <c r="D81" s="31" t="s">
        <v>737</v>
      </c>
      <c r="E81" s="4" t="s">
        <v>1</v>
      </c>
      <c r="F81" s="32">
        <v>-6.89</v>
      </c>
      <c r="G81" s="12"/>
      <c r="H81" s="13"/>
    </row>
    <row r="82" spans="1:8" s="2" customFormat="1" ht="16.9" customHeight="1">
      <c r="A82" s="12"/>
      <c r="B82" s="13"/>
      <c r="C82" s="31" t="s">
        <v>162</v>
      </c>
      <c r="D82" s="31" t="s">
        <v>739</v>
      </c>
      <c r="E82" s="4" t="s">
        <v>1</v>
      </c>
      <c r="F82" s="32">
        <v>247.206</v>
      </c>
      <c r="G82" s="12"/>
      <c r="H82" s="13"/>
    </row>
    <row r="83" spans="1:8" s="2" customFormat="1" ht="16.9" customHeight="1">
      <c r="A83" s="12"/>
      <c r="B83" s="13"/>
      <c r="C83" s="33" t="s">
        <v>4923</v>
      </c>
      <c r="D83" s="12"/>
      <c r="E83" s="12"/>
      <c r="F83" s="12"/>
      <c r="G83" s="12"/>
      <c r="H83" s="13"/>
    </row>
    <row r="84" spans="1:8" s="2" customFormat="1" ht="16.9" customHeight="1">
      <c r="A84" s="12"/>
      <c r="B84" s="13"/>
      <c r="C84" s="31" t="s">
        <v>715</v>
      </c>
      <c r="D84" s="31" t="s">
        <v>716</v>
      </c>
      <c r="E84" s="4" t="s">
        <v>381</v>
      </c>
      <c r="F84" s="32">
        <v>247.206</v>
      </c>
      <c r="G84" s="12"/>
      <c r="H84" s="13"/>
    </row>
    <row r="85" spans="1:8" s="2" customFormat="1" ht="16.9" customHeight="1">
      <c r="A85" s="12"/>
      <c r="B85" s="13"/>
      <c r="C85" s="31" t="s">
        <v>759</v>
      </c>
      <c r="D85" s="31" t="s">
        <v>760</v>
      </c>
      <c r="E85" s="4" t="s">
        <v>381</v>
      </c>
      <c r="F85" s="32">
        <v>433.9</v>
      </c>
      <c r="G85" s="12"/>
      <c r="H85" s="13"/>
    </row>
    <row r="86" spans="1:8" s="2" customFormat="1" ht="16.9" customHeight="1">
      <c r="A86" s="12"/>
      <c r="B86" s="13"/>
      <c r="C86" s="31" t="s">
        <v>817</v>
      </c>
      <c r="D86" s="31" t="s">
        <v>818</v>
      </c>
      <c r="E86" s="4" t="s">
        <v>381</v>
      </c>
      <c r="F86" s="32">
        <v>256.596</v>
      </c>
      <c r="G86" s="12"/>
      <c r="H86" s="13"/>
    </row>
    <row r="87" spans="1:8" s="2" customFormat="1" ht="16.9" customHeight="1">
      <c r="A87" s="12"/>
      <c r="B87" s="13"/>
      <c r="C87" s="31" t="s">
        <v>741</v>
      </c>
      <c r="D87" s="31" t="s">
        <v>742</v>
      </c>
      <c r="E87" s="4" t="s">
        <v>381</v>
      </c>
      <c r="F87" s="32">
        <v>259.566</v>
      </c>
      <c r="G87" s="12"/>
      <c r="H87" s="13"/>
    </row>
    <row r="88" spans="1:8" s="2" customFormat="1" ht="16.9" customHeight="1">
      <c r="A88" s="12"/>
      <c r="B88" s="13"/>
      <c r="C88" s="27" t="s">
        <v>165</v>
      </c>
      <c r="D88" s="28" t="s">
        <v>166</v>
      </c>
      <c r="E88" s="29" t="s">
        <v>1</v>
      </c>
      <c r="F88" s="30">
        <v>46.95</v>
      </c>
      <c r="G88" s="12"/>
      <c r="H88" s="13"/>
    </row>
    <row r="89" spans="1:8" s="2" customFormat="1" ht="16.9" customHeight="1">
      <c r="A89" s="12"/>
      <c r="B89" s="13"/>
      <c r="C89" s="31" t="s">
        <v>1</v>
      </c>
      <c r="D89" s="31" t="s">
        <v>749</v>
      </c>
      <c r="E89" s="4" t="s">
        <v>1</v>
      </c>
      <c r="F89" s="32">
        <v>15.9</v>
      </c>
      <c r="G89" s="12"/>
      <c r="H89" s="13"/>
    </row>
    <row r="90" spans="1:8" s="2" customFormat="1" ht="16.9" customHeight="1">
      <c r="A90" s="12"/>
      <c r="B90" s="13"/>
      <c r="C90" s="31" t="s">
        <v>1</v>
      </c>
      <c r="D90" s="31" t="s">
        <v>750</v>
      </c>
      <c r="E90" s="4" t="s">
        <v>1</v>
      </c>
      <c r="F90" s="32">
        <v>7.85</v>
      </c>
      <c r="G90" s="12"/>
      <c r="H90" s="13"/>
    </row>
    <row r="91" spans="1:8" s="2" customFormat="1" ht="16.9" customHeight="1">
      <c r="A91" s="12"/>
      <c r="B91" s="13"/>
      <c r="C91" s="31" t="s">
        <v>1</v>
      </c>
      <c r="D91" s="31" t="s">
        <v>751</v>
      </c>
      <c r="E91" s="4" t="s">
        <v>1</v>
      </c>
      <c r="F91" s="32">
        <v>13.2</v>
      </c>
      <c r="G91" s="12"/>
      <c r="H91" s="13"/>
    </row>
    <row r="92" spans="1:8" s="2" customFormat="1" ht="16.9" customHeight="1">
      <c r="A92" s="12"/>
      <c r="B92" s="13"/>
      <c r="C92" s="31" t="s">
        <v>1</v>
      </c>
      <c r="D92" s="31" t="s">
        <v>752</v>
      </c>
      <c r="E92" s="4" t="s">
        <v>1</v>
      </c>
      <c r="F92" s="32">
        <v>10</v>
      </c>
      <c r="G92" s="12"/>
      <c r="H92" s="13"/>
    </row>
    <row r="93" spans="1:8" s="2" customFormat="1" ht="16.9" customHeight="1">
      <c r="A93" s="12"/>
      <c r="B93" s="13"/>
      <c r="C93" s="31" t="s">
        <v>165</v>
      </c>
      <c r="D93" s="31" t="s">
        <v>309</v>
      </c>
      <c r="E93" s="4" t="s">
        <v>1</v>
      </c>
      <c r="F93" s="32">
        <v>46.95</v>
      </c>
      <c r="G93" s="12"/>
      <c r="H93" s="13"/>
    </row>
    <row r="94" spans="1:8" s="2" customFormat="1" ht="16.9" customHeight="1">
      <c r="A94" s="12"/>
      <c r="B94" s="13"/>
      <c r="C94" s="33" t="s">
        <v>4923</v>
      </c>
      <c r="D94" s="12"/>
      <c r="E94" s="12"/>
      <c r="F94" s="12"/>
      <c r="G94" s="12"/>
      <c r="H94" s="13"/>
    </row>
    <row r="95" spans="1:8" s="2" customFormat="1" ht="16.9" customHeight="1">
      <c r="A95" s="12"/>
      <c r="B95" s="13"/>
      <c r="C95" s="31" t="s">
        <v>746</v>
      </c>
      <c r="D95" s="31" t="s">
        <v>747</v>
      </c>
      <c r="E95" s="4" t="s">
        <v>392</v>
      </c>
      <c r="F95" s="32">
        <v>46.95</v>
      </c>
      <c r="G95" s="12"/>
      <c r="H95" s="13"/>
    </row>
    <row r="96" spans="1:8" s="2" customFormat="1" ht="16.9" customHeight="1">
      <c r="A96" s="12"/>
      <c r="B96" s="13"/>
      <c r="C96" s="31" t="s">
        <v>817</v>
      </c>
      <c r="D96" s="31" t="s">
        <v>818</v>
      </c>
      <c r="E96" s="4" t="s">
        <v>381</v>
      </c>
      <c r="F96" s="32">
        <v>256.596</v>
      </c>
      <c r="G96" s="12"/>
      <c r="H96" s="13"/>
    </row>
    <row r="97" spans="1:8" s="2" customFormat="1" ht="16.9" customHeight="1">
      <c r="A97" s="12"/>
      <c r="B97" s="13"/>
      <c r="C97" s="31" t="s">
        <v>754</v>
      </c>
      <c r="D97" s="31" t="s">
        <v>755</v>
      </c>
      <c r="E97" s="4" t="s">
        <v>381</v>
      </c>
      <c r="F97" s="32">
        <v>9.39</v>
      </c>
      <c r="G97" s="12"/>
      <c r="H97" s="13"/>
    </row>
    <row r="98" spans="1:8" s="2" customFormat="1" ht="16.9" customHeight="1">
      <c r="A98" s="12"/>
      <c r="B98" s="13"/>
      <c r="C98" s="27" t="s">
        <v>168</v>
      </c>
      <c r="D98" s="28" t="s">
        <v>169</v>
      </c>
      <c r="E98" s="29" t="s">
        <v>1</v>
      </c>
      <c r="F98" s="30">
        <v>399.981</v>
      </c>
      <c r="G98" s="12"/>
      <c r="H98" s="13"/>
    </row>
    <row r="99" spans="1:8" s="2" customFormat="1" ht="16.9" customHeight="1">
      <c r="A99" s="12"/>
      <c r="B99" s="13"/>
      <c r="C99" s="31" t="s">
        <v>1</v>
      </c>
      <c r="D99" s="31" t="s">
        <v>152</v>
      </c>
      <c r="E99" s="4" t="s">
        <v>1</v>
      </c>
      <c r="F99" s="32">
        <v>907.757</v>
      </c>
      <c r="G99" s="12"/>
      <c r="H99" s="13"/>
    </row>
    <row r="100" spans="1:8" s="2" customFormat="1" ht="16.9" customHeight="1">
      <c r="A100" s="12"/>
      <c r="B100" s="13"/>
      <c r="C100" s="31" t="s">
        <v>1</v>
      </c>
      <c r="D100" s="31" t="s">
        <v>354</v>
      </c>
      <c r="E100" s="4" t="s">
        <v>1</v>
      </c>
      <c r="F100" s="32">
        <v>-323.079</v>
      </c>
      <c r="G100" s="12"/>
      <c r="H100" s="13"/>
    </row>
    <row r="101" spans="1:8" s="2" customFormat="1" ht="16.9" customHeight="1">
      <c r="A101" s="12"/>
      <c r="B101" s="13"/>
      <c r="C101" s="31" t="s">
        <v>1</v>
      </c>
      <c r="D101" s="31" t="s">
        <v>355</v>
      </c>
      <c r="E101" s="4" t="s">
        <v>1</v>
      </c>
      <c r="F101" s="32">
        <v>-75.626</v>
      </c>
      <c r="G101" s="12"/>
      <c r="H101" s="13"/>
    </row>
    <row r="102" spans="1:8" s="2" customFormat="1" ht="12">
      <c r="A102" s="12"/>
      <c r="B102" s="13"/>
      <c r="C102" s="31" t="s">
        <v>1</v>
      </c>
      <c r="D102" s="31" t="s">
        <v>356</v>
      </c>
      <c r="E102" s="4" t="s">
        <v>1</v>
      </c>
      <c r="F102" s="32">
        <v>-109.071</v>
      </c>
      <c r="G102" s="12"/>
      <c r="H102" s="13"/>
    </row>
    <row r="103" spans="1:8" s="2" customFormat="1" ht="16.9" customHeight="1">
      <c r="A103" s="12"/>
      <c r="B103" s="13"/>
      <c r="C103" s="31" t="s">
        <v>168</v>
      </c>
      <c r="D103" s="31" t="s">
        <v>309</v>
      </c>
      <c r="E103" s="4" t="s">
        <v>1</v>
      </c>
      <c r="F103" s="32">
        <v>399.981</v>
      </c>
      <c r="G103" s="12"/>
      <c r="H103" s="13"/>
    </row>
    <row r="104" spans="1:8" s="2" customFormat="1" ht="16.9" customHeight="1">
      <c r="A104" s="12"/>
      <c r="B104" s="13"/>
      <c r="C104" s="33" t="s">
        <v>4923</v>
      </c>
      <c r="D104" s="12"/>
      <c r="E104" s="12"/>
      <c r="F104" s="12"/>
      <c r="G104" s="12"/>
      <c r="H104" s="13"/>
    </row>
    <row r="105" spans="1:8" s="2" customFormat="1" ht="16.9" customHeight="1">
      <c r="A105" s="12"/>
      <c r="B105" s="13"/>
      <c r="C105" s="31" t="s">
        <v>351</v>
      </c>
      <c r="D105" s="31" t="s">
        <v>352</v>
      </c>
      <c r="E105" s="4" t="s">
        <v>303</v>
      </c>
      <c r="F105" s="32">
        <v>399.981</v>
      </c>
      <c r="G105" s="12"/>
      <c r="H105" s="13"/>
    </row>
    <row r="106" spans="1:8" s="2" customFormat="1" ht="16.9" customHeight="1">
      <c r="A106" s="12"/>
      <c r="B106" s="13"/>
      <c r="C106" s="31" t="s">
        <v>359</v>
      </c>
      <c r="D106" s="31" t="s">
        <v>360</v>
      </c>
      <c r="E106" s="4" t="s">
        <v>347</v>
      </c>
      <c r="F106" s="32">
        <v>719.966</v>
      </c>
      <c r="G106" s="12"/>
      <c r="H106" s="13"/>
    </row>
    <row r="107" spans="1:8" s="2" customFormat="1" ht="16.9" customHeight="1">
      <c r="A107" s="12"/>
      <c r="B107" s="13"/>
      <c r="C107" s="27" t="s">
        <v>172</v>
      </c>
      <c r="D107" s="28" t="s">
        <v>173</v>
      </c>
      <c r="E107" s="29" t="s">
        <v>1</v>
      </c>
      <c r="F107" s="30">
        <v>218.141</v>
      </c>
      <c r="G107" s="12"/>
      <c r="H107" s="13"/>
    </row>
    <row r="108" spans="1:8" s="2" customFormat="1" ht="16.9" customHeight="1">
      <c r="A108" s="12"/>
      <c r="B108" s="13"/>
      <c r="C108" s="31" t="s">
        <v>1</v>
      </c>
      <c r="D108" s="31" t="s">
        <v>307</v>
      </c>
      <c r="E108" s="4" t="s">
        <v>1</v>
      </c>
      <c r="F108" s="32">
        <v>164.796</v>
      </c>
      <c r="G108" s="12"/>
      <c r="H108" s="13"/>
    </row>
    <row r="109" spans="1:8" s="2" customFormat="1" ht="16.9" customHeight="1">
      <c r="A109" s="12"/>
      <c r="B109" s="13"/>
      <c r="C109" s="31" t="s">
        <v>1</v>
      </c>
      <c r="D109" s="31" t="s">
        <v>308</v>
      </c>
      <c r="E109" s="4" t="s">
        <v>1</v>
      </c>
      <c r="F109" s="32">
        <v>53.345</v>
      </c>
      <c r="G109" s="12"/>
      <c r="H109" s="13"/>
    </row>
    <row r="110" spans="1:8" s="2" customFormat="1" ht="16.9" customHeight="1">
      <c r="A110" s="12"/>
      <c r="B110" s="13"/>
      <c r="C110" s="31" t="s">
        <v>172</v>
      </c>
      <c r="D110" s="31" t="s">
        <v>309</v>
      </c>
      <c r="E110" s="4" t="s">
        <v>1</v>
      </c>
      <c r="F110" s="32">
        <v>218.141</v>
      </c>
      <c r="G110" s="12"/>
      <c r="H110" s="13"/>
    </row>
    <row r="111" spans="1:8" s="2" customFormat="1" ht="16.9" customHeight="1">
      <c r="A111" s="12"/>
      <c r="B111" s="13"/>
      <c r="C111" s="33" t="s">
        <v>4923</v>
      </c>
      <c r="D111" s="12"/>
      <c r="E111" s="12"/>
      <c r="F111" s="12"/>
      <c r="G111" s="12"/>
      <c r="H111" s="13"/>
    </row>
    <row r="112" spans="1:8" s="2" customFormat="1" ht="22.5">
      <c r="A112" s="12"/>
      <c r="B112" s="13"/>
      <c r="C112" s="31" t="s">
        <v>301</v>
      </c>
      <c r="D112" s="31" t="s">
        <v>302</v>
      </c>
      <c r="E112" s="4" t="s">
        <v>303</v>
      </c>
      <c r="F112" s="32">
        <v>109.071</v>
      </c>
      <c r="G112" s="12"/>
      <c r="H112" s="13"/>
    </row>
    <row r="113" spans="1:8" s="2" customFormat="1" ht="16.9" customHeight="1">
      <c r="A113" s="12"/>
      <c r="B113" s="13"/>
      <c r="C113" s="31" t="s">
        <v>368</v>
      </c>
      <c r="D113" s="31" t="s">
        <v>369</v>
      </c>
      <c r="E113" s="4" t="s">
        <v>303</v>
      </c>
      <c r="F113" s="32">
        <v>109.071</v>
      </c>
      <c r="G113" s="12"/>
      <c r="H113" s="13"/>
    </row>
    <row r="114" spans="1:8" s="2" customFormat="1" ht="16.9" customHeight="1">
      <c r="A114" s="12"/>
      <c r="B114" s="13"/>
      <c r="C114" s="31" t="s">
        <v>364</v>
      </c>
      <c r="D114" s="31" t="s">
        <v>365</v>
      </c>
      <c r="E114" s="4" t="s">
        <v>303</v>
      </c>
      <c r="F114" s="32">
        <v>109.071</v>
      </c>
      <c r="G114" s="12"/>
      <c r="H114" s="13"/>
    </row>
    <row r="115" spans="1:8" s="2" customFormat="1" ht="16.9" customHeight="1">
      <c r="A115" s="12"/>
      <c r="B115" s="13"/>
      <c r="C115" s="31" t="s">
        <v>351</v>
      </c>
      <c r="D115" s="31" t="s">
        <v>352</v>
      </c>
      <c r="E115" s="4" t="s">
        <v>303</v>
      </c>
      <c r="F115" s="32">
        <v>399.981</v>
      </c>
      <c r="G115" s="12"/>
      <c r="H115" s="13"/>
    </row>
    <row r="116" spans="1:8" s="2" customFormat="1" ht="16.9" customHeight="1">
      <c r="A116" s="12"/>
      <c r="B116" s="13"/>
      <c r="C116" s="31" t="s">
        <v>351</v>
      </c>
      <c r="D116" s="31" t="s">
        <v>352</v>
      </c>
      <c r="E116" s="4" t="s">
        <v>303</v>
      </c>
      <c r="F116" s="32">
        <v>109.071</v>
      </c>
      <c r="G116" s="12"/>
      <c r="H116" s="13"/>
    </row>
    <row r="117" spans="1:8" s="2" customFormat="1" ht="16.9" customHeight="1">
      <c r="A117" s="12"/>
      <c r="B117" s="13"/>
      <c r="C117" s="27" t="s">
        <v>176</v>
      </c>
      <c r="D117" s="28" t="s">
        <v>177</v>
      </c>
      <c r="E117" s="29" t="s">
        <v>1</v>
      </c>
      <c r="F117" s="30">
        <v>71.74</v>
      </c>
      <c r="G117" s="12"/>
      <c r="H117" s="13"/>
    </row>
    <row r="118" spans="1:8" s="2" customFormat="1" ht="16.9" customHeight="1">
      <c r="A118" s="12"/>
      <c r="B118" s="13"/>
      <c r="C118" s="31" t="s">
        <v>1</v>
      </c>
      <c r="D118" s="31" t="s">
        <v>766</v>
      </c>
      <c r="E118" s="4" t="s">
        <v>1</v>
      </c>
      <c r="F118" s="32">
        <v>24.94</v>
      </c>
      <c r="G118" s="12"/>
      <c r="H118" s="13"/>
    </row>
    <row r="119" spans="1:8" s="2" customFormat="1" ht="16.9" customHeight="1">
      <c r="A119" s="12"/>
      <c r="B119" s="13"/>
      <c r="C119" s="31" t="s">
        <v>1</v>
      </c>
      <c r="D119" s="31" t="s">
        <v>767</v>
      </c>
      <c r="E119" s="4" t="s">
        <v>1</v>
      </c>
      <c r="F119" s="32">
        <v>46.8</v>
      </c>
      <c r="G119" s="12"/>
      <c r="H119" s="13"/>
    </row>
    <row r="120" spans="1:8" s="2" customFormat="1" ht="16.9" customHeight="1">
      <c r="A120" s="12"/>
      <c r="B120" s="13"/>
      <c r="C120" s="31" t="s">
        <v>176</v>
      </c>
      <c r="D120" s="31" t="s">
        <v>309</v>
      </c>
      <c r="E120" s="4" t="s">
        <v>1</v>
      </c>
      <c r="F120" s="32">
        <v>71.74</v>
      </c>
      <c r="G120" s="12"/>
      <c r="H120" s="13"/>
    </row>
    <row r="121" spans="1:8" s="2" customFormat="1" ht="16.9" customHeight="1">
      <c r="A121" s="12"/>
      <c r="B121" s="13"/>
      <c r="C121" s="33" t="s">
        <v>4923</v>
      </c>
      <c r="D121" s="12"/>
      <c r="E121" s="12"/>
      <c r="F121" s="12"/>
      <c r="G121" s="12"/>
      <c r="H121" s="13"/>
    </row>
    <row r="122" spans="1:8" s="2" customFormat="1" ht="16.9" customHeight="1">
      <c r="A122" s="12"/>
      <c r="B122" s="13"/>
      <c r="C122" s="31" t="s">
        <v>763</v>
      </c>
      <c r="D122" s="31" t="s">
        <v>764</v>
      </c>
      <c r="E122" s="4" t="s">
        <v>392</v>
      </c>
      <c r="F122" s="32">
        <v>71.74</v>
      </c>
      <c r="G122" s="12"/>
      <c r="H122" s="13"/>
    </row>
    <row r="123" spans="1:8" s="2" customFormat="1" ht="16.9" customHeight="1">
      <c r="A123" s="12"/>
      <c r="B123" s="13"/>
      <c r="C123" s="31" t="s">
        <v>769</v>
      </c>
      <c r="D123" s="31" t="s">
        <v>770</v>
      </c>
      <c r="E123" s="4" t="s">
        <v>392</v>
      </c>
      <c r="F123" s="32">
        <v>75.327</v>
      </c>
      <c r="G123" s="12"/>
      <c r="H123" s="13"/>
    </row>
    <row r="124" spans="1:8" s="2" customFormat="1" ht="16.9" customHeight="1">
      <c r="A124" s="12"/>
      <c r="B124" s="13"/>
      <c r="C124" s="27" t="s">
        <v>180</v>
      </c>
      <c r="D124" s="28" t="s">
        <v>181</v>
      </c>
      <c r="E124" s="29" t="s">
        <v>1</v>
      </c>
      <c r="F124" s="30">
        <v>31.1</v>
      </c>
      <c r="G124" s="12"/>
      <c r="H124" s="13"/>
    </row>
    <row r="125" spans="1:8" s="2" customFormat="1" ht="16.9" customHeight="1">
      <c r="A125" s="12"/>
      <c r="B125" s="13"/>
      <c r="C125" s="31" t="s">
        <v>1</v>
      </c>
      <c r="D125" s="31" t="s">
        <v>777</v>
      </c>
      <c r="E125" s="4" t="s">
        <v>1</v>
      </c>
      <c r="F125" s="32">
        <v>8.36</v>
      </c>
      <c r="G125" s="12"/>
      <c r="H125" s="13"/>
    </row>
    <row r="126" spans="1:8" s="2" customFormat="1" ht="16.9" customHeight="1">
      <c r="A126" s="12"/>
      <c r="B126" s="13"/>
      <c r="C126" s="31" t="s">
        <v>1</v>
      </c>
      <c r="D126" s="31" t="s">
        <v>778</v>
      </c>
      <c r="E126" s="4" t="s">
        <v>1</v>
      </c>
      <c r="F126" s="32">
        <v>22.74</v>
      </c>
      <c r="G126" s="12"/>
      <c r="H126" s="13"/>
    </row>
    <row r="127" spans="1:8" s="2" customFormat="1" ht="16.9" customHeight="1">
      <c r="A127" s="12"/>
      <c r="B127" s="13"/>
      <c r="C127" s="31" t="s">
        <v>180</v>
      </c>
      <c r="D127" s="31" t="s">
        <v>779</v>
      </c>
      <c r="E127" s="4" t="s">
        <v>1</v>
      </c>
      <c r="F127" s="32">
        <v>31.1</v>
      </c>
      <c r="G127" s="12"/>
      <c r="H127" s="13"/>
    </row>
    <row r="128" spans="1:8" s="2" customFormat="1" ht="16.9" customHeight="1">
      <c r="A128" s="12"/>
      <c r="B128" s="13"/>
      <c r="C128" s="33" t="s">
        <v>4923</v>
      </c>
      <c r="D128" s="12"/>
      <c r="E128" s="12"/>
      <c r="F128" s="12"/>
      <c r="G128" s="12"/>
      <c r="H128" s="13"/>
    </row>
    <row r="129" spans="1:8" s="2" customFormat="1" ht="16.9" customHeight="1">
      <c r="A129" s="12"/>
      <c r="B129" s="13"/>
      <c r="C129" s="31" t="s">
        <v>774</v>
      </c>
      <c r="D129" s="31" t="s">
        <v>775</v>
      </c>
      <c r="E129" s="4" t="s">
        <v>392</v>
      </c>
      <c r="F129" s="32">
        <v>90.27</v>
      </c>
      <c r="G129" s="12"/>
      <c r="H129" s="13"/>
    </row>
    <row r="130" spans="1:8" s="2" customFormat="1" ht="16.9" customHeight="1">
      <c r="A130" s="12"/>
      <c r="B130" s="13"/>
      <c r="C130" s="31" t="s">
        <v>789</v>
      </c>
      <c r="D130" s="31" t="s">
        <v>790</v>
      </c>
      <c r="E130" s="4" t="s">
        <v>392</v>
      </c>
      <c r="F130" s="32">
        <v>32.655</v>
      </c>
      <c r="G130" s="12"/>
      <c r="H130" s="13"/>
    </row>
    <row r="131" spans="1:8" s="2" customFormat="1" ht="16.9" customHeight="1">
      <c r="A131" s="12"/>
      <c r="B131" s="13"/>
      <c r="C131" s="27" t="s">
        <v>184</v>
      </c>
      <c r="D131" s="28" t="s">
        <v>185</v>
      </c>
      <c r="E131" s="29" t="s">
        <v>1</v>
      </c>
      <c r="F131" s="30">
        <v>40.35</v>
      </c>
      <c r="G131" s="12"/>
      <c r="H131" s="13"/>
    </row>
    <row r="132" spans="1:8" s="2" customFormat="1" ht="16.9" customHeight="1">
      <c r="A132" s="12"/>
      <c r="B132" s="13"/>
      <c r="C132" s="31" t="s">
        <v>1</v>
      </c>
      <c r="D132" s="31" t="s">
        <v>749</v>
      </c>
      <c r="E132" s="4" t="s">
        <v>1</v>
      </c>
      <c r="F132" s="32">
        <v>15.9</v>
      </c>
      <c r="G132" s="12"/>
      <c r="H132" s="13"/>
    </row>
    <row r="133" spans="1:8" s="2" customFormat="1" ht="16.9" customHeight="1">
      <c r="A133" s="12"/>
      <c r="B133" s="13"/>
      <c r="C133" s="31" t="s">
        <v>1</v>
      </c>
      <c r="D133" s="31" t="s">
        <v>750</v>
      </c>
      <c r="E133" s="4" t="s">
        <v>1</v>
      </c>
      <c r="F133" s="32">
        <v>7.85</v>
      </c>
      <c r="G133" s="12"/>
      <c r="H133" s="13"/>
    </row>
    <row r="134" spans="1:8" s="2" customFormat="1" ht="16.9" customHeight="1">
      <c r="A134" s="12"/>
      <c r="B134" s="13"/>
      <c r="C134" s="31" t="s">
        <v>1</v>
      </c>
      <c r="D134" s="31" t="s">
        <v>780</v>
      </c>
      <c r="E134" s="4" t="s">
        <v>1</v>
      </c>
      <c r="F134" s="32">
        <v>9.6</v>
      </c>
      <c r="G134" s="12"/>
      <c r="H134" s="13"/>
    </row>
    <row r="135" spans="1:8" s="2" customFormat="1" ht="16.9" customHeight="1">
      <c r="A135" s="12"/>
      <c r="B135" s="13"/>
      <c r="C135" s="31" t="s">
        <v>1</v>
      </c>
      <c r="D135" s="31" t="s">
        <v>781</v>
      </c>
      <c r="E135" s="4" t="s">
        <v>1</v>
      </c>
      <c r="F135" s="32">
        <v>7</v>
      </c>
      <c r="G135" s="12"/>
      <c r="H135" s="13"/>
    </row>
    <row r="136" spans="1:8" s="2" customFormat="1" ht="16.9" customHeight="1">
      <c r="A136" s="12"/>
      <c r="B136" s="13"/>
      <c r="C136" s="31" t="s">
        <v>184</v>
      </c>
      <c r="D136" s="31" t="s">
        <v>782</v>
      </c>
      <c r="E136" s="4" t="s">
        <v>1</v>
      </c>
      <c r="F136" s="32">
        <v>40.35</v>
      </c>
      <c r="G136" s="12"/>
      <c r="H136" s="13"/>
    </row>
    <row r="137" spans="1:8" s="2" customFormat="1" ht="16.9" customHeight="1">
      <c r="A137" s="12"/>
      <c r="B137" s="13"/>
      <c r="C137" s="33" t="s">
        <v>4923</v>
      </c>
      <c r="D137" s="12"/>
      <c r="E137" s="12"/>
      <c r="F137" s="12"/>
      <c r="G137" s="12"/>
      <c r="H137" s="13"/>
    </row>
    <row r="138" spans="1:8" s="2" customFormat="1" ht="16.9" customHeight="1">
      <c r="A138" s="12"/>
      <c r="B138" s="13"/>
      <c r="C138" s="31" t="s">
        <v>774</v>
      </c>
      <c r="D138" s="31" t="s">
        <v>775</v>
      </c>
      <c r="E138" s="4" t="s">
        <v>392</v>
      </c>
      <c r="F138" s="32">
        <v>90.27</v>
      </c>
      <c r="G138" s="12"/>
      <c r="H138" s="13"/>
    </row>
    <row r="139" spans="1:8" s="2" customFormat="1" ht="16.9" customHeight="1">
      <c r="A139" s="12"/>
      <c r="B139" s="13"/>
      <c r="C139" s="31" t="s">
        <v>794</v>
      </c>
      <c r="D139" s="31" t="s">
        <v>795</v>
      </c>
      <c r="E139" s="4" t="s">
        <v>392</v>
      </c>
      <c r="F139" s="32">
        <v>42.368</v>
      </c>
      <c r="G139" s="12"/>
      <c r="H139" s="13"/>
    </row>
    <row r="140" spans="1:8" s="2" customFormat="1" ht="16.9" customHeight="1">
      <c r="A140" s="12"/>
      <c r="B140" s="13"/>
      <c r="C140" s="27" t="s">
        <v>187</v>
      </c>
      <c r="D140" s="28" t="s">
        <v>188</v>
      </c>
      <c r="E140" s="29" t="s">
        <v>1</v>
      </c>
      <c r="F140" s="30">
        <v>6.6</v>
      </c>
      <c r="G140" s="12"/>
      <c r="H140" s="13"/>
    </row>
    <row r="141" spans="1:8" s="2" customFormat="1" ht="16.9" customHeight="1">
      <c r="A141" s="12"/>
      <c r="B141" s="13"/>
      <c r="C141" s="31" t="s">
        <v>1</v>
      </c>
      <c r="D141" s="31" t="s">
        <v>783</v>
      </c>
      <c r="E141" s="4" t="s">
        <v>1</v>
      </c>
      <c r="F141" s="32">
        <v>3.6</v>
      </c>
      <c r="G141" s="12"/>
      <c r="H141" s="13"/>
    </row>
    <row r="142" spans="1:8" s="2" customFormat="1" ht="16.9" customHeight="1">
      <c r="A142" s="12"/>
      <c r="B142" s="13"/>
      <c r="C142" s="31" t="s">
        <v>1</v>
      </c>
      <c r="D142" s="31" t="s">
        <v>784</v>
      </c>
      <c r="E142" s="4" t="s">
        <v>1</v>
      </c>
      <c r="F142" s="32">
        <v>3</v>
      </c>
      <c r="G142" s="12"/>
      <c r="H142" s="13"/>
    </row>
    <row r="143" spans="1:8" s="2" customFormat="1" ht="16.9" customHeight="1">
      <c r="A143" s="12"/>
      <c r="B143" s="13"/>
      <c r="C143" s="31" t="s">
        <v>187</v>
      </c>
      <c r="D143" s="31" t="s">
        <v>785</v>
      </c>
      <c r="E143" s="4" t="s">
        <v>1</v>
      </c>
      <c r="F143" s="32">
        <v>6.6</v>
      </c>
      <c r="G143" s="12"/>
      <c r="H143" s="13"/>
    </row>
    <row r="144" spans="1:8" s="2" customFormat="1" ht="16.9" customHeight="1">
      <c r="A144" s="12"/>
      <c r="B144" s="13"/>
      <c r="C144" s="33" t="s">
        <v>4923</v>
      </c>
      <c r="D144" s="12"/>
      <c r="E144" s="12"/>
      <c r="F144" s="12"/>
      <c r="G144" s="12"/>
      <c r="H144" s="13"/>
    </row>
    <row r="145" spans="1:8" s="2" customFormat="1" ht="16.9" customHeight="1">
      <c r="A145" s="12"/>
      <c r="B145" s="13"/>
      <c r="C145" s="31" t="s">
        <v>774</v>
      </c>
      <c r="D145" s="31" t="s">
        <v>775</v>
      </c>
      <c r="E145" s="4" t="s">
        <v>392</v>
      </c>
      <c r="F145" s="32">
        <v>90.27</v>
      </c>
      <c r="G145" s="12"/>
      <c r="H145" s="13"/>
    </row>
    <row r="146" spans="1:8" s="2" customFormat="1" ht="16.9" customHeight="1">
      <c r="A146" s="12"/>
      <c r="B146" s="13"/>
      <c r="C146" s="31" t="s">
        <v>799</v>
      </c>
      <c r="D146" s="31" t="s">
        <v>800</v>
      </c>
      <c r="E146" s="4" t="s">
        <v>392</v>
      </c>
      <c r="F146" s="32">
        <v>6.93</v>
      </c>
      <c r="G146" s="12"/>
      <c r="H146" s="13"/>
    </row>
    <row r="147" spans="1:8" s="2" customFormat="1" ht="16.9" customHeight="1">
      <c r="A147" s="12"/>
      <c r="B147" s="13"/>
      <c r="C147" s="27" t="s">
        <v>190</v>
      </c>
      <c r="D147" s="28" t="s">
        <v>191</v>
      </c>
      <c r="E147" s="29" t="s">
        <v>1</v>
      </c>
      <c r="F147" s="30">
        <v>12.22</v>
      </c>
      <c r="G147" s="12"/>
      <c r="H147" s="13"/>
    </row>
    <row r="148" spans="1:8" s="2" customFormat="1" ht="16.9" customHeight="1">
      <c r="A148" s="12"/>
      <c r="B148" s="13"/>
      <c r="C148" s="31" t="s">
        <v>1</v>
      </c>
      <c r="D148" s="31" t="s">
        <v>786</v>
      </c>
      <c r="E148" s="4" t="s">
        <v>1</v>
      </c>
      <c r="F148" s="32">
        <v>6.11</v>
      </c>
      <c r="G148" s="12"/>
      <c r="H148" s="13"/>
    </row>
    <row r="149" spans="1:8" s="2" customFormat="1" ht="16.9" customHeight="1">
      <c r="A149" s="12"/>
      <c r="B149" s="13"/>
      <c r="C149" s="31" t="s">
        <v>1</v>
      </c>
      <c r="D149" s="31" t="s">
        <v>786</v>
      </c>
      <c r="E149" s="4" t="s">
        <v>1</v>
      </c>
      <c r="F149" s="32">
        <v>6.11</v>
      </c>
      <c r="G149" s="12"/>
      <c r="H149" s="13"/>
    </row>
    <row r="150" spans="1:8" s="2" customFormat="1" ht="16.9" customHeight="1">
      <c r="A150" s="12"/>
      <c r="B150" s="13"/>
      <c r="C150" s="31" t="s">
        <v>190</v>
      </c>
      <c r="D150" s="31" t="s">
        <v>787</v>
      </c>
      <c r="E150" s="4" t="s">
        <v>1</v>
      </c>
      <c r="F150" s="32">
        <v>12.22</v>
      </c>
      <c r="G150" s="12"/>
      <c r="H150" s="13"/>
    </row>
    <row r="151" spans="1:8" s="2" customFormat="1" ht="16.9" customHeight="1">
      <c r="A151" s="12"/>
      <c r="B151" s="13"/>
      <c r="C151" s="33" t="s">
        <v>4923</v>
      </c>
      <c r="D151" s="12"/>
      <c r="E151" s="12"/>
      <c r="F151" s="12"/>
      <c r="G151" s="12"/>
      <c r="H151" s="13"/>
    </row>
    <row r="152" spans="1:8" s="2" customFormat="1" ht="16.9" customHeight="1">
      <c r="A152" s="12"/>
      <c r="B152" s="13"/>
      <c r="C152" s="31" t="s">
        <v>774</v>
      </c>
      <c r="D152" s="31" t="s">
        <v>775</v>
      </c>
      <c r="E152" s="4" t="s">
        <v>392</v>
      </c>
      <c r="F152" s="32">
        <v>90.27</v>
      </c>
      <c r="G152" s="12"/>
      <c r="H152" s="13"/>
    </row>
    <row r="153" spans="1:8" s="2" customFormat="1" ht="16.9" customHeight="1">
      <c r="A153" s="12"/>
      <c r="B153" s="13"/>
      <c r="C153" s="31" t="s">
        <v>804</v>
      </c>
      <c r="D153" s="31" t="s">
        <v>805</v>
      </c>
      <c r="E153" s="4" t="s">
        <v>392</v>
      </c>
      <c r="F153" s="32">
        <v>6.416</v>
      </c>
      <c r="G153" s="12"/>
      <c r="H153" s="13"/>
    </row>
    <row r="154" spans="1:8" s="2" customFormat="1" ht="16.9" customHeight="1">
      <c r="A154" s="12"/>
      <c r="B154" s="13"/>
      <c r="C154" s="31" t="s">
        <v>809</v>
      </c>
      <c r="D154" s="31" t="s">
        <v>810</v>
      </c>
      <c r="E154" s="4" t="s">
        <v>392</v>
      </c>
      <c r="F154" s="32">
        <v>6.416</v>
      </c>
      <c r="G154" s="12"/>
      <c r="H154" s="13"/>
    </row>
    <row r="155" spans="1:8" s="2" customFormat="1" ht="16.9" customHeight="1">
      <c r="A155" s="12"/>
      <c r="B155" s="13"/>
      <c r="C155" s="27" t="s">
        <v>193</v>
      </c>
      <c r="D155" s="28" t="s">
        <v>194</v>
      </c>
      <c r="E155" s="29" t="s">
        <v>1</v>
      </c>
      <c r="F155" s="30">
        <v>149.864</v>
      </c>
      <c r="G155" s="12"/>
      <c r="H155" s="13"/>
    </row>
    <row r="156" spans="1:8" s="2" customFormat="1" ht="16.9" customHeight="1">
      <c r="A156" s="12"/>
      <c r="B156" s="13"/>
      <c r="C156" s="31" t="s">
        <v>1</v>
      </c>
      <c r="D156" s="31" t="s">
        <v>1093</v>
      </c>
      <c r="E156" s="4" t="s">
        <v>1</v>
      </c>
      <c r="F156" s="32">
        <v>115.944</v>
      </c>
      <c r="G156" s="12"/>
      <c r="H156" s="13"/>
    </row>
    <row r="157" spans="1:8" s="2" customFormat="1" ht="16.9" customHeight="1">
      <c r="A157" s="12"/>
      <c r="B157" s="13"/>
      <c r="C157" s="31" t="s">
        <v>1</v>
      </c>
      <c r="D157" s="31" t="s">
        <v>1094</v>
      </c>
      <c r="E157" s="4" t="s">
        <v>1</v>
      </c>
      <c r="F157" s="32">
        <v>33.92</v>
      </c>
      <c r="G157" s="12"/>
      <c r="H157" s="13"/>
    </row>
    <row r="158" spans="1:8" s="2" customFormat="1" ht="16.9" customHeight="1">
      <c r="A158" s="12"/>
      <c r="B158" s="13"/>
      <c r="C158" s="31" t="s">
        <v>193</v>
      </c>
      <c r="D158" s="31" t="s">
        <v>1095</v>
      </c>
      <c r="E158" s="4" t="s">
        <v>1</v>
      </c>
      <c r="F158" s="32">
        <v>149.864</v>
      </c>
      <c r="G158" s="12"/>
      <c r="H158" s="13"/>
    </row>
    <row r="159" spans="1:8" s="2" customFormat="1" ht="16.9" customHeight="1">
      <c r="A159" s="12"/>
      <c r="B159" s="13"/>
      <c r="C159" s="33" t="s">
        <v>4923</v>
      </c>
      <c r="D159" s="12"/>
      <c r="E159" s="12"/>
      <c r="F159" s="12"/>
      <c r="G159" s="12"/>
      <c r="H159" s="13"/>
    </row>
    <row r="160" spans="1:8" s="2" customFormat="1" ht="22.5">
      <c r="A160" s="12"/>
      <c r="B160" s="13"/>
      <c r="C160" s="31" t="s">
        <v>1090</v>
      </c>
      <c r="D160" s="31" t="s">
        <v>1091</v>
      </c>
      <c r="E160" s="4" t="s">
        <v>381</v>
      </c>
      <c r="F160" s="32">
        <v>178.104</v>
      </c>
      <c r="G160" s="12"/>
      <c r="H160" s="13"/>
    </row>
    <row r="161" spans="1:8" s="2" customFormat="1" ht="16.9" customHeight="1">
      <c r="A161" s="12"/>
      <c r="B161" s="13"/>
      <c r="C161" s="31" t="s">
        <v>1115</v>
      </c>
      <c r="D161" s="31" t="s">
        <v>1116</v>
      </c>
      <c r="E161" s="4" t="s">
        <v>381</v>
      </c>
      <c r="F161" s="32">
        <v>229.642</v>
      </c>
      <c r="G161" s="12"/>
      <c r="H161" s="13"/>
    </row>
    <row r="162" spans="1:8" s="2" customFormat="1" ht="16.9" customHeight="1">
      <c r="A162" s="12"/>
      <c r="B162" s="13"/>
      <c r="C162" s="31" t="s">
        <v>1119</v>
      </c>
      <c r="D162" s="31" t="s">
        <v>1120</v>
      </c>
      <c r="E162" s="4" t="s">
        <v>381</v>
      </c>
      <c r="F162" s="32">
        <v>178.104</v>
      </c>
      <c r="G162" s="12"/>
      <c r="H162" s="13"/>
    </row>
    <row r="163" spans="1:8" s="2" customFormat="1" ht="16.9" customHeight="1">
      <c r="A163" s="12"/>
      <c r="B163" s="13"/>
      <c r="C163" s="31" t="s">
        <v>1107</v>
      </c>
      <c r="D163" s="31" t="s">
        <v>1108</v>
      </c>
      <c r="E163" s="4" t="s">
        <v>381</v>
      </c>
      <c r="F163" s="32">
        <v>494.222</v>
      </c>
      <c r="G163" s="12"/>
      <c r="H163" s="13"/>
    </row>
    <row r="164" spans="1:8" s="2" customFormat="1" ht="16.9" customHeight="1">
      <c r="A164" s="12"/>
      <c r="B164" s="13"/>
      <c r="C164" s="31" t="s">
        <v>1131</v>
      </c>
      <c r="D164" s="31" t="s">
        <v>1132</v>
      </c>
      <c r="E164" s="4" t="s">
        <v>381</v>
      </c>
      <c r="F164" s="32">
        <v>1163.444</v>
      </c>
      <c r="G164" s="12"/>
      <c r="H164" s="13"/>
    </row>
    <row r="165" spans="1:8" s="2" customFormat="1" ht="16.9" customHeight="1">
      <c r="A165" s="12"/>
      <c r="B165" s="13"/>
      <c r="C165" s="27" t="s">
        <v>196</v>
      </c>
      <c r="D165" s="28" t="s">
        <v>197</v>
      </c>
      <c r="E165" s="29" t="s">
        <v>1</v>
      </c>
      <c r="F165" s="30">
        <v>243.48</v>
      </c>
      <c r="G165" s="12"/>
      <c r="H165" s="13"/>
    </row>
    <row r="166" spans="1:8" s="2" customFormat="1" ht="16.9" customHeight="1">
      <c r="A166" s="12"/>
      <c r="B166" s="13"/>
      <c r="C166" s="31" t="s">
        <v>1</v>
      </c>
      <c r="D166" s="31" t="s">
        <v>1100</v>
      </c>
      <c r="E166" s="4" t="s">
        <v>1</v>
      </c>
      <c r="F166" s="32">
        <v>56.12</v>
      </c>
      <c r="G166" s="12"/>
      <c r="H166" s="13"/>
    </row>
    <row r="167" spans="1:8" s="2" customFormat="1" ht="16.9" customHeight="1">
      <c r="A167" s="12"/>
      <c r="B167" s="13"/>
      <c r="C167" s="31" t="s">
        <v>1</v>
      </c>
      <c r="D167" s="31" t="s">
        <v>1101</v>
      </c>
      <c r="E167" s="4" t="s">
        <v>1</v>
      </c>
      <c r="F167" s="32">
        <v>187.36</v>
      </c>
      <c r="G167" s="12"/>
      <c r="H167" s="13"/>
    </row>
    <row r="168" spans="1:8" s="2" customFormat="1" ht="16.9" customHeight="1">
      <c r="A168" s="12"/>
      <c r="B168" s="13"/>
      <c r="C168" s="31" t="s">
        <v>196</v>
      </c>
      <c r="D168" s="31" t="s">
        <v>1102</v>
      </c>
      <c r="E168" s="4" t="s">
        <v>1</v>
      </c>
      <c r="F168" s="32">
        <v>243.48</v>
      </c>
      <c r="G168" s="12"/>
      <c r="H168" s="13"/>
    </row>
    <row r="169" spans="1:8" s="2" customFormat="1" ht="16.9" customHeight="1">
      <c r="A169" s="12"/>
      <c r="B169" s="13"/>
      <c r="C169" s="33" t="s">
        <v>4923</v>
      </c>
      <c r="D169" s="12"/>
      <c r="E169" s="12"/>
      <c r="F169" s="12"/>
      <c r="G169" s="12"/>
      <c r="H169" s="13"/>
    </row>
    <row r="170" spans="1:8" s="2" customFormat="1" ht="22.5">
      <c r="A170" s="12"/>
      <c r="B170" s="13"/>
      <c r="C170" s="31" t="s">
        <v>1097</v>
      </c>
      <c r="D170" s="31" t="s">
        <v>1098</v>
      </c>
      <c r="E170" s="4" t="s">
        <v>381</v>
      </c>
      <c r="F170" s="32">
        <v>256.3</v>
      </c>
      <c r="G170" s="12"/>
      <c r="H170" s="13"/>
    </row>
    <row r="171" spans="1:8" s="2" customFormat="1" ht="16.9" customHeight="1">
      <c r="A171" s="12"/>
      <c r="B171" s="13"/>
      <c r="C171" s="31" t="s">
        <v>1123</v>
      </c>
      <c r="D171" s="31" t="s">
        <v>1124</v>
      </c>
      <c r="E171" s="4" t="s">
        <v>381</v>
      </c>
      <c r="F171" s="32">
        <v>393.63</v>
      </c>
      <c r="G171" s="12"/>
      <c r="H171" s="13"/>
    </row>
    <row r="172" spans="1:8" s="2" customFormat="1" ht="16.9" customHeight="1">
      <c r="A172" s="12"/>
      <c r="B172" s="13"/>
      <c r="C172" s="31" t="s">
        <v>1127</v>
      </c>
      <c r="D172" s="31" t="s">
        <v>1128</v>
      </c>
      <c r="E172" s="4" t="s">
        <v>381</v>
      </c>
      <c r="F172" s="32">
        <v>256.3</v>
      </c>
      <c r="G172" s="12"/>
      <c r="H172" s="13"/>
    </row>
    <row r="173" spans="1:8" s="2" customFormat="1" ht="16.9" customHeight="1">
      <c r="A173" s="12"/>
      <c r="B173" s="13"/>
      <c r="C173" s="31" t="s">
        <v>1107</v>
      </c>
      <c r="D173" s="31" t="s">
        <v>1108</v>
      </c>
      <c r="E173" s="4" t="s">
        <v>381</v>
      </c>
      <c r="F173" s="32">
        <v>494.222</v>
      </c>
      <c r="G173" s="12"/>
      <c r="H173" s="13"/>
    </row>
    <row r="174" spans="1:8" s="2" customFormat="1" ht="16.9" customHeight="1">
      <c r="A174" s="12"/>
      <c r="B174" s="13"/>
      <c r="C174" s="31" t="s">
        <v>1131</v>
      </c>
      <c r="D174" s="31" t="s">
        <v>1132</v>
      </c>
      <c r="E174" s="4" t="s">
        <v>381</v>
      </c>
      <c r="F174" s="32">
        <v>1163.444</v>
      </c>
      <c r="G174" s="12"/>
      <c r="H174" s="13"/>
    </row>
    <row r="175" spans="1:8" s="2" customFormat="1" ht="16.9" customHeight="1">
      <c r="A175" s="12"/>
      <c r="B175" s="13"/>
      <c r="C175" s="27" t="s">
        <v>199</v>
      </c>
      <c r="D175" s="28" t="s">
        <v>200</v>
      </c>
      <c r="E175" s="29" t="s">
        <v>1</v>
      </c>
      <c r="F175" s="30">
        <v>28.24</v>
      </c>
      <c r="G175" s="12"/>
      <c r="H175" s="13"/>
    </row>
    <row r="176" spans="1:8" s="2" customFormat="1" ht="16.9" customHeight="1">
      <c r="A176" s="12"/>
      <c r="B176" s="13"/>
      <c r="C176" s="31" t="s">
        <v>1</v>
      </c>
      <c r="D176" s="31" t="s">
        <v>246</v>
      </c>
      <c r="E176" s="4" t="s">
        <v>1</v>
      </c>
      <c r="F176" s="32">
        <v>22.54</v>
      </c>
      <c r="G176" s="12"/>
      <c r="H176" s="13"/>
    </row>
    <row r="177" spans="1:8" s="2" customFormat="1" ht="16.9" customHeight="1">
      <c r="A177" s="12"/>
      <c r="B177" s="13"/>
      <c r="C177" s="31" t="s">
        <v>1</v>
      </c>
      <c r="D177" s="31" t="s">
        <v>248</v>
      </c>
      <c r="E177" s="4" t="s">
        <v>1</v>
      </c>
      <c r="F177" s="32">
        <v>5.7</v>
      </c>
      <c r="G177" s="12"/>
      <c r="H177" s="13"/>
    </row>
    <row r="178" spans="1:8" s="2" customFormat="1" ht="16.9" customHeight="1">
      <c r="A178" s="12"/>
      <c r="B178" s="13"/>
      <c r="C178" s="31" t="s">
        <v>199</v>
      </c>
      <c r="D178" s="31" t="s">
        <v>1095</v>
      </c>
      <c r="E178" s="4" t="s">
        <v>1</v>
      </c>
      <c r="F178" s="32">
        <v>28.24</v>
      </c>
      <c r="G178" s="12"/>
      <c r="H178" s="13"/>
    </row>
    <row r="179" spans="1:8" s="2" customFormat="1" ht="16.9" customHeight="1">
      <c r="A179" s="12"/>
      <c r="B179" s="13"/>
      <c r="C179" s="33" t="s">
        <v>4923</v>
      </c>
      <c r="D179" s="12"/>
      <c r="E179" s="12"/>
      <c r="F179" s="12"/>
      <c r="G179" s="12"/>
      <c r="H179" s="13"/>
    </row>
    <row r="180" spans="1:8" s="2" customFormat="1" ht="22.5">
      <c r="A180" s="12"/>
      <c r="B180" s="13"/>
      <c r="C180" s="31" t="s">
        <v>1090</v>
      </c>
      <c r="D180" s="31" t="s">
        <v>1091</v>
      </c>
      <c r="E180" s="4" t="s">
        <v>381</v>
      </c>
      <c r="F180" s="32">
        <v>178.104</v>
      </c>
      <c r="G180" s="12"/>
      <c r="H180" s="13"/>
    </row>
    <row r="181" spans="1:8" s="2" customFormat="1" ht="16.9" customHeight="1">
      <c r="A181" s="12"/>
      <c r="B181" s="13"/>
      <c r="C181" s="31" t="s">
        <v>1115</v>
      </c>
      <c r="D181" s="31" t="s">
        <v>1116</v>
      </c>
      <c r="E181" s="4" t="s">
        <v>381</v>
      </c>
      <c r="F181" s="32">
        <v>229.642</v>
      </c>
      <c r="G181" s="12"/>
      <c r="H181" s="13"/>
    </row>
    <row r="182" spans="1:8" s="2" customFormat="1" ht="16.9" customHeight="1">
      <c r="A182" s="12"/>
      <c r="B182" s="13"/>
      <c r="C182" s="31" t="s">
        <v>1119</v>
      </c>
      <c r="D182" s="31" t="s">
        <v>1120</v>
      </c>
      <c r="E182" s="4" t="s">
        <v>381</v>
      </c>
      <c r="F182" s="32">
        <v>178.104</v>
      </c>
      <c r="G182" s="12"/>
      <c r="H182" s="13"/>
    </row>
    <row r="183" spans="1:8" s="2" customFormat="1" ht="16.9" customHeight="1">
      <c r="A183" s="12"/>
      <c r="B183" s="13"/>
      <c r="C183" s="31" t="s">
        <v>1107</v>
      </c>
      <c r="D183" s="31" t="s">
        <v>1108</v>
      </c>
      <c r="E183" s="4" t="s">
        <v>381</v>
      </c>
      <c r="F183" s="32">
        <v>494.222</v>
      </c>
      <c r="G183" s="12"/>
      <c r="H183" s="13"/>
    </row>
    <row r="184" spans="1:8" s="2" customFormat="1" ht="16.9" customHeight="1">
      <c r="A184" s="12"/>
      <c r="B184" s="13"/>
      <c r="C184" s="31" t="s">
        <v>1131</v>
      </c>
      <c r="D184" s="31" t="s">
        <v>1132</v>
      </c>
      <c r="E184" s="4" t="s">
        <v>381</v>
      </c>
      <c r="F184" s="32">
        <v>1163.444</v>
      </c>
      <c r="G184" s="12"/>
      <c r="H184" s="13"/>
    </row>
    <row r="185" spans="1:8" s="2" customFormat="1" ht="16.9" customHeight="1">
      <c r="A185" s="12"/>
      <c r="B185" s="13"/>
      <c r="C185" s="27" t="s">
        <v>202</v>
      </c>
      <c r="D185" s="28" t="s">
        <v>203</v>
      </c>
      <c r="E185" s="29" t="s">
        <v>1</v>
      </c>
      <c r="F185" s="30">
        <v>12.82</v>
      </c>
      <c r="G185" s="12"/>
      <c r="H185" s="13"/>
    </row>
    <row r="186" spans="1:8" s="2" customFormat="1" ht="16.9" customHeight="1">
      <c r="A186" s="12"/>
      <c r="B186" s="13"/>
      <c r="C186" s="31" t="s">
        <v>1</v>
      </c>
      <c r="D186" s="31" t="s">
        <v>1103</v>
      </c>
      <c r="E186" s="4" t="s">
        <v>1</v>
      </c>
      <c r="F186" s="32">
        <v>4.32</v>
      </c>
      <c r="G186" s="12"/>
      <c r="H186" s="13"/>
    </row>
    <row r="187" spans="1:8" s="2" customFormat="1" ht="16.9" customHeight="1">
      <c r="A187" s="12"/>
      <c r="B187" s="13"/>
      <c r="C187" s="31" t="s">
        <v>1</v>
      </c>
      <c r="D187" s="31" t="s">
        <v>1104</v>
      </c>
      <c r="E187" s="4" t="s">
        <v>1</v>
      </c>
      <c r="F187" s="32">
        <v>8.5</v>
      </c>
      <c r="G187" s="12"/>
      <c r="H187" s="13"/>
    </row>
    <row r="188" spans="1:8" s="2" customFormat="1" ht="16.9" customHeight="1">
      <c r="A188" s="12"/>
      <c r="B188" s="13"/>
      <c r="C188" s="31" t="s">
        <v>202</v>
      </c>
      <c r="D188" s="31" t="s">
        <v>1105</v>
      </c>
      <c r="E188" s="4" t="s">
        <v>1</v>
      </c>
      <c r="F188" s="32">
        <v>12.82</v>
      </c>
      <c r="G188" s="12"/>
      <c r="H188" s="13"/>
    </row>
    <row r="189" spans="1:8" s="2" customFormat="1" ht="16.9" customHeight="1">
      <c r="A189" s="12"/>
      <c r="B189" s="13"/>
      <c r="C189" s="33" t="s">
        <v>4923</v>
      </c>
      <c r="D189" s="12"/>
      <c r="E189" s="12"/>
      <c r="F189" s="12"/>
      <c r="G189" s="12"/>
      <c r="H189" s="13"/>
    </row>
    <row r="190" spans="1:8" s="2" customFormat="1" ht="22.5">
      <c r="A190" s="12"/>
      <c r="B190" s="13"/>
      <c r="C190" s="31" t="s">
        <v>1097</v>
      </c>
      <c r="D190" s="31" t="s">
        <v>1098</v>
      </c>
      <c r="E190" s="4" t="s">
        <v>381</v>
      </c>
      <c r="F190" s="32">
        <v>256.3</v>
      </c>
      <c r="G190" s="12"/>
      <c r="H190" s="13"/>
    </row>
    <row r="191" spans="1:8" s="2" customFormat="1" ht="16.9" customHeight="1">
      <c r="A191" s="12"/>
      <c r="B191" s="13"/>
      <c r="C191" s="31" t="s">
        <v>1123</v>
      </c>
      <c r="D191" s="31" t="s">
        <v>1124</v>
      </c>
      <c r="E191" s="4" t="s">
        <v>381</v>
      </c>
      <c r="F191" s="32">
        <v>393.63</v>
      </c>
      <c r="G191" s="12"/>
      <c r="H191" s="13"/>
    </row>
    <row r="192" spans="1:8" s="2" customFormat="1" ht="16.9" customHeight="1">
      <c r="A192" s="12"/>
      <c r="B192" s="13"/>
      <c r="C192" s="31" t="s">
        <v>1127</v>
      </c>
      <c r="D192" s="31" t="s">
        <v>1128</v>
      </c>
      <c r="E192" s="4" t="s">
        <v>381</v>
      </c>
      <c r="F192" s="32">
        <v>256.3</v>
      </c>
      <c r="G192" s="12"/>
      <c r="H192" s="13"/>
    </row>
    <row r="193" spans="1:8" s="2" customFormat="1" ht="16.9" customHeight="1">
      <c r="A193" s="12"/>
      <c r="B193" s="13"/>
      <c r="C193" s="31" t="s">
        <v>1107</v>
      </c>
      <c r="D193" s="31" t="s">
        <v>1108</v>
      </c>
      <c r="E193" s="4" t="s">
        <v>381</v>
      </c>
      <c r="F193" s="32">
        <v>494.222</v>
      </c>
      <c r="G193" s="12"/>
      <c r="H193" s="13"/>
    </row>
    <row r="194" spans="1:8" s="2" customFormat="1" ht="16.9" customHeight="1">
      <c r="A194" s="12"/>
      <c r="B194" s="13"/>
      <c r="C194" s="31" t="s">
        <v>1131</v>
      </c>
      <c r="D194" s="31" t="s">
        <v>1132</v>
      </c>
      <c r="E194" s="4" t="s">
        <v>381</v>
      </c>
      <c r="F194" s="32">
        <v>1163.444</v>
      </c>
      <c r="G194" s="12"/>
      <c r="H194" s="13"/>
    </row>
    <row r="195" spans="1:8" s="2" customFormat="1" ht="16.9" customHeight="1">
      <c r="A195" s="12"/>
      <c r="B195" s="13"/>
      <c r="C195" s="27" t="s">
        <v>205</v>
      </c>
      <c r="D195" s="28" t="s">
        <v>206</v>
      </c>
      <c r="E195" s="29" t="s">
        <v>1</v>
      </c>
      <c r="F195" s="30">
        <v>51.538</v>
      </c>
      <c r="G195" s="12"/>
      <c r="H195" s="13"/>
    </row>
    <row r="196" spans="1:8" s="2" customFormat="1" ht="16.9" customHeight="1">
      <c r="A196" s="12"/>
      <c r="B196" s="13"/>
      <c r="C196" s="31" t="s">
        <v>1</v>
      </c>
      <c r="D196" s="31" t="s">
        <v>1073</v>
      </c>
      <c r="E196" s="4" t="s">
        <v>1</v>
      </c>
      <c r="F196" s="32">
        <v>29.45</v>
      </c>
      <c r="G196" s="12"/>
      <c r="H196" s="13"/>
    </row>
    <row r="197" spans="1:8" s="2" customFormat="1" ht="16.9" customHeight="1">
      <c r="A197" s="12"/>
      <c r="B197" s="13"/>
      <c r="C197" s="31" t="s">
        <v>1</v>
      </c>
      <c r="D197" s="31" t="s">
        <v>1074</v>
      </c>
      <c r="E197" s="4" t="s">
        <v>1</v>
      </c>
      <c r="F197" s="32">
        <v>22.088</v>
      </c>
      <c r="G197" s="12"/>
      <c r="H197" s="13"/>
    </row>
    <row r="198" spans="1:8" s="2" customFormat="1" ht="16.9" customHeight="1">
      <c r="A198" s="12"/>
      <c r="B198" s="13"/>
      <c r="C198" s="31" t="s">
        <v>205</v>
      </c>
      <c r="D198" s="31" t="s">
        <v>1075</v>
      </c>
      <c r="E198" s="4" t="s">
        <v>1</v>
      </c>
      <c r="F198" s="32">
        <v>51.538</v>
      </c>
      <c r="G198" s="12"/>
      <c r="H198" s="13"/>
    </row>
    <row r="199" spans="1:8" s="2" customFormat="1" ht="16.9" customHeight="1">
      <c r="A199" s="12"/>
      <c r="B199" s="13"/>
      <c r="C199" s="33" t="s">
        <v>4923</v>
      </c>
      <c r="D199" s="12"/>
      <c r="E199" s="12"/>
      <c r="F199" s="12"/>
      <c r="G199" s="12"/>
      <c r="H199" s="13"/>
    </row>
    <row r="200" spans="1:8" s="2" customFormat="1" ht="16.9" customHeight="1">
      <c r="A200" s="12"/>
      <c r="B200" s="13"/>
      <c r="C200" s="31" t="s">
        <v>1070</v>
      </c>
      <c r="D200" s="31" t="s">
        <v>1071</v>
      </c>
      <c r="E200" s="4" t="s">
        <v>381</v>
      </c>
      <c r="F200" s="32">
        <v>51.538</v>
      </c>
      <c r="G200" s="12"/>
      <c r="H200" s="13"/>
    </row>
    <row r="201" spans="1:8" s="2" customFormat="1" ht="16.9" customHeight="1">
      <c r="A201" s="12"/>
      <c r="B201" s="13"/>
      <c r="C201" s="31" t="s">
        <v>1115</v>
      </c>
      <c r="D201" s="31" t="s">
        <v>1116</v>
      </c>
      <c r="E201" s="4" t="s">
        <v>381</v>
      </c>
      <c r="F201" s="32">
        <v>229.642</v>
      </c>
      <c r="G201" s="12"/>
      <c r="H201" s="13"/>
    </row>
    <row r="202" spans="1:8" s="2" customFormat="1" ht="16.9" customHeight="1">
      <c r="A202" s="12"/>
      <c r="B202" s="13"/>
      <c r="C202" s="31" t="s">
        <v>1084</v>
      </c>
      <c r="D202" s="31" t="s">
        <v>1085</v>
      </c>
      <c r="E202" s="4" t="s">
        <v>381</v>
      </c>
      <c r="F202" s="32">
        <v>215.653</v>
      </c>
      <c r="G202" s="12"/>
      <c r="H202" s="13"/>
    </row>
    <row r="203" spans="1:8" s="2" customFormat="1" ht="16.9" customHeight="1">
      <c r="A203" s="12"/>
      <c r="B203" s="13"/>
      <c r="C203" s="31" t="s">
        <v>1131</v>
      </c>
      <c r="D203" s="31" t="s">
        <v>1132</v>
      </c>
      <c r="E203" s="4" t="s">
        <v>381</v>
      </c>
      <c r="F203" s="32">
        <v>1163.444</v>
      </c>
      <c r="G203" s="12"/>
      <c r="H203" s="13"/>
    </row>
    <row r="204" spans="1:8" s="2" customFormat="1" ht="16.9" customHeight="1">
      <c r="A204" s="12"/>
      <c r="B204" s="13"/>
      <c r="C204" s="27" t="s">
        <v>208</v>
      </c>
      <c r="D204" s="28" t="s">
        <v>209</v>
      </c>
      <c r="E204" s="29" t="s">
        <v>1</v>
      </c>
      <c r="F204" s="30">
        <v>137.33</v>
      </c>
      <c r="G204" s="12"/>
      <c r="H204" s="13"/>
    </row>
    <row r="205" spans="1:8" s="2" customFormat="1" ht="16.9" customHeight="1">
      <c r="A205" s="12"/>
      <c r="B205" s="13"/>
      <c r="C205" s="31" t="s">
        <v>1</v>
      </c>
      <c r="D205" s="31" t="s">
        <v>1080</v>
      </c>
      <c r="E205" s="4" t="s">
        <v>1</v>
      </c>
      <c r="F205" s="32">
        <v>71.61</v>
      </c>
      <c r="G205" s="12"/>
      <c r="H205" s="13"/>
    </row>
    <row r="206" spans="1:8" s="2" customFormat="1" ht="16.9" customHeight="1">
      <c r="A206" s="12"/>
      <c r="B206" s="13"/>
      <c r="C206" s="31" t="s">
        <v>1</v>
      </c>
      <c r="D206" s="31" t="s">
        <v>1081</v>
      </c>
      <c r="E206" s="4" t="s">
        <v>1</v>
      </c>
      <c r="F206" s="32">
        <v>65.72</v>
      </c>
      <c r="G206" s="12"/>
      <c r="H206" s="13"/>
    </row>
    <row r="207" spans="1:8" s="2" customFormat="1" ht="16.9" customHeight="1">
      <c r="A207" s="12"/>
      <c r="B207" s="13"/>
      <c r="C207" s="31" t="s">
        <v>208</v>
      </c>
      <c r="D207" s="31" t="s">
        <v>1082</v>
      </c>
      <c r="E207" s="4" t="s">
        <v>1</v>
      </c>
      <c r="F207" s="32">
        <v>137.33</v>
      </c>
      <c r="G207" s="12"/>
      <c r="H207" s="13"/>
    </row>
    <row r="208" spans="1:8" s="2" customFormat="1" ht="16.9" customHeight="1">
      <c r="A208" s="12"/>
      <c r="B208" s="13"/>
      <c r="C208" s="33" t="s">
        <v>4923</v>
      </c>
      <c r="D208" s="12"/>
      <c r="E208" s="12"/>
      <c r="F208" s="12"/>
      <c r="G208" s="12"/>
      <c r="H208" s="13"/>
    </row>
    <row r="209" spans="1:8" s="2" customFormat="1" ht="16.9" customHeight="1">
      <c r="A209" s="12"/>
      <c r="B209" s="13"/>
      <c r="C209" s="31" t="s">
        <v>1077</v>
      </c>
      <c r="D209" s="31" t="s">
        <v>1078</v>
      </c>
      <c r="E209" s="4" t="s">
        <v>381</v>
      </c>
      <c r="F209" s="32">
        <v>137.33</v>
      </c>
      <c r="G209" s="12"/>
      <c r="H209" s="13"/>
    </row>
    <row r="210" spans="1:8" s="2" customFormat="1" ht="16.9" customHeight="1">
      <c r="A210" s="12"/>
      <c r="B210" s="13"/>
      <c r="C210" s="31" t="s">
        <v>1123</v>
      </c>
      <c r="D210" s="31" t="s">
        <v>1124</v>
      </c>
      <c r="E210" s="4" t="s">
        <v>381</v>
      </c>
      <c r="F210" s="32">
        <v>393.63</v>
      </c>
      <c r="G210" s="12"/>
      <c r="H210" s="13"/>
    </row>
    <row r="211" spans="1:8" s="2" customFormat="1" ht="16.9" customHeight="1">
      <c r="A211" s="12"/>
      <c r="B211" s="13"/>
      <c r="C211" s="31" t="s">
        <v>1084</v>
      </c>
      <c r="D211" s="31" t="s">
        <v>1085</v>
      </c>
      <c r="E211" s="4" t="s">
        <v>381</v>
      </c>
      <c r="F211" s="32">
        <v>215.653</v>
      </c>
      <c r="G211" s="12"/>
      <c r="H211" s="13"/>
    </row>
    <row r="212" spans="1:8" s="2" customFormat="1" ht="16.9" customHeight="1">
      <c r="A212" s="12"/>
      <c r="B212" s="13"/>
      <c r="C212" s="31" t="s">
        <v>1131</v>
      </c>
      <c r="D212" s="31" t="s">
        <v>1132</v>
      </c>
      <c r="E212" s="4" t="s">
        <v>381</v>
      </c>
      <c r="F212" s="32">
        <v>1163.444</v>
      </c>
      <c r="G212" s="12"/>
      <c r="H212" s="13"/>
    </row>
    <row r="213" spans="1:8" s="2" customFormat="1" ht="16.9" customHeight="1">
      <c r="A213" s="12"/>
      <c r="B213" s="13"/>
      <c r="C213" s="27" t="s">
        <v>538</v>
      </c>
      <c r="D213" s="28" t="s">
        <v>4924</v>
      </c>
      <c r="E213" s="29" t="s">
        <v>1</v>
      </c>
      <c r="F213" s="30">
        <v>45.955</v>
      </c>
      <c r="G213" s="12"/>
      <c r="H213" s="13"/>
    </row>
    <row r="214" spans="1:8" s="2" customFormat="1" ht="16.9" customHeight="1">
      <c r="A214" s="12"/>
      <c r="B214" s="13"/>
      <c r="C214" s="31" t="s">
        <v>1</v>
      </c>
      <c r="D214" s="31" t="s">
        <v>534</v>
      </c>
      <c r="E214" s="4" t="s">
        <v>1</v>
      </c>
      <c r="F214" s="32">
        <v>4.675</v>
      </c>
      <c r="G214" s="12"/>
      <c r="H214" s="13"/>
    </row>
    <row r="215" spans="1:8" s="2" customFormat="1" ht="16.9" customHeight="1">
      <c r="A215" s="12"/>
      <c r="B215" s="13"/>
      <c r="C215" s="31" t="s">
        <v>1</v>
      </c>
      <c r="D215" s="31" t="s">
        <v>535</v>
      </c>
      <c r="E215" s="4" t="s">
        <v>1</v>
      </c>
      <c r="F215" s="32">
        <v>35.58</v>
      </c>
      <c r="G215" s="12"/>
      <c r="H215" s="13"/>
    </row>
    <row r="216" spans="1:8" s="2" customFormat="1" ht="16.9" customHeight="1">
      <c r="A216" s="12"/>
      <c r="B216" s="13"/>
      <c r="C216" s="31" t="s">
        <v>1</v>
      </c>
      <c r="D216" s="31" t="s">
        <v>536</v>
      </c>
      <c r="E216" s="4" t="s">
        <v>1</v>
      </c>
      <c r="F216" s="32">
        <v>2.3</v>
      </c>
      <c r="G216" s="12"/>
      <c r="H216" s="13"/>
    </row>
    <row r="217" spans="1:8" s="2" customFormat="1" ht="16.9" customHeight="1">
      <c r="A217" s="12"/>
      <c r="B217" s="13"/>
      <c r="C217" s="31" t="s">
        <v>1</v>
      </c>
      <c r="D217" s="31" t="s">
        <v>537</v>
      </c>
      <c r="E217" s="4" t="s">
        <v>1</v>
      </c>
      <c r="F217" s="32">
        <v>3.4</v>
      </c>
      <c r="G217" s="12"/>
      <c r="H217" s="13"/>
    </row>
    <row r="218" spans="1:8" s="2" customFormat="1" ht="16.9" customHeight="1">
      <c r="A218" s="12"/>
      <c r="B218" s="13"/>
      <c r="C218" s="31" t="s">
        <v>538</v>
      </c>
      <c r="D218" s="31" t="s">
        <v>309</v>
      </c>
      <c r="E218" s="4" t="s">
        <v>1</v>
      </c>
      <c r="F218" s="32">
        <v>45.955</v>
      </c>
      <c r="G218" s="12"/>
      <c r="H218" s="13"/>
    </row>
    <row r="219" spans="1:8" s="2" customFormat="1" ht="16.9" customHeight="1">
      <c r="A219" s="12"/>
      <c r="B219" s="13"/>
      <c r="C219" s="27" t="s">
        <v>211</v>
      </c>
      <c r="D219" s="28" t="s">
        <v>212</v>
      </c>
      <c r="E219" s="29" t="s">
        <v>1</v>
      </c>
      <c r="F219" s="30">
        <v>152.28</v>
      </c>
      <c r="G219" s="12"/>
      <c r="H219" s="13"/>
    </row>
    <row r="220" spans="1:8" s="2" customFormat="1" ht="16.9" customHeight="1">
      <c r="A220" s="12"/>
      <c r="B220" s="13"/>
      <c r="C220" s="31" t="s">
        <v>1</v>
      </c>
      <c r="D220" s="31" t="s">
        <v>1159</v>
      </c>
      <c r="E220" s="4" t="s">
        <v>1</v>
      </c>
      <c r="F220" s="32">
        <v>108</v>
      </c>
      <c r="G220" s="12"/>
      <c r="H220" s="13"/>
    </row>
    <row r="221" spans="1:8" s="2" customFormat="1" ht="16.9" customHeight="1">
      <c r="A221" s="12"/>
      <c r="B221" s="13"/>
      <c r="C221" s="31" t="s">
        <v>1</v>
      </c>
      <c r="D221" s="31" t="s">
        <v>1160</v>
      </c>
      <c r="E221" s="4" t="s">
        <v>1</v>
      </c>
      <c r="F221" s="32">
        <v>8.82</v>
      </c>
      <c r="G221" s="12"/>
      <c r="H221" s="13"/>
    </row>
    <row r="222" spans="1:8" s="2" customFormat="1" ht="16.9" customHeight="1">
      <c r="A222" s="12"/>
      <c r="B222" s="13"/>
      <c r="C222" s="31" t="s">
        <v>1</v>
      </c>
      <c r="D222" s="31" t="s">
        <v>1161</v>
      </c>
      <c r="E222" s="4" t="s">
        <v>1</v>
      </c>
      <c r="F222" s="32">
        <v>30.6</v>
      </c>
      <c r="G222" s="12"/>
      <c r="H222" s="13"/>
    </row>
    <row r="223" spans="1:8" s="2" customFormat="1" ht="16.9" customHeight="1">
      <c r="A223" s="12"/>
      <c r="B223" s="13"/>
      <c r="C223" s="31" t="s">
        <v>1</v>
      </c>
      <c r="D223" s="31" t="s">
        <v>1162</v>
      </c>
      <c r="E223" s="4" t="s">
        <v>1</v>
      </c>
      <c r="F223" s="32">
        <v>4.86</v>
      </c>
      <c r="G223" s="12"/>
      <c r="H223" s="13"/>
    </row>
    <row r="224" spans="1:8" s="2" customFormat="1" ht="16.9" customHeight="1">
      <c r="A224" s="12"/>
      <c r="B224" s="13"/>
      <c r="C224" s="31" t="s">
        <v>211</v>
      </c>
      <c r="D224" s="31" t="s">
        <v>1163</v>
      </c>
      <c r="E224" s="4" t="s">
        <v>1</v>
      </c>
      <c r="F224" s="32">
        <v>152.28</v>
      </c>
      <c r="G224" s="12"/>
      <c r="H224" s="13"/>
    </row>
    <row r="225" spans="1:8" s="2" customFormat="1" ht="16.9" customHeight="1">
      <c r="A225" s="12"/>
      <c r="B225" s="13"/>
      <c r="C225" s="33" t="s">
        <v>4923</v>
      </c>
      <c r="D225" s="12"/>
      <c r="E225" s="12"/>
      <c r="F225" s="12"/>
      <c r="G225" s="12"/>
      <c r="H225" s="13"/>
    </row>
    <row r="226" spans="1:8" s="2" customFormat="1" ht="16.9" customHeight="1">
      <c r="A226" s="12"/>
      <c r="B226" s="13"/>
      <c r="C226" s="31" t="s">
        <v>1156</v>
      </c>
      <c r="D226" s="31" t="s">
        <v>1157</v>
      </c>
      <c r="E226" s="4" t="s">
        <v>381</v>
      </c>
      <c r="F226" s="32">
        <v>152.28</v>
      </c>
      <c r="G226" s="12"/>
      <c r="H226" s="13"/>
    </row>
    <row r="227" spans="1:8" s="2" customFormat="1" ht="16.9" customHeight="1">
      <c r="A227" s="12"/>
      <c r="B227" s="13"/>
      <c r="C227" s="31" t="s">
        <v>1170</v>
      </c>
      <c r="D227" s="31" t="s">
        <v>1171</v>
      </c>
      <c r="E227" s="4" t="s">
        <v>381</v>
      </c>
      <c r="F227" s="32">
        <v>152.28</v>
      </c>
      <c r="G227" s="12"/>
      <c r="H227" s="13"/>
    </row>
    <row r="228" spans="1:8" s="2" customFormat="1" ht="16.9" customHeight="1">
      <c r="A228" s="12"/>
      <c r="B228" s="13"/>
      <c r="C228" s="31" t="s">
        <v>1165</v>
      </c>
      <c r="D228" s="31" t="s">
        <v>1166</v>
      </c>
      <c r="E228" s="4" t="s">
        <v>347</v>
      </c>
      <c r="F228" s="32">
        <v>0.046</v>
      </c>
      <c r="G228" s="12"/>
      <c r="H228" s="13"/>
    </row>
    <row r="229" spans="1:8" s="2" customFormat="1" ht="16.9" customHeight="1">
      <c r="A229" s="12"/>
      <c r="B229" s="13"/>
      <c r="C229" s="31" t="s">
        <v>1174</v>
      </c>
      <c r="D229" s="31" t="s">
        <v>1175</v>
      </c>
      <c r="E229" s="4" t="s">
        <v>381</v>
      </c>
      <c r="F229" s="32">
        <v>175.122</v>
      </c>
      <c r="G229" s="12"/>
      <c r="H229" s="13"/>
    </row>
    <row r="230" spans="1:8" s="2" customFormat="1" ht="16.9" customHeight="1">
      <c r="A230" s="12"/>
      <c r="B230" s="13"/>
      <c r="C230" s="27" t="s">
        <v>214</v>
      </c>
      <c r="D230" s="28" t="s">
        <v>215</v>
      </c>
      <c r="E230" s="29" t="s">
        <v>1</v>
      </c>
      <c r="F230" s="30">
        <v>161.56</v>
      </c>
      <c r="G230" s="12"/>
      <c r="H230" s="13"/>
    </row>
    <row r="231" spans="1:8" s="2" customFormat="1" ht="16.9" customHeight="1">
      <c r="A231" s="12"/>
      <c r="B231" s="13"/>
      <c r="C231" s="31" t="s">
        <v>1</v>
      </c>
      <c r="D231" s="31" t="s">
        <v>1182</v>
      </c>
      <c r="E231" s="4" t="s">
        <v>1</v>
      </c>
      <c r="F231" s="32">
        <v>113.96</v>
      </c>
      <c r="G231" s="12"/>
      <c r="H231" s="13"/>
    </row>
    <row r="232" spans="1:8" s="2" customFormat="1" ht="16.9" customHeight="1">
      <c r="A232" s="12"/>
      <c r="B232" s="13"/>
      <c r="C232" s="31" t="s">
        <v>1</v>
      </c>
      <c r="D232" s="31" t="s">
        <v>1160</v>
      </c>
      <c r="E232" s="4" t="s">
        <v>1</v>
      </c>
      <c r="F232" s="32">
        <v>8.82</v>
      </c>
      <c r="G232" s="12"/>
      <c r="H232" s="13"/>
    </row>
    <row r="233" spans="1:8" s="2" customFormat="1" ht="16.9" customHeight="1">
      <c r="A233" s="12"/>
      <c r="B233" s="13"/>
      <c r="C233" s="31" t="s">
        <v>1</v>
      </c>
      <c r="D233" s="31" t="s">
        <v>1183</v>
      </c>
      <c r="E233" s="4" t="s">
        <v>1</v>
      </c>
      <c r="F233" s="32">
        <v>33.92</v>
      </c>
      <c r="G233" s="12"/>
      <c r="H233" s="13"/>
    </row>
    <row r="234" spans="1:8" s="2" customFormat="1" ht="16.9" customHeight="1">
      <c r="A234" s="12"/>
      <c r="B234" s="13"/>
      <c r="C234" s="31" t="s">
        <v>1</v>
      </c>
      <c r="D234" s="31" t="s">
        <v>1162</v>
      </c>
      <c r="E234" s="4" t="s">
        <v>1</v>
      </c>
      <c r="F234" s="32">
        <v>4.86</v>
      </c>
      <c r="G234" s="12"/>
      <c r="H234" s="13"/>
    </row>
    <row r="235" spans="1:8" s="2" customFormat="1" ht="16.9" customHeight="1">
      <c r="A235" s="12"/>
      <c r="B235" s="13"/>
      <c r="C235" s="31" t="s">
        <v>214</v>
      </c>
      <c r="D235" s="31" t="s">
        <v>309</v>
      </c>
      <c r="E235" s="4" t="s">
        <v>1</v>
      </c>
      <c r="F235" s="32">
        <v>161.56</v>
      </c>
      <c r="G235" s="12"/>
      <c r="H235" s="13"/>
    </row>
    <row r="236" spans="1:8" s="2" customFormat="1" ht="16.9" customHeight="1">
      <c r="A236" s="12"/>
      <c r="B236" s="13"/>
      <c r="C236" s="33" t="s">
        <v>4923</v>
      </c>
      <c r="D236" s="12"/>
      <c r="E236" s="12"/>
      <c r="F236" s="12"/>
      <c r="G236" s="12"/>
      <c r="H236" s="13"/>
    </row>
    <row r="237" spans="1:8" s="2" customFormat="1" ht="16.9" customHeight="1">
      <c r="A237" s="12"/>
      <c r="B237" s="13"/>
      <c r="C237" s="31" t="s">
        <v>1179</v>
      </c>
      <c r="D237" s="31" t="s">
        <v>1180</v>
      </c>
      <c r="E237" s="4" t="s">
        <v>381</v>
      </c>
      <c r="F237" s="32">
        <v>161.56</v>
      </c>
      <c r="G237" s="12"/>
      <c r="H237" s="13"/>
    </row>
    <row r="238" spans="1:8" s="2" customFormat="1" ht="16.9" customHeight="1">
      <c r="A238" s="12"/>
      <c r="B238" s="13"/>
      <c r="C238" s="31" t="s">
        <v>1237</v>
      </c>
      <c r="D238" s="31" t="s">
        <v>1238</v>
      </c>
      <c r="E238" s="4" t="s">
        <v>381</v>
      </c>
      <c r="F238" s="32">
        <v>161.56</v>
      </c>
      <c r="G238" s="12"/>
      <c r="H238" s="13"/>
    </row>
    <row r="239" spans="1:8" s="2" customFormat="1" ht="16.9" customHeight="1">
      <c r="A239" s="12"/>
      <c r="B239" s="13"/>
      <c r="C239" s="31" t="s">
        <v>1185</v>
      </c>
      <c r="D239" s="31" t="s">
        <v>1186</v>
      </c>
      <c r="E239" s="4" t="s">
        <v>381</v>
      </c>
      <c r="F239" s="32">
        <v>185.794</v>
      </c>
      <c r="G239" s="12"/>
      <c r="H239" s="13"/>
    </row>
    <row r="240" spans="1:8" s="2" customFormat="1" ht="16.9" customHeight="1">
      <c r="A240" s="12"/>
      <c r="B240" s="13"/>
      <c r="C240" s="31" t="s">
        <v>1131</v>
      </c>
      <c r="D240" s="31" t="s">
        <v>1132</v>
      </c>
      <c r="E240" s="4" t="s">
        <v>381</v>
      </c>
      <c r="F240" s="32">
        <v>177.716</v>
      </c>
      <c r="G240" s="12"/>
      <c r="H240" s="13"/>
    </row>
    <row r="241" spans="1:8" s="2" customFormat="1" ht="16.9" customHeight="1">
      <c r="A241" s="12"/>
      <c r="B241" s="13"/>
      <c r="C241" s="27" t="s">
        <v>217</v>
      </c>
      <c r="D241" s="28" t="s">
        <v>218</v>
      </c>
      <c r="E241" s="29" t="s">
        <v>1</v>
      </c>
      <c r="F241" s="30">
        <v>33.15</v>
      </c>
      <c r="G241" s="12"/>
      <c r="H241" s="13"/>
    </row>
    <row r="242" spans="1:8" s="2" customFormat="1" ht="16.9" customHeight="1">
      <c r="A242" s="12"/>
      <c r="B242" s="13"/>
      <c r="C242" s="31" t="s">
        <v>1</v>
      </c>
      <c r="D242" s="31" t="s">
        <v>1270</v>
      </c>
      <c r="E242" s="4" t="s">
        <v>1</v>
      </c>
      <c r="F242" s="32">
        <v>33.15</v>
      </c>
      <c r="G242" s="12"/>
      <c r="H242" s="13"/>
    </row>
    <row r="243" spans="1:8" s="2" customFormat="1" ht="16.9" customHeight="1">
      <c r="A243" s="12"/>
      <c r="B243" s="13"/>
      <c r="C243" s="31" t="s">
        <v>217</v>
      </c>
      <c r="D243" s="31" t="s">
        <v>309</v>
      </c>
      <c r="E243" s="4" t="s">
        <v>1</v>
      </c>
      <c r="F243" s="32">
        <v>33.15</v>
      </c>
      <c r="G243" s="12"/>
      <c r="H243" s="13"/>
    </row>
    <row r="244" spans="1:8" s="2" customFormat="1" ht="16.9" customHeight="1">
      <c r="A244" s="12"/>
      <c r="B244" s="13"/>
      <c r="C244" s="33" t="s">
        <v>4923</v>
      </c>
      <c r="D244" s="12"/>
      <c r="E244" s="12"/>
      <c r="F244" s="12"/>
      <c r="G244" s="12"/>
      <c r="H244" s="13"/>
    </row>
    <row r="245" spans="1:8" s="2" customFormat="1" ht="22.5">
      <c r="A245" s="12"/>
      <c r="B245" s="13"/>
      <c r="C245" s="31" t="s">
        <v>1267</v>
      </c>
      <c r="D245" s="31" t="s">
        <v>1268</v>
      </c>
      <c r="E245" s="4" t="s">
        <v>381</v>
      </c>
      <c r="F245" s="32">
        <v>289.8</v>
      </c>
      <c r="G245" s="12"/>
      <c r="H245" s="13"/>
    </row>
    <row r="246" spans="1:8" s="2" customFormat="1" ht="22.5">
      <c r="A246" s="12"/>
      <c r="B246" s="13"/>
      <c r="C246" s="31" t="s">
        <v>1281</v>
      </c>
      <c r="D246" s="31" t="s">
        <v>1282</v>
      </c>
      <c r="E246" s="4" t="s">
        <v>381</v>
      </c>
      <c r="F246" s="32">
        <v>144.9</v>
      </c>
      <c r="G246" s="12"/>
      <c r="H246" s="13"/>
    </row>
    <row r="247" spans="1:8" s="2" customFormat="1" ht="16.9" customHeight="1">
      <c r="A247" s="12"/>
      <c r="B247" s="13"/>
      <c r="C247" s="31" t="s">
        <v>1275</v>
      </c>
      <c r="D247" s="31" t="s">
        <v>1276</v>
      </c>
      <c r="E247" s="4" t="s">
        <v>381</v>
      </c>
      <c r="F247" s="32">
        <v>295.596</v>
      </c>
      <c r="G247" s="12"/>
      <c r="H247" s="13"/>
    </row>
    <row r="248" spans="1:8" s="2" customFormat="1" ht="16.9" customHeight="1">
      <c r="A248" s="12"/>
      <c r="B248" s="13"/>
      <c r="C248" s="31" t="s">
        <v>1285</v>
      </c>
      <c r="D248" s="31" t="s">
        <v>1286</v>
      </c>
      <c r="E248" s="4" t="s">
        <v>303</v>
      </c>
      <c r="F248" s="32">
        <v>9.563</v>
      </c>
      <c r="G248" s="12"/>
      <c r="H248" s="13"/>
    </row>
    <row r="249" spans="1:8" s="2" customFormat="1" ht="16.9" customHeight="1">
      <c r="A249" s="12"/>
      <c r="B249" s="13"/>
      <c r="C249" s="27" t="s">
        <v>220</v>
      </c>
      <c r="D249" s="28" t="s">
        <v>221</v>
      </c>
      <c r="E249" s="29" t="s">
        <v>1</v>
      </c>
      <c r="F249" s="30">
        <v>111.75</v>
      </c>
      <c r="G249" s="12"/>
      <c r="H249" s="13"/>
    </row>
    <row r="250" spans="1:8" s="2" customFormat="1" ht="16.9" customHeight="1">
      <c r="A250" s="12"/>
      <c r="B250" s="13"/>
      <c r="C250" s="31" t="s">
        <v>1</v>
      </c>
      <c r="D250" s="31" t="s">
        <v>1271</v>
      </c>
      <c r="E250" s="4" t="s">
        <v>1</v>
      </c>
      <c r="F250" s="32">
        <v>111.75</v>
      </c>
      <c r="G250" s="12"/>
      <c r="H250" s="13"/>
    </row>
    <row r="251" spans="1:8" s="2" customFormat="1" ht="16.9" customHeight="1">
      <c r="A251" s="12"/>
      <c r="B251" s="13"/>
      <c r="C251" s="31" t="s">
        <v>220</v>
      </c>
      <c r="D251" s="31" t="s">
        <v>309</v>
      </c>
      <c r="E251" s="4" t="s">
        <v>1</v>
      </c>
      <c r="F251" s="32">
        <v>111.75</v>
      </c>
      <c r="G251" s="12"/>
      <c r="H251" s="13"/>
    </row>
    <row r="252" spans="1:8" s="2" customFormat="1" ht="16.9" customHeight="1">
      <c r="A252" s="12"/>
      <c r="B252" s="13"/>
      <c r="C252" s="33" t="s">
        <v>4923</v>
      </c>
      <c r="D252" s="12"/>
      <c r="E252" s="12"/>
      <c r="F252" s="12"/>
      <c r="G252" s="12"/>
      <c r="H252" s="13"/>
    </row>
    <row r="253" spans="1:8" s="2" customFormat="1" ht="22.5">
      <c r="A253" s="12"/>
      <c r="B253" s="13"/>
      <c r="C253" s="31" t="s">
        <v>1267</v>
      </c>
      <c r="D253" s="31" t="s">
        <v>1268</v>
      </c>
      <c r="E253" s="4" t="s">
        <v>381</v>
      </c>
      <c r="F253" s="32">
        <v>289.8</v>
      </c>
      <c r="G253" s="12"/>
      <c r="H253" s="13"/>
    </row>
    <row r="254" spans="1:8" s="2" customFormat="1" ht="22.5">
      <c r="A254" s="12"/>
      <c r="B254" s="13"/>
      <c r="C254" s="31" t="s">
        <v>1281</v>
      </c>
      <c r="D254" s="31" t="s">
        <v>1282</v>
      </c>
      <c r="E254" s="4" t="s">
        <v>381</v>
      </c>
      <c r="F254" s="32">
        <v>144.9</v>
      </c>
      <c r="G254" s="12"/>
      <c r="H254" s="13"/>
    </row>
    <row r="255" spans="1:8" s="2" customFormat="1" ht="16.9" customHeight="1">
      <c r="A255" s="12"/>
      <c r="B255" s="13"/>
      <c r="C255" s="31" t="s">
        <v>1275</v>
      </c>
      <c r="D255" s="31" t="s">
        <v>1276</v>
      </c>
      <c r="E255" s="4" t="s">
        <v>381</v>
      </c>
      <c r="F255" s="32">
        <v>295.596</v>
      </c>
      <c r="G255" s="12"/>
      <c r="H255" s="13"/>
    </row>
    <row r="256" spans="1:8" s="2" customFormat="1" ht="16.9" customHeight="1">
      <c r="A256" s="12"/>
      <c r="B256" s="13"/>
      <c r="C256" s="31" t="s">
        <v>1285</v>
      </c>
      <c r="D256" s="31" t="s">
        <v>1286</v>
      </c>
      <c r="E256" s="4" t="s">
        <v>303</v>
      </c>
      <c r="F256" s="32">
        <v>9.563</v>
      </c>
      <c r="G256" s="12"/>
      <c r="H256" s="13"/>
    </row>
    <row r="257" spans="1:8" s="2" customFormat="1" ht="16.9" customHeight="1">
      <c r="A257" s="12"/>
      <c r="B257" s="13"/>
      <c r="C257" s="27" t="s">
        <v>223</v>
      </c>
      <c r="D257" s="28" t="s">
        <v>224</v>
      </c>
      <c r="E257" s="29" t="s">
        <v>1</v>
      </c>
      <c r="F257" s="30">
        <v>23.8</v>
      </c>
      <c r="G257" s="12"/>
      <c r="H257" s="13"/>
    </row>
    <row r="258" spans="1:8" s="2" customFormat="1" ht="16.9" customHeight="1">
      <c r="A258" s="12"/>
      <c r="B258" s="13"/>
      <c r="C258" s="31" t="s">
        <v>1</v>
      </c>
      <c r="D258" s="31" t="s">
        <v>1294</v>
      </c>
      <c r="E258" s="4" t="s">
        <v>1</v>
      </c>
      <c r="F258" s="32">
        <v>15.2</v>
      </c>
      <c r="G258" s="12"/>
      <c r="H258" s="13"/>
    </row>
    <row r="259" spans="1:8" s="2" customFormat="1" ht="16.9" customHeight="1">
      <c r="A259" s="12"/>
      <c r="B259" s="13"/>
      <c r="C259" s="31" t="s">
        <v>1</v>
      </c>
      <c r="D259" s="31" t="s">
        <v>1295</v>
      </c>
      <c r="E259" s="4" t="s">
        <v>1</v>
      </c>
      <c r="F259" s="32">
        <v>8.6</v>
      </c>
      <c r="G259" s="12"/>
      <c r="H259" s="13"/>
    </row>
    <row r="260" spans="1:8" s="2" customFormat="1" ht="16.9" customHeight="1">
      <c r="A260" s="12"/>
      <c r="B260" s="13"/>
      <c r="C260" s="31" t="s">
        <v>223</v>
      </c>
      <c r="D260" s="31" t="s">
        <v>309</v>
      </c>
      <c r="E260" s="4" t="s">
        <v>1</v>
      </c>
      <c r="F260" s="32">
        <v>23.8</v>
      </c>
      <c r="G260" s="12"/>
      <c r="H260" s="13"/>
    </row>
    <row r="261" spans="1:8" s="2" customFormat="1" ht="16.9" customHeight="1">
      <c r="A261" s="12"/>
      <c r="B261" s="13"/>
      <c r="C261" s="33" t="s">
        <v>4923</v>
      </c>
      <c r="D261" s="12"/>
      <c r="E261" s="12"/>
      <c r="F261" s="12"/>
      <c r="G261" s="12"/>
      <c r="H261" s="13"/>
    </row>
    <row r="262" spans="1:8" s="2" customFormat="1" ht="22.5">
      <c r="A262" s="12"/>
      <c r="B262" s="13"/>
      <c r="C262" s="31" t="s">
        <v>1291</v>
      </c>
      <c r="D262" s="31" t="s">
        <v>1292</v>
      </c>
      <c r="E262" s="4" t="s">
        <v>381</v>
      </c>
      <c r="F262" s="32">
        <v>23.8</v>
      </c>
      <c r="G262" s="12"/>
      <c r="H262" s="13"/>
    </row>
    <row r="263" spans="1:8" s="2" customFormat="1" ht="16.9" customHeight="1">
      <c r="A263" s="12"/>
      <c r="B263" s="13"/>
      <c r="C263" s="31" t="s">
        <v>1297</v>
      </c>
      <c r="D263" s="31" t="s">
        <v>1298</v>
      </c>
      <c r="E263" s="4" t="s">
        <v>381</v>
      </c>
      <c r="F263" s="32">
        <v>24.276</v>
      </c>
      <c r="G263" s="12"/>
      <c r="H263" s="13"/>
    </row>
    <row r="264" spans="1:8" s="2" customFormat="1" ht="16.9" customHeight="1">
      <c r="A264" s="12"/>
      <c r="B264" s="13"/>
      <c r="C264" s="27" t="s">
        <v>547</v>
      </c>
      <c r="D264" s="28" t="s">
        <v>4925</v>
      </c>
      <c r="E264" s="29" t="s">
        <v>1</v>
      </c>
      <c r="F264" s="30">
        <v>26.225</v>
      </c>
      <c r="G264" s="12"/>
      <c r="H264" s="13"/>
    </row>
    <row r="265" spans="1:8" s="2" customFormat="1" ht="16.9" customHeight="1">
      <c r="A265" s="12"/>
      <c r="B265" s="13"/>
      <c r="C265" s="31" t="s">
        <v>1</v>
      </c>
      <c r="D265" s="31" t="s">
        <v>543</v>
      </c>
      <c r="E265" s="4" t="s">
        <v>1</v>
      </c>
      <c r="F265" s="32">
        <v>6.75</v>
      </c>
      <c r="G265" s="12"/>
      <c r="H265" s="13"/>
    </row>
    <row r="266" spans="1:8" s="2" customFormat="1" ht="16.9" customHeight="1">
      <c r="A266" s="12"/>
      <c r="B266" s="13"/>
      <c r="C266" s="31" t="s">
        <v>1</v>
      </c>
      <c r="D266" s="31" t="s">
        <v>544</v>
      </c>
      <c r="E266" s="4" t="s">
        <v>1</v>
      </c>
      <c r="F266" s="32">
        <v>4.8</v>
      </c>
      <c r="G266" s="12"/>
      <c r="H266" s="13"/>
    </row>
    <row r="267" spans="1:8" s="2" customFormat="1" ht="16.9" customHeight="1">
      <c r="A267" s="12"/>
      <c r="B267" s="13"/>
      <c r="C267" s="31" t="s">
        <v>1</v>
      </c>
      <c r="D267" s="31" t="s">
        <v>545</v>
      </c>
      <c r="E267" s="4" t="s">
        <v>1</v>
      </c>
      <c r="F267" s="32">
        <v>1.875</v>
      </c>
      <c r="G267" s="12"/>
      <c r="H267" s="13"/>
    </row>
    <row r="268" spans="1:8" s="2" customFormat="1" ht="16.9" customHeight="1">
      <c r="A268" s="12"/>
      <c r="B268" s="13"/>
      <c r="C268" s="31" t="s">
        <v>1</v>
      </c>
      <c r="D268" s="31" t="s">
        <v>546</v>
      </c>
      <c r="E268" s="4" t="s">
        <v>1</v>
      </c>
      <c r="F268" s="32">
        <v>12.8</v>
      </c>
      <c r="G268" s="12"/>
      <c r="H268" s="13"/>
    </row>
    <row r="269" spans="1:8" s="2" customFormat="1" ht="16.9" customHeight="1">
      <c r="A269" s="12"/>
      <c r="B269" s="13"/>
      <c r="C269" s="31" t="s">
        <v>547</v>
      </c>
      <c r="D269" s="31" t="s">
        <v>309</v>
      </c>
      <c r="E269" s="4" t="s">
        <v>1</v>
      </c>
      <c r="F269" s="32">
        <v>26.225</v>
      </c>
      <c r="G269" s="12"/>
      <c r="H269" s="13"/>
    </row>
    <row r="270" spans="1:8" s="2" customFormat="1" ht="16.9" customHeight="1">
      <c r="A270" s="12"/>
      <c r="B270" s="13"/>
      <c r="C270" s="27" t="s">
        <v>226</v>
      </c>
      <c r="D270" s="28" t="s">
        <v>227</v>
      </c>
      <c r="E270" s="29" t="s">
        <v>1</v>
      </c>
      <c r="F270" s="30">
        <v>11.34</v>
      </c>
      <c r="G270" s="12"/>
      <c r="H270" s="13"/>
    </row>
    <row r="271" spans="1:8" s="2" customFormat="1" ht="16.9" customHeight="1">
      <c r="A271" s="12"/>
      <c r="B271" s="13"/>
      <c r="C271" s="31" t="s">
        <v>1</v>
      </c>
      <c r="D271" s="31" t="s">
        <v>1364</v>
      </c>
      <c r="E271" s="4" t="s">
        <v>1</v>
      </c>
      <c r="F271" s="32">
        <v>4.62</v>
      </c>
      <c r="G271" s="12"/>
      <c r="H271" s="13"/>
    </row>
    <row r="272" spans="1:8" s="2" customFormat="1" ht="16.9" customHeight="1">
      <c r="A272" s="12"/>
      <c r="B272" s="13"/>
      <c r="C272" s="31" t="s">
        <v>1</v>
      </c>
      <c r="D272" s="31" t="s">
        <v>1365</v>
      </c>
      <c r="E272" s="4" t="s">
        <v>1</v>
      </c>
      <c r="F272" s="32">
        <v>6.72</v>
      </c>
      <c r="G272" s="12"/>
      <c r="H272" s="13"/>
    </row>
    <row r="273" spans="1:8" s="2" customFormat="1" ht="16.9" customHeight="1">
      <c r="A273" s="12"/>
      <c r="B273" s="13"/>
      <c r="C273" s="31" t="s">
        <v>226</v>
      </c>
      <c r="D273" s="31" t="s">
        <v>309</v>
      </c>
      <c r="E273" s="4" t="s">
        <v>1</v>
      </c>
      <c r="F273" s="32">
        <v>11.34</v>
      </c>
      <c r="G273" s="12"/>
      <c r="H273" s="13"/>
    </row>
    <row r="274" spans="1:8" s="2" customFormat="1" ht="16.9" customHeight="1">
      <c r="A274" s="12"/>
      <c r="B274" s="13"/>
      <c r="C274" s="33" t="s">
        <v>4923</v>
      </c>
      <c r="D274" s="12"/>
      <c r="E274" s="12"/>
      <c r="F274" s="12"/>
      <c r="G274" s="12"/>
      <c r="H274" s="13"/>
    </row>
    <row r="275" spans="1:8" s="2" customFormat="1" ht="16.9" customHeight="1">
      <c r="A275" s="12"/>
      <c r="B275" s="13"/>
      <c r="C275" s="31" t="s">
        <v>1361</v>
      </c>
      <c r="D275" s="31" t="s">
        <v>1362</v>
      </c>
      <c r="E275" s="4" t="s">
        <v>392</v>
      </c>
      <c r="F275" s="32">
        <v>11.34</v>
      </c>
      <c r="G275" s="12"/>
      <c r="H275" s="13"/>
    </row>
    <row r="276" spans="1:8" s="2" customFormat="1" ht="22.5">
      <c r="A276" s="12"/>
      <c r="B276" s="13"/>
      <c r="C276" s="31" t="s">
        <v>1319</v>
      </c>
      <c r="D276" s="31" t="s">
        <v>1320</v>
      </c>
      <c r="E276" s="4" t="s">
        <v>303</v>
      </c>
      <c r="F276" s="32">
        <v>0.027</v>
      </c>
      <c r="G276" s="12"/>
      <c r="H276" s="13"/>
    </row>
    <row r="277" spans="1:8" s="2" customFormat="1" ht="16.9" customHeight="1">
      <c r="A277" s="12"/>
      <c r="B277" s="13"/>
      <c r="C277" s="31" t="s">
        <v>1375</v>
      </c>
      <c r="D277" s="31" t="s">
        <v>1376</v>
      </c>
      <c r="E277" s="4" t="s">
        <v>303</v>
      </c>
      <c r="F277" s="32">
        <v>0.027</v>
      </c>
      <c r="G277" s="12"/>
      <c r="H277" s="13"/>
    </row>
    <row r="278" spans="1:8" s="2" customFormat="1" ht="16.9" customHeight="1">
      <c r="A278" s="12"/>
      <c r="B278" s="13"/>
      <c r="C278" s="31" t="s">
        <v>1379</v>
      </c>
      <c r="D278" s="31" t="s">
        <v>1380</v>
      </c>
      <c r="E278" s="4" t="s">
        <v>303</v>
      </c>
      <c r="F278" s="32">
        <v>0.03</v>
      </c>
      <c r="G278" s="12"/>
      <c r="H278" s="13"/>
    </row>
    <row r="279" spans="1:8" s="2" customFormat="1" ht="16.9" customHeight="1">
      <c r="A279" s="12"/>
      <c r="B279" s="13"/>
      <c r="C279" s="27" t="s">
        <v>4926</v>
      </c>
      <c r="D279" s="28" t="s">
        <v>4927</v>
      </c>
      <c r="E279" s="29" t="s">
        <v>1</v>
      </c>
      <c r="F279" s="30">
        <v>38.85</v>
      </c>
      <c r="G279" s="12"/>
      <c r="H279" s="13"/>
    </row>
    <row r="280" spans="1:8" s="2" customFormat="1" ht="16.9" customHeight="1">
      <c r="A280" s="12"/>
      <c r="B280" s="13"/>
      <c r="C280" s="27" t="s">
        <v>229</v>
      </c>
      <c r="D280" s="28" t="s">
        <v>230</v>
      </c>
      <c r="E280" s="29" t="s">
        <v>1</v>
      </c>
      <c r="F280" s="30">
        <v>50</v>
      </c>
      <c r="G280" s="12"/>
      <c r="H280" s="13"/>
    </row>
    <row r="281" spans="1:8" s="2" customFormat="1" ht="16.9" customHeight="1">
      <c r="A281" s="12"/>
      <c r="B281" s="13"/>
      <c r="C281" s="31" t="s">
        <v>1</v>
      </c>
      <c r="D281" s="31" t="s">
        <v>394</v>
      </c>
      <c r="E281" s="4" t="s">
        <v>1</v>
      </c>
      <c r="F281" s="32">
        <v>50</v>
      </c>
      <c r="G281" s="12"/>
      <c r="H281" s="13"/>
    </row>
    <row r="282" spans="1:8" s="2" customFormat="1" ht="16.9" customHeight="1">
      <c r="A282" s="12"/>
      <c r="B282" s="13"/>
      <c r="C282" s="31" t="s">
        <v>229</v>
      </c>
      <c r="D282" s="31" t="s">
        <v>309</v>
      </c>
      <c r="E282" s="4" t="s">
        <v>1</v>
      </c>
      <c r="F282" s="32">
        <v>50</v>
      </c>
      <c r="G282" s="12"/>
      <c r="H282" s="13"/>
    </row>
    <row r="283" spans="1:8" s="2" customFormat="1" ht="16.9" customHeight="1">
      <c r="A283" s="12"/>
      <c r="B283" s="13"/>
      <c r="C283" s="33" t="s">
        <v>4923</v>
      </c>
      <c r="D283" s="12"/>
      <c r="E283" s="12"/>
      <c r="F283" s="12"/>
      <c r="G283" s="12"/>
      <c r="H283" s="13"/>
    </row>
    <row r="284" spans="1:8" s="2" customFormat="1" ht="16.9" customHeight="1">
      <c r="A284" s="12"/>
      <c r="B284" s="13"/>
      <c r="C284" s="31" t="s">
        <v>390</v>
      </c>
      <c r="D284" s="31" t="s">
        <v>391</v>
      </c>
      <c r="E284" s="4" t="s">
        <v>392</v>
      </c>
      <c r="F284" s="32">
        <v>50</v>
      </c>
      <c r="G284" s="12"/>
      <c r="H284" s="13"/>
    </row>
    <row r="285" spans="1:8" s="2" customFormat="1" ht="16.9" customHeight="1">
      <c r="A285" s="12"/>
      <c r="B285" s="13"/>
      <c r="C285" s="31" t="s">
        <v>374</v>
      </c>
      <c r="D285" s="31" t="s">
        <v>375</v>
      </c>
      <c r="E285" s="4" t="s">
        <v>303</v>
      </c>
      <c r="F285" s="32">
        <v>4.5</v>
      </c>
      <c r="G285" s="12"/>
      <c r="H285" s="13"/>
    </row>
    <row r="286" spans="1:8" s="2" customFormat="1" ht="22.5">
      <c r="A286" s="12"/>
      <c r="B286" s="13"/>
      <c r="C286" s="31" t="s">
        <v>379</v>
      </c>
      <c r="D286" s="31" t="s">
        <v>380</v>
      </c>
      <c r="E286" s="4" t="s">
        <v>381</v>
      </c>
      <c r="F286" s="32">
        <v>60</v>
      </c>
      <c r="G286" s="12"/>
      <c r="H286" s="13"/>
    </row>
    <row r="287" spans="1:8" s="2" customFormat="1" ht="16.9" customHeight="1">
      <c r="A287" s="12"/>
      <c r="B287" s="13"/>
      <c r="C287" s="31" t="s">
        <v>385</v>
      </c>
      <c r="D287" s="31" t="s">
        <v>386</v>
      </c>
      <c r="E287" s="4" t="s">
        <v>381</v>
      </c>
      <c r="F287" s="32">
        <v>66</v>
      </c>
      <c r="G287" s="12"/>
      <c r="H287" s="13"/>
    </row>
    <row r="288" spans="1:8" s="2" customFormat="1" ht="16.9" customHeight="1">
      <c r="A288" s="12"/>
      <c r="B288" s="13"/>
      <c r="C288" s="27" t="s">
        <v>232</v>
      </c>
      <c r="D288" s="28" t="s">
        <v>233</v>
      </c>
      <c r="E288" s="29" t="s">
        <v>1</v>
      </c>
      <c r="F288" s="30">
        <v>191.7</v>
      </c>
      <c r="G288" s="12"/>
      <c r="H288" s="13"/>
    </row>
    <row r="289" spans="1:8" s="2" customFormat="1" ht="16.9" customHeight="1">
      <c r="A289" s="12"/>
      <c r="B289" s="13"/>
      <c r="C289" s="31" t="s">
        <v>1</v>
      </c>
      <c r="D289" s="31" t="s">
        <v>1486</v>
      </c>
      <c r="E289" s="4" t="s">
        <v>1</v>
      </c>
      <c r="F289" s="32">
        <v>29.2</v>
      </c>
      <c r="G289" s="12"/>
      <c r="H289" s="13"/>
    </row>
    <row r="290" spans="1:8" s="2" customFormat="1" ht="16.9" customHeight="1">
      <c r="A290" s="12"/>
      <c r="B290" s="13"/>
      <c r="C290" s="31" t="s">
        <v>1</v>
      </c>
      <c r="D290" s="31" t="s">
        <v>1487</v>
      </c>
      <c r="E290" s="4" t="s">
        <v>1</v>
      </c>
      <c r="F290" s="32">
        <v>85.9</v>
      </c>
      <c r="G290" s="12"/>
      <c r="H290" s="13"/>
    </row>
    <row r="291" spans="1:8" s="2" customFormat="1" ht="16.9" customHeight="1">
      <c r="A291" s="12"/>
      <c r="B291" s="13"/>
      <c r="C291" s="31" t="s">
        <v>1</v>
      </c>
      <c r="D291" s="31" t="s">
        <v>1488</v>
      </c>
      <c r="E291" s="4" t="s">
        <v>1</v>
      </c>
      <c r="F291" s="32">
        <v>76.6</v>
      </c>
      <c r="G291" s="12"/>
      <c r="H291" s="13"/>
    </row>
    <row r="292" spans="1:8" s="2" customFormat="1" ht="16.9" customHeight="1">
      <c r="A292" s="12"/>
      <c r="B292" s="13"/>
      <c r="C292" s="31" t="s">
        <v>232</v>
      </c>
      <c r="D292" s="31" t="s">
        <v>1489</v>
      </c>
      <c r="E292" s="4" t="s">
        <v>1</v>
      </c>
      <c r="F292" s="32">
        <v>191.7</v>
      </c>
      <c r="G292" s="12"/>
      <c r="H292" s="13"/>
    </row>
    <row r="293" spans="1:8" s="2" customFormat="1" ht="16.9" customHeight="1">
      <c r="A293" s="12"/>
      <c r="B293" s="13"/>
      <c r="C293" s="33" t="s">
        <v>4923</v>
      </c>
      <c r="D293" s="12"/>
      <c r="E293" s="12"/>
      <c r="F293" s="12"/>
      <c r="G293" s="12"/>
      <c r="H293" s="13"/>
    </row>
    <row r="294" spans="1:8" s="2" customFormat="1" ht="16.9" customHeight="1">
      <c r="A294" s="12"/>
      <c r="B294" s="13"/>
      <c r="C294" s="31" t="s">
        <v>1483</v>
      </c>
      <c r="D294" s="31" t="s">
        <v>1484</v>
      </c>
      <c r="E294" s="4" t="s">
        <v>1326</v>
      </c>
      <c r="F294" s="32">
        <v>2014.4</v>
      </c>
      <c r="G294" s="12"/>
      <c r="H294" s="13"/>
    </row>
    <row r="295" spans="1:8" s="2" customFormat="1" ht="16.9" customHeight="1">
      <c r="A295" s="12"/>
      <c r="B295" s="13"/>
      <c r="C295" s="31" t="s">
        <v>1504</v>
      </c>
      <c r="D295" s="31" t="s">
        <v>1505</v>
      </c>
      <c r="E295" s="4" t="s">
        <v>1326</v>
      </c>
      <c r="F295" s="32">
        <v>191.7</v>
      </c>
      <c r="G295" s="12"/>
      <c r="H295" s="13"/>
    </row>
    <row r="296" spans="1:8" s="2" customFormat="1" ht="16.9" customHeight="1">
      <c r="A296" s="12"/>
      <c r="B296" s="13"/>
      <c r="C296" s="27" t="s">
        <v>235</v>
      </c>
      <c r="D296" s="28" t="s">
        <v>236</v>
      </c>
      <c r="E296" s="29" t="s">
        <v>1</v>
      </c>
      <c r="F296" s="30">
        <v>1707.7</v>
      </c>
      <c r="G296" s="12"/>
      <c r="H296" s="13"/>
    </row>
    <row r="297" spans="1:8" s="2" customFormat="1" ht="16.9" customHeight="1">
      <c r="A297" s="12"/>
      <c r="B297" s="13"/>
      <c r="C297" s="31" t="s">
        <v>1</v>
      </c>
      <c r="D297" s="31" t="s">
        <v>1490</v>
      </c>
      <c r="E297" s="4" t="s">
        <v>1</v>
      </c>
      <c r="F297" s="32">
        <v>713.4</v>
      </c>
      <c r="G297" s="12"/>
      <c r="H297" s="13"/>
    </row>
    <row r="298" spans="1:8" s="2" customFormat="1" ht="16.9" customHeight="1">
      <c r="A298" s="12"/>
      <c r="B298" s="13"/>
      <c r="C298" s="31" t="s">
        <v>1</v>
      </c>
      <c r="D298" s="31" t="s">
        <v>1491</v>
      </c>
      <c r="E298" s="4" t="s">
        <v>1</v>
      </c>
      <c r="F298" s="32">
        <v>56.7</v>
      </c>
      <c r="G298" s="12"/>
      <c r="H298" s="13"/>
    </row>
    <row r="299" spans="1:8" s="2" customFormat="1" ht="16.9" customHeight="1">
      <c r="A299" s="12"/>
      <c r="B299" s="13"/>
      <c r="C299" s="31" t="s">
        <v>1</v>
      </c>
      <c r="D299" s="31" t="s">
        <v>1492</v>
      </c>
      <c r="E299" s="4" t="s">
        <v>1</v>
      </c>
      <c r="F299" s="32">
        <v>60.3</v>
      </c>
      <c r="G299" s="12"/>
      <c r="H299" s="13"/>
    </row>
    <row r="300" spans="1:8" s="2" customFormat="1" ht="16.9" customHeight="1">
      <c r="A300" s="12"/>
      <c r="B300" s="13"/>
      <c r="C300" s="31" t="s">
        <v>1</v>
      </c>
      <c r="D300" s="31" t="s">
        <v>1493</v>
      </c>
      <c r="E300" s="4" t="s">
        <v>1</v>
      </c>
      <c r="F300" s="32">
        <v>367.9</v>
      </c>
      <c r="G300" s="12"/>
      <c r="H300" s="13"/>
    </row>
    <row r="301" spans="1:8" s="2" customFormat="1" ht="16.9" customHeight="1">
      <c r="A301" s="12"/>
      <c r="B301" s="13"/>
      <c r="C301" s="31" t="s">
        <v>1</v>
      </c>
      <c r="D301" s="31" t="s">
        <v>1494</v>
      </c>
      <c r="E301" s="4" t="s">
        <v>1</v>
      </c>
      <c r="F301" s="32">
        <v>74</v>
      </c>
      <c r="G301" s="12"/>
      <c r="H301" s="13"/>
    </row>
    <row r="302" spans="1:8" s="2" customFormat="1" ht="16.9" customHeight="1">
      <c r="A302" s="12"/>
      <c r="B302" s="13"/>
      <c r="C302" s="31" t="s">
        <v>1</v>
      </c>
      <c r="D302" s="31" t="s">
        <v>1495</v>
      </c>
      <c r="E302" s="4" t="s">
        <v>1</v>
      </c>
      <c r="F302" s="32">
        <v>88.2</v>
      </c>
      <c r="G302" s="12"/>
      <c r="H302" s="13"/>
    </row>
    <row r="303" spans="1:8" s="2" customFormat="1" ht="16.9" customHeight="1">
      <c r="A303" s="12"/>
      <c r="B303" s="13"/>
      <c r="C303" s="31" t="s">
        <v>1</v>
      </c>
      <c r="D303" s="31" t="s">
        <v>1496</v>
      </c>
      <c r="E303" s="4" t="s">
        <v>1</v>
      </c>
      <c r="F303" s="32">
        <v>30.4</v>
      </c>
      <c r="G303" s="12"/>
      <c r="H303" s="13"/>
    </row>
    <row r="304" spans="1:8" s="2" customFormat="1" ht="16.9" customHeight="1">
      <c r="A304" s="12"/>
      <c r="B304" s="13"/>
      <c r="C304" s="31" t="s">
        <v>1</v>
      </c>
      <c r="D304" s="31" t="s">
        <v>1497</v>
      </c>
      <c r="E304" s="4" t="s">
        <v>1</v>
      </c>
      <c r="F304" s="32">
        <v>84.8</v>
      </c>
      <c r="G304" s="12"/>
      <c r="H304" s="13"/>
    </row>
    <row r="305" spans="1:8" s="2" customFormat="1" ht="16.9" customHeight="1">
      <c r="A305" s="12"/>
      <c r="B305" s="13"/>
      <c r="C305" s="31" t="s">
        <v>1</v>
      </c>
      <c r="D305" s="31" t="s">
        <v>1498</v>
      </c>
      <c r="E305" s="4" t="s">
        <v>1</v>
      </c>
      <c r="F305" s="32">
        <v>232</v>
      </c>
      <c r="G305" s="12"/>
      <c r="H305" s="13"/>
    </row>
    <row r="306" spans="1:8" s="2" customFormat="1" ht="16.9" customHeight="1">
      <c r="A306" s="12"/>
      <c r="B306" s="13"/>
      <c r="C306" s="31" t="s">
        <v>235</v>
      </c>
      <c r="D306" s="31" t="s">
        <v>1499</v>
      </c>
      <c r="E306" s="4" t="s">
        <v>1</v>
      </c>
      <c r="F306" s="32">
        <v>1707.7</v>
      </c>
      <c r="G306" s="12"/>
      <c r="H306" s="13"/>
    </row>
    <row r="307" spans="1:8" s="2" customFormat="1" ht="16.9" customHeight="1">
      <c r="A307" s="12"/>
      <c r="B307" s="13"/>
      <c r="C307" s="33" t="s">
        <v>4923</v>
      </c>
      <c r="D307" s="12"/>
      <c r="E307" s="12"/>
      <c r="F307" s="12"/>
      <c r="G307" s="12"/>
      <c r="H307" s="13"/>
    </row>
    <row r="308" spans="1:8" s="2" customFormat="1" ht="16.9" customHeight="1">
      <c r="A308" s="12"/>
      <c r="B308" s="13"/>
      <c r="C308" s="31" t="s">
        <v>1483</v>
      </c>
      <c r="D308" s="31" t="s">
        <v>1484</v>
      </c>
      <c r="E308" s="4" t="s">
        <v>1326</v>
      </c>
      <c r="F308" s="32">
        <v>2014.4</v>
      </c>
      <c r="G308" s="12"/>
      <c r="H308" s="13"/>
    </row>
    <row r="309" spans="1:8" s="2" customFormat="1" ht="16.9" customHeight="1">
      <c r="A309" s="12"/>
      <c r="B309" s="13"/>
      <c r="C309" s="31" t="s">
        <v>1508</v>
      </c>
      <c r="D309" s="31" t="s">
        <v>1509</v>
      </c>
      <c r="E309" s="4" t="s">
        <v>1326</v>
      </c>
      <c r="F309" s="32">
        <v>1707.7</v>
      </c>
      <c r="G309" s="12"/>
      <c r="H309" s="13"/>
    </row>
    <row r="310" spans="1:8" s="2" customFormat="1" ht="16.9" customHeight="1">
      <c r="A310" s="12"/>
      <c r="B310" s="13"/>
      <c r="C310" s="27" t="s">
        <v>238</v>
      </c>
      <c r="D310" s="28" t="s">
        <v>239</v>
      </c>
      <c r="E310" s="29" t="s">
        <v>1</v>
      </c>
      <c r="F310" s="30">
        <v>115</v>
      </c>
      <c r="G310" s="12"/>
      <c r="H310" s="13"/>
    </row>
    <row r="311" spans="1:8" s="2" customFormat="1" ht="16.9" customHeight="1">
      <c r="A311" s="12"/>
      <c r="B311" s="13"/>
      <c r="C311" s="31" t="s">
        <v>1</v>
      </c>
      <c r="D311" s="31" t="s">
        <v>1500</v>
      </c>
      <c r="E311" s="4" t="s">
        <v>1</v>
      </c>
      <c r="F311" s="32">
        <v>52.4</v>
      </c>
      <c r="G311" s="12"/>
      <c r="H311" s="13"/>
    </row>
    <row r="312" spans="1:8" s="2" customFormat="1" ht="16.9" customHeight="1">
      <c r="A312" s="12"/>
      <c r="B312" s="13"/>
      <c r="C312" s="31" t="s">
        <v>1</v>
      </c>
      <c r="D312" s="31" t="s">
        <v>1501</v>
      </c>
      <c r="E312" s="4" t="s">
        <v>1</v>
      </c>
      <c r="F312" s="32">
        <v>62.6</v>
      </c>
      <c r="G312" s="12"/>
      <c r="H312" s="13"/>
    </row>
    <row r="313" spans="1:8" s="2" customFormat="1" ht="16.9" customHeight="1">
      <c r="A313" s="12"/>
      <c r="B313" s="13"/>
      <c r="C313" s="31" t="s">
        <v>238</v>
      </c>
      <c r="D313" s="31" t="s">
        <v>1502</v>
      </c>
      <c r="E313" s="4" t="s">
        <v>1</v>
      </c>
      <c r="F313" s="32">
        <v>115</v>
      </c>
      <c r="G313" s="12"/>
      <c r="H313" s="13"/>
    </row>
    <row r="314" spans="1:8" s="2" customFormat="1" ht="16.9" customHeight="1">
      <c r="A314" s="12"/>
      <c r="B314" s="13"/>
      <c r="C314" s="33" t="s">
        <v>4923</v>
      </c>
      <c r="D314" s="12"/>
      <c r="E314" s="12"/>
      <c r="F314" s="12"/>
      <c r="G314" s="12"/>
      <c r="H314" s="13"/>
    </row>
    <row r="315" spans="1:8" s="2" customFormat="1" ht="16.9" customHeight="1">
      <c r="A315" s="12"/>
      <c r="B315" s="13"/>
      <c r="C315" s="31" t="s">
        <v>1483</v>
      </c>
      <c r="D315" s="31" t="s">
        <v>1484</v>
      </c>
      <c r="E315" s="4" t="s">
        <v>1326</v>
      </c>
      <c r="F315" s="32">
        <v>2014.4</v>
      </c>
      <c r="G315" s="12"/>
      <c r="H315" s="13"/>
    </row>
    <row r="316" spans="1:8" s="2" customFormat="1" ht="16.9" customHeight="1">
      <c r="A316" s="12"/>
      <c r="B316" s="13"/>
      <c r="C316" s="31" t="s">
        <v>1567</v>
      </c>
      <c r="D316" s="31" t="s">
        <v>1568</v>
      </c>
      <c r="E316" s="4" t="s">
        <v>381</v>
      </c>
      <c r="F316" s="32">
        <v>4.6</v>
      </c>
      <c r="G316" s="12"/>
      <c r="H316" s="13"/>
    </row>
    <row r="317" spans="1:8" s="2" customFormat="1" ht="16.9" customHeight="1">
      <c r="A317" s="12"/>
      <c r="B317" s="13"/>
      <c r="C317" s="31" t="s">
        <v>1572</v>
      </c>
      <c r="D317" s="31" t="s">
        <v>1573</v>
      </c>
      <c r="E317" s="4" t="s">
        <v>381</v>
      </c>
      <c r="F317" s="32">
        <v>4.6</v>
      </c>
      <c r="G317" s="12"/>
      <c r="H317" s="13"/>
    </row>
    <row r="318" spans="1:8" s="2" customFormat="1" ht="16.9" customHeight="1">
      <c r="A318" s="12"/>
      <c r="B318" s="13"/>
      <c r="C318" s="31" t="s">
        <v>1576</v>
      </c>
      <c r="D318" s="31" t="s">
        <v>1577</v>
      </c>
      <c r="E318" s="4" t="s">
        <v>381</v>
      </c>
      <c r="F318" s="32">
        <v>4.6</v>
      </c>
      <c r="G318" s="12"/>
      <c r="H318" s="13"/>
    </row>
    <row r="319" spans="1:8" s="2" customFormat="1" ht="16.9" customHeight="1">
      <c r="A319" s="12"/>
      <c r="B319" s="13"/>
      <c r="C319" s="31" t="s">
        <v>1512</v>
      </c>
      <c r="D319" s="31" t="s">
        <v>1513</v>
      </c>
      <c r="E319" s="4" t="s">
        <v>1326</v>
      </c>
      <c r="F319" s="32">
        <v>115</v>
      </c>
      <c r="G319" s="12"/>
      <c r="H319" s="13"/>
    </row>
    <row r="320" spans="1:8" s="2" customFormat="1" ht="16.9" customHeight="1">
      <c r="A320" s="12"/>
      <c r="B320" s="13"/>
      <c r="C320" s="27" t="s">
        <v>241</v>
      </c>
      <c r="D320" s="28" t="s">
        <v>242</v>
      </c>
      <c r="E320" s="29" t="s">
        <v>1</v>
      </c>
      <c r="F320" s="30">
        <v>450.4</v>
      </c>
      <c r="G320" s="12"/>
      <c r="H320" s="13"/>
    </row>
    <row r="321" spans="1:8" s="2" customFormat="1" ht="16.9" customHeight="1">
      <c r="A321" s="12"/>
      <c r="B321" s="13"/>
      <c r="C321" s="31" t="s">
        <v>1</v>
      </c>
      <c r="D321" s="31" t="s">
        <v>974</v>
      </c>
      <c r="E321" s="4" t="s">
        <v>1</v>
      </c>
      <c r="F321" s="32">
        <v>352.8</v>
      </c>
      <c r="G321" s="12"/>
      <c r="H321" s="13"/>
    </row>
    <row r="322" spans="1:8" s="2" customFormat="1" ht="16.9" customHeight="1">
      <c r="A322" s="12"/>
      <c r="B322" s="13"/>
      <c r="C322" s="31" t="s">
        <v>1</v>
      </c>
      <c r="D322" s="31" t="s">
        <v>975</v>
      </c>
      <c r="E322" s="4" t="s">
        <v>1</v>
      </c>
      <c r="F322" s="32">
        <v>97.6</v>
      </c>
      <c r="G322" s="12"/>
      <c r="H322" s="13"/>
    </row>
    <row r="323" spans="1:8" s="2" customFormat="1" ht="16.9" customHeight="1">
      <c r="A323" s="12"/>
      <c r="B323" s="13"/>
      <c r="C323" s="31" t="s">
        <v>241</v>
      </c>
      <c r="D323" s="31" t="s">
        <v>309</v>
      </c>
      <c r="E323" s="4" t="s">
        <v>1</v>
      </c>
      <c r="F323" s="32">
        <v>450.4</v>
      </c>
      <c r="G323" s="12"/>
      <c r="H323" s="13"/>
    </row>
    <row r="324" spans="1:8" s="2" customFormat="1" ht="16.9" customHeight="1">
      <c r="A324" s="12"/>
      <c r="B324" s="13"/>
      <c r="C324" s="33" t="s">
        <v>4923</v>
      </c>
      <c r="D324" s="12"/>
      <c r="E324" s="12"/>
      <c r="F324" s="12"/>
      <c r="G324" s="12"/>
      <c r="H324" s="13"/>
    </row>
    <row r="325" spans="1:8" s="2" customFormat="1" ht="22.5">
      <c r="A325" s="12"/>
      <c r="B325" s="13"/>
      <c r="C325" s="31" t="s">
        <v>971</v>
      </c>
      <c r="D325" s="31" t="s">
        <v>972</v>
      </c>
      <c r="E325" s="4" t="s">
        <v>381</v>
      </c>
      <c r="F325" s="32">
        <v>450.4</v>
      </c>
      <c r="G325" s="12"/>
      <c r="H325" s="13"/>
    </row>
    <row r="326" spans="1:8" s="2" customFormat="1" ht="22.5">
      <c r="A326" s="12"/>
      <c r="B326" s="13"/>
      <c r="C326" s="31" t="s">
        <v>977</v>
      </c>
      <c r="D326" s="31" t="s">
        <v>978</v>
      </c>
      <c r="E326" s="4" t="s">
        <v>381</v>
      </c>
      <c r="F326" s="32">
        <v>13512</v>
      </c>
      <c r="G326" s="12"/>
      <c r="H326" s="13"/>
    </row>
    <row r="327" spans="1:8" s="2" customFormat="1" ht="22.5">
      <c r="A327" s="12"/>
      <c r="B327" s="13"/>
      <c r="C327" s="31" t="s">
        <v>982</v>
      </c>
      <c r="D327" s="31" t="s">
        <v>983</v>
      </c>
      <c r="E327" s="4" t="s">
        <v>381</v>
      </c>
      <c r="F327" s="32">
        <v>450.4</v>
      </c>
      <c r="G327" s="12"/>
      <c r="H327" s="13"/>
    </row>
    <row r="328" spans="1:8" s="2" customFormat="1" ht="16.9" customHeight="1">
      <c r="A328" s="12"/>
      <c r="B328" s="13"/>
      <c r="C328" s="27" t="s">
        <v>244</v>
      </c>
      <c r="D328" s="28" t="s">
        <v>244</v>
      </c>
      <c r="E328" s="29" t="s">
        <v>1</v>
      </c>
      <c r="F328" s="30">
        <v>5.79</v>
      </c>
      <c r="G328" s="12"/>
      <c r="H328" s="13"/>
    </row>
    <row r="329" spans="1:8" s="2" customFormat="1" ht="16.9" customHeight="1">
      <c r="A329" s="12"/>
      <c r="B329" s="13"/>
      <c r="C329" s="31" t="s">
        <v>1</v>
      </c>
      <c r="D329" s="31" t="s">
        <v>825</v>
      </c>
      <c r="E329" s="4" t="s">
        <v>1</v>
      </c>
      <c r="F329" s="32">
        <v>5.79</v>
      </c>
      <c r="G329" s="12"/>
      <c r="H329" s="13"/>
    </row>
    <row r="330" spans="1:8" s="2" customFormat="1" ht="16.9" customHeight="1">
      <c r="A330" s="12"/>
      <c r="B330" s="13"/>
      <c r="C330" s="31" t="s">
        <v>244</v>
      </c>
      <c r="D330" s="31" t="s">
        <v>826</v>
      </c>
      <c r="E330" s="4" t="s">
        <v>1</v>
      </c>
      <c r="F330" s="32">
        <v>5.79</v>
      </c>
      <c r="G330" s="12"/>
      <c r="H330" s="13"/>
    </row>
    <row r="331" spans="1:8" s="2" customFormat="1" ht="16.9" customHeight="1">
      <c r="A331" s="12"/>
      <c r="B331" s="13"/>
      <c r="C331" s="33" t="s">
        <v>4923</v>
      </c>
      <c r="D331" s="12"/>
      <c r="E331" s="12"/>
      <c r="F331" s="12"/>
      <c r="G331" s="12"/>
      <c r="H331" s="13"/>
    </row>
    <row r="332" spans="1:8" s="2" customFormat="1" ht="16.9" customHeight="1">
      <c r="A332" s="12"/>
      <c r="B332" s="13"/>
      <c r="C332" s="31" t="s">
        <v>822</v>
      </c>
      <c r="D332" s="31" t="s">
        <v>823</v>
      </c>
      <c r="E332" s="4" t="s">
        <v>381</v>
      </c>
      <c r="F332" s="32">
        <v>237.61</v>
      </c>
      <c r="G332" s="12"/>
      <c r="H332" s="13"/>
    </row>
    <row r="333" spans="1:8" s="2" customFormat="1" ht="16.9" customHeight="1">
      <c r="A333" s="12"/>
      <c r="B333" s="13"/>
      <c r="C333" s="31" t="s">
        <v>838</v>
      </c>
      <c r="D333" s="31" t="s">
        <v>839</v>
      </c>
      <c r="E333" s="4" t="s">
        <v>303</v>
      </c>
      <c r="F333" s="32">
        <v>2.833</v>
      </c>
      <c r="G333" s="12"/>
      <c r="H333" s="13"/>
    </row>
    <row r="334" spans="1:8" s="2" customFormat="1" ht="16.9" customHeight="1">
      <c r="A334" s="12"/>
      <c r="B334" s="13"/>
      <c r="C334" s="31" t="s">
        <v>861</v>
      </c>
      <c r="D334" s="31" t="s">
        <v>862</v>
      </c>
      <c r="E334" s="4" t="s">
        <v>303</v>
      </c>
      <c r="F334" s="32">
        <v>19.257</v>
      </c>
      <c r="G334" s="12"/>
      <c r="H334" s="13"/>
    </row>
    <row r="335" spans="1:8" s="2" customFormat="1" ht="16.9" customHeight="1">
      <c r="A335" s="12"/>
      <c r="B335" s="13"/>
      <c r="C335" s="31" t="s">
        <v>877</v>
      </c>
      <c r="D335" s="31" t="s">
        <v>878</v>
      </c>
      <c r="E335" s="4" t="s">
        <v>303</v>
      </c>
      <c r="F335" s="32">
        <v>19.257</v>
      </c>
      <c r="G335" s="12"/>
      <c r="H335" s="13"/>
    </row>
    <row r="336" spans="1:8" s="2" customFormat="1" ht="16.9" customHeight="1">
      <c r="A336" s="12"/>
      <c r="B336" s="13"/>
      <c r="C336" s="31" t="s">
        <v>889</v>
      </c>
      <c r="D336" s="31" t="s">
        <v>890</v>
      </c>
      <c r="E336" s="4" t="s">
        <v>303</v>
      </c>
      <c r="F336" s="32">
        <v>19.257</v>
      </c>
      <c r="G336" s="12"/>
      <c r="H336" s="13"/>
    </row>
    <row r="337" spans="1:8" s="2" customFormat="1" ht="16.9" customHeight="1">
      <c r="A337" s="12"/>
      <c r="B337" s="13"/>
      <c r="C337" s="31" t="s">
        <v>893</v>
      </c>
      <c r="D337" s="31" t="s">
        <v>894</v>
      </c>
      <c r="E337" s="4" t="s">
        <v>347</v>
      </c>
      <c r="F337" s="32">
        <v>1.568</v>
      </c>
      <c r="G337" s="12"/>
      <c r="H337" s="13"/>
    </row>
    <row r="338" spans="1:8" s="2" customFormat="1" ht="16.9" customHeight="1">
      <c r="A338" s="12"/>
      <c r="B338" s="13"/>
      <c r="C338" s="31" t="s">
        <v>918</v>
      </c>
      <c r="D338" s="31" t="s">
        <v>919</v>
      </c>
      <c r="E338" s="4" t="s">
        <v>303</v>
      </c>
      <c r="F338" s="32">
        <v>14.049</v>
      </c>
      <c r="G338" s="12"/>
      <c r="H338" s="13"/>
    </row>
    <row r="339" spans="1:8" s="2" customFormat="1" ht="16.9" customHeight="1">
      <c r="A339" s="12"/>
      <c r="B339" s="13"/>
      <c r="C339" s="31" t="s">
        <v>1250</v>
      </c>
      <c r="D339" s="31" t="s">
        <v>1251</v>
      </c>
      <c r="E339" s="4" t="s">
        <v>381</v>
      </c>
      <c r="F339" s="32">
        <v>43.432</v>
      </c>
      <c r="G339" s="12"/>
      <c r="H339" s="13"/>
    </row>
    <row r="340" spans="1:8" s="2" customFormat="1" ht="16.9" customHeight="1">
      <c r="A340" s="12"/>
      <c r="B340" s="13"/>
      <c r="C340" s="31" t="s">
        <v>1302</v>
      </c>
      <c r="D340" s="31" t="s">
        <v>1303</v>
      </c>
      <c r="E340" s="4" t="s">
        <v>381</v>
      </c>
      <c r="F340" s="32">
        <v>34.03</v>
      </c>
      <c r="G340" s="12"/>
      <c r="H340" s="13"/>
    </row>
    <row r="341" spans="1:8" s="2" customFormat="1" ht="16.9" customHeight="1">
      <c r="A341" s="12"/>
      <c r="B341" s="13"/>
      <c r="C341" s="31" t="s">
        <v>1307</v>
      </c>
      <c r="D341" s="31" t="s">
        <v>1308</v>
      </c>
      <c r="E341" s="4" t="s">
        <v>381</v>
      </c>
      <c r="F341" s="32">
        <v>37.433</v>
      </c>
      <c r="G341" s="12"/>
      <c r="H341" s="13"/>
    </row>
    <row r="342" spans="1:8" s="2" customFormat="1" ht="16.9" customHeight="1">
      <c r="A342" s="12"/>
      <c r="B342" s="13"/>
      <c r="C342" s="31" t="s">
        <v>1256</v>
      </c>
      <c r="D342" s="31" t="s">
        <v>1257</v>
      </c>
      <c r="E342" s="4" t="s">
        <v>381</v>
      </c>
      <c r="F342" s="32">
        <v>28.897</v>
      </c>
      <c r="G342" s="12"/>
      <c r="H342" s="13"/>
    </row>
    <row r="343" spans="1:8" s="2" customFormat="1" ht="16.9" customHeight="1">
      <c r="A343" s="12"/>
      <c r="B343" s="13"/>
      <c r="C343" s="27" t="s">
        <v>246</v>
      </c>
      <c r="D343" s="28" t="s">
        <v>246</v>
      </c>
      <c r="E343" s="29" t="s">
        <v>1</v>
      </c>
      <c r="F343" s="30">
        <v>22.54</v>
      </c>
      <c r="G343" s="12"/>
      <c r="H343" s="13"/>
    </row>
    <row r="344" spans="1:8" s="2" customFormat="1" ht="16.9" customHeight="1">
      <c r="A344" s="12"/>
      <c r="B344" s="13"/>
      <c r="C344" s="31" t="s">
        <v>1</v>
      </c>
      <c r="D344" s="31" t="s">
        <v>827</v>
      </c>
      <c r="E344" s="4" t="s">
        <v>1</v>
      </c>
      <c r="F344" s="32">
        <v>22.54</v>
      </c>
      <c r="G344" s="12"/>
      <c r="H344" s="13"/>
    </row>
    <row r="345" spans="1:8" s="2" customFormat="1" ht="16.9" customHeight="1">
      <c r="A345" s="12"/>
      <c r="B345" s="13"/>
      <c r="C345" s="31" t="s">
        <v>246</v>
      </c>
      <c r="D345" s="31" t="s">
        <v>828</v>
      </c>
      <c r="E345" s="4" t="s">
        <v>1</v>
      </c>
      <c r="F345" s="32">
        <v>22.54</v>
      </c>
      <c r="G345" s="12"/>
      <c r="H345" s="13"/>
    </row>
    <row r="346" spans="1:8" s="2" customFormat="1" ht="16.9" customHeight="1">
      <c r="A346" s="12"/>
      <c r="B346" s="13"/>
      <c r="C346" s="33" t="s">
        <v>4923</v>
      </c>
      <c r="D346" s="12"/>
      <c r="E346" s="12"/>
      <c r="F346" s="12"/>
      <c r="G346" s="12"/>
      <c r="H346" s="13"/>
    </row>
    <row r="347" spans="1:8" s="2" customFormat="1" ht="16.9" customHeight="1">
      <c r="A347" s="12"/>
      <c r="B347" s="13"/>
      <c r="C347" s="31" t="s">
        <v>822</v>
      </c>
      <c r="D347" s="31" t="s">
        <v>823</v>
      </c>
      <c r="E347" s="4" t="s">
        <v>381</v>
      </c>
      <c r="F347" s="32">
        <v>237.61</v>
      </c>
      <c r="G347" s="12"/>
      <c r="H347" s="13"/>
    </row>
    <row r="348" spans="1:8" s="2" customFormat="1" ht="16.9" customHeight="1">
      <c r="A348" s="12"/>
      <c r="B348" s="13"/>
      <c r="C348" s="31" t="s">
        <v>838</v>
      </c>
      <c r="D348" s="31" t="s">
        <v>839</v>
      </c>
      <c r="E348" s="4" t="s">
        <v>303</v>
      </c>
      <c r="F348" s="32">
        <v>2.833</v>
      </c>
      <c r="G348" s="12"/>
      <c r="H348" s="13"/>
    </row>
    <row r="349" spans="1:8" s="2" customFormat="1" ht="16.9" customHeight="1">
      <c r="A349" s="12"/>
      <c r="B349" s="13"/>
      <c r="C349" s="31" t="s">
        <v>861</v>
      </c>
      <c r="D349" s="31" t="s">
        <v>862</v>
      </c>
      <c r="E349" s="4" t="s">
        <v>303</v>
      </c>
      <c r="F349" s="32">
        <v>19.257</v>
      </c>
      <c r="G349" s="12"/>
      <c r="H349" s="13"/>
    </row>
    <row r="350" spans="1:8" s="2" customFormat="1" ht="16.9" customHeight="1">
      <c r="A350" s="12"/>
      <c r="B350" s="13"/>
      <c r="C350" s="31" t="s">
        <v>877</v>
      </c>
      <c r="D350" s="31" t="s">
        <v>878</v>
      </c>
      <c r="E350" s="4" t="s">
        <v>303</v>
      </c>
      <c r="F350" s="32">
        <v>19.257</v>
      </c>
      <c r="G350" s="12"/>
      <c r="H350" s="13"/>
    </row>
    <row r="351" spans="1:8" s="2" customFormat="1" ht="16.9" customHeight="1">
      <c r="A351" s="12"/>
      <c r="B351" s="13"/>
      <c r="C351" s="31" t="s">
        <v>889</v>
      </c>
      <c r="D351" s="31" t="s">
        <v>890</v>
      </c>
      <c r="E351" s="4" t="s">
        <v>303</v>
      </c>
      <c r="F351" s="32">
        <v>19.257</v>
      </c>
      <c r="G351" s="12"/>
      <c r="H351" s="13"/>
    </row>
    <row r="352" spans="1:8" s="2" customFormat="1" ht="16.9" customHeight="1">
      <c r="A352" s="12"/>
      <c r="B352" s="13"/>
      <c r="C352" s="31" t="s">
        <v>893</v>
      </c>
      <c r="D352" s="31" t="s">
        <v>894</v>
      </c>
      <c r="E352" s="4" t="s">
        <v>347</v>
      </c>
      <c r="F352" s="32">
        <v>1.568</v>
      </c>
      <c r="G352" s="12"/>
      <c r="H352" s="13"/>
    </row>
    <row r="353" spans="1:8" s="2" customFormat="1" ht="16.9" customHeight="1">
      <c r="A353" s="12"/>
      <c r="B353" s="13"/>
      <c r="C353" s="31" t="s">
        <v>918</v>
      </c>
      <c r="D353" s="31" t="s">
        <v>919</v>
      </c>
      <c r="E353" s="4" t="s">
        <v>303</v>
      </c>
      <c r="F353" s="32">
        <v>14.049</v>
      </c>
      <c r="G353" s="12"/>
      <c r="H353" s="13"/>
    </row>
    <row r="354" spans="1:8" s="2" customFormat="1" ht="22.5">
      <c r="A354" s="12"/>
      <c r="B354" s="13"/>
      <c r="C354" s="31" t="s">
        <v>1090</v>
      </c>
      <c r="D354" s="31" t="s">
        <v>1091</v>
      </c>
      <c r="E354" s="4" t="s">
        <v>381</v>
      </c>
      <c r="F354" s="32">
        <v>178.104</v>
      </c>
      <c r="G354" s="12"/>
      <c r="H354" s="13"/>
    </row>
    <row r="355" spans="1:8" s="2" customFormat="1" ht="16.9" customHeight="1">
      <c r="A355" s="12"/>
      <c r="B355" s="13"/>
      <c r="C355" s="31" t="s">
        <v>1250</v>
      </c>
      <c r="D355" s="31" t="s">
        <v>1251</v>
      </c>
      <c r="E355" s="4" t="s">
        <v>381</v>
      </c>
      <c r="F355" s="32">
        <v>43.432</v>
      </c>
      <c r="G355" s="12"/>
      <c r="H355" s="13"/>
    </row>
    <row r="356" spans="1:8" s="2" customFormat="1" ht="16.9" customHeight="1">
      <c r="A356" s="12"/>
      <c r="B356" s="13"/>
      <c r="C356" s="31" t="s">
        <v>1302</v>
      </c>
      <c r="D356" s="31" t="s">
        <v>1303</v>
      </c>
      <c r="E356" s="4" t="s">
        <v>381</v>
      </c>
      <c r="F356" s="32">
        <v>34.03</v>
      </c>
      <c r="G356" s="12"/>
      <c r="H356" s="13"/>
    </row>
    <row r="357" spans="1:8" s="2" customFormat="1" ht="16.9" customHeight="1">
      <c r="A357" s="12"/>
      <c r="B357" s="13"/>
      <c r="C357" s="31" t="s">
        <v>1307</v>
      </c>
      <c r="D357" s="31" t="s">
        <v>1308</v>
      </c>
      <c r="E357" s="4" t="s">
        <v>381</v>
      </c>
      <c r="F357" s="32">
        <v>37.433</v>
      </c>
      <c r="G357" s="12"/>
      <c r="H357" s="13"/>
    </row>
    <row r="358" spans="1:8" s="2" customFormat="1" ht="16.9" customHeight="1">
      <c r="A358" s="12"/>
      <c r="B358" s="13"/>
      <c r="C358" s="31" t="s">
        <v>1256</v>
      </c>
      <c r="D358" s="31" t="s">
        <v>1257</v>
      </c>
      <c r="E358" s="4" t="s">
        <v>381</v>
      </c>
      <c r="F358" s="32">
        <v>28.897</v>
      </c>
      <c r="G358" s="12"/>
      <c r="H358" s="13"/>
    </row>
    <row r="359" spans="1:8" s="2" customFormat="1" ht="16.9" customHeight="1">
      <c r="A359" s="12"/>
      <c r="B359" s="13"/>
      <c r="C359" s="27" t="s">
        <v>248</v>
      </c>
      <c r="D359" s="28" t="s">
        <v>248</v>
      </c>
      <c r="E359" s="29" t="s">
        <v>1</v>
      </c>
      <c r="F359" s="30">
        <v>5.7</v>
      </c>
      <c r="G359" s="12"/>
      <c r="H359" s="13"/>
    </row>
    <row r="360" spans="1:8" s="2" customFormat="1" ht="16.9" customHeight="1">
      <c r="A360" s="12"/>
      <c r="B360" s="13"/>
      <c r="C360" s="31" t="s">
        <v>1</v>
      </c>
      <c r="D360" s="31" t="s">
        <v>829</v>
      </c>
      <c r="E360" s="4" t="s">
        <v>1</v>
      </c>
      <c r="F360" s="32">
        <v>5.7</v>
      </c>
      <c r="G360" s="12"/>
      <c r="H360" s="13"/>
    </row>
    <row r="361" spans="1:8" s="2" customFormat="1" ht="16.9" customHeight="1">
      <c r="A361" s="12"/>
      <c r="B361" s="13"/>
      <c r="C361" s="31" t="s">
        <v>248</v>
      </c>
      <c r="D361" s="31" t="s">
        <v>830</v>
      </c>
      <c r="E361" s="4" t="s">
        <v>1</v>
      </c>
      <c r="F361" s="32">
        <v>5.7</v>
      </c>
      <c r="G361" s="12"/>
      <c r="H361" s="13"/>
    </row>
    <row r="362" spans="1:8" s="2" customFormat="1" ht="16.9" customHeight="1">
      <c r="A362" s="12"/>
      <c r="B362" s="13"/>
      <c r="C362" s="33" t="s">
        <v>4923</v>
      </c>
      <c r="D362" s="12"/>
      <c r="E362" s="12"/>
      <c r="F362" s="12"/>
      <c r="G362" s="12"/>
      <c r="H362" s="13"/>
    </row>
    <row r="363" spans="1:8" s="2" customFormat="1" ht="16.9" customHeight="1">
      <c r="A363" s="12"/>
      <c r="B363" s="13"/>
      <c r="C363" s="31" t="s">
        <v>822</v>
      </c>
      <c r="D363" s="31" t="s">
        <v>823</v>
      </c>
      <c r="E363" s="4" t="s">
        <v>381</v>
      </c>
      <c r="F363" s="32">
        <v>237.61</v>
      </c>
      <c r="G363" s="12"/>
      <c r="H363" s="13"/>
    </row>
    <row r="364" spans="1:8" s="2" customFormat="1" ht="16.9" customHeight="1">
      <c r="A364" s="12"/>
      <c r="B364" s="13"/>
      <c r="C364" s="31" t="s">
        <v>850</v>
      </c>
      <c r="D364" s="31" t="s">
        <v>851</v>
      </c>
      <c r="E364" s="4" t="s">
        <v>303</v>
      </c>
      <c r="F364" s="32">
        <v>0.399</v>
      </c>
      <c r="G364" s="12"/>
      <c r="H364" s="13"/>
    </row>
    <row r="365" spans="1:8" s="2" customFormat="1" ht="16.9" customHeight="1">
      <c r="A365" s="12"/>
      <c r="B365" s="13"/>
      <c r="C365" s="31" t="s">
        <v>861</v>
      </c>
      <c r="D365" s="31" t="s">
        <v>862</v>
      </c>
      <c r="E365" s="4" t="s">
        <v>303</v>
      </c>
      <c r="F365" s="32">
        <v>19.257</v>
      </c>
      <c r="G365" s="12"/>
      <c r="H365" s="13"/>
    </row>
    <row r="366" spans="1:8" s="2" customFormat="1" ht="16.9" customHeight="1">
      <c r="A366" s="12"/>
      <c r="B366" s="13"/>
      <c r="C366" s="31" t="s">
        <v>869</v>
      </c>
      <c r="D366" s="31" t="s">
        <v>870</v>
      </c>
      <c r="E366" s="4" t="s">
        <v>303</v>
      </c>
      <c r="F366" s="32">
        <v>0.399</v>
      </c>
      <c r="G366" s="12"/>
      <c r="H366" s="13"/>
    </row>
    <row r="367" spans="1:8" s="2" customFormat="1" ht="16.9" customHeight="1">
      <c r="A367" s="12"/>
      <c r="B367" s="13"/>
      <c r="C367" s="31" t="s">
        <v>877</v>
      </c>
      <c r="D367" s="31" t="s">
        <v>878</v>
      </c>
      <c r="E367" s="4" t="s">
        <v>303</v>
      </c>
      <c r="F367" s="32">
        <v>19.257</v>
      </c>
      <c r="G367" s="12"/>
      <c r="H367" s="13"/>
    </row>
    <row r="368" spans="1:8" s="2" customFormat="1" ht="16.9" customHeight="1">
      <c r="A368" s="12"/>
      <c r="B368" s="13"/>
      <c r="C368" s="31" t="s">
        <v>881</v>
      </c>
      <c r="D368" s="31" t="s">
        <v>882</v>
      </c>
      <c r="E368" s="4" t="s">
        <v>303</v>
      </c>
      <c r="F368" s="32">
        <v>0.399</v>
      </c>
      <c r="G368" s="12"/>
      <c r="H368" s="13"/>
    </row>
    <row r="369" spans="1:8" s="2" customFormat="1" ht="16.9" customHeight="1">
      <c r="A369" s="12"/>
      <c r="B369" s="13"/>
      <c r="C369" s="31" t="s">
        <v>889</v>
      </c>
      <c r="D369" s="31" t="s">
        <v>890</v>
      </c>
      <c r="E369" s="4" t="s">
        <v>303</v>
      </c>
      <c r="F369" s="32">
        <v>19.257</v>
      </c>
      <c r="G369" s="12"/>
      <c r="H369" s="13"/>
    </row>
    <row r="370" spans="1:8" s="2" customFormat="1" ht="16.9" customHeight="1">
      <c r="A370" s="12"/>
      <c r="B370" s="13"/>
      <c r="C370" s="31" t="s">
        <v>893</v>
      </c>
      <c r="D370" s="31" t="s">
        <v>894</v>
      </c>
      <c r="E370" s="4" t="s">
        <v>347</v>
      </c>
      <c r="F370" s="32">
        <v>1.568</v>
      </c>
      <c r="G370" s="12"/>
      <c r="H370" s="13"/>
    </row>
    <row r="371" spans="1:8" s="2" customFormat="1" ht="22.5">
      <c r="A371" s="12"/>
      <c r="B371" s="13"/>
      <c r="C371" s="31" t="s">
        <v>1090</v>
      </c>
      <c r="D371" s="31" t="s">
        <v>1091</v>
      </c>
      <c r="E371" s="4" t="s">
        <v>381</v>
      </c>
      <c r="F371" s="32">
        <v>178.104</v>
      </c>
      <c r="G371" s="12"/>
      <c r="H371" s="13"/>
    </row>
    <row r="372" spans="1:8" s="2" customFormat="1" ht="16.9" customHeight="1">
      <c r="A372" s="12"/>
      <c r="B372" s="13"/>
      <c r="C372" s="31" t="s">
        <v>1250</v>
      </c>
      <c r="D372" s="31" t="s">
        <v>1251</v>
      </c>
      <c r="E372" s="4" t="s">
        <v>381</v>
      </c>
      <c r="F372" s="32">
        <v>43.432</v>
      </c>
      <c r="G372" s="12"/>
      <c r="H372" s="13"/>
    </row>
    <row r="373" spans="1:8" s="2" customFormat="1" ht="16.9" customHeight="1">
      <c r="A373" s="12"/>
      <c r="B373" s="13"/>
      <c r="C373" s="31" t="s">
        <v>1302</v>
      </c>
      <c r="D373" s="31" t="s">
        <v>1303</v>
      </c>
      <c r="E373" s="4" t="s">
        <v>381</v>
      </c>
      <c r="F373" s="32">
        <v>34.03</v>
      </c>
      <c r="G373" s="12"/>
      <c r="H373" s="13"/>
    </row>
    <row r="374" spans="1:8" s="2" customFormat="1" ht="16.9" customHeight="1">
      <c r="A374" s="12"/>
      <c r="B374" s="13"/>
      <c r="C374" s="31" t="s">
        <v>1307</v>
      </c>
      <c r="D374" s="31" t="s">
        <v>1308</v>
      </c>
      <c r="E374" s="4" t="s">
        <v>381</v>
      </c>
      <c r="F374" s="32">
        <v>37.433</v>
      </c>
      <c r="G374" s="12"/>
      <c r="H374" s="13"/>
    </row>
    <row r="375" spans="1:8" s="2" customFormat="1" ht="16.9" customHeight="1">
      <c r="A375" s="12"/>
      <c r="B375" s="13"/>
      <c r="C375" s="31" t="s">
        <v>1261</v>
      </c>
      <c r="D375" s="31" t="s">
        <v>1262</v>
      </c>
      <c r="E375" s="4" t="s">
        <v>381</v>
      </c>
      <c r="F375" s="32">
        <v>15.404</v>
      </c>
      <c r="G375" s="12"/>
      <c r="H375" s="13"/>
    </row>
    <row r="376" spans="1:8" s="2" customFormat="1" ht="16.9" customHeight="1">
      <c r="A376" s="12"/>
      <c r="B376" s="13"/>
      <c r="C376" s="27" t="s">
        <v>250</v>
      </c>
      <c r="D376" s="28" t="s">
        <v>250</v>
      </c>
      <c r="E376" s="29" t="s">
        <v>1</v>
      </c>
      <c r="F376" s="30">
        <v>47.04</v>
      </c>
      <c r="G376" s="12"/>
      <c r="H376" s="13"/>
    </row>
    <row r="377" spans="1:8" s="2" customFormat="1" ht="16.9" customHeight="1">
      <c r="A377" s="12"/>
      <c r="B377" s="13"/>
      <c r="C377" s="31" t="s">
        <v>1</v>
      </c>
      <c r="D377" s="31" t="s">
        <v>831</v>
      </c>
      <c r="E377" s="4" t="s">
        <v>1</v>
      </c>
      <c r="F377" s="32">
        <v>47.04</v>
      </c>
      <c r="G377" s="12"/>
      <c r="H377" s="13"/>
    </row>
    <row r="378" spans="1:8" s="2" customFormat="1" ht="16.9" customHeight="1">
      <c r="A378" s="12"/>
      <c r="B378" s="13"/>
      <c r="C378" s="31" t="s">
        <v>250</v>
      </c>
      <c r="D378" s="31" t="s">
        <v>832</v>
      </c>
      <c r="E378" s="4" t="s">
        <v>1</v>
      </c>
      <c r="F378" s="32">
        <v>47.04</v>
      </c>
      <c r="G378" s="12"/>
      <c r="H378" s="13"/>
    </row>
    <row r="379" spans="1:8" s="2" customFormat="1" ht="16.9" customHeight="1">
      <c r="A379" s="12"/>
      <c r="B379" s="13"/>
      <c r="C379" s="33" t="s">
        <v>4923</v>
      </c>
      <c r="D379" s="12"/>
      <c r="E379" s="12"/>
      <c r="F379" s="12"/>
      <c r="G379" s="12"/>
      <c r="H379" s="13"/>
    </row>
    <row r="380" spans="1:8" s="2" customFormat="1" ht="16.9" customHeight="1">
      <c r="A380" s="12"/>
      <c r="B380" s="13"/>
      <c r="C380" s="31" t="s">
        <v>822</v>
      </c>
      <c r="D380" s="31" t="s">
        <v>823</v>
      </c>
      <c r="E380" s="4" t="s">
        <v>381</v>
      </c>
      <c r="F380" s="32">
        <v>237.61</v>
      </c>
      <c r="G380" s="12"/>
      <c r="H380" s="13"/>
    </row>
    <row r="381" spans="1:8" s="2" customFormat="1" ht="16.9" customHeight="1">
      <c r="A381" s="12"/>
      <c r="B381" s="13"/>
      <c r="C381" s="31" t="s">
        <v>855</v>
      </c>
      <c r="D381" s="31" t="s">
        <v>856</v>
      </c>
      <c r="E381" s="4" t="s">
        <v>303</v>
      </c>
      <c r="F381" s="32">
        <v>16.724</v>
      </c>
      <c r="G381" s="12"/>
      <c r="H381" s="13"/>
    </row>
    <row r="382" spans="1:8" s="2" customFormat="1" ht="16.9" customHeight="1">
      <c r="A382" s="12"/>
      <c r="B382" s="13"/>
      <c r="C382" s="31" t="s">
        <v>873</v>
      </c>
      <c r="D382" s="31" t="s">
        <v>874</v>
      </c>
      <c r="E382" s="4" t="s">
        <v>303</v>
      </c>
      <c r="F382" s="32">
        <v>16.724</v>
      </c>
      <c r="G382" s="12"/>
      <c r="H382" s="13"/>
    </row>
    <row r="383" spans="1:8" s="2" customFormat="1" ht="16.9" customHeight="1">
      <c r="A383" s="12"/>
      <c r="B383" s="13"/>
      <c r="C383" s="31" t="s">
        <v>885</v>
      </c>
      <c r="D383" s="31" t="s">
        <v>886</v>
      </c>
      <c r="E383" s="4" t="s">
        <v>303</v>
      </c>
      <c r="F383" s="32">
        <v>16.724</v>
      </c>
      <c r="G383" s="12"/>
      <c r="H383" s="13"/>
    </row>
    <row r="384" spans="1:8" s="2" customFormat="1" ht="16.9" customHeight="1">
      <c r="A384" s="12"/>
      <c r="B384" s="13"/>
      <c r="C384" s="31" t="s">
        <v>893</v>
      </c>
      <c r="D384" s="31" t="s">
        <v>894</v>
      </c>
      <c r="E384" s="4" t="s">
        <v>347</v>
      </c>
      <c r="F384" s="32">
        <v>1.568</v>
      </c>
      <c r="G384" s="12"/>
      <c r="H384" s="13"/>
    </row>
    <row r="385" spans="1:8" s="2" customFormat="1" ht="16.9" customHeight="1">
      <c r="A385" s="12"/>
      <c r="B385" s="13"/>
      <c r="C385" s="27" t="s">
        <v>252</v>
      </c>
      <c r="D385" s="28" t="s">
        <v>252</v>
      </c>
      <c r="E385" s="29" t="s">
        <v>1</v>
      </c>
      <c r="F385" s="30">
        <v>51.54</v>
      </c>
      <c r="G385" s="12"/>
      <c r="H385" s="13"/>
    </row>
    <row r="386" spans="1:8" s="2" customFormat="1" ht="16.9" customHeight="1">
      <c r="A386" s="12"/>
      <c r="B386" s="13"/>
      <c r="C386" s="31" t="s">
        <v>1</v>
      </c>
      <c r="D386" s="31" t="s">
        <v>833</v>
      </c>
      <c r="E386" s="4" t="s">
        <v>1</v>
      </c>
      <c r="F386" s="32">
        <v>51.54</v>
      </c>
      <c r="G386" s="12"/>
      <c r="H386" s="13"/>
    </row>
    <row r="387" spans="1:8" s="2" customFormat="1" ht="16.9" customHeight="1">
      <c r="A387" s="12"/>
      <c r="B387" s="13"/>
      <c r="C387" s="31" t="s">
        <v>252</v>
      </c>
      <c r="D387" s="31" t="s">
        <v>834</v>
      </c>
      <c r="E387" s="4" t="s">
        <v>1</v>
      </c>
      <c r="F387" s="32">
        <v>51.54</v>
      </c>
      <c r="G387" s="12"/>
      <c r="H387" s="13"/>
    </row>
    <row r="388" spans="1:8" s="2" customFormat="1" ht="16.9" customHeight="1">
      <c r="A388" s="12"/>
      <c r="B388" s="13"/>
      <c r="C388" s="33" t="s">
        <v>4923</v>
      </c>
      <c r="D388" s="12"/>
      <c r="E388" s="12"/>
      <c r="F388" s="12"/>
      <c r="G388" s="12"/>
      <c r="H388" s="13"/>
    </row>
    <row r="389" spans="1:8" s="2" customFormat="1" ht="16.9" customHeight="1">
      <c r="A389" s="12"/>
      <c r="B389" s="13"/>
      <c r="C389" s="31" t="s">
        <v>822</v>
      </c>
      <c r="D389" s="31" t="s">
        <v>823</v>
      </c>
      <c r="E389" s="4" t="s">
        <v>381</v>
      </c>
      <c r="F389" s="32">
        <v>237.61</v>
      </c>
      <c r="G389" s="12"/>
      <c r="H389" s="13"/>
    </row>
    <row r="390" spans="1:8" s="2" customFormat="1" ht="16.9" customHeight="1">
      <c r="A390" s="12"/>
      <c r="B390" s="13"/>
      <c r="C390" s="31" t="s">
        <v>861</v>
      </c>
      <c r="D390" s="31" t="s">
        <v>862</v>
      </c>
      <c r="E390" s="4" t="s">
        <v>303</v>
      </c>
      <c r="F390" s="32">
        <v>19.257</v>
      </c>
      <c r="G390" s="12"/>
      <c r="H390" s="13"/>
    </row>
    <row r="391" spans="1:8" s="2" customFormat="1" ht="16.9" customHeight="1">
      <c r="A391" s="12"/>
      <c r="B391" s="13"/>
      <c r="C391" s="31" t="s">
        <v>877</v>
      </c>
      <c r="D391" s="31" t="s">
        <v>878</v>
      </c>
      <c r="E391" s="4" t="s">
        <v>303</v>
      </c>
      <c r="F391" s="32">
        <v>19.257</v>
      </c>
      <c r="G391" s="12"/>
      <c r="H391" s="13"/>
    </row>
    <row r="392" spans="1:8" s="2" customFormat="1" ht="16.9" customHeight="1">
      <c r="A392" s="12"/>
      <c r="B392" s="13"/>
      <c r="C392" s="31" t="s">
        <v>889</v>
      </c>
      <c r="D392" s="31" t="s">
        <v>890</v>
      </c>
      <c r="E392" s="4" t="s">
        <v>303</v>
      </c>
      <c r="F392" s="32">
        <v>19.257</v>
      </c>
      <c r="G392" s="12"/>
      <c r="H392" s="13"/>
    </row>
    <row r="393" spans="1:8" s="2" customFormat="1" ht="16.9" customHeight="1">
      <c r="A393" s="12"/>
      <c r="B393" s="13"/>
      <c r="C393" s="31" t="s">
        <v>893</v>
      </c>
      <c r="D393" s="31" t="s">
        <v>894</v>
      </c>
      <c r="E393" s="4" t="s">
        <v>347</v>
      </c>
      <c r="F393" s="32">
        <v>1.568</v>
      </c>
      <c r="G393" s="12"/>
      <c r="H393" s="13"/>
    </row>
    <row r="394" spans="1:8" s="2" customFormat="1" ht="16.9" customHeight="1">
      <c r="A394" s="12"/>
      <c r="B394" s="13"/>
      <c r="C394" s="27" t="s">
        <v>254</v>
      </c>
      <c r="D394" s="28" t="s">
        <v>254</v>
      </c>
      <c r="E394" s="29" t="s">
        <v>1</v>
      </c>
      <c r="F394" s="30">
        <v>105</v>
      </c>
      <c r="G394" s="12"/>
      <c r="H394" s="13"/>
    </row>
    <row r="395" spans="1:8" s="2" customFormat="1" ht="16.9" customHeight="1">
      <c r="A395" s="12"/>
      <c r="B395" s="13"/>
      <c r="C395" s="31" t="s">
        <v>1</v>
      </c>
      <c r="D395" s="31" t="s">
        <v>835</v>
      </c>
      <c r="E395" s="4" t="s">
        <v>1</v>
      </c>
      <c r="F395" s="32">
        <v>105</v>
      </c>
      <c r="G395" s="12"/>
      <c r="H395" s="13"/>
    </row>
    <row r="396" spans="1:8" s="2" customFormat="1" ht="16.9" customHeight="1">
      <c r="A396" s="12"/>
      <c r="B396" s="13"/>
      <c r="C396" s="31" t="s">
        <v>254</v>
      </c>
      <c r="D396" s="31" t="s">
        <v>836</v>
      </c>
      <c r="E396" s="4" t="s">
        <v>1</v>
      </c>
      <c r="F396" s="32">
        <v>105</v>
      </c>
      <c r="G396" s="12"/>
      <c r="H396" s="13"/>
    </row>
    <row r="397" spans="1:8" s="2" customFormat="1" ht="16.9" customHeight="1">
      <c r="A397" s="12"/>
      <c r="B397" s="13"/>
      <c r="C397" s="33" t="s">
        <v>4923</v>
      </c>
      <c r="D397" s="12"/>
      <c r="E397" s="12"/>
      <c r="F397" s="12"/>
      <c r="G397" s="12"/>
      <c r="H397" s="13"/>
    </row>
    <row r="398" spans="1:8" s="2" customFormat="1" ht="16.9" customHeight="1">
      <c r="A398" s="12"/>
      <c r="B398" s="13"/>
      <c r="C398" s="31" t="s">
        <v>822</v>
      </c>
      <c r="D398" s="31" t="s">
        <v>823</v>
      </c>
      <c r="E398" s="4" t="s">
        <v>381</v>
      </c>
      <c r="F398" s="32">
        <v>237.61</v>
      </c>
      <c r="G398" s="12"/>
      <c r="H398" s="13"/>
    </row>
    <row r="399" spans="1:8" s="2" customFormat="1" ht="16.9" customHeight="1">
      <c r="A399" s="12"/>
      <c r="B399" s="13"/>
      <c r="C399" s="31" t="s">
        <v>855</v>
      </c>
      <c r="D399" s="31" t="s">
        <v>856</v>
      </c>
      <c r="E399" s="4" t="s">
        <v>303</v>
      </c>
      <c r="F399" s="32">
        <v>16.724</v>
      </c>
      <c r="G399" s="12"/>
      <c r="H399" s="13"/>
    </row>
    <row r="400" spans="1:8" s="2" customFormat="1" ht="16.9" customHeight="1">
      <c r="A400" s="12"/>
      <c r="B400" s="13"/>
      <c r="C400" s="31" t="s">
        <v>873</v>
      </c>
      <c r="D400" s="31" t="s">
        <v>874</v>
      </c>
      <c r="E400" s="4" t="s">
        <v>303</v>
      </c>
      <c r="F400" s="32">
        <v>16.724</v>
      </c>
      <c r="G400" s="12"/>
      <c r="H400" s="13"/>
    </row>
    <row r="401" spans="1:8" s="2" customFormat="1" ht="16.9" customHeight="1">
      <c r="A401" s="12"/>
      <c r="B401" s="13"/>
      <c r="C401" s="31" t="s">
        <v>885</v>
      </c>
      <c r="D401" s="31" t="s">
        <v>886</v>
      </c>
      <c r="E401" s="4" t="s">
        <v>303</v>
      </c>
      <c r="F401" s="32">
        <v>16.724</v>
      </c>
      <c r="G401" s="12"/>
      <c r="H401" s="13"/>
    </row>
    <row r="402" spans="1:8" s="2" customFormat="1" ht="16.9" customHeight="1">
      <c r="A402" s="12"/>
      <c r="B402" s="13"/>
      <c r="C402" s="31" t="s">
        <v>893</v>
      </c>
      <c r="D402" s="31" t="s">
        <v>894</v>
      </c>
      <c r="E402" s="4" t="s">
        <v>347</v>
      </c>
      <c r="F402" s="32">
        <v>1.568</v>
      </c>
      <c r="G402" s="12"/>
      <c r="H402" s="13"/>
    </row>
    <row r="403" spans="1:8" s="2" customFormat="1" ht="26.45" customHeight="1">
      <c r="A403" s="12"/>
      <c r="B403" s="13"/>
      <c r="C403" s="26" t="s">
        <v>4928</v>
      </c>
      <c r="D403" s="26" t="s">
        <v>111</v>
      </c>
      <c r="E403" s="12"/>
      <c r="F403" s="12"/>
      <c r="G403" s="12"/>
      <c r="H403" s="13"/>
    </row>
    <row r="404" spans="1:8" s="2" customFormat="1" ht="16.9" customHeight="1">
      <c r="A404" s="12"/>
      <c r="B404" s="13"/>
      <c r="C404" s="27" t="s">
        <v>159</v>
      </c>
      <c r="D404" s="28" t="s">
        <v>3219</v>
      </c>
      <c r="E404" s="29" t="s">
        <v>1</v>
      </c>
      <c r="F404" s="30">
        <v>130</v>
      </c>
      <c r="G404" s="12"/>
      <c r="H404" s="13"/>
    </row>
    <row r="405" spans="1:8" s="2" customFormat="1" ht="16.9" customHeight="1">
      <c r="A405" s="12"/>
      <c r="B405" s="13"/>
      <c r="C405" s="31" t="s">
        <v>1</v>
      </c>
      <c r="D405" s="31" t="s">
        <v>3241</v>
      </c>
      <c r="E405" s="4" t="s">
        <v>1</v>
      </c>
      <c r="F405" s="32">
        <v>130</v>
      </c>
      <c r="G405" s="12"/>
      <c r="H405" s="13"/>
    </row>
    <row r="406" spans="1:8" s="2" customFormat="1" ht="16.9" customHeight="1">
      <c r="A406" s="12"/>
      <c r="B406" s="13"/>
      <c r="C406" s="31" t="s">
        <v>159</v>
      </c>
      <c r="D406" s="31" t="s">
        <v>3242</v>
      </c>
      <c r="E406" s="4" t="s">
        <v>1</v>
      </c>
      <c r="F406" s="32">
        <v>130</v>
      </c>
      <c r="G406" s="12"/>
      <c r="H406" s="13"/>
    </row>
    <row r="407" spans="1:8" s="2" customFormat="1" ht="16.9" customHeight="1">
      <c r="A407" s="12"/>
      <c r="B407" s="13"/>
      <c r="C407" s="33" t="s">
        <v>4923</v>
      </c>
      <c r="D407" s="12"/>
      <c r="E407" s="12"/>
      <c r="F407" s="12"/>
      <c r="G407" s="12"/>
      <c r="H407" s="13"/>
    </row>
    <row r="408" spans="1:8" s="2" customFormat="1" ht="16.9" customHeight="1">
      <c r="A408" s="12"/>
      <c r="B408" s="13"/>
      <c r="C408" s="31" t="s">
        <v>3238</v>
      </c>
      <c r="D408" s="31" t="s">
        <v>3239</v>
      </c>
      <c r="E408" s="4" t="s">
        <v>303</v>
      </c>
      <c r="F408" s="32">
        <v>65</v>
      </c>
      <c r="G408" s="12"/>
      <c r="H408" s="13"/>
    </row>
    <row r="409" spans="1:8" s="2" customFormat="1" ht="16.9" customHeight="1">
      <c r="A409" s="12"/>
      <c r="B409" s="13"/>
      <c r="C409" s="31" t="s">
        <v>3244</v>
      </c>
      <c r="D409" s="31" t="s">
        <v>3245</v>
      </c>
      <c r="E409" s="4" t="s">
        <v>303</v>
      </c>
      <c r="F409" s="32">
        <v>65</v>
      </c>
      <c r="G409" s="12"/>
      <c r="H409" s="13"/>
    </row>
    <row r="410" spans="1:8" s="2" customFormat="1" ht="22.5">
      <c r="A410" s="12"/>
      <c r="B410" s="13"/>
      <c r="C410" s="31" t="s">
        <v>324</v>
      </c>
      <c r="D410" s="31" t="s">
        <v>325</v>
      </c>
      <c r="E410" s="4" t="s">
        <v>303</v>
      </c>
      <c r="F410" s="32">
        <v>65</v>
      </c>
      <c r="G410" s="12"/>
      <c r="H410" s="13"/>
    </row>
    <row r="411" spans="1:8" s="2" customFormat="1" ht="22.5">
      <c r="A411" s="12"/>
      <c r="B411" s="13"/>
      <c r="C411" s="31" t="s">
        <v>328</v>
      </c>
      <c r="D411" s="31" t="s">
        <v>329</v>
      </c>
      <c r="E411" s="4" t="s">
        <v>303</v>
      </c>
      <c r="F411" s="32">
        <v>1300</v>
      </c>
      <c r="G411" s="12"/>
      <c r="H411" s="13"/>
    </row>
    <row r="412" spans="1:8" s="2" customFormat="1" ht="22.5">
      <c r="A412" s="12"/>
      <c r="B412" s="13"/>
      <c r="C412" s="31" t="s">
        <v>333</v>
      </c>
      <c r="D412" s="31" t="s">
        <v>334</v>
      </c>
      <c r="E412" s="4" t="s">
        <v>303</v>
      </c>
      <c r="F412" s="32">
        <v>65</v>
      </c>
      <c r="G412" s="12"/>
      <c r="H412" s="13"/>
    </row>
    <row r="413" spans="1:8" s="2" customFormat="1" ht="22.5">
      <c r="A413" s="12"/>
      <c r="B413" s="13"/>
      <c r="C413" s="31" t="s">
        <v>337</v>
      </c>
      <c r="D413" s="31" t="s">
        <v>338</v>
      </c>
      <c r="E413" s="4" t="s">
        <v>303</v>
      </c>
      <c r="F413" s="32">
        <v>1300</v>
      </c>
      <c r="G413" s="12"/>
      <c r="H413" s="13"/>
    </row>
    <row r="414" spans="1:8" s="2" customFormat="1" ht="22.5">
      <c r="A414" s="12"/>
      <c r="B414" s="13"/>
      <c r="C414" s="31" t="s">
        <v>345</v>
      </c>
      <c r="D414" s="31" t="s">
        <v>346</v>
      </c>
      <c r="E414" s="4" t="s">
        <v>347</v>
      </c>
      <c r="F414" s="32">
        <v>234</v>
      </c>
      <c r="G414" s="12"/>
      <c r="H414" s="13"/>
    </row>
    <row r="415" spans="1:8" s="2" customFormat="1" ht="16.9" customHeight="1">
      <c r="A415" s="12"/>
      <c r="B415" s="13"/>
      <c r="C415" s="31" t="s">
        <v>341</v>
      </c>
      <c r="D415" s="31" t="s">
        <v>342</v>
      </c>
      <c r="E415" s="4" t="s">
        <v>303</v>
      </c>
      <c r="F415" s="32">
        <v>130</v>
      </c>
      <c r="G415" s="12"/>
      <c r="H415" s="13"/>
    </row>
    <row r="416" spans="1:8" s="2" customFormat="1" ht="16.9" customHeight="1">
      <c r="A416" s="12"/>
      <c r="B416" s="13"/>
      <c r="C416" s="27" t="s">
        <v>3220</v>
      </c>
      <c r="D416" s="28" t="s">
        <v>3221</v>
      </c>
      <c r="E416" s="29" t="s">
        <v>1</v>
      </c>
      <c r="F416" s="30">
        <v>230</v>
      </c>
      <c r="G416" s="12"/>
      <c r="H416" s="13"/>
    </row>
    <row r="417" spans="1:8" s="2" customFormat="1" ht="16.9" customHeight="1">
      <c r="A417" s="12"/>
      <c r="B417" s="13"/>
      <c r="C417" s="31" t="s">
        <v>1</v>
      </c>
      <c r="D417" s="31" t="s">
        <v>3267</v>
      </c>
      <c r="E417" s="4" t="s">
        <v>1</v>
      </c>
      <c r="F417" s="32">
        <v>230</v>
      </c>
      <c r="G417" s="12"/>
      <c r="H417" s="13"/>
    </row>
    <row r="418" spans="1:8" s="2" customFormat="1" ht="16.9" customHeight="1">
      <c r="A418" s="12"/>
      <c r="B418" s="13"/>
      <c r="C418" s="31" t="s">
        <v>3220</v>
      </c>
      <c r="D418" s="31" t="s">
        <v>309</v>
      </c>
      <c r="E418" s="4" t="s">
        <v>1</v>
      </c>
      <c r="F418" s="32">
        <v>230</v>
      </c>
      <c r="G418" s="12"/>
      <c r="H418" s="13"/>
    </row>
    <row r="419" spans="1:8" s="2" customFormat="1" ht="16.9" customHeight="1">
      <c r="A419" s="12"/>
      <c r="B419" s="13"/>
      <c r="C419" s="33" t="s">
        <v>4923</v>
      </c>
      <c r="D419" s="12"/>
      <c r="E419" s="12"/>
      <c r="F419" s="12"/>
      <c r="G419" s="12"/>
      <c r="H419" s="13"/>
    </row>
    <row r="420" spans="1:8" s="2" customFormat="1" ht="16.9" customHeight="1">
      <c r="A420" s="12"/>
      <c r="B420" s="13"/>
      <c r="C420" s="31" t="s">
        <v>3264</v>
      </c>
      <c r="D420" s="31" t="s">
        <v>3265</v>
      </c>
      <c r="E420" s="4" t="s">
        <v>381</v>
      </c>
      <c r="F420" s="32">
        <v>230</v>
      </c>
      <c r="G420" s="12"/>
      <c r="H420" s="13"/>
    </row>
    <row r="421" spans="1:8" s="2" customFormat="1" ht="16.9" customHeight="1">
      <c r="A421" s="12"/>
      <c r="B421" s="13"/>
      <c r="C421" s="31" t="s">
        <v>2609</v>
      </c>
      <c r="D421" s="31" t="s">
        <v>2610</v>
      </c>
      <c r="E421" s="4" t="s">
        <v>381</v>
      </c>
      <c r="F421" s="32">
        <v>230</v>
      </c>
      <c r="G421" s="12"/>
      <c r="H421" s="13"/>
    </row>
    <row r="422" spans="1:8" s="2" customFormat="1" ht="16.9" customHeight="1">
      <c r="A422" s="12"/>
      <c r="B422" s="13"/>
      <c r="C422" s="31" t="s">
        <v>3318</v>
      </c>
      <c r="D422" s="31" t="s">
        <v>3319</v>
      </c>
      <c r="E422" s="4" t="s">
        <v>381</v>
      </c>
      <c r="F422" s="32">
        <v>230</v>
      </c>
      <c r="G422" s="12"/>
      <c r="H422" s="13"/>
    </row>
    <row r="423" spans="1:8" s="2" customFormat="1" ht="16.9" customHeight="1">
      <c r="A423" s="12"/>
      <c r="B423" s="13"/>
      <c r="C423" s="31" t="s">
        <v>3321</v>
      </c>
      <c r="D423" s="31" t="s">
        <v>3322</v>
      </c>
      <c r="E423" s="4" t="s">
        <v>381</v>
      </c>
      <c r="F423" s="32">
        <v>230</v>
      </c>
      <c r="G423" s="12"/>
      <c r="H423" s="13"/>
    </row>
    <row r="424" spans="1:8" s="2" customFormat="1" ht="16.9" customHeight="1">
      <c r="A424" s="12"/>
      <c r="B424" s="13"/>
      <c r="C424" s="27" t="s">
        <v>547</v>
      </c>
      <c r="D424" s="28" t="s">
        <v>3223</v>
      </c>
      <c r="E424" s="29" t="s">
        <v>1</v>
      </c>
      <c r="F424" s="30">
        <v>180</v>
      </c>
      <c r="G424" s="12"/>
      <c r="H424" s="13"/>
    </row>
    <row r="425" spans="1:8" s="2" customFormat="1" ht="16.9" customHeight="1">
      <c r="A425" s="12"/>
      <c r="B425" s="13"/>
      <c r="C425" s="31" t="s">
        <v>547</v>
      </c>
      <c r="D425" s="31" t="s">
        <v>3284</v>
      </c>
      <c r="E425" s="4" t="s">
        <v>1</v>
      </c>
      <c r="F425" s="32">
        <v>180</v>
      </c>
      <c r="G425" s="12"/>
      <c r="H425" s="13"/>
    </row>
    <row r="426" spans="1:8" s="2" customFormat="1" ht="16.9" customHeight="1">
      <c r="A426" s="12"/>
      <c r="B426" s="13"/>
      <c r="C426" s="33" t="s">
        <v>4923</v>
      </c>
      <c r="D426" s="12"/>
      <c r="E426" s="12"/>
      <c r="F426" s="12"/>
      <c r="G426" s="12"/>
      <c r="H426" s="13"/>
    </row>
    <row r="427" spans="1:8" s="2" customFormat="1" ht="22.5">
      <c r="A427" s="12"/>
      <c r="B427" s="13"/>
      <c r="C427" s="31" t="s">
        <v>3281</v>
      </c>
      <c r="D427" s="31" t="s">
        <v>3282</v>
      </c>
      <c r="E427" s="4" t="s">
        <v>381</v>
      </c>
      <c r="F427" s="32">
        <v>186</v>
      </c>
      <c r="G427" s="12"/>
      <c r="H427" s="13"/>
    </row>
    <row r="428" spans="1:8" s="2" customFormat="1" ht="16.9" customHeight="1">
      <c r="A428" s="12"/>
      <c r="B428" s="13"/>
      <c r="C428" s="31" t="s">
        <v>3258</v>
      </c>
      <c r="D428" s="31" t="s">
        <v>3259</v>
      </c>
      <c r="E428" s="4" t="s">
        <v>381</v>
      </c>
      <c r="F428" s="32">
        <v>180</v>
      </c>
      <c r="G428" s="12"/>
      <c r="H428" s="13"/>
    </row>
    <row r="429" spans="1:8" s="2" customFormat="1" ht="16.9" customHeight="1">
      <c r="A429" s="12"/>
      <c r="B429" s="13"/>
      <c r="C429" s="31" t="s">
        <v>3268</v>
      </c>
      <c r="D429" s="31" t="s">
        <v>3269</v>
      </c>
      <c r="E429" s="4" t="s">
        <v>381</v>
      </c>
      <c r="F429" s="32">
        <v>180</v>
      </c>
      <c r="G429" s="12"/>
      <c r="H429" s="13"/>
    </row>
    <row r="430" spans="1:8" s="2" customFormat="1" ht="16.9" customHeight="1">
      <c r="A430" s="12"/>
      <c r="B430" s="13"/>
      <c r="C430" s="31" t="s">
        <v>3271</v>
      </c>
      <c r="D430" s="31" t="s">
        <v>3272</v>
      </c>
      <c r="E430" s="4" t="s">
        <v>381</v>
      </c>
      <c r="F430" s="32">
        <v>180</v>
      </c>
      <c r="G430" s="12"/>
      <c r="H430" s="13"/>
    </row>
    <row r="431" spans="1:8" s="2" customFormat="1" ht="16.9" customHeight="1">
      <c r="A431" s="12"/>
      <c r="B431" s="13"/>
      <c r="C431" s="31" t="s">
        <v>3274</v>
      </c>
      <c r="D431" s="31" t="s">
        <v>3275</v>
      </c>
      <c r="E431" s="4" t="s">
        <v>381</v>
      </c>
      <c r="F431" s="32">
        <v>180</v>
      </c>
      <c r="G431" s="12"/>
      <c r="H431" s="13"/>
    </row>
    <row r="432" spans="1:8" s="2" customFormat="1" ht="16.9" customHeight="1">
      <c r="A432" s="12"/>
      <c r="B432" s="13"/>
      <c r="C432" s="31" t="s">
        <v>3277</v>
      </c>
      <c r="D432" s="31" t="s">
        <v>3278</v>
      </c>
      <c r="E432" s="4" t="s">
        <v>381</v>
      </c>
      <c r="F432" s="32">
        <v>186</v>
      </c>
      <c r="G432" s="12"/>
      <c r="H432" s="13"/>
    </row>
    <row r="433" spans="1:8" s="2" customFormat="1" ht="26.45" customHeight="1">
      <c r="A433" s="12"/>
      <c r="B433" s="13"/>
      <c r="C433" s="26" t="s">
        <v>4929</v>
      </c>
      <c r="D433" s="26" t="s">
        <v>114</v>
      </c>
      <c r="E433" s="12"/>
      <c r="F433" s="12"/>
      <c r="G433" s="12"/>
      <c r="H433" s="13"/>
    </row>
    <row r="434" spans="1:8" s="2" customFormat="1" ht="16.9" customHeight="1">
      <c r="A434" s="12"/>
      <c r="B434" s="13"/>
      <c r="C434" s="27" t="s">
        <v>152</v>
      </c>
      <c r="D434" s="28" t="s">
        <v>153</v>
      </c>
      <c r="E434" s="29" t="s">
        <v>1</v>
      </c>
      <c r="F434" s="30">
        <v>1543.5</v>
      </c>
      <c r="G434" s="12"/>
      <c r="H434" s="13"/>
    </row>
    <row r="435" spans="1:8" s="2" customFormat="1" ht="16.9" customHeight="1">
      <c r="A435" s="12"/>
      <c r="B435" s="13"/>
      <c r="C435" s="31" t="s">
        <v>1</v>
      </c>
      <c r="D435" s="31" t="s">
        <v>3352</v>
      </c>
      <c r="E435" s="4" t="s">
        <v>1</v>
      </c>
      <c r="F435" s="32">
        <v>1350</v>
      </c>
      <c r="G435" s="12"/>
      <c r="H435" s="13"/>
    </row>
    <row r="436" spans="1:8" s="2" customFormat="1" ht="16.9" customHeight="1">
      <c r="A436" s="12"/>
      <c r="B436" s="13"/>
      <c r="C436" s="31" t="s">
        <v>1</v>
      </c>
      <c r="D436" s="31" t="s">
        <v>3353</v>
      </c>
      <c r="E436" s="4" t="s">
        <v>1</v>
      </c>
      <c r="F436" s="32">
        <v>193.5</v>
      </c>
      <c r="G436" s="12"/>
      <c r="H436" s="13"/>
    </row>
    <row r="437" spans="1:8" s="2" customFormat="1" ht="16.9" customHeight="1">
      <c r="A437" s="12"/>
      <c r="B437" s="13"/>
      <c r="C437" s="31" t="s">
        <v>152</v>
      </c>
      <c r="D437" s="31" t="s">
        <v>309</v>
      </c>
      <c r="E437" s="4" t="s">
        <v>1</v>
      </c>
      <c r="F437" s="32">
        <v>1543.5</v>
      </c>
      <c r="G437" s="12"/>
      <c r="H437" s="13"/>
    </row>
    <row r="438" spans="1:8" s="2" customFormat="1" ht="16.9" customHeight="1">
      <c r="A438" s="12"/>
      <c r="B438" s="13"/>
      <c r="C438" s="33" t="s">
        <v>4923</v>
      </c>
      <c r="D438" s="12"/>
      <c r="E438" s="12"/>
      <c r="F438" s="12"/>
      <c r="G438" s="12"/>
      <c r="H438" s="13"/>
    </row>
    <row r="439" spans="1:8" s="2" customFormat="1" ht="16.9" customHeight="1">
      <c r="A439" s="12"/>
      <c r="B439" s="13"/>
      <c r="C439" s="31" t="s">
        <v>312</v>
      </c>
      <c r="D439" s="31" t="s">
        <v>313</v>
      </c>
      <c r="E439" s="4" t="s">
        <v>303</v>
      </c>
      <c r="F439" s="32">
        <v>771.75</v>
      </c>
      <c r="G439" s="12"/>
      <c r="H439" s="13"/>
    </row>
    <row r="440" spans="1:8" s="2" customFormat="1" ht="16.9" customHeight="1">
      <c r="A440" s="12"/>
      <c r="B440" s="13"/>
      <c r="C440" s="31" t="s">
        <v>321</v>
      </c>
      <c r="D440" s="31" t="s">
        <v>322</v>
      </c>
      <c r="E440" s="4" t="s">
        <v>303</v>
      </c>
      <c r="F440" s="32">
        <v>771.75</v>
      </c>
      <c r="G440" s="12"/>
      <c r="H440" s="13"/>
    </row>
    <row r="441" spans="1:8" s="2" customFormat="1" ht="22.5">
      <c r="A441" s="12"/>
      <c r="B441" s="13"/>
      <c r="C441" s="31" t="s">
        <v>324</v>
      </c>
      <c r="D441" s="31" t="s">
        <v>325</v>
      </c>
      <c r="E441" s="4" t="s">
        <v>303</v>
      </c>
      <c r="F441" s="32">
        <v>771.75</v>
      </c>
      <c r="G441" s="12"/>
      <c r="H441" s="13"/>
    </row>
    <row r="442" spans="1:8" s="2" customFormat="1" ht="22.5">
      <c r="A442" s="12"/>
      <c r="B442" s="13"/>
      <c r="C442" s="31" t="s">
        <v>328</v>
      </c>
      <c r="D442" s="31" t="s">
        <v>329</v>
      </c>
      <c r="E442" s="4" t="s">
        <v>303</v>
      </c>
      <c r="F442" s="32">
        <v>15435</v>
      </c>
      <c r="G442" s="12"/>
      <c r="H442" s="13"/>
    </row>
    <row r="443" spans="1:8" s="2" customFormat="1" ht="22.5">
      <c r="A443" s="12"/>
      <c r="B443" s="13"/>
      <c r="C443" s="31" t="s">
        <v>333</v>
      </c>
      <c r="D443" s="31" t="s">
        <v>334</v>
      </c>
      <c r="E443" s="4" t="s">
        <v>303</v>
      </c>
      <c r="F443" s="32">
        <v>771.75</v>
      </c>
      <c r="G443" s="12"/>
      <c r="H443" s="13"/>
    </row>
    <row r="444" spans="1:8" s="2" customFormat="1" ht="22.5">
      <c r="A444" s="12"/>
      <c r="B444" s="13"/>
      <c r="C444" s="31" t="s">
        <v>337</v>
      </c>
      <c r="D444" s="31" t="s">
        <v>338</v>
      </c>
      <c r="E444" s="4" t="s">
        <v>303</v>
      </c>
      <c r="F444" s="32">
        <v>15435</v>
      </c>
      <c r="G444" s="12"/>
      <c r="H444" s="13"/>
    </row>
    <row r="445" spans="1:8" s="2" customFormat="1" ht="22.5">
      <c r="A445" s="12"/>
      <c r="B445" s="13"/>
      <c r="C445" s="31" t="s">
        <v>345</v>
      </c>
      <c r="D445" s="31" t="s">
        <v>346</v>
      </c>
      <c r="E445" s="4" t="s">
        <v>347</v>
      </c>
      <c r="F445" s="32">
        <v>2778.3</v>
      </c>
      <c r="G445" s="12"/>
      <c r="H445" s="13"/>
    </row>
    <row r="446" spans="1:8" s="2" customFormat="1" ht="16.9" customHeight="1">
      <c r="A446" s="12"/>
      <c r="B446" s="13"/>
      <c r="C446" s="31" t="s">
        <v>341</v>
      </c>
      <c r="D446" s="31" t="s">
        <v>342</v>
      </c>
      <c r="E446" s="4" t="s">
        <v>303</v>
      </c>
      <c r="F446" s="32">
        <v>1543.5</v>
      </c>
      <c r="G446" s="12"/>
      <c r="H446" s="13"/>
    </row>
    <row r="447" spans="1:8" s="2" customFormat="1" ht="16.9" customHeight="1">
      <c r="A447" s="12"/>
      <c r="B447" s="13"/>
      <c r="C447" s="31" t="s">
        <v>351</v>
      </c>
      <c r="D447" s="31" t="s">
        <v>352</v>
      </c>
      <c r="E447" s="4" t="s">
        <v>303</v>
      </c>
      <c r="F447" s="32">
        <v>609</v>
      </c>
      <c r="G447" s="12"/>
      <c r="H447" s="13"/>
    </row>
    <row r="448" spans="1:8" s="2" customFormat="1" ht="16.9" customHeight="1">
      <c r="A448" s="12"/>
      <c r="B448" s="13"/>
      <c r="C448" s="27" t="s">
        <v>168</v>
      </c>
      <c r="D448" s="28" t="s">
        <v>169</v>
      </c>
      <c r="E448" s="29" t="s">
        <v>1</v>
      </c>
      <c r="F448" s="30">
        <v>609</v>
      </c>
      <c r="G448" s="12"/>
      <c r="H448" s="13"/>
    </row>
    <row r="449" spans="1:8" s="2" customFormat="1" ht="16.9" customHeight="1">
      <c r="A449" s="12"/>
      <c r="B449" s="13"/>
      <c r="C449" s="31" t="s">
        <v>1</v>
      </c>
      <c r="D449" s="31" t="s">
        <v>152</v>
      </c>
      <c r="E449" s="4" t="s">
        <v>1</v>
      </c>
      <c r="F449" s="32">
        <v>1543.5</v>
      </c>
      <c r="G449" s="12"/>
      <c r="H449" s="13"/>
    </row>
    <row r="450" spans="1:8" s="2" customFormat="1" ht="16.9" customHeight="1">
      <c r="A450" s="12"/>
      <c r="B450" s="13"/>
      <c r="C450" s="31" t="s">
        <v>1</v>
      </c>
      <c r="D450" s="31" t="s">
        <v>3363</v>
      </c>
      <c r="E450" s="4" t="s">
        <v>1</v>
      </c>
      <c r="F450" s="32">
        <v>-741</v>
      </c>
      <c r="G450" s="12"/>
      <c r="H450" s="13"/>
    </row>
    <row r="451" spans="1:8" s="2" customFormat="1" ht="16.9" customHeight="1">
      <c r="A451" s="12"/>
      <c r="B451" s="13"/>
      <c r="C451" s="31" t="s">
        <v>1</v>
      </c>
      <c r="D451" s="31" t="s">
        <v>3364</v>
      </c>
      <c r="E451" s="4" t="s">
        <v>1</v>
      </c>
      <c r="F451" s="32">
        <v>-193.5</v>
      </c>
      <c r="G451" s="12"/>
      <c r="H451" s="13"/>
    </row>
    <row r="452" spans="1:8" s="2" customFormat="1" ht="16.9" customHeight="1">
      <c r="A452" s="12"/>
      <c r="B452" s="13"/>
      <c r="C452" s="31" t="s">
        <v>168</v>
      </c>
      <c r="D452" s="31" t="s">
        <v>309</v>
      </c>
      <c r="E452" s="4" t="s">
        <v>1</v>
      </c>
      <c r="F452" s="32">
        <v>609</v>
      </c>
      <c r="G452" s="12"/>
      <c r="H452" s="13"/>
    </row>
    <row r="453" spans="1:8" s="2" customFormat="1" ht="16.9" customHeight="1">
      <c r="A453" s="12"/>
      <c r="B453" s="13"/>
      <c r="C453" s="33" t="s">
        <v>4923</v>
      </c>
      <c r="D453" s="12"/>
      <c r="E453" s="12"/>
      <c r="F453" s="12"/>
      <c r="G453" s="12"/>
      <c r="H453" s="13"/>
    </row>
    <row r="454" spans="1:8" s="2" customFormat="1" ht="16.9" customHeight="1">
      <c r="A454" s="12"/>
      <c r="B454" s="13"/>
      <c r="C454" s="31" t="s">
        <v>351</v>
      </c>
      <c r="D454" s="31" t="s">
        <v>352</v>
      </c>
      <c r="E454" s="4" t="s">
        <v>303</v>
      </c>
      <c r="F454" s="32">
        <v>609</v>
      </c>
      <c r="G454" s="12"/>
      <c r="H454" s="13"/>
    </row>
    <row r="455" spans="1:8" s="2" customFormat="1" ht="16.9" customHeight="1">
      <c r="A455" s="12"/>
      <c r="B455" s="13"/>
      <c r="C455" s="31" t="s">
        <v>359</v>
      </c>
      <c r="D455" s="31" t="s">
        <v>360</v>
      </c>
      <c r="E455" s="4" t="s">
        <v>347</v>
      </c>
      <c r="F455" s="32">
        <v>1096.2</v>
      </c>
      <c r="G455" s="12"/>
      <c r="H455" s="13"/>
    </row>
    <row r="456" spans="1:8" s="2" customFormat="1" ht="16.9" customHeight="1">
      <c r="A456" s="12"/>
      <c r="B456" s="13"/>
      <c r="C456" s="27" t="s">
        <v>172</v>
      </c>
      <c r="D456" s="28" t="s">
        <v>173</v>
      </c>
      <c r="E456" s="29" t="s">
        <v>1</v>
      </c>
      <c r="F456" s="30">
        <v>387</v>
      </c>
      <c r="G456" s="12"/>
      <c r="H456" s="13"/>
    </row>
    <row r="457" spans="1:8" s="2" customFormat="1" ht="16.9" customHeight="1">
      <c r="A457" s="12"/>
      <c r="B457" s="13"/>
      <c r="C457" s="31" t="s">
        <v>1</v>
      </c>
      <c r="D457" s="31" t="s">
        <v>3350</v>
      </c>
      <c r="E457" s="4" t="s">
        <v>1</v>
      </c>
      <c r="F457" s="32">
        <v>387</v>
      </c>
      <c r="G457" s="12"/>
      <c r="H457" s="13"/>
    </row>
    <row r="458" spans="1:8" s="2" customFormat="1" ht="16.9" customHeight="1">
      <c r="A458" s="12"/>
      <c r="B458" s="13"/>
      <c r="C458" s="31" t="s">
        <v>172</v>
      </c>
      <c r="D458" s="31" t="s">
        <v>309</v>
      </c>
      <c r="E458" s="4" t="s">
        <v>1</v>
      </c>
      <c r="F458" s="32">
        <v>387</v>
      </c>
      <c r="G458" s="12"/>
      <c r="H458" s="13"/>
    </row>
    <row r="459" spans="1:8" s="2" customFormat="1" ht="16.9" customHeight="1">
      <c r="A459" s="12"/>
      <c r="B459" s="13"/>
      <c r="C459" s="33" t="s">
        <v>4923</v>
      </c>
      <c r="D459" s="12"/>
      <c r="E459" s="12"/>
      <c r="F459" s="12"/>
      <c r="G459" s="12"/>
      <c r="H459" s="13"/>
    </row>
    <row r="460" spans="1:8" s="2" customFormat="1" ht="22.5">
      <c r="A460" s="12"/>
      <c r="B460" s="13"/>
      <c r="C460" s="31" t="s">
        <v>301</v>
      </c>
      <c r="D460" s="31" t="s">
        <v>302</v>
      </c>
      <c r="E460" s="4" t="s">
        <v>303</v>
      </c>
      <c r="F460" s="32">
        <v>193.5</v>
      </c>
      <c r="G460" s="12"/>
      <c r="H460" s="13"/>
    </row>
    <row r="461" spans="1:8" s="2" customFormat="1" ht="16.9" customHeight="1">
      <c r="A461" s="12"/>
      <c r="B461" s="13"/>
      <c r="C461" s="31" t="s">
        <v>368</v>
      </c>
      <c r="D461" s="31" t="s">
        <v>369</v>
      </c>
      <c r="E461" s="4" t="s">
        <v>303</v>
      </c>
      <c r="F461" s="32">
        <v>193.5</v>
      </c>
      <c r="G461" s="12"/>
      <c r="H461" s="13"/>
    </row>
    <row r="462" spans="1:8" s="2" customFormat="1" ht="16.9" customHeight="1">
      <c r="A462" s="12"/>
      <c r="B462" s="13"/>
      <c r="C462" s="31" t="s">
        <v>3366</v>
      </c>
      <c r="D462" s="31" t="s">
        <v>3367</v>
      </c>
      <c r="E462" s="4" t="s">
        <v>303</v>
      </c>
      <c r="F462" s="32">
        <v>193.5</v>
      </c>
      <c r="G462" s="12"/>
      <c r="H462" s="13"/>
    </row>
    <row r="463" spans="1:8" s="2" customFormat="1" ht="16.9" customHeight="1">
      <c r="A463" s="12"/>
      <c r="B463" s="13"/>
      <c r="C463" s="31" t="s">
        <v>351</v>
      </c>
      <c r="D463" s="31" t="s">
        <v>352</v>
      </c>
      <c r="E463" s="4" t="s">
        <v>303</v>
      </c>
      <c r="F463" s="32">
        <v>609</v>
      </c>
      <c r="G463" s="12"/>
      <c r="H463" s="13"/>
    </row>
    <row r="464" spans="1:8" s="2" customFormat="1" ht="16.9" customHeight="1">
      <c r="A464" s="12"/>
      <c r="B464" s="13"/>
      <c r="C464" s="31" t="s">
        <v>351</v>
      </c>
      <c r="D464" s="31" t="s">
        <v>352</v>
      </c>
      <c r="E464" s="4" t="s">
        <v>303</v>
      </c>
      <c r="F464" s="32">
        <v>193.5</v>
      </c>
      <c r="G464" s="12"/>
      <c r="H464" s="13"/>
    </row>
    <row r="465" spans="1:8" s="2" customFormat="1" ht="16.9" customHeight="1">
      <c r="A465" s="12"/>
      <c r="B465" s="13"/>
      <c r="C465" s="27" t="s">
        <v>3220</v>
      </c>
      <c r="D465" s="28" t="s">
        <v>3343</v>
      </c>
      <c r="E465" s="29" t="s">
        <v>1</v>
      </c>
      <c r="F465" s="30">
        <v>277</v>
      </c>
      <c r="G465" s="12"/>
      <c r="H465" s="13"/>
    </row>
    <row r="466" spans="1:8" s="2" customFormat="1" ht="16.9" customHeight="1">
      <c r="A466" s="12"/>
      <c r="B466" s="13"/>
      <c r="C466" s="31" t="s">
        <v>1</v>
      </c>
      <c r="D466" s="31" t="s">
        <v>3378</v>
      </c>
      <c r="E466" s="4" t="s">
        <v>1</v>
      </c>
      <c r="F466" s="32">
        <v>277</v>
      </c>
      <c r="G466" s="12"/>
      <c r="H466" s="13"/>
    </row>
    <row r="467" spans="1:8" s="2" customFormat="1" ht="16.9" customHeight="1">
      <c r="A467" s="12"/>
      <c r="B467" s="13"/>
      <c r="C467" s="31" t="s">
        <v>3220</v>
      </c>
      <c r="D467" s="31" t="s">
        <v>309</v>
      </c>
      <c r="E467" s="4" t="s">
        <v>1</v>
      </c>
      <c r="F467" s="32">
        <v>277</v>
      </c>
      <c r="G467" s="12"/>
      <c r="H467" s="13"/>
    </row>
    <row r="468" spans="1:8" s="2" customFormat="1" ht="16.9" customHeight="1">
      <c r="A468" s="12"/>
      <c r="B468" s="13"/>
      <c r="C468" s="33" t="s">
        <v>4923</v>
      </c>
      <c r="D468" s="12"/>
      <c r="E468" s="12"/>
      <c r="F468" s="12"/>
      <c r="G468" s="12"/>
      <c r="H468" s="13"/>
    </row>
    <row r="469" spans="1:8" s="2" customFormat="1" ht="16.9" customHeight="1">
      <c r="A469" s="12"/>
      <c r="B469" s="13"/>
      <c r="C469" s="31" t="s">
        <v>3376</v>
      </c>
      <c r="D469" s="31" t="s">
        <v>397</v>
      </c>
      <c r="E469" s="4" t="s">
        <v>303</v>
      </c>
      <c r="F469" s="32">
        <v>168.44</v>
      </c>
      <c r="G469" s="12"/>
      <c r="H469" s="13"/>
    </row>
    <row r="470" spans="1:8" s="2" customFormat="1" ht="16.9" customHeight="1">
      <c r="A470" s="12"/>
      <c r="B470" s="13"/>
      <c r="C470" s="31" t="s">
        <v>903</v>
      </c>
      <c r="D470" s="31" t="s">
        <v>904</v>
      </c>
      <c r="E470" s="4" t="s">
        <v>381</v>
      </c>
      <c r="F470" s="32">
        <v>277</v>
      </c>
      <c r="G470" s="12"/>
      <c r="H470" s="13"/>
    </row>
    <row r="471" spans="1:8" s="2" customFormat="1" ht="16.9" customHeight="1">
      <c r="A471" s="12"/>
      <c r="B471" s="13"/>
      <c r="C471" s="27" t="s">
        <v>193</v>
      </c>
      <c r="D471" s="28" t="s">
        <v>194</v>
      </c>
      <c r="E471" s="29" t="s">
        <v>1</v>
      </c>
      <c r="F471" s="30">
        <v>260</v>
      </c>
      <c r="G471" s="12"/>
      <c r="H471" s="13"/>
    </row>
    <row r="472" spans="1:8" s="2" customFormat="1" ht="16.9" customHeight="1">
      <c r="A472" s="12"/>
      <c r="B472" s="13"/>
      <c r="C472" s="31" t="s">
        <v>1</v>
      </c>
      <c r="D472" s="31" t="s">
        <v>3564</v>
      </c>
      <c r="E472" s="4" t="s">
        <v>1</v>
      </c>
      <c r="F472" s="32">
        <v>260</v>
      </c>
      <c r="G472" s="12"/>
      <c r="H472" s="13"/>
    </row>
    <row r="473" spans="1:8" s="2" customFormat="1" ht="16.9" customHeight="1">
      <c r="A473" s="12"/>
      <c r="B473" s="13"/>
      <c r="C473" s="31" t="s">
        <v>193</v>
      </c>
      <c r="D473" s="31" t="s">
        <v>1095</v>
      </c>
      <c r="E473" s="4" t="s">
        <v>1</v>
      </c>
      <c r="F473" s="32">
        <v>260</v>
      </c>
      <c r="G473" s="12"/>
      <c r="H473" s="13"/>
    </row>
    <row r="474" spans="1:8" s="2" customFormat="1" ht="16.9" customHeight="1">
      <c r="A474" s="12"/>
      <c r="B474" s="13"/>
      <c r="C474" s="33" t="s">
        <v>4923</v>
      </c>
      <c r="D474" s="12"/>
      <c r="E474" s="12"/>
      <c r="F474" s="12"/>
      <c r="G474" s="12"/>
      <c r="H474" s="13"/>
    </row>
    <row r="475" spans="1:8" s="2" customFormat="1" ht="22.5">
      <c r="A475" s="12"/>
      <c r="B475" s="13"/>
      <c r="C475" s="31" t="s">
        <v>1090</v>
      </c>
      <c r="D475" s="31" t="s">
        <v>1091</v>
      </c>
      <c r="E475" s="4" t="s">
        <v>381</v>
      </c>
      <c r="F475" s="32">
        <v>260</v>
      </c>
      <c r="G475" s="12"/>
      <c r="H475" s="13"/>
    </row>
    <row r="476" spans="1:8" s="2" customFormat="1" ht="16.9" customHeight="1">
      <c r="A476" s="12"/>
      <c r="B476" s="13"/>
      <c r="C476" s="31" t="s">
        <v>1115</v>
      </c>
      <c r="D476" s="31" t="s">
        <v>1116</v>
      </c>
      <c r="E476" s="4" t="s">
        <v>381</v>
      </c>
      <c r="F476" s="32">
        <v>260</v>
      </c>
      <c r="G476" s="12"/>
      <c r="H476" s="13"/>
    </row>
    <row r="477" spans="1:8" s="2" customFormat="1" ht="16.9" customHeight="1">
      <c r="A477" s="12"/>
      <c r="B477" s="13"/>
      <c r="C477" s="31" t="s">
        <v>1119</v>
      </c>
      <c r="D477" s="31" t="s">
        <v>1120</v>
      </c>
      <c r="E477" s="4" t="s">
        <v>381</v>
      </c>
      <c r="F477" s="32">
        <v>260</v>
      </c>
      <c r="G477" s="12"/>
      <c r="H477" s="13"/>
    </row>
    <row r="478" spans="1:8" s="2" customFormat="1" ht="16.9" customHeight="1">
      <c r="A478" s="12"/>
      <c r="B478" s="13"/>
      <c r="C478" s="31" t="s">
        <v>1250</v>
      </c>
      <c r="D478" s="31" t="s">
        <v>1251</v>
      </c>
      <c r="E478" s="4" t="s">
        <v>381</v>
      </c>
      <c r="F478" s="32">
        <v>260</v>
      </c>
      <c r="G478" s="12"/>
      <c r="H478" s="13"/>
    </row>
    <row r="479" spans="1:8" s="2" customFormat="1" ht="16.9" customHeight="1">
      <c r="A479" s="12"/>
      <c r="B479" s="13"/>
      <c r="C479" s="31" t="s">
        <v>1302</v>
      </c>
      <c r="D479" s="31" t="s">
        <v>1303</v>
      </c>
      <c r="E479" s="4" t="s">
        <v>381</v>
      </c>
      <c r="F479" s="32">
        <v>440</v>
      </c>
      <c r="G479" s="12"/>
      <c r="H479" s="13"/>
    </row>
    <row r="480" spans="1:8" s="2" customFormat="1" ht="16.9" customHeight="1">
      <c r="A480" s="12"/>
      <c r="B480" s="13"/>
      <c r="C480" s="31" t="s">
        <v>3550</v>
      </c>
      <c r="D480" s="31" t="s">
        <v>3551</v>
      </c>
      <c r="E480" s="4" t="s">
        <v>381</v>
      </c>
      <c r="F480" s="32">
        <v>260</v>
      </c>
      <c r="G480" s="12"/>
      <c r="H480" s="13"/>
    </row>
    <row r="481" spans="1:8" s="2" customFormat="1" ht="16.9" customHeight="1">
      <c r="A481" s="12"/>
      <c r="B481" s="13"/>
      <c r="C481" s="31" t="s">
        <v>1107</v>
      </c>
      <c r="D481" s="31" t="s">
        <v>1108</v>
      </c>
      <c r="E481" s="4" t="s">
        <v>381</v>
      </c>
      <c r="F481" s="32">
        <v>532.7</v>
      </c>
      <c r="G481" s="12"/>
      <c r="H481" s="13"/>
    </row>
    <row r="482" spans="1:8" s="2" customFormat="1" ht="16.9" customHeight="1">
      <c r="A482" s="12"/>
      <c r="B482" s="13"/>
      <c r="C482" s="31" t="s">
        <v>1307</v>
      </c>
      <c r="D482" s="31" t="s">
        <v>1308</v>
      </c>
      <c r="E482" s="4" t="s">
        <v>381</v>
      </c>
      <c r="F482" s="32">
        <v>484</v>
      </c>
      <c r="G482" s="12"/>
      <c r="H482" s="13"/>
    </row>
    <row r="483" spans="1:8" s="2" customFormat="1" ht="16.9" customHeight="1">
      <c r="A483" s="12"/>
      <c r="B483" s="13"/>
      <c r="C483" s="31" t="s">
        <v>1261</v>
      </c>
      <c r="D483" s="31" t="s">
        <v>3577</v>
      </c>
      <c r="E483" s="4" t="s">
        <v>381</v>
      </c>
      <c r="F483" s="32">
        <v>273</v>
      </c>
      <c r="G483" s="12"/>
      <c r="H483" s="13"/>
    </row>
    <row r="484" spans="1:8" s="2" customFormat="1" ht="16.9" customHeight="1">
      <c r="A484" s="12"/>
      <c r="B484" s="13"/>
      <c r="C484" s="31" t="s">
        <v>1131</v>
      </c>
      <c r="D484" s="31" t="s">
        <v>1132</v>
      </c>
      <c r="E484" s="4" t="s">
        <v>381</v>
      </c>
      <c r="F484" s="32">
        <v>1034</v>
      </c>
      <c r="G484" s="12"/>
      <c r="H484" s="13"/>
    </row>
    <row r="485" spans="1:8" s="2" customFormat="1" ht="16.9" customHeight="1">
      <c r="A485" s="12"/>
      <c r="B485" s="13"/>
      <c r="C485" s="27" t="s">
        <v>196</v>
      </c>
      <c r="D485" s="28" t="s">
        <v>197</v>
      </c>
      <c r="E485" s="29" t="s">
        <v>1</v>
      </c>
      <c r="F485" s="30">
        <v>210</v>
      </c>
      <c r="G485" s="12"/>
      <c r="H485" s="13"/>
    </row>
    <row r="486" spans="1:8" s="2" customFormat="1" ht="16.9" customHeight="1">
      <c r="A486" s="12"/>
      <c r="B486" s="13"/>
      <c r="C486" s="31" t="s">
        <v>1</v>
      </c>
      <c r="D486" s="31" t="s">
        <v>3566</v>
      </c>
      <c r="E486" s="4" t="s">
        <v>1</v>
      </c>
      <c r="F486" s="32">
        <v>210</v>
      </c>
      <c r="G486" s="12"/>
      <c r="H486" s="13"/>
    </row>
    <row r="487" spans="1:8" s="2" customFormat="1" ht="16.9" customHeight="1">
      <c r="A487" s="12"/>
      <c r="B487" s="13"/>
      <c r="C487" s="31" t="s">
        <v>196</v>
      </c>
      <c r="D487" s="31" t="s">
        <v>1102</v>
      </c>
      <c r="E487" s="4" t="s">
        <v>1</v>
      </c>
      <c r="F487" s="32">
        <v>210</v>
      </c>
      <c r="G487" s="12"/>
      <c r="H487" s="13"/>
    </row>
    <row r="488" spans="1:8" s="2" customFormat="1" ht="16.9" customHeight="1">
      <c r="A488" s="12"/>
      <c r="B488" s="13"/>
      <c r="C488" s="33" t="s">
        <v>4923</v>
      </c>
      <c r="D488" s="12"/>
      <c r="E488" s="12"/>
      <c r="F488" s="12"/>
      <c r="G488" s="12"/>
      <c r="H488" s="13"/>
    </row>
    <row r="489" spans="1:8" s="2" customFormat="1" ht="22.5">
      <c r="A489" s="12"/>
      <c r="B489" s="13"/>
      <c r="C489" s="31" t="s">
        <v>1097</v>
      </c>
      <c r="D489" s="31" t="s">
        <v>1098</v>
      </c>
      <c r="E489" s="4" t="s">
        <v>381</v>
      </c>
      <c r="F489" s="32">
        <v>210</v>
      </c>
      <c r="G489" s="12"/>
      <c r="H489" s="13"/>
    </row>
    <row r="490" spans="1:8" s="2" customFormat="1" ht="16.9" customHeight="1">
      <c r="A490" s="12"/>
      <c r="B490" s="13"/>
      <c r="C490" s="31" t="s">
        <v>1123</v>
      </c>
      <c r="D490" s="31" t="s">
        <v>1124</v>
      </c>
      <c r="E490" s="4" t="s">
        <v>381</v>
      </c>
      <c r="F490" s="32">
        <v>210</v>
      </c>
      <c r="G490" s="12"/>
      <c r="H490" s="13"/>
    </row>
    <row r="491" spans="1:8" s="2" customFormat="1" ht="16.9" customHeight="1">
      <c r="A491" s="12"/>
      <c r="B491" s="13"/>
      <c r="C491" s="31" t="s">
        <v>1127</v>
      </c>
      <c r="D491" s="31" t="s">
        <v>1128</v>
      </c>
      <c r="E491" s="4" t="s">
        <v>381</v>
      </c>
      <c r="F491" s="32">
        <v>210</v>
      </c>
      <c r="G491" s="12"/>
      <c r="H491" s="13"/>
    </row>
    <row r="492" spans="1:8" s="2" customFormat="1" ht="16.9" customHeight="1">
      <c r="A492" s="12"/>
      <c r="B492" s="13"/>
      <c r="C492" s="31" t="s">
        <v>3547</v>
      </c>
      <c r="D492" s="31" t="s">
        <v>3548</v>
      </c>
      <c r="E492" s="4" t="s">
        <v>381</v>
      </c>
      <c r="F492" s="32">
        <v>210</v>
      </c>
      <c r="G492" s="12"/>
      <c r="H492" s="13"/>
    </row>
    <row r="493" spans="1:8" s="2" customFormat="1" ht="16.9" customHeight="1">
      <c r="A493" s="12"/>
      <c r="B493" s="13"/>
      <c r="C493" s="31" t="s">
        <v>1107</v>
      </c>
      <c r="D493" s="31" t="s">
        <v>1108</v>
      </c>
      <c r="E493" s="4" t="s">
        <v>381</v>
      </c>
      <c r="F493" s="32">
        <v>532.7</v>
      </c>
      <c r="G493" s="12"/>
      <c r="H493" s="13"/>
    </row>
    <row r="494" spans="1:8" s="2" customFormat="1" ht="16.9" customHeight="1">
      <c r="A494" s="12"/>
      <c r="B494" s="13"/>
      <c r="C494" s="31" t="s">
        <v>1131</v>
      </c>
      <c r="D494" s="31" t="s">
        <v>1132</v>
      </c>
      <c r="E494" s="4" t="s">
        <v>381</v>
      </c>
      <c r="F494" s="32">
        <v>1034</v>
      </c>
      <c r="G494" s="12"/>
      <c r="H494" s="13"/>
    </row>
    <row r="495" spans="1:8" s="2" customFormat="1" ht="16.9" customHeight="1">
      <c r="A495" s="12"/>
      <c r="B495" s="13"/>
      <c r="C495" s="27" t="s">
        <v>202</v>
      </c>
      <c r="D495" s="28" t="s">
        <v>3347</v>
      </c>
      <c r="E495" s="29" t="s">
        <v>1</v>
      </c>
      <c r="F495" s="30">
        <v>180</v>
      </c>
      <c r="G495" s="12"/>
      <c r="H495" s="13"/>
    </row>
    <row r="496" spans="1:8" s="2" customFormat="1" ht="16.9" customHeight="1">
      <c r="A496" s="12"/>
      <c r="B496" s="13"/>
      <c r="C496" s="31" t="s">
        <v>1</v>
      </c>
      <c r="D496" s="31" t="s">
        <v>3583</v>
      </c>
      <c r="E496" s="4" t="s">
        <v>1</v>
      </c>
      <c r="F496" s="32">
        <v>180</v>
      </c>
      <c r="G496" s="12"/>
      <c r="H496" s="13"/>
    </row>
    <row r="497" spans="1:8" s="2" customFormat="1" ht="16.9" customHeight="1">
      <c r="A497" s="12"/>
      <c r="B497" s="13"/>
      <c r="C497" s="31" t="s">
        <v>202</v>
      </c>
      <c r="D497" s="31" t="s">
        <v>309</v>
      </c>
      <c r="E497" s="4" t="s">
        <v>1</v>
      </c>
      <c r="F497" s="32">
        <v>180</v>
      </c>
      <c r="G497" s="12"/>
      <c r="H497" s="13"/>
    </row>
    <row r="498" spans="1:8" s="2" customFormat="1" ht="16.9" customHeight="1">
      <c r="A498" s="12"/>
      <c r="B498" s="13"/>
      <c r="C498" s="33" t="s">
        <v>4923</v>
      </c>
      <c r="D498" s="12"/>
      <c r="E498" s="12"/>
      <c r="F498" s="12"/>
      <c r="G498" s="12"/>
      <c r="H498" s="13"/>
    </row>
    <row r="499" spans="1:8" s="2" customFormat="1" ht="16.9" customHeight="1">
      <c r="A499" s="12"/>
      <c r="B499" s="13"/>
      <c r="C499" s="31" t="s">
        <v>3580</v>
      </c>
      <c r="D499" s="31" t="s">
        <v>3581</v>
      </c>
      <c r="E499" s="4" t="s">
        <v>381</v>
      </c>
      <c r="F499" s="32">
        <v>180</v>
      </c>
      <c r="G499" s="12"/>
      <c r="H499" s="13"/>
    </row>
    <row r="500" spans="1:8" s="2" customFormat="1" ht="16.9" customHeight="1">
      <c r="A500" s="12"/>
      <c r="B500" s="13"/>
      <c r="C500" s="31" t="s">
        <v>1302</v>
      </c>
      <c r="D500" s="31" t="s">
        <v>1303</v>
      </c>
      <c r="E500" s="4" t="s">
        <v>381</v>
      </c>
      <c r="F500" s="32">
        <v>440</v>
      </c>
      <c r="G500" s="12"/>
      <c r="H500" s="13"/>
    </row>
    <row r="501" spans="1:8" s="2" customFormat="1" ht="16.9" customHeight="1">
      <c r="A501" s="12"/>
      <c r="B501" s="13"/>
      <c r="C501" s="31" t="s">
        <v>1307</v>
      </c>
      <c r="D501" s="31" t="s">
        <v>1308</v>
      </c>
      <c r="E501" s="4" t="s">
        <v>381</v>
      </c>
      <c r="F501" s="32">
        <v>484</v>
      </c>
      <c r="G501" s="12"/>
      <c r="H501" s="13"/>
    </row>
    <row r="502" spans="1:8" s="2" customFormat="1" ht="16.9" customHeight="1">
      <c r="A502" s="12"/>
      <c r="B502" s="13"/>
      <c r="C502" s="31" t="s">
        <v>1261</v>
      </c>
      <c r="D502" s="31" t="s">
        <v>3577</v>
      </c>
      <c r="E502" s="4" t="s">
        <v>381</v>
      </c>
      <c r="F502" s="32">
        <v>189</v>
      </c>
      <c r="G502" s="12"/>
      <c r="H502" s="13"/>
    </row>
    <row r="503" spans="1:8" s="2" customFormat="1" ht="16.9" customHeight="1">
      <c r="A503" s="12"/>
      <c r="B503" s="13"/>
      <c r="C503" s="27" t="s">
        <v>229</v>
      </c>
      <c r="D503" s="28" t="s">
        <v>230</v>
      </c>
      <c r="E503" s="29" t="s">
        <v>1</v>
      </c>
      <c r="F503" s="30">
        <v>80</v>
      </c>
      <c r="G503" s="12"/>
      <c r="H503" s="13"/>
    </row>
    <row r="504" spans="1:8" s="2" customFormat="1" ht="16.9" customHeight="1">
      <c r="A504" s="12"/>
      <c r="B504" s="13"/>
      <c r="C504" s="31" t="s">
        <v>1</v>
      </c>
      <c r="D504" s="31" t="s">
        <v>3375</v>
      </c>
      <c r="E504" s="4" t="s">
        <v>1</v>
      </c>
      <c r="F504" s="32">
        <v>80</v>
      </c>
      <c r="G504" s="12"/>
      <c r="H504" s="13"/>
    </row>
    <row r="505" spans="1:8" s="2" customFormat="1" ht="16.9" customHeight="1">
      <c r="A505" s="12"/>
      <c r="B505" s="13"/>
      <c r="C505" s="31" t="s">
        <v>229</v>
      </c>
      <c r="D505" s="31" t="s">
        <v>309</v>
      </c>
      <c r="E505" s="4" t="s">
        <v>1</v>
      </c>
      <c r="F505" s="32">
        <v>80</v>
      </c>
      <c r="G505" s="12"/>
      <c r="H505" s="13"/>
    </row>
    <row r="506" spans="1:8" s="2" customFormat="1" ht="16.9" customHeight="1">
      <c r="A506" s="12"/>
      <c r="B506" s="13"/>
      <c r="C506" s="33" t="s">
        <v>4923</v>
      </c>
      <c r="D506" s="12"/>
      <c r="E506" s="12"/>
      <c r="F506" s="12"/>
      <c r="G506" s="12"/>
      <c r="H506" s="13"/>
    </row>
    <row r="507" spans="1:8" s="2" customFormat="1" ht="16.9" customHeight="1">
      <c r="A507" s="12"/>
      <c r="B507" s="13"/>
      <c r="C507" s="31" t="s">
        <v>390</v>
      </c>
      <c r="D507" s="31" t="s">
        <v>391</v>
      </c>
      <c r="E507" s="4" t="s">
        <v>392</v>
      </c>
      <c r="F507" s="32">
        <v>80</v>
      </c>
      <c r="G507" s="12"/>
      <c r="H507" s="13"/>
    </row>
    <row r="508" spans="1:8" s="2" customFormat="1" ht="16.9" customHeight="1">
      <c r="A508" s="12"/>
      <c r="B508" s="13"/>
      <c r="C508" s="31" t="s">
        <v>374</v>
      </c>
      <c r="D508" s="31" t="s">
        <v>375</v>
      </c>
      <c r="E508" s="4" t="s">
        <v>303</v>
      </c>
      <c r="F508" s="32">
        <v>7.2</v>
      </c>
      <c r="G508" s="12"/>
      <c r="H508" s="13"/>
    </row>
    <row r="509" spans="1:8" s="2" customFormat="1" ht="22.5">
      <c r="A509" s="12"/>
      <c r="B509" s="13"/>
      <c r="C509" s="31" t="s">
        <v>379</v>
      </c>
      <c r="D509" s="31" t="s">
        <v>380</v>
      </c>
      <c r="E509" s="4" t="s">
        <v>381</v>
      </c>
      <c r="F509" s="32">
        <v>96</v>
      </c>
      <c r="G509" s="12"/>
      <c r="H509" s="13"/>
    </row>
    <row r="510" spans="1:8" s="2" customFormat="1" ht="16.9" customHeight="1">
      <c r="A510" s="12"/>
      <c r="B510" s="13"/>
      <c r="C510" s="31" t="s">
        <v>385</v>
      </c>
      <c r="D510" s="31" t="s">
        <v>386</v>
      </c>
      <c r="E510" s="4" t="s">
        <v>381</v>
      </c>
      <c r="F510" s="32">
        <v>105.6</v>
      </c>
      <c r="G510" s="12"/>
      <c r="H510" s="13"/>
    </row>
    <row r="511" spans="1:8" s="2" customFormat="1" ht="26.45" customHeight="1">
      <c r="A511" s="12"/>
      <c r="B511" s="13"/>
      <c r="C511" s="26" t="s">
        <v>4930</v>
      </c>
      <c r="D511" s="26" t="s">
        <v>117</v>
      </c>
      <c r="E511" s="12"/>
      <c r="F511" s="12"/>
      <c r="G511" s="12"/>
      <c r="H511" s="13"/>
    </row>
    <row r="512" spans="1:8" s="2" customFormat="1" ht="16.9" customHeight="1">
      <c r="A512" s="12"/>
      <c r="B512" s="13"/>
      <c r="C512" s="27" t="s">
        <v>3661</v>
      </c>
      <c r="D512" s="28" t="s">
        <v>3662</v>
      </c>
      <c r="E512" s="29" t="s">
        <v>1</v>
      </c>
      <c r="F512" s="30">
        <v>32.987</v>
      </c>
      <c r="G512" s="12"/>
      <c r="H512" s="13"/>
    </row>
    <row r="513" spans="1:8" s="2" customFormat="1" ht="16.9" customHeight="1">
      <c r="A513" s="12"/>
      <c r="B513" s="13"/>
      <c r="C513" s="31" t="s">
        <v>1</v>
      </c>
      <c r="D513" s="31" t="s">
        <v>3673</v>
      </c>
      <c r="E513" s="4" t="s">
        <v>1</v>
      </c>
      <c r="F513" s="32">
        <v>32.987</v>
      </c>
      <c r="G513" s="12"/>
      <c r="H513" s="13"/>
    </row>
    <row r="514" spans="1:8" s="2" customFormat="1" ht="16.9" customHeight="1">
      <c r="A514" s="12"/>
      <c r="B514" s="13"/>
      <c r="C514" s="31" t="s">
        <v>3661</v>
      </c>
      <c r="D514" s="31" t="s">
        <v>3674</v>
      </c>
      <c r="E514" s="4" t="s">
        <v>1</v>
      </c>
      <c r="F514" s="32">
        <v>32.987</v>
      </c>
      <c r="G514" s="12"/>
      <c r="H514" s="13"/>
    </row>
    <row r="515" spans="1:8" s="2" customFormat="1" ht="16.9" customHeight="1">
      <c r="A515" s="12"/>
      <c r="B515" s="13"/>
      <c r="C515" s="33" t="s">
        <v>4923</v>
      </c>
      <c r="D515" s="12"/>
      <c r="E515" s="12"/>
      <c r="F515" s="12"/>
      <c r="G515" s="12"/>
      <c r="H515" s="13"/>
    </row>
    <row r="516" spans="1:8" s="2" customFormat="1" ht="16.9" customHeight="1">
      <c r="A516" s="12"/>
      <c r="B516" s="13"/>
      <c r="C516" s="31" t="s">
        <v>3670</v>
      </c>
      <c r="D516" s="31" t="s">
        <v>3671</v>
      </c>
      <c r="E516" s="4" t="s">
        <v>381</v>
      </c>
      <c r="F516" s="32">
        <v>49.481</v>
      </c>
      <c r="G516" s="12"/>
      <c r="H516" s="13"/>
    </row>
    <row r="517" spans="1:8" s="2" customFormat="1" ht="16.9" customHeight="1">
      <c r="A517" s="12"/>
      <c r="B517" s="13"/>
      <c r="C517" s="31" t="s">
        <v>3665</v>
      </c>
      <c r="D517" s="31" t="s">
        <v>3666</v>
      </c>
      <c r="E517" s="4" t="s">
        <v>381</v>
      </c>
      <c r="F517" s="32">
        <v>49.481</v>
      </c>
      <c r="G517" s="12"/>
      <c r="H517" s="13"/>
    </row>
    <row r="518" spans="1:8" s="2" customFormat="1" ht="16.9" customHeight="1">
      <c r="A518" s="12"/>
      <c r="B518" s="13"/>
      <c r="C518" s="31" t="s">
        <v>3685</v>
      </c>
      <c r="D518" s="31" t="s">
        <v>3686</v>
      </c>
      <c r="E518" s="4" t="s">
        <v>381</v>
      </c>
      <c r="F518" s="32">
        <v>32.987</v>
      </c>
      <c r="G518" s="12"/>
      <c r="H518" s="13"/>
    </row>
    <row r="519" spans="1:8" s="2" customFormat="1" ht="16.9" customHeight="1">
      <c r="A519" s="12"/>
      <c r="B519" s="13"/>
      <c r="C519" s="31" t="s">
        <v>3688</v>
      </c>
      <c r="D519" s="31" t="s">
        <v>3689</v>
      </c>
      <c r="E519" s="4" t="s">
        <v>381</v>
      </c>
      <c r="F519" s="32">
        <v>32.987</v>
      </c>
      <c r="G519" s="12"/>
      <c r="H519" s="13"/>
    </row>
    <row r="520" spans="1:8" s="2" customFormat="1" ht="16.9" customHeight="1">
      <c r="A520" s="12"/>
      <c r="B520" s="13"/>
      <c r="C520" s="31" t="s">
        <v>3691</v>
      </c>
      <c r="D520" s="31" t="s">
        <v>3692</v>
      </c>
      <c r="E520" s="4" t="s">
        <v>381</v>
      </c>
      <c r="F520" s="32">
        <v>32.987</v>
      </c>
      <c r="G520" s="12"/>
      <c r="H520" s="13"/>
    </row>
    <row r="521" spans="1:8" s="2" customFormat="1" ht="22.5">
      <c r="A521" s="12"/>
      <c r="B521" s="13"/>
      <c r="C521" s="31" t="s">
        <v>3694</v>
      </c>
      <c r="D521" s="31" t="s">
        <v>3695</v>
      </c>
      <c r="E521" s="4" t="s">
        <v>381</v>
      </c>
      <c r="F521" s="32">
        <v>32.987</v>
      </c>
      <c r="G521" s="12"/>
      <c r="H521" s="13"/>
    </row>
    <row r="522" spans="1:8" s="2" customFormat="1" ht="16.9" customHeight="1">
      <c r="A522" s="12"/>
      <c r="B522" s="13"/>
      <c r="C522" s="31" t="s">
        <v>3675</v>
      </c>
      <c r="D522" s="31" t="s">
        <v>3676</v>
      </c>
      <c r="E522" s="4" t="s">
        <v>381</v>
      </c>
      <c r="F522" s="32">
        <v>49.481</v>
      </c>
      <c r="G522" s="12"/>
      <c r="H522" s="13"/>
    </row>
    <row r="523" spans="1:8" s="2" customFormat="1" ht="16.9" customHeight="1">
      <c r="A523" s="12"/>
      <c r="B523" s="13"/>
      <c r="C523" s="31" t="s">
        <v>3678</v>
      </c>
      <c r="D523" s="31" t="s">
        <v>3679</v>
      </c>
      <c r="E523" s="4" t="s">
        <v>347</v>
      </c>
      <c r="F523" s="32">
        <v>0.261</v>
      </c>
      <c r="G523" s="12"/>
      <c r="H523" s="13"/>
    </row>
    <row r="524" spans="1:8" s="2" customFormat="1" ht="26.45" customHeight="1">
      <c r="A524" s="12"/>
      <c r="B524" s="13"/>
      <c r="C524" s="26" t="s">
        <v>4931</v>
      </c>
      <c r="D524" s="26" t="s">
        <v>120</v>
      </c>
      <c r="E524" s="12"/>
      <c r="F524" s="12"/>
      <c r="G524" s="12"/>
      <c r="H524" s="13"/>
    </row>
    <row r="525" spans="1:8" s="2" customFormat="1" ht="16.9" customHeight="1">
      <c r="A525" s="12"/>
      <c r="B525" s="13"/>
      <c r="C525" s="27" t="s">
        <v>152</v>
      </c>
      <c r="D525" s="28" t="s">
        <v>3697</v>
      </c>
      <c r="E525" s="29" t="s">
        <v>1</v>
      </c>
      <c r="F525" s="30">
        <v>28</v>
      </c>
      <c r="G525" s="12"/>
      <c r="H525" s="13"/>
    </row>
    <row r="526" spans="1:8" s="2" customFormat="1" ht="16.9" customHeight="1">
      <c r="A526" s="12"/>
      <c r="B526" s="13"/>
      <c r="C526" s="31" t="s">
        <v>1</v>
      </c>
      <c r="D526" s="31" t="s">
        <v>3709</v>
      </c>
      <c r="E526" s="4" t="s">
        <v>1</v>
      </c>
      <c r="F526" s="32">
        <v>28</v>
      </c>
      <c r="G526" s="12"/>
      <c r="H526" s="13"/>
    </row>
    <row r="527" spans="1:8" s="2" customFormat="1" ht="16.9" customHeight="1">
      <c r="A527" s="12"/>
      <c r="B527" s="13"/>
      <c r="C527" s="31" t="s">
        <v>152</v>
      </c>
      <c r="D527" s="31" t="s">
        <v>309</v>
      </c>
      <c r="E527" s="4" t="s">
        <v>1</v>
      </c>
      <c r="F527" s="32">
        <v>28</v>
      </c>
      <c r="G527" s="12"/>
      <c r="H527" s="13"/>
    </row>
    <row r="528" spans="1:8" s="2" customFormat="1" ht="16.9" customHeight="1">
      <c r="A528" s="12"/>
      <c r="B528" s="13"/>
      <c r="C528" s="33" t="s">
        <v>4923</v>
      </c>
      <c r="D528" s="12"/>
      <c r="E528" s="12"/>
      <c r="F528" s="12"/>
      <c r="G528" s="12"/>
      <c r="H528" s="13"/>
    </row>
    <row r="529" spans="1:8" s="2" customFormat="1" ht="16.9" customHeight="1">
      <c r="A529" s="12"/>
      <c r="B529" s="13"/>
      <c r="C529" s="31" t="s">
        <v>3706</v>
      </c>
      <c r="D529" s="31" t="s">
        <v>3707</v>
      </c>
      <c r="E529" s="4" t="s">
        <v>392</v>
      </c>
      <c r="F529" s="32">
        <v>28</v>
      </c>
      <c r="G529" s="12"/>
      <c r="H529" s="13"/>
    </row>
    <row r="530" spans="1:8" s="2" customFormat="1" ht="16.9" customHeight="1">
      <c r="A530" s="12"/>
      <c r="B530" s="13"/>
      <c r="C530" s="31" t="s">
        <v>3703</v>
      </c>
      <c r="D530" s="31" t="s">
        <v>3704</v>
      </c>
      <c r="E530" s="4" t="s">
        <v>392</v>
      </c>
      <c r="F530" s="32">
        <v>28</v>
      </c>
      <c r="G530" s="12"/>
      <c r="H530" s="13"/>
    </row>
    <row r="531" spans="1:8" s="2" customFormat="1" ht="16.9" customHeight="1">
      <c r="A531" s="12"/>
      <c r="B531" s="13"/>
      <c r="C531" s="31" t="s">
        <v>3747</v>
      </c>
      <c r="D531" s="31" t="s">
        <v>3748</v>
      </c>
      <c r="E531" s="4" t="s">
        <v>438</v>
      </c>
      <c r="F531" s="32">
        <v>28</v>
      </c>
      <c r="G531" s="12"/>
      <c r="H531" s="13"/>
    </row>
    <row r="532" spans="1:8" s="2" customFormat="1" ht="16.9" customHeight="1">
      <c r="A532" s="12"/>
      <c r="B532" s="13"/>
      <c r="C532" s="31" t="s">
        <v>3622</v>
      </c>
      <c r="D532" s="31" t="s">
        <v>3750</v>
      </c>
      <c r="E532" s="4" t="s">
        <v>392</v>
      </c>
      <c r="F532" s="32">
        <v>43.12</v>
      </c>
      <c r="G532" s="12"/>
      <c r="H532" s="13"/>
    </row>
    <row r="533" spans="1:8" s="2" customFormat="1" ht="16.9" customHeight="1">
      <c r="A533" s="12"/>
      <c r="B533" s="13"/>
      <c r="C533" s="27" t="s">
        <v>155</v>
      </c>
      <c r="D533" s="28" t="s">
        <v>3698</v>
      </c>
      <c r="E533" s="29" t="s">
        <v>1</v>
      </c>
      <c r="F533" s="30">
        <v>108</v>
      </c>
      <c r="G533" s="12"/>
      <c r="H533" s="13"/>
    </row>
    <row r="534" spans="1:8" s="2" customFormat="1" ht="16.9" customHeight="1">
      <c r="A534" s="12"/>
      <c r="B534" s="13"/>
      <c r="C534" s="31" t="s">
        <v>1</v>
      </c>
      <c r="D534" s="31" t="s">
        <v>3766</v>
      </c>
      <c r="E534" s="4" t="s">
        <v>1</v>
      </c>
      <c r="F534" s="32">
        <v>108</v>
      </c>
      <c r="G534" s="12"/>
      <c r="H534" s="13"/>
    </row>
    <row r="535" spans="1:8" s="2" customFormat="1" ht="16.9" customHeight="1">
      <c r="A535" s="12"/>
      <c r="B535" s="13"/>
      <c r="C535" s="31" t="s">
        <v>155</v>
      </c>
      <c r="D535" s="31" t="s">
        <v>309</v>
      </c>
      <c r="E535" s="4" t="s">
        <v>1</v>
      </c>
      <c r="F535" s="32">
        <v>108</v>
      </c>
      <c r="G535" s="12"/>
      <c r="H535" s="13"/>
    </row>
    <row r="536" spans="1:8" s="2" customFormat="1" ht="16.9" customHeight="1">
      <c r="A536" s="12"/>
      <c r="B536" s="13"/>
      <c r="C536" s="33" t="s">
        <v>4923</v>
      </c>
      <c r="D536" s="12"/>
      <c r="E536" s="12"/>
      <c r="F536" s="12"/>
      <c r="G536" s="12"/>
      <c r="H536" s="13"/>
    </row>
    <row r="537" spans="1:8" s="2" customFormat="1" ht="16.9" customHeight="1">
      <c r="A537" s="12"/>
      <c r="B537" s="13"/>
      <c r="C537" s="31" t="s">
        <v>3763</v>
      </c>
      <c r="D537" s="31" t="s">
        <v>3764</v>
      </c>
      <c r="E537" s="4" t="s">
        <v>392</v>
      </c>
      <c r="F537" s="32">
        <v>108</v>
      </c>
      <c r="G537" s="12"/>
      <c r="H537" s="13"/>
    </row>
    <row r="538" spans="1:8" s="2" customFormat="1" ht="16.9" customHeight="1">
      <c r="A538" s="12"/>
      <c r="B538" s="13"/>
      <c r="C538" s="31" t="s">
        <v>3770</v>
      </c>
      <c r="D538" s="31" t="s">
        <v>3771</v>
      </c>
      <c r="E538" s="4" t="s">
        <v>392</v>
      </c>
      <c r="F538" s="32">
        <v>216</v>
      </c>
      <c r="G538" s="12"/>
      <c r="H538" s="13"/>
    </row>
    <row r="539" spans="1:8" s="2" customFormat="1" ht="16.9" customHeight="1">
      <c r="A539" s="12"/>
      <c r="B539" s="13"/>
      <c r="C539" s="31" t="s">
        <v>3778</v>
      </c>
      <c r="D539" s="31" t="s">
        <v>3779</v>
      </c>
      <c r="E539" s="4" t="s">
        <v>392</v>
      </c>
      <c r="F539" s="32">
        <v>216</v>
      </c>
      <c r="G539" s="12"/>
      <c r="H539" s="13"/>
    </row>
    <row r="540" spans="1:8" s="2" customFormat="1" ht="16.9" customHeight="1">
      <c r="A540" s="12"/>
      <c r="B540" s="13"/>
      <c r="C540" s="31" t="s">
        <v>3774</v>
      </c>
      <c r="D540" s="31" t="s">
        <v>3775</v>
      </c>
      <c r="E540" s="4" t="s">
        <v>392</v>
      </c>
      <c r="F540" s="32">
        <v>226.8</v>
      </c>
      <c r="G540" s="12"/>
      <c r="H540" s="13"/>
    </row>
    <row r="541" spans="1:8" s="2" customFormat="1" ht="16.9" customHeight="1">
      <c r="A541" s="12"/>
      <c r="B541" s="13"/>
      <c r="C541" s="31" t="s">
        <v>3781</v>
      </c>
      <c r="D541" s="31" t="s">
        <v>3782</v>
      </c>
      <c r="E541" s="4" t="s">
        <v>392</v>
      </c>
      <c r="F541" s="32">
        <v>226.8</v>
      </c>
      <c r="G541" s="12"/>
      <c r="H541" s="13"/>
    </row>
    <row r="542" spans="1:8" s="2" customFormat="1" ht="16.9" customHeight="1">
      <c r="A542" s="12"/>
      <c r="B542" s="13"/>
      <c r="C542" s="31" t="s">
        <v>3767</v>
      </c>
      <c r="D542" s="31" t="s">
        <v>3768</v>
      </c>
      <c r="E542" s="4" t="s">
        <v>392</v>
      </c>
      <c r="F542" s="32">
        <v>113.4</v>
      </c>
      <c r="G542" s="12"/>
      <c r="H542" s="13"/>
    </row>
    <row r="543" spans="1:8" s="2" customFormat="1" ht="16.9" customHeight="1">
      <c r="A543" s="12"/>
      <c r="B543" s="13"/>
      <c r="C543" s="27" t="s">
        <v>172</v>
      </c>
      <c r="D543" s="28" t="s">
        <v>3699</v>
      </c>
      <c r="E543" s="29" t="s">
        <v>1</v>
      </c>
      <c r="F543" s="30">
        <v>55</v>
      </c>
      <c r="G543" s="12"/>
      <c r="H543" s="13"/>
    </row>
    <row r="544" spans="1:8" s="2" customFormat="1" ht="16.9" customHeight="1">
      <c r="A544" s="12"/>
      <c r="B544" s="13"/>
      <c r="C544" s="31" t="s">
        <v>1</v>
      </c>
      <c r="D544" s="31" t="s">
        <v>3713</v>
      </c>
      <c r="E544" s="4" t="s">
        <v>1</v>
      </c>
      <c r="F544" s="32">
        <v>55</v>
      </c>
      <c r="G544" s="12"/>
      <c r="H544" s="13"/>
    </row>
    <row r="545" spans="1:8" s="2" customFormat="1" ht="16.9" customHeight="1">
      <c r="A545" s="12"/>
      <c r="B545" s="13"/>
      <c r="C545" s="31" t="s">
        <v>172</v>
      </c>
      <c r="D545" s="31" t="s">
        <v>309</v>
      </c>
      <c r="E545" s="4" t="s">
        <v>1</v>
      </c>
      <c r="F545" s="32">
        <v>55</v>
      </c>
      <c r="G545" s="12"/>
      <c r="H545" s="13"/>
    </row>
    <row r="546" spans="1:8" s="2" customFormat="1" ht="16.9" customHeight="1">
      <c r="A546" s="12"/>
      <c r="B546" s="13"/>
      <c r="C546" s="33" t="s">
        <v>4923</v>
      </c>
      <c r="D546" s="12"/>
      <c r="E546" s="12"/>
      <c r="F546" s="12"/>
      <c r="G546" s="12"/>
      <c r="H546" s="13"/>
    </row>
    <row r="547" spans="1:8" s="2" customFormat="1" ht="22.5">
      <c r="A547" s="12"/>
      <c r="B547" s="13"/>
      <c r="C547" s="31" t="s">
        <v>3710</v>
      </c>
      <c r="D547" s="31" t="s">
        <v>3711</v>
      </c>
      <c r="E547" s="4" t="s">
        <v>303</v>
      </c>
      <c r="F547" s="32">
        <v>27.5</v>
      </c>
      <c r="G547" s="12"/>
      <c r="H547" s="13"/>
    </row>
    <row r="548" spans="1:8" s="2" customFormat="1" ht="22.5">
      <c r="A548" s="12"/>
      <c r="B548" s="13"/>
      <c r="C548" s="31" t="s">
        <v>3715</v>
      </c>
      <c r="D548" s="31" t="s">
        <v>3716</v>
      </c>
      <c r="E548" s="4" t="s">
        <v>303</v>
      </c>
      <c r="F548" s="32">
        <v>27.5</v>
      </c>
      <c r="G548" s="12"/>
      <c r="H548" s="13"/>
    </row>
    <row r="549" spans="1:8" s="2" customFormat="1" ht="22.5">
      <c r="A549" s="12"/>
      <c r="B549" s="13"/>
      <c r="C549" s="31" t="s">
        <v>324</v>
      </c>
      <c r="D549" s="31" t="s">
        <v>325</v>
      </c>
      <c r="E549" s="4" t="s">
        <v>303</v>
      </c>
      <c r="F549" s="32">
        <v>27.5</v>
      </c>
      <c r="G549" s="12"/>
      <c r="H549" s="13"/>
    </row>
    <row r="550" spans="1:8" s="2" customFormat="1" ht="22.5">
      <c r="A550" s="12"/>
      <c r="B550" s="13"/>
      <c r="C550" s="31" t="s">
        <v>328</v>
      </c>
      <c r="D550" s="31" t="s">
        <v>329</v>
      </c>
      <c r="E550" s="4" t="s">
        <v>303</v>
      </c>
      <c r="F550" s="32">
        <v>550</v>
      </c>
      <c r="G550" s="12"/>
      <c r="H550" s="13"/>
    </row>
    <row r="551" spans="1:8" s="2" customFormat="1" ht="22.5">
      <c r="A551" s="12"/>
      <c r="B551" s="13"/>
      <c r="C551" s="31" t="s">
        <v>333</v>
      </c>
      <c r="D551" s="31" t="s">
        <v>334</v>
      </c>
      <c r="E551" s="4" t="s">
        <v>303</v>
      </c>
      <c r="F551" s="32">
        <v>27.5</v>
      </c>
      <c r="G551" s="12"/>
      <c r="H551" s="13"/>
    </row>
    <row r="552" spans="1:8" s="2" customFormat="1" ht="22.5">
      <c r="A552" s="12"/>
      <c r="B552" s="13"/>
      <c r="C552" s="31" t="s">
        <v>337</v>
      </c>
      <c r="D552" s="31" t="s">
        <v>338</v>
      </c>
      <c r="E552" s="4" t="s">
        <v>303</v>
      </c>
      <c r="F552" s="32">
        <v>550</v>
      </c>
      <c r="G552" s="12"/>
      <c r="H552" s="13"/>
    </row>
    <row r="553" spans="1:8" s="2" customFormat="1" ht="22.5">
      <c r="A553" s="12"/>
      <c r="B553" s="13"/>
      <c r="C553" s="31" t="s">
        <v>345</v>
      </c>
      <c r="D553" s="31" t="s">
        <v>346</v>
      </c>
      <c r="E553" s="4" t="s">
        <v>347</v>
      </c>
      <c r="F553" s="32">
        <v>99</v>
      </c>
      <c r="G553" s="12"/>
      <c r="H553" s="13"/>
    </row>
    <row r="554" spans="1:8" s="2" customFormat="1" ht="16.9" customHeight="1">
      <c r="A554" s="12"/>
      <c r="B554" s="13"/>
      <c r="C554" s="31" t="s">
        <v>341</v>
      </c>
      <c r="D554" s="31" t="s">
        <v>342</v>
      </c>
      <c r="E554" s="4" t="s">
        <v>303</v>
      </c>
      <c r="F554" s="32">
        <v>55</v>
      </c>
      <c r="G554" s="12"/>
      <c r="H554" s="13"/>
    </row>
    <row r="555" spans="1:8" s="2" customFormat="1" ht="16.9" customHeight="1">
      <c r="A555" s="12"/>
      <c r="B555" s="13"/>
      <c r="C555" s="31" t="s">
        <v>351</v>
      </c>
      <c r="D555" s="31" t="s">
        <v>352</v>
      </c>
      <c r="E555" s="4" t="s">
        <v>303</v>
      </c>
      <c r="F555" s="32">
        <v>35.56</v>
      </c>
      <c r="G555" s="12"/>
      <c r="H555" s="13"/>
    </row>
    <row r="556" spans="1:8" s="2" customFormat="1" ht="16.9" customHeight="1">
      <c r="A556" s="12"/>
      <c r="B556" s="13"/>
      <c r="C556" s="27" t="s">
        <v>3220</v>
      </c>
      <c r="D556" s="28" t="s">
        <v>3700</v>
      </c>
      <c r="E556" s="29" t="s">
        <v>1</v>
      </c>
      <c r="F556" s="30">
        <v>35.56</v>
      </c>
      <c r="G556" s="12"/>
      <c r="H556" s="13"/>
    </row>
    <row r="557" spans="1:8" s="2" customFormat="1" ht="16.9" customHeight="1">
      <c r="A557" s="12"/>
      <c r="B557" s="13"/>
      <c r="C557" s="31" t="s">
        <v>1</v>
      </c>
      <c r="D557" s="31" t="s">
        <v>172</v>
      </c>
      <c r="E557" s="4" t="s">
        <v>1</v>
      </c>
      <c r="F557" s="32">
        <v>55</v>
      </c>
      <c r="G557" s="12"/>
      <c r="H557" s="13"/>
    </row>
    <row r="558" spans="1:8" s="2" customFormat="1" ht="16.9" customHeight="1">
      <c r="A558" s="12"/>
      <c r="B558" s="13"/>
      <c r="C558" s="31" t="s">
        <v>1</v>
      </c>
      <c r="D558" s="31" t="s">
        <v>3727</v>
      </c>
      <c r="E558" s="4" t="s">
        <v>1</v>
      </c>
      <c r="F558" s="32">
        <v>-19.44</v>
      </c>
      <c r="G558" s="12"/>
      <c r="H558" s="13"/>
    </row>
    <row r="559" spans="1:8" s="2" customFormat="1" ht="16.9" customHeight="1">
      <c r="A559" s="12"/>
      <c r="B559" s="13"/>
      <c r="C559" s="31" t="s">
        <v>3220</v>
      </c>
      <c r="D559" s="31" t="s">
        <v>309</v>
      </c>
      <c r="E559" s="4" t="s">
        <v>1</v>
      </c>
      <c r="F559" s="32">
        <v>35.56</v>
      </c>
      <c r="G559" s="12"/>
      <c r="H559" s="13"/>
    </row>
    <row r="560" spans="1:8" s="2" customFormat="1" ht="16.9" customHeight="1">
      <c r="A560" s="12"/>
      <c r="B560" s="13"/>
      <c r="C560" s="33" t="s">
        <v>4923</v>
      </c>
      <c r="D560" s="12"/>
      <c r="E560" s="12"/>
      <c r="F560" s="12"/>
      <c r="G560" s="12"/>
      <c r="H560" s="13"/>
    </row>
    <row r="561" spans="1:8" s="2" customFormat="1" ht="16.9" customHeight="1">
      <c r="A561" s="12"/>
      <c r="B561" s="13"/>
      <c r="C561" s="31" t="s">
        <v>351</v>
      </c>
      <c r="D561" s="31" t="s">
        <v>352</v>
      </c>
      <c r="E561" s="4" t="s">
        <v>303</v>
      </c>
      <c r="F561" s="32">
        <v>35.56</v>
      </c>
      <c r="G561" s="12"/>
      <c r="H561" s="13"/>
    </row>
    <row r="562" spans="1:8" s="2" customFormat="1" ht="16.9" customHeight="1">
      <c r="A562" s="12"/>
      <c r="B562" s="13"/>
      <c r="C562" s="31" t="s">
        <v>359</v>
      </c>
      <c r="D562" s="31" t="s">
        <v>360</v>
      </c>
      <c r="E562" s="4" t="s">
        <v>347</v>
      </c>
      <c r="F562" s="32">
        <v>64.008</v>
      </c>
      <c r="G562" s="12"/>
      <c r="H562" s="13"/>
    </row>
    <row r="563" spans="1:8" s="2" customFormat="1" ht="26.45" customHeight="1">
      <c r="A563" s="12"/>
      <c r="B563" s="13"/>
      <c r="C563" s="26" t="s">
        <v>4932</v>
      </c>
      <c r="D563" s="26" t="s">
        <v>123</v>
      </c>
      <c r="E563" s="12"/>
      <c r="F563" s="12"/>
      <c r="G563" s="12"/>
      <c r="H563" s="13"/>
    </row>
    <row r="564" spans="1:8" s="2" customFormat="1" ht="16.9" customHeight="1">
      <c r="A564" s="12"/>
      <c r="B564" s="13"/>
      <c r="C564" s="27" t="s">
        <v>152</v>
      </c>
      <c r="D564" s="28" t="s">
        <v>3802</v>
      </c>
      <c r="E564" s="29" t="s">
        <v>1</v>
      </c>
      <c r="F564" s="30">
        <v>233.5</v>
      </c>
      <c r="G564" s="12"/>
      <c r="H564" s="13"/>
    </row>
    <row r="565" spans="1:8" s="2" customFormat="1" ht="16.9" customHeight="1">
      <c r="A565" s="12"/>
      <c r="B565" s="13"/>
      <c r="C565" s="31" t="s">
        <v>1</v>
      </c>
      <c r="D565" s="31" t="s">
        <v>3813</v>
      </c>
      <c r="E565" s="4" t="s">
        <v>1</v>
      </c>
      <c r="F565" s="32">
        <v>221</v>
      </c>
      <c r="G565" s="12"/>
      <c r="H565" s="13"/>
    </row>
    <row r="566" spans="1:8" s="2" customFormat="1" ht="16.9" customHeight="1">
      <c r="A566" s="12"/>
      <c r="B566" s="13"/>
      <c r="C566" s="31" t="s">
        <v>1</v>
      </c>
      <c r="D566" s="31" t="s">
        <v>3814</v>
      </c>
      <c r="E566" s="4" t="s">
        <v>1</v>
      </c>
      <c r="F566" s="32">
        <v>7</v>
      </c>
      <c r="G566" s="12"/>
      <c r="H566" s="13"/>
    </row>
    <row r="567" spans="1:8" s="2" customFormat="1" ht="16.9" customHeight="1">
      <c r="A567" s="12"/>
      <c r="B567" s="13"/>
      <c r="C567" s="31" t="s">
        <v>1</v>
      </c>
      <c r="D567" s="31" t="s">
        <v>3815</v>
      </c>
      <c r="E567" s="4" t="s">
        <v>1</v>
      </c>
      <c r="F567" s="32">
        <v>5.5</v>
      </c>
      <c r="G567" s="12"/>
      <c r="H567" s="13"/>
    </row>
    <row r="568" spans="1:8" s="2" customFormat="1" ht="16.9" customHeight="1">
      <c r="A568" s="12"/>
      <c r="B568" s="13"/>
      <c r="C568" s="31" t="s">
        <v>152</v>
      </c>
      <c r="D568" s="31" t="s">
        <v>309</v>
      </c>
      <c r="E568" s="4" t="s">
        <v>1</v>
      </c>
      <c r="F568" s="32">
        <v>233.5</v>
      </c>
      <c r="G568" s="12"/>
      <c r="H568" s="13"/>
    </row>
    <row r="569" spans="1:8" s="2" customFormat="1" ht="16.9" customHeight="1">
      <c r="A569" s="12"/>
      <c r="B569" s="13"/>
      <c r="C569" s="33" t="s">
        <v>4923</v>
      </c>
      <c r="D569" s="12"/>
      <c r="E569" s="12"/>
      <c r="F569" s="12"/>
      <c r="G569" s="12"/>
      <c r="H569" s="13"/>
    </row>
    <row r="570" spans="1:8" s="2" customFormat="1" ht="16.9" customHeight="1">
      <c r="A570" s="12"/>
      <c r="B570" s="13"/>
      <c r="C570" s="31" t="s">
        <v>3238</v>
      </c>
      <c r="D570" s="31" t="s">
        <v>3239</v>
      </c>
      <c r="E570" s="4" t="s">
        <v>303</v>
      </c>
      <c r="F570" s="32">
        <v>116.75</v>
      </c>
      <c r="G570" s="12"/>
      <c r="H570" s="13"/>
    </row>
    <row r="571" spans="1:8" s="2" customFormat="1" ht="16.9" customHeight="1">
      <c r="A571" s="12"/>
      <c r="B571" s="13"/>
      <c r="C571" s="31" t="s">
        <v>3244</v>
      </c>
      <c r="D571" s="31" t="s">
        <v>3245</v>
      </c>
      <c r="E571" s="4" t="s">
        <v>303</v>
      </c>
      <c r="F571" s="32">
        <v>116.75</v>
      </c>
      <c r="G571" s="12"/>
      <c r="H571" s="13"/>
    </row>
    <row r="572" spans="1:8" s="2" customFormat="1" ht="22.5">
      <c r="A572" s="12"/>
      <c r="B572" s="13"/>
      <c r="C572" s="31" t="s">
        <v>324</v>
      </c>
      <c r="D572" s="31" t="s">
        <v>325</v>
      </c>
      <c r="E572" s="4" t="s">
        <v>303</v>
      </c>
      <c r="F572" s="32">
        <v>116.75</v>
      </c>
      <c r="G572" s="12"/>
      <c r="H572" s="13"/>
    </row>
    <row r="573" spans="1:8" s="2" customFormat="1" ht="22.5">
      <c r="A573" s="12"/>
      <c r="B573" s="13"/>
      <c r="C573" s="31" t="s">
        <v>328</v>
      </c>
      <c r="D573" s="31" t="s">
        <v>329</v>
      </c>
      <c r="E573" s="4" t="s">
        <v>303</v>
      </c>
      <c r="F573" s="32">
        <v>2335</v>
      </c>
      <c r="G573" s="12"/>
      <c r="H573" s="13"/>
    </row>
    <row r="574" spans="1:8" s="2" customFormat="1" ht="22.5">
      <c r="A574" s="12"/>
      <c r="B574" s="13"/>
      <c r="C574" s="31" t="s">
        <v>333</v>
      </c>
      <c r="D574" s="31" t="s">
        <v>334</v>
      </c>
      <c r="E574" s="4" t="s">
        <v>303</v>
      </c>
      <c r="F574" s="32">
        <v>116.75</v>
      </c>
      <c r="G574" s="12"/>
      <c r="H574" s="13"/>
    </row>
    <row r="575" spans="1:8" s="2" customFormat="1" ht="22.5">
      <c r="A575" s="12"/>
      <c r="B575" s="13"/>
      <c r="C575" s="31" t="s">
        <v>337</v>
      </c>
      <c r="D575" s="31" t="s">
        <v>338</v>
      </c>
      <c r="E575" s="4" t="s">
        <v>303</v>
      </c>
      <c r="F575" s="32">
        <v>2335</v>
      </c>
      <c r="G575" s="12"/>
      <c r="H575" s="13"/>
    </row>
    <row r="576" spans="1:8" s="2" customFormat="1" ht="22.5">
      <c r="A576" s="12"/>
      <c r="B576" s="13"/>
      <c r="C576" s="31" t="s">
        <v>345</v>
      </c>
      <c r="D576" s="31" t="s">
        <v>346</v>
      </c>
      <c r="E576" s="4" t="s">
        <v>347</v>
      </c>
      <c r="F576" s="32">
        <v>420.3</v>
      </c>
      <c r="G576" s="12"/>
      <c r="H576" s="13"/>
    </row>
    <row r="577" spans="1:8" s="2" customFormat="1" ht="16.9" customHeight="1">
      <c r="A577" s="12"/>
      <c r="B577" s="13"/>
      <c r="C577" s="31" t="s">
        <v>341</v>
      </c>
      <c r="D577" s="31" t="s">
        <v>342</v>
      </c>
      <c r="E577" s="4" t="s">
        <v>303</v>
      </c>
      <c r="F577" s="32">
        <v>233.5</v>
      </c>
      <c r="G577" s="12"/>
      <c r="H577" s="13"/>
    </row>
    <row r="578" spans="1:8" s="2" customFormat="1" ht="16.9" customHeight="1">
      <c r="A578" s="12"/>
      <c r="B578" s="13"/>
      <c r="C578" s="27" t="s">
        <v>172</v>
      </c>
      <c r="D578" s="28" t="s">
        <v>3804</v>
      </c>
      <c r="E578" s="29" t="s">
        <v>1</v>
      </c>
      <c r="F578" s="30">
        <v>130.5</v>
      </c>
      <c r="G578" s="12"/>
      <c r="H578" s="13"/>
    </row>
    <row r="579" spans="1:8" s="2" customFormat="1" ht="16.9" customHeight="1">
      <c r="A579" s="12"/>
      <c r="B579" s="13"/>
      <c r="C579" s="31" t="s">
        <v>1</v>
      </c>
      <c r="D579" s="31" t="s">
        <v>3827</v>
      </c>
      <c r="E579" s="4" t="s">
        <v>1</v>
      </c>
      <c r="F579" s="32">
        <v>14</v>
      </c>
      <c r="G579" s="12"/>
      <c r="H579" s="13"/>
    </row>
    <row r="580" spans="1:8" s="2" customFormat="1" ht="16.9" customHeight="1">
      <c r="A580" s="12"/>
      <c r="B580" s="13"/>
      <c r="C580" s="31" t="s">
        <v>1</v>
      </c>
      <c r="D580" s="31" t="s">
        <v>3828</v>
      </c>
      <c r="E580" s="4" t="s">
        <v>1</v>
      </c>
      <c r="F580" s="32">
        <v>1</v>
      </c>
      <c r="G580" s="12"/>
      <c r="H580" s="13"/>
    </row>
    <row r="581" spans="1:8" s="2" customFormat="1" ht="16.9" customHeight="1">
      <c r="A581" s="12"/>
      <c r="B581" s="13"/>
      <c r="C581" s="31" t="s">
        <v>1</v>
      </c>
      <c r="D581" s="31" t="s">
        <v>3829</v>
      </c>
      <c r="E581" s="4" t="s">
        <v>1</v>
      </c>
      <c r="F581" s="32">
        <v>7</v>
      </c>
      <c r="G581" s="12"/>
      <c r="H581" s="13"/>
    </row>
    <row r="582" spans="1:8" s="2" customFormat="1" ht="16.9" customHeight="1">
      <c r="A582" s="12"/>
      <c r="B582" s="13"/>
      <c r="C582" s="31" t="s">
        <v>1</v>
      </c>
      <c r="D582" s="31" t="s">
        <v>3830</v>
      </c>
      <c r="E582" s="4" t="s">
        <v>1</v>
      </c>
      <c r="F582" s="32">
        <v>108.5</v>
      </c>
      <c r="G582" s="12"/>
      <c r="H582" s="13"/>
    </row>
    <row r="583" spans="1:8" s="2" customFormat="1" ht="16.9" customHeight="1">
      <c r="A583" s="12"/>
      <c r="B583" s="13"/>
      <c r="C583" s="31" t="s">
        <v>172</v>
      </c>
      <c r="D583" s="31" t="s">
        <v>309</v>
      </c>
      <c r="E583" s="4" t="s">
        <v>1</v>
      </c>
      <c r="F583" s="32">
        <v>130.5</v>
      </c>
      <c r="G583" s="12"/>
      <c r="H583" s="13"/>
    </row>
    <row r="584" spans="1:8" s="2" customFormat="1" ht="16.9" customHeight="1">
      <c r="A584" s="12"/>
      <c r="B584" s="13"/>
      <c r="C584" s="33" t="s">
        <v>4923</v>
      </c>
      <c r="D584" s="12"/>
      <c r="E584" s="12"/>
      <c r="F584" s="12"/>
      <c r="G584" s="12"/>
      <c r="H584" s="13"/>
    </row>
    <row r="585" spans="1:8" s="2" customFormat="1" ht="22.5">
      <c r="A585" s="12"/>
      <c r="B585" s="13"/>
      <c r="C585" s="31" t="s">
        <v>3824</v>
      </c>
      <c r="D585" s="31" t="s">
        <v>3825</v>
      </c>
      <c r="E585" s="4" t="s">
        <v>303</v>
      </c>
      <c r="F585" s="32">
        <v>130.5</v>
      </c>
      <c r="G585" s="12"/>
      <c r="H585" s="13"/>
    </row>
    <row r="586" spans="1:8" s="2" customFormat="1" ht="16.9" customHeight="1">
      <c r="A586" s="12"/>
      <c r="B586" s="13"/>
      <c r="C586" s="31" t="s">
        <v>359</v>
      </c>
      <c r="D586" s="31" t="s">
        <v>360</v>
      </c>
      <c r="E586" s="4" t="s">
        <v>347</v>
      </c>
      <c r="F586" s="32">
        <v>234.9</v>
      </c>
      <c r="G586" s="12"/>
      <c r="H586" s="13"/>
    </row>
    <row r="587" spans="1:8" s="2" customFormat="1" ht="16.9" customHeight="1">
      <c r="A587" s="12"/>
      <c r="B587" s="13"/>
      <c r="C587" s="27" t="s">
        <v>547</v>
      </c>
      <c r="D587" s="28" t="s">
        <v>3806</v>
      </c>
      <c r="E587" s="29" t="s">
        <v>1</v>
      </c>
      <c r="F587" s="30">
        <v>855</v>
      </c>
      <c r="G587" s="12"/>
      <c r="H587" s="13"/>
    </row>
    <row r="588" spans="1:8" s="2" customFormat="1" ht="16.9" customHeight="1">
      <c r="A588" s="12"/>
      <c r="B588" s="13"/>
      <c r="C588" s="31" t="s">
        <v>1</v>
      </c>
      <c r="D588" s="31" t="s">
        <v>3835</v>
      </c>
      <c r="E588" s="4" t="s">
        <v>1</v>
      </c>
      <c r="F588" s="32">
        <v>310</v>
      </c>
      <c r="G588" s="12"/>
      <c r="H588" s="13"/>
    </row>
    <row r="589" spans="1:8" s="2" customFormat="1" ht="16.9" customHeight="1">
      <c r="A589" s="12"/>
      <c r="B589" s="13"/>
      <c r="C589" s="31" t="s">
        <v>1</v>
      </c>
      <c r="D589" s="31" t="s">
        <v>3837</v>
      </c>
      <c r="E589" s="4" t="s">
        <v>1</v>
      </c>
      <c r="F589" s="32">
        <v>545</v>
      </c>
      <c r="G589" s="12"/>
      <c r="H589" s="13"/>
    </row>
    <row r="590" spans="1:8" s="2" customFormat="1" ht="16.9" customHeight="1">
      <c r="A590" s="12"/>
      <c r="B590" s="13"/>
      <c r="C590" s="31" t="s">
        <v>547</v>
      </c>
      <c r="D590" s="31" t="s">
        <v>430</v>
      </c>
      <c r="E590" s="4" t="s">
        <v>1</v>
      </c>
      <c r="F590" s="32">
        <v>855</v>
      </c>
      <c r="G590" s="12"/>
      <c r="H590" s="13"/>
    </row>
    <row r="591" spans="1:8" s="2" customFormat="1" ht="16.9" customHeight="1">
      <c r="A591" s="12"/>
      <c r="B591" s="13"/>
      <c r="C591" s="33" t="s">
        <v>4923</v>
      </c>
      <c r="D591" s="12"/>
      <c r="E591" s="12"/>
      <c r="F591" s="12"/>
      <c r="G591" s="12"/>
      <c r="H591" s="13"/>
    </row>
    <row r="592" spans="1:8" s="2" customFormat="1" ht="16.9" customHeight="1">
      <c r="A592" s="12"/>
      <c r="B592" s="13"/>
      <c r="C592" s="31" t="s">
        <v>3845</v>
      </c>
      <c r="D592" s="31" t="s">
        <v>3846</v>
      </c>
      <c r="E592" s="4" t="s">
        <v>381</v>
      </c>
      <c r="F592" s="32">
        <v>855</v>
      </c>
      <c r="G592" s="12"/>
      <c r="H592" s="13"/>
    </row>
    <row r="593" spans="1:8" s="2" customFormat="1" ht="16.9" customHeight="1">
      <c r="A593" s="12"/>
      <c r="B593" s="13"/>
      <c r="C593" s="31" t="s">
        <v>2609</v>
      </c>
      <c r="D593" s="31" t="s">
        <v>2610</v>
      </c>
      <c r="E593" s="4" t="s">
        <v>381</v>
      </c>
      <c r="F593" s="32">
        <v>855</v>
      </c>
      <c r="G593" s="12"/>
      <c r="H593" s="13"/>
    </row>
    <row r="594" spans="1:8" s="2" customFormat="1" ht="16.9" customHeight="1">
      <c r="A594" s="12"/>
      <c r="B594" s="13"/>
      <c r="C594" s="31" t="s">
        <v>3848</v>
      </c>
      <c r="D594" s="31" t="s">
        <v>3849</v>
      </c>
      <c r="E594" s="4" t="s">
        <v>347</v>
      </c>
      <c r="F594" s="32">
        <v>256.5</v>
      </c>
      <c r="G594" s="12"/>
      <c r="H594" s="13"/>
    </row>
    <row r="595" spans="1:8" s="2" customFormat="1" ht="16.9" customHeight="1">
      <c r="A595" s="12"/>
      <c r="B595" s="13"/>
      <c r="C595" s="27" t="s">
        <v>3808</v>
      </c>
      <c r="D595" s="28" t="s">
        <v>3809</v>
      </c>
      <c r="E595" s="29" t="s">
        <v>1</v>
      </c>
      <c r="F595" s="30">
        <v>340</v>
      </c>
      <c r="G595" s="12"/>
      <c r="H595" s="13"/>
    </row>
    <row r="596" spans="1:8" s="2" customFormat="1" ht="16.9" customHeight="1">
      <c r="A596" s="12"/>
      <c r="B596" s="13"/>
      <c r="C596" s="31" t="s">
        <v>1</v>
      </c>
      <c r="D596" s="31" t="s">
        <v>3859</v>
      </c>
      <c r="E596" s="4" t="s">
        <v>1</v>
      </c>
      <c r="F596" s="32">
        <v>340</v>
      </c>
      <c r="G596" s="12"/>
      <c r="H596" s="13"/>
    </row>
    <row r="597" spans="1:8" s="2" customFormat="1" ht="16.9" customHeight="1">
      <c r="A597" s="12"/>
      <c r="B597" s="13"/>
      <c r="C597" s="31" t="s">
        <v>3808</v>
      </c>
      <c r="D597" s="31" t="s">
        <v>309</v>
      </c>
      <c r="E597" s="4" t="s">
        <v>1</v>
      </c>
      <c r="F597" s="32">
        <v>340</v>
      </c>
      <c r="G597" s="12"/>
      <c r="H597" s="13"/>
    </row>
    <row r="598" spans="1:8" s="2" customFormat="1" ht="16.9" customHeight="1">
      <c r="A598" s="12"/>
      <c r="B598" s="13"/>
      <c r="C598" s="33" t="s">
        <v>4923</v>
      </c>
      <c r="D598" s="12"/>
      <c r="E598" s="12"/>
      <c r="F598" s="12"/>
      <c r="G598" s="12"/>
      <c r="H598" s="13"/>
    </row>
    <row r="599" spans="1:8" s="2" customFormat="1" ht="16.9" customHeight="1">
      <c r="A599" s="12"/>
      <c r="B599" s="13"/>
      <c r="C599" s="31" t="s">
        <v>3856</v>
      </c>
      <c r="D599" s="31" t="s">
        <v>3857</v>
      </c>
      <c r="E599" s="4" t="s">
        <v>381</v>
      </c>
      <c r="F599" s="32">
        <v>340</v>
      </c>
      <c r="G599" s="12"/>
      <c r="H599" s="13"/>
    </row>
    <row r="600" spans="1:8" s="2" customFormat="1" ht="16.9" customHeight="1">
      <c r="A600" s="12"/>
      <c r="B600" s="13"/>
      <c r="C600" s="31" t="s">
        <v>3852</v>
      </c>
      <c r="D600" s="31" t="s">
        <v>3853</v>
      </c>
      <c r="E600" s="4" t="s">
        <v>381</v>
      </c>
      <c r="F600" s="32">
        <v>680</v>
      </c>
      <c r="G600" s="12"/>
      <c r="H600" s="13"/>
    </row>
    <row r="601" spans="1:8" s="2" customFormat="1" ht="16.9" customHeight="1">
      <c r="A601" s="12"/>
      <c r="B601" s="13"/>
      <c r="C601" s="31" t="s">
        <v>3860</v>
      </c>
      <c r="D601" s="31" t="s">
        <v>3861</v>
      </c>
      <c r="E601" s="4" t="s">
        <v>381</v>
      </c>
      <c r="F601" s="32">
        <v>340</v>
      </c>
      <c r="G601" s="12"/>
      <c r="H601" s="13"/>
    </row>
    <row r="602" spans="1:8" s="2" customFormat="1" ht="16.9" customHeight="1">
      <c r="A602" s="12"/>
      <c r="B602" s="13"/>
      <c r="C602" s="27" t="s">
        <v>3867</v>
      </c>
      <c r="D602" s="28" t="s">
        <v>4933</v>
      </c>
      <c r="E602" s="29" t="s">
        <v>1</v>
      </c>
      <c r="F602" s="30">
        <v>20</v>
      </c>
      <c r="G602" s="12"/>
      <c r="H602" s="13"/>
    </row>
    <row r="603" spans="1:8" s="2" customFormat="1" ht="16.9" customHeight="1">
      <c r="A603" s="12"/>
      <c r="B603" s="13"/>
      <c r="C603" s="31" t="s">
        <v>1</v>
      </c>
      <c r="D603" s="31" t="s">
        <v>3866</v>
      </c>
      <c r="E603" s="4" t="s">
        <v>1</v>
      </c>
      <c r="F603" s="32">
        <v>20</v>
      </c>
      <c r="G603" s="12"/>
      <c r="H603" s="13"/>
    </row>
    <row r="604" spans="1:8" s="2" customFormat="1" ht="16.9" customHeight="1">
      <c r="A604" s="12"/>
      <c r="B604" s="13"/>
      <c r="C604" s="31" t="s">
        <v>3867</v>
      </c>
      <c r="D604" s="31" t="s">
        <v>309</v>
      </c>
      <c r="E604" s="4" t="s">
        <v>1</v>
      </c>
      <c r="F604" s="32">
        <v>20</v>
      </c>
      <c r="G604" s="12"/>
      <c r="H604" s="13"/>
    </row>
    <row r="605" spans="1:8" s="2" customFormat="1" ht="26.45" customHeight="1">
      <c r="A605" s="12"/>
      <c r="B605" s="13"/>
      <c r="C605" s="26" t="s">
        <v>4934</v>
      </c>
      <c r="D605" s="26" t="s">
        <v>126</v>
      </c>
      <c r="E605" s="12"/>
      <c r="F605" s="12"/>
      <c r="G605" s="12"/>
      <c r="H605" s="13"/>
    </row>
    <row r="606" spans="1:8" s="2" customFormat="1" ht="16.9" customHeight="1">
      <c r="A606" s="12"/>
      <c r="B606" s="13"/>
      <c r="C606" s="27" t="s">
        <v>159</v>
      </c>
      <c r="D606" s="28" t="s">
        <v>3219</v>
      </c>
      <c r="E606" s="29" t="s">
        <v>1</v>
      </c>
      <c r="F606" s="30">
        <v>130</v>
      </c>
      <c r="G606" s="12"/>
      <c r="H606" s="13"/>
    </row>
    <row r="607" spans="1:8" s="2" customFormat="1" ht="16.9" customHeight="1">
      <c r="A607" s="12"/>
      <c r="B607" s="13"/>
      <c r="C607" s="31" t="s">
        <v>1</v>
      </c>
      <c r="D607" s="31" t="s">
        <v>3241</v>
      </c>
      <c r="E607" s="4" t="s">
        <v>1</v>
      </c>
      <c r="F607" s="32">
        <v>130</v>
      </c>
      <c r="G607" s="12"/>
      <c r="H607" s="13"/>
    </row>
    <row r="608" spans="1:8" s="2" customFormat="1" ht="16.9" customHeight="1">
      <c r="A608" s="12"/>
      <c r="B608" s="13"/>
      <c r="C608" s="31" t="s">
        <v>159</v>
      </c>
      <c r="D608" s="31" t="s">
        <v>3873</v>
      </c>
      <c r="E608" s="4" t="s">
        <v>1</v>
      </c>
      <c r="F608" s="32">
        <v>130</v>
      </c>
      <c r="G608" s="12"/>
      <c r="H608" s="13"/>
    </row>
    <row r="609" spans="1:8" s="2" customFormat="1" ht="16.9" customHeight="1">
      <c r="A609" s="12"/>
      <c r="B609" s="13"/>
      <c r="C609" s="33" t="s">
        <v>4923</v>
      </c>
      <c r="D609" s="12"/>
      <c r="E609" s="12"/>
      <c r="F609" s="12"/>
      <c r="G609" s="12"/>
      <c r="H609" s="13"/>
    </row>
    <row r="610" spans="1:8" s="2" customFormat="1" ht="16.9" customHeight="1">
      <c r="A610" s="12"/>
      <c r="B610" s="13"/>
      <c r="C610" s="31" t="s">
        <v>3238</v>
      </c>
      <c r="D610" s="31" t="s">
        <v>3239</v>
      </c>
      <c r="E610" s="4" t="s">
        <v>303</v>
      </c>
      <c r="F610" s="32">
        <v>65</v>
      </c>
      <c r="G610" s="12"/>
      <c r="H610" s="13"/>
    </row>
    <row r="611" spans="1:8" s="2" customFormat="1" ht="16.9" customHeight="1">
      <c r="A611" s="12"/>
      <c r="B611" s="13"/>
      <c r="C611" s="31" t="s">
        <v>3244</v>
      </c>
      <c r="D611" s="31" t="s">
        <v>3245</v>
      </c>
      <c r="E611" s="4" t="s">
        <v>303</v>
      </c>
      <c r="F611" s="32">
        <v>65</v>
      </c>
      <c r="G611" s="12"/>
      <c r="H611" s="13"/>
    </row>
    <row r="612" spans="1:8" s="2" customFormat="1" ht="22.5">
      <c r="A612" s="12"/>
      <c r="B612" s="13"/>
      <c r="C612" s="31" t="s">
        <v>324</v>
      </c>
      <c r="D612" s="31" t="s">
        <v>325</v>
      </c>
      <c r="E612" s="4" t="s">
        <v>303</v>
      </c>
      <c r="F612" s="32">
        <v>65</v>
      </c>
      <c r="G612" s="12"/>
      <c r="H612" s="13"/>
    </row>
    <row r="613" spans="1:8" s="2" customFormat="1" ht="22.5">
      <c r="A613" s="12"/>
      <c r="B613" s="13"/>
      <c r="C613" s="31" t="s">
        <v>328</v>
      </c>
      <c r="D613" s="31" t="s">
        <v>329</v>
      </c>
      <c r="E613" s="4" t="s">
        <v>303</v>
      </c>
      <c r="F613" s="32">
        <v>1300</v>
      </c>
      <c r="G613" s="12"/>
      <c r="H613" s="13"/>
    </row>
    <row r="614" spans="1:8" s="2" customFormat="1" ht="22.5">
      <c r="A614" s="12"/>
      <c r="B614" s="13"/>
      <c r="C614" s="31" t="s">
        <v>333</v>
      </c>
      <c r="D614" s="31" t="s">
        <v>334</v>
      </c>
      <c r="E614" s="4" t="s">
        <v>303</v>
      </c>
      <c r="F614" s="32">
        <v>65</v>
      </c>
      <c r="G614" s="12"/>
      <c r="H614" s="13"/>
    </row>
    <row r="615" spans="1:8" s="2" customFormat="1" ht="22.5">
      <c r="A615" s="12"/>
      <c r="B615" s="13"/>
      <c r="C615" s="31" t="s">
        <v>337</v>
      </c>
      <c r="D615" s="31" t="s">
        <v>338</v>
      </c>
      <c r="E615" s="4" t="s">
        <v>303</v>
      </c>
      <c r="F615" s="32">
        <v>1300</v>
      </c>
      <c r="G615" s="12"/>
      <c r="H615" s="13"/>
    </row>
    <row r="616" spans="1:8" s="2" customFormat="1" ht="22.5">
      <c r="A616" s="12"/>
      <c r="B616" s="13"/>
      <c r="C616" s="31" t="s">
        <v>345</v>
      </c>
      <c r="D616" s="31" t="s">
        <v>346</v>
      </c>
      <c r="E616" s="4" t="s">
        <v>347</v>
      </c>
      <c r="F616" s="32">
        <v>234</v>
      </c>
      <c r="G616" s="12"/>
      <c r="H616" s="13"/>
    </row>
    <row r="617" spans="1:8" s="2" customFormat="1" ht="16.9" customHeight="1">
      <c r="A617" s="12"/>
      <c r="B617" s="13"/>
      <c r="C617" s="31" t="s">
        <v>341</v>
      </c>
      <c r="D617" s="31" t="s">
        <v>342</v>
      </c>
      <c r="E617" s="4" t="s">
        <v>303</v>
      </c>
      <c r="F617" s="32">
        <v>130</v>
      </c>
      <c r="G617" s="12"/>
      <c r="H617" s="13"/>
    </row>
    <row r="618" spans="1:8" s="2" customFormat="1" ht="16.9" customHeight="1">
      <c r="A618" s="12"/>
      <c r="B618" s="13"/>
      <c r="C618" s="27" t="s">
        <v>547</v>
      </c>
      <c r="D618" s="28" t="s">
        <v>3869</v>
      </c>
      <c r="E618" s="29" t="s">
        <v>1</v>
      </c>
      <c r="F618" s="30">
        <v>230</v>
      </c>
      <c r="G618" s="12"/>
      <c r="H618" s="13"/>
    </row>
    <row r="619" spans="1:8" s="2" customFormat="1" ht="16.9" customHeight="1">
      <c r="A619" s="12"/>
      <c r="B619" s="13"/>
      <c r="C619" s="31" t="s">
        <v>1</v>
      </c>
      <c r="D619" s="31" t="s">
        <v>3883</v>
      </c>
      <c r="E619" s="4" t="s">
        <v>1</v>
      </c>
      <c r="F619" s="32">
        <v>230</v>
      </c>
      <c r="G619" s="12"/>
      <c r="H619" s="13"/>
    </row>
    <row r="620" spans="1:8" s="2" customFormat="1" ht="16.9" customHeight="1">
      <c r="A620" s="12"/>
      <c r="B620" s="13"/>
      <c r="C620" s="31" t="s">
        <v>547</v>
      </c>
      <c r="D620" s="31" t="s">
        <v>3884</v>
      </c>
      <c r="E620" s="4" t="s">
        <v>1</v>
      </c>
      <c r="F620" s="32">
        <v>230</v>
      </c>
      <c r="G620" s="12"/>
      <c r="H620" s="13"/>
    </row>
    <row r="621" spans="1:8" s="2" customFormat="1" ht="16.9" customHeight="1">
      <c r="A621" s="12"/>
      <c r="B621" s="13"/>
      <c r="C621" s="33" t="s">
        <v>4923</v>
      </c>
      <c r="D621" s="12"/>
      <c r="E621" s="12"/>
      <c r="F621" s="12"/>
      <c r="G621" s="12"/>
      <c r="H621" s="13"/>
    </row>
    <row r="622" spans="1:8" s="2" customFormat="1" ht="16.9" customHeight="1">
      <c r="A622" s="12"/>
      <c r="B622" s="13"/>
      <c r="C622" s="31" t="s">
        <v>3880</v>
      </c>
      <c r="D622" s="31" t="s">
        <v>3881</v>
      </c>
      <c r="E622" s="4" t="s">
        <v>381</v>
      </c>
      <c r="F622" s="32">
        <v>230</v>
      </c>
      <c r="G622" s="12"/>
      <c r="H622" s="13"/>
    </row>
    <row r="623" spans="1:8" s="2" customFormat="1" ht="16.9" customHeight="1">
      <c r="A623" s="12"/>
      <c r="B623" s="13"/>
      <c r="C623" s="31" t="s">
        <v>3885</v>
      </c>
      <c r="D623" s="31" t="s">
        <v>3886</v>
      </c>
      <c r="E623" s="4" t="s">
        <v>381</v>
      </c>
      <c r="F623" s="32">
        <v>230</v>
      </c>
      <c r="G623" s="12"/>
      <c r="H623" s="13"/>
    </row>
    <row r="624" spans="1:8" s="2" customFormat="1" ht="16.9" customHeight="1">
      <c r="A624" s="12"/>
      <c r="B624" s="13"/>
      <c r="C624" s="31" t="s">
        <v>3888</v>
      </c>
      <c r="D624" s="31" t="s">
        <v>3889</v>
      </c>
      <c r="E624" s="4" t="s">
        <v>381</v>
      </c>
      <c r="F624" s="32">
        <v>230</v>
      </c>
      <c r="G624" s="12"/>
      <c r="H624" s="13"/>
    </row>
    <row r="625" spans="1:8" s="2" customFormat="1" ht="22.5">
      <c r="A625" s="12"/>
      <c r="B625" s="13"/>
      <c r="C625" s="31" t="s">
        <v>3892</v>
      </c>
      <c r="D625" s="31" t="s">
        <v>3893</v>
      </c>
      <c r="E625" s="4" t="s">
        <v>381</v>
      </c>
      <c r="F625" s="32">
        <v>230</v>
      </c>
      <c r="G625" s="12"/>
      <c r="H625" s="13"/>
    </row>
    <row r="626" spans="1:8" s="2" customFormat="1" ht="16.9" customHeight="1">
      <c r="A626" s="12"/>
      <c r="B626" s="13"/>
      <c r="C626" s="27" t="s">
        <v>3870</v>
      </c>
      <c r="D626" s="28" t="s">
        <v>3871</v>
      </c>
      <c r="E626" s="29" t="s">
        <v>1</v>
      </c>
      <c r="F626" s="30">
        <v>340</v>
      </c>
      <c r="G626" s="12"/>
      <c r="H626" s="13"/>
    </row>
    <row r="627" spans="1:8" s="2" customFormat="1" ht="16.9" customHeight="1">
      <c r="A627" s="12"/>
      <c r="B627" s="13"/>
      <c r="C627" s="31" t="s">
        <v>1</v>
      </c>
      <c r="D627" s="31" t="s">
        <v>3859</v>
      </c>
      <c r="E627" s="4" t="s">
        <v>1</v>
      </c>
      <c r="F627" s="32">
        <v>340</v>
      </c>
      <c r="G627" s="12"/>
      <c r="H627" s="13"/>
    </row>
    <row r="628" spans="1:8" s="2" customFormat="1" ht="16.9" customHeight="1">
      <c r="A628" s="12"/>
      <c r="B628" s="13"/>
      <c r="C628" s="31" t="s">
        <v>3870</v>
      </c>
      <c r="D628" s="31" t="s">
        <v>3879</v>
      </c>
      <c r="E628" s="4" t="s">
        <v>1</v>
      </c>
      <c r="F628" s="32">
        <v>340</v>
      </c>
      <c r="G628" s="12"/>
      <c r="H628" s="13"/>
    </row>
    <row r="629" spans="1:8" s="2" customFormat="1" ht="16.9" customHeight="1">
      <c r="A629" s="12"/>
      <c r="B629" s="13"/>
      <c r="C629" s="33" t="s">
        <v>4923</v>
      </c>
      <c r="D629" s="12"/>
      <c r="E629" s="12"/>
      <c r="F629" s="12"/>
      <c r="G629" s="12"/>
      <c r="H629" s="13"/>
    </row>
    <row r="630" spans="1:8" s="2" customFormat="1" ht="16.9" customHeight="1">
      <c r="A630" s="12"/>
      <c r="B630" s="13"/>
      <c r="C630" s="31" t="s">
        <v>2609</v>
      </c>
      <c r="D630" s="31" t="s">
        <v>2610</v>
      </c>
      <c r="E630" s="4" t="s">
        <v>381</v>
      </c>
      <c r="F630" s="32">
        <v>340</v>
      </c>
      <c r="G630" s="12"/>
      <c r="H630" s="13"/>
    </row>
    <row r="631" spans="1:8" s="2" customFormat="1" ht="16.9" customHeight="1">
      <c r="A631" s="12"/>
      <c r="B631" s="13"/>
      <c r="C631" s="31" t="s">
        <v>3264</v>
      </c>
      <c r="D631" s="31" t="s">
        <v>3265</v>
      </c>
      <c r="E631" s="4" t="s">
        <v>381</v>
      </c>
      <c r="F631" s="32">
        <v>340</v>
      </c>
      <c r="G631" s="12"/>
      <c r="H631" s="13"/>
    </row>
    <row r="632" spans="1:8" s="2" customFormat="1" ht="16.9" customHeight="1">
      <c r="A632" s="12"/>
      <c r="B632" s="13"/>
      <c r="C632" s="31" t="s">
        <v>3318</v>
      </c>
      <c r="D632" s="31" t="s">
        <v>3319</v>
      </c>
      <c r="E632" s="4" t="s">
        <v>381</v>
      </c>
      <c r="F632" s="32">
        <v>340</v>
      </c>
      <c r="G632" s="12"/>
      <c r="H632" s="13"/>
    </row>
    <row r="633" spans="1:8" s="2" customFormat="1" ht="16.9" customHeight="1">
      <c r="A633" s="12"/>
      <c r="B633" s="13"/>
      <c r="C633" s="31" t="s">
        <v>3321</v>
      </c>
      <c r="D633" s="31" t="s">
        <v>3322</v>
      </c>
      <c r="E633" s="4" t="s">
        <v>381</v>
      </c>
      <c r="F633" s="32">
        <v>340</v>
      </c>
      <c r="G633" s="12"/>
      <c r="H633" s="13"/>
    </row>
    <row r="634" spans="1:8" s="2" customFormat="1" ht="26.45" customHeight="1">
      <c r="A634" s="12"/>
      <c r="B634" s="13"/>
      <c r="C634" s="26" t="s">
        <v>4935</v>
      </c>
      <c r="D634" s="26" t="s">
        <v>141</v>
      </c>
      <c r="E634" s="12"/>
      <c r="F634" s="12"/>
      <c r="G634" s="12"/>
      <c r="H634" s="13"/>
    </row>
    <row r="635" spans="1:8" s="2" customFormat="1" ht="16.9" customHeight="1">
      <c r="A635" s="12"/>
      <c r="B635" s="13"/>
      <c r="C635" s="27" t="s">
        <v>4936</v>
      </c>
      <c r="D635" s="28" t="s">
        <v>4937</v>
      </c>
      <c r="E635" s="29" t="s">
        <v>1</v>
      </c>
      <c r="F635" s="30">
        <v>117</v>
      </c>
      <c r="G635" s="12"/>
      <c r="H635" s="13"/>
    </row>
    <row r="636" spans="1:8" s="2" customFormat="1" ht="16.9" customHeight="1">
      <c r="A636" s="12"/>
      <c r="B636" s="13"/>
      <c r="C636" s="31" t="s">
        <v>4936</v>
      </c>
      <c r="D636" s="31" t="s">
        <v>4938</v>
      </c>
      <c r="E636" s="4" t="s">
        <v>1</v>
      </c>
      <c r="F636" s="32">
        <v>117</v>
      </c>
      <c r="G636" s="12"/>
      <c r="H636" s="13"/>
    </row>
    <row r="637" spans="1:8" s="2" customFormat="1" ht="16.9" customHeight="1">
      <c r="A637" s="12"/>
      <c r="B637" s="13"/>
      <c r="C637" s="27" t="s">
        <v>4939</v>
      </c>
      <c r="D637" s="28" t="s">
        <v>4940</v>
      </c>
      <c r="E637" s="29" t="s">
        <v>1</v>
      </c>
      <c r="F637" s="30">
        <v>0.081</v>
      </c>
      <c r="G637" s="12"/>
      <c r="H637" s="13"/>
    </row>
    <row r="638" spans="1:8" s="2" customFormat="1" ht="16.9" customHeight="1">
      <c r="A638" s="12"/>
      <c r="B638" s="13"/>
      <c r="C638" s="31" t="s">
        <v>4939</v>
      </c>
      <c r="D638" s="31" t="s">
        <v>4705</v>
      </c>
      <c r="E638" s="4" t="s">
        <v>1</v>
      </c>
      <c r="F638" s="32">
        <v>0.081</v>
      </c>
      <c r="G638" s="12"/>
      <c r="H638" s="13"/>
    </row>
    <row r="639" spans="1:8" s="2" customFormat="1" ht="16.9" customHeight="1">
      <c r="A639" s="12"/>
      <c r="B639" s="13"/>
      <c r="C639" s="27" t="s">
        <v>4941</v>
      </c>
      <c r="D639" s="28" t="s">
        <v>4942</v>
      </c>
      <c r="E639" s="29" t="s">
        <v>1</v>
      </c>
      <c r="F639" s="30">
        <v>49.238</v>
      </c>
      <c r="G639" s="12"/>
      <c r="H639" s="13"/>
    </row>
    <row r="640" spans="1:8" s="2" customFormat="1" ht="16.9" customHeight="1">
      <c r="A640" s="12"/>
      <c r="B640" s="13"/>
      <c r="C640" s="31" t="s">
        <v>1</v>
      </c>
      <c r="D640" s="31" t="s">
        <v>4943</v>
      </c>
      <c r="E640" s="4" t="s">
        <v>1</v>
      </c>
      <c r="F640" s="32">
        <v>35.591</v>
      </c>
      <c r="G640" s="12"/>
      <c r="H640" s="13"/>
    </row>
    <row r="641" spans="1:8" s="2" customFormat="1" ht="16.9" customHeight="1">
      <c r="A641" s="12"/>
      <c r="B641" s="13"/>
      <c r="C641" s="31" t="s">
        <v>1</v>
      </c>
      <c r="D641" s="31" t="s">
        <v>4944</v>
      </c>
      <c r="E641" s="4" t="s">
        <v>1</v>
      </c>
      <c r="F641" s="32">
        <v>0</v>
      </c>
      <c r="G641" s="12"/>
      <c r="H641" s="13"/>
    </row>
    <row r="642" spans="1:8" s="2" customFormat="1" ht="16.9" customHeight="1">
      <c r="A642" s="12"/>
      <c r="B642" s="13"/>
      <c r="C642" s="31" t="s">
        <v>1</v>
      </c>
      <c r="D642" s="31" t="s">
        <v>340</v>
      </c>
      <c r="E642" s="4" t="s">
        <v>1</v>
      </c>
      <c r="F642" s="32">
        <v>8</v>
      </c>
      <c r="G642" s="12"/>
      <c r="H642" s="13"/>
    </row>
    <row r="643" spans="1:8" s="2" customFormat="1" ht="16.9" customHeight="1">
      <c r="A643" s="12"/>
      <c r="B643" s="13"/>
      <c r="C643" s="31" t="s">
        <v>1</v>
      </c>
      <c r="D643" s="31" t="s">
        <v>4945</v>
      </c>
      <c r="E643" s="4" t="s">
        <v>1</v>
      </c>
      <c r="F643" s="32">
        <v>0</v>
      </c>
      <c r="G643" s="12"/>
      <c r="H643" s="13"/>
    </row>
    <row r="644" spans="1:8" s="2" customFormat="1" ht="16.9" customHeight="1">
      <c r="A644" s="12"/>
      <c r="B644" s="13"/>
      <c r="C644" s="31" t="s">
        <v>1</v>
      </c>
      <c r="D644" s="31" t="s">
        <v>4946</v>
      </c>
      <c r="E644" s="4" t="s">
        <v>1</v>
      </c>
      <c r="F644" s="32">
        <v>0.948</v>
      </c>
      <c r="G644" s="12"/>
      <c r="H644" s="13"/>
    </row>
    <row r="645" spans="1:8" s="2" customFormat="1" ht="16.9" customHeight="1">
      <c r="A645" s="12"/>
      <c r="B645" s="13"/>
      <c r="C645" s="31" t="s">
        <v>1</v>
      </c>
      <c r="D645" s="31" t="s">
        <v>4947</v>
      </c>
      <c r="E645" s="4" t="s">
        <v>1</v>
      </c>
      <c r="F645" s="32">
        <v>0</v>
      </c>
      <c r="G645" s="12"/>
      <c r="H645" s="13"/>
    </row>
    <row r="646" spans="1:8" s="2" customFormat="1" ht="16.9" customHeight="1">
      <c r="A646" s="12"/>
      <c r="B646" s="13"/>
      <c r="C646" s="31" t="s">
        <v>1</v>
      </c>
      <c r="D646" s="31" t="s">
        <v>4948</v>
      </c>
      <c r="E646" s="4" t="s">
        <v>1</v>
      </c>
      <c r="F646" s="32">
        <v>4.699</v>
      </c>
      <c r="G646" s="12"/>
      <c r="H646" s="13"/>
    </row>
    <row r="647" spans="1:8" s="2" customFormat="1" ht="16.9" customHeight="1">
      <c r="A647" s="12"/>
      <c r="B647" s="13"/>
      <c r="C647" s="31" t="s">
        <v>4941</v>
      </c>
      <c r="D647" s="31" t="s">
        <v>430</v>
      </c>
      <c r="E647" s="4" t="s">
        <v>1</v>
      </c>
      <c r="F647" s="32">
        <v>49.238</v>
      </c>
      <c r="G647" s="12"/>
      <c r="H647" s="13"/>
    </row>
    <row r="648" spans="1:8" s="2" customFormat="1" ht="16.9" customHeight="1">
      <c r="A648" s="12"/>
      <c r="B648" s="13"/>
      <c r="C648" s="27" t="s">
        <v>4949</v>
      </c>
      <c r="D648" s="28" t="s">
        <v>4950</v>
      </c>
      <c r="E648" s="29" t="s">
        <v>1</v>
      </c>
      <c r="F648" s="30">
        <v>14.304</v>
      </c>
      <c r="G648" s="12"/>
      <c r="H648" s="13"/>
    </row>
    <row r="649" spans="1:8" s="2" customFormat="1" ht="16.9" customHeight="1">
      <c r="A649" s="12"/>
      <c r="B649" s="13"/>
      <c r="C649" s="31" t="s">
        <v>1</v>
      </c>
      <c r="D649" s="31" t="s">
        <v>4951</v>
      </c>
      <c r="E649" s="4" t="s">
        <v>1</v>
      </c>
      <c r="F649" s="32">
        <v>10.944</v>
      </c>
      <c r="G649" s="12"/>
      <c r="H649" s="13"/>
    </row>
    <row r="650" spans="1:8" s="2" customFormat="1" ht="16.9" customHeight="1">
      <c r="A650" s="12"/>
      <c r="B650" s="13"/>
      <c r="C650" s="31" t="s">
        <v>1</v>
      </c>
      <c r="D650" s="31" t="s">
        <v>4952</v>
      </c>
      <c r="E650" s="4" t="s">
        <v>1</v>
      </c>
      <c r="F650" s="32">
        <v>3.36</v>
      </c>
      <c r="G650" s="12"/>
      <c r="H650" s="13"/>
    </row>
    <row r="651" spans="1:8" s="2" customFormat="1" ht="16.9" customHeight="1">
      <c r="A651" s="12"/>
      <c r="B651" s="13"/>
      <c r="C651" s="31" t="s">
        <v>4949</v>
      </c>
      <c r="D651" s="31" t="s">
        <v>309</v>
      </c>
      <c r="E651" s="4" t="s">
        <v>1</v>
      </c>
      <c r="F651" s="32">
        <v>14.304</v>
      </c>
      <c r="G651" s="12"/>
      <c r="H651" s="13"/>
    </row>
    <row r="652" spans="1:8" s="2" customFormat="1" ht="16.9" customHeight="1">
      <c r="A652" s="12"/>
      <c r="B652" s="13"/>
      <c r="C652" s="27" t="s">
        <v>4953</v>
      </c>
      <c r="D652" s="28" t="s">
        <v>4954</v>
      </c>
      <c r="E652" s="29" t="s">
        <v>1</v>
      </c>
      <c r="F652" s="30">
        <v>50.24</v>
      </c>
      <c r="G652" s="12"/>
      <c r="H652" s="13"/>
    </row>
    <row r="653" spans="1:8" s="2" customFormat="1" ht="16.9" customHeight="1">
      <c r="A653" s="12"/>
      <c r="B653" s="13"/>
      <c r="C653" s="31" t="s">
        <v>1</v>
      </c>
      <c r="D653" s="31" t="s">
        <v>4955</v>
      </c>
      <c r="E653" s="4" t="s">
        <v>1</v>
      </c>
      <c r="F653" s="32">
        <v>46.16</v>
      </c>
      <c r="G653" s="12"/>
      <c r="H653" s="13"/>
    </row>
    <row r="654" spans="1:8" s="2" customFormat="1" ht="16.9" customHeight="1">
      <c r="A654" s="12"/>
      <c r="B654" s="13"/>
      <c r="C654" s="31" t="s">
        <v>1</v>
      </c>
      <c r="D654" s="31" t="s">
        <v>4956</v>
      </c>
      <c r="E654" s="4" t="s">
        <v>1</v>
      </c>
      <c r="F654" s="32">
        <v>4.08</v>
      </c>
      <c r="G654" s="12"/>
      <c r="H654" s="13"/>
    </row>
    <row r="655" spans="1:8" s="2" customFormat="1" ht="16.9" customHeight="1">
      <c r="A655" s="12"/>
      <c r="B655" s="13"/>
      <c r="C655" s="31" t="s">
        <v>4953</v>
      </c>
      <c r="D655" s="31" t="s">
        <v>309</v>
      </c>
      <c r="E655" s="4" t="s">
        <v>1</v>
      </c>
      <c r="F655" s="32">
        <v>50.24</v>
      </c>
      <c r="G655" s="12"/>
      <c r="H655" s="13"/>
    </row>
    <row r="656" spans="1:8" s="2" customFormat="1" ht="16.9" customHeight="1">
      <c r="A656" s="12"/>
      <c r="B656" s="13"/>
      <c r="C656" s="27" t="s">
        <v>4957</v>
      </c>
      <c r="D656" s="28" t="s">
        <v>4958</v>
      </c>
      <c r="E656" s="29" t="s">
        <v>1</v>
      </c>
      <c r="F656" s="30">
        <v>2.4</v>
      </c>
      <c r="G656" s="12"/>
      <c r="H656" s="13"/>
    </row>
    <row r="657" spans="1:8" s="2" customFormat="1" ht="16.9" customHeight="1">
      <c r="A657" s="12"/>
      <c r="B657" s="13"/>
      <c r="C657" s="31" t="s">
        <v>1</v>
      </c>
      <c r="D657" s="31" t="s">
        <v>4959</v>
      </c>
      <c r="E657" s="4" t="s">
        <v>1</v>
      </c>
      <c r="F657" s="32">
        <v>2.4</v>
      </c>
      <c r="G657" s="12"/>
      <c r="H657" s="13"/>
    </row>
    <row r="658" spans="1:8" s="2" customFormat="1" ht="16.9" customHeight="1">
      <c r="A658" s="12"/>
      <c r="B658" s="13"/>
      <c r="C658" s="31" t="s">
        <v>4957</v>
      </c>
      <c r="D658" s="31" t="s">
        <v>309</v>
      </c>
      <c r="E658" s="4" t="s">
        <v>1</v>
      </c>
      <c r="F658" s="32">
        <v>2.4</v>
      </c>
      <c r="G658" s="12"/>
      <c r="H658" s="13"/>
    </row>
    <row r="659" spans="1:8" s="2" customFormat="1" ht="16.9" customHeight="1">
      <c r="A659" s="12"/>
      <c r="B659" s="13"/>
      <c r="C659" s="27" t="s">
        <v>4960</v>
      </c>
      <c r="D659" s="28" t="s">
        <v>4961</v>
      </c>
      <c r="E659" s="29" t="s">
        <v>1</v>
      </c>
      <c r="F659" s="30">
        <v>183.944</v>
      </c>
      <c r="G659" s="12"/>
      <c r="H659" s="13"/>
    </row>
    <row r="660" spans="1:8" s="2" customFormat="1" ht="16.9" customHeight="1">
      <c r="A660" s="12"/>
      <c r="B660" s="13"/>
      <c r="C660" s="31" t="s">
        <v>4960</v>
      </c>
      <c r="D660" s="31" t="s">
        <v>4962</v>
      </c>
      <c r="E660" s="4" t="s">
        <v>1</v>
      </c>
      <c r="F660" s="32">
        <v>183.944</v>
      </c>
      <c r="G660" s="12"/>
      <c r="H660" s="13"/>
    </row>
    <row r="661" spans="1:8" s="2" customFormat="1" ht="16.9" customHeight="1">
      <c r="A661" s="12"/>
      <c r="B661" s="13"/>
      <c r="C661" s="27" t="s">
        <v>4963</v>
      </c>
      <c r="D661" s="28" t="s">
        <v>4964</v>
      </c>
      <c r="E661" s="29" t="s">
        <v>1</v>
      </c>
      <c r="F661" s="30">
        <v>17.149</v>
      </c>
      <c r="G661" s="12"/>
      <c r="H661" s="13"/>
    </row>
    <row r="662" spans="1:8" s="2" customFormat="1" ht="16.9" customHeight="1">
      <c r="A662" s="12"/>
      <c r="B662" s="13"/>
      <c r="C662" s="31" t="s">
        <v>1</v>
      </c>
      <c r="D662" s="31" t="s">
        <v>4965</v>
      </c>
      <c r="E662" s="4" t="s">
        <v>1</v>
      </c>
      <c r="F662" s="32">
        <v>3.8</v>
      </c>
      <c r="G662" s="12"/>
      <c r="H662" s="13"/>
    </row>
    <row r="663" spans="1:8" s="2" customFormat="1" ht="16.9" customHeight="1">
      <c r="A663" s="12"/>
      <c r="B663" s="13"/>
      <c r="C663" s="31" t="s">
        <v>1</v>
      </c>
      <c r="D663" s="31" t="s">
        <v>4966</v>
      </c>
      <c r="E663" s="4" t="s">
        <v>1</v>
      </c>
      <c r="F663" s="32">
        <v>13.43</v>
      </c>
      <c r="G663" s="12"/>
      <c r="H663" s="13"/>
    </row>
    <row r="664" spans="1:8" s="2" customFormat="1" ht="16.9" customHeight="1">
      <c r="A664" s="12"/>
      <c r="B664" s="13"/>
      <c r="C664" s="31" t="s">
        <v>1</v>
      </c>
      <c r="D664" s="31" t="s">
        <v>4967</v>
      </c>
      <c r="E664" s="4" t="s">
        <v>1</v>
      </c>
      <c r="F664" s="32">
        <v>-0.081</v>
      </c>
      <c r="G664" s="12"/>
      <c r="H664" s="13"/>
    </row>
    <row r="665" spans="1:8" s="2" customFormat="1" ht="16.9" customHeight="1">
      <c r="A665" s="12"/>
      <c r="B665" s="13"/>
      <c r="C665" s="31" t="s">
        <v>4963</v>
      </c>
      <c r="D665" s="31" t="s">
        <v>430</v>
      </c>
      <c r="E665" s="4" t="s">
        <v>1</v>
      </c>
      <c r="F665" s="32">
        <v>17.149</v>
      </c>
      <c r="G665" s="12"/>
      <c r="H665" s="13"/>
    </row>
    <row r="666" spans="1:8" s="2" customFormat="1" ht="16.9" customHeight="1">
      <c r="A666" s="12"/>
      <c r="B666" s="13"/>
      <c r="C666" s="27" t="s">
        <v>4537</v>
      </c>
      <c r="D666" s="28" t="s">
        <v>4538</v>
      </c>
      <c r="E666" s="29" t="s">
        <v>1</v>
      </c>
      <c r="F666" s="30">
        <v>26.944</v>
      </c>
      <c r="G666" s="12"/>
      <c r="H666" s="13"/>
    </row>
    <row r="667" spans="1:8" s="2" customFormat="1" ht="16.9" customHeight="1">
      <c r="A667" s="12"/>
      <c r="B667" s="13"/>
      <c r="C667" s="31" t="s">
        <v>1</v>
      </c>
      <c r="D667" s="31" t="s">
        <v>4587</v>
      </c>
      <c r="E667" s="4" t="s">
        <v>1</v>
      </c>
      <c r="F667" s="32">
        <v>0</v>
      </c>
      <c r="G667" s="12"/>
      <c r="H667" s="13"/>
    </row>
    <row r="668" spans="1:8" s="2" customFormat="1" ht="16.9" customHeight="1">
      <c r="A668" s="12"/>
      <c r="B668" s="13"/>
      <c r="C668" s="31" t="s">
        <v>4537</v>
      </c>
      <c r="D668" s="31" t="s">
        <v>4588</v>
      </c>
      <c r="E668" s="4" t="s">
        <v>1</v>
      </c>
      <c r="F668" s="32">
        <v>26.944</v>
      </c>
      <c r="G668" s="12"/>
      <c r="H668" s="13"/>
    </row>
    <row r="669" spans="1:8" s="2" customFormat="1" ht="16.9" customHeight="1">
      <c r="A669" s="12"/>
      <c r="B669" s="13"/>
      <c r="C669" s="27" t="s">
        <v>4968</v>
      </c>
      <c r="D669" s="28" t="s">
        <v>4969</v>
      </c>
      <c r="E669" s="29" t="s">
        <v>1</v>
      </c>
      <c r="F669" s="30">
        <v>7.447</v>
      </c>
      <c r="G669" s="12"/>
      <c r="H669" s="13"/>
    </row>
    <row r="670" spans="1:8" s="2" customFormat="1" ht="16.9" customHeight="1">
      <c r="A670" s="12"/>
      <c r="B670" s="13"/>
      <c r="C670" s="31" t="s">
        <v>1</v>
      </c>
      <c r="D670" s="31" t="s">
        <v>4607</v>
      </c>
      <c r="E670" s="4" t="s">
        <v>1</v>
      </c>
      <c r="F670" s="32">
        <v>4.072</v>
      </c>
      <c r="G670" s="12"/>
      <c r="H670" s="13"/>
    </row>
    <row r="671" spans="1:8" s="2" customFormat="1" ht="16.9" customHeight="1">
      <c r="A671" s="12"/>
      <c r="B671" s="13"/>
      <c r="C671" s="31" t="s">
        <v>1</v>
      </c>
      <c r="D671" s="31" t="s">
        <v>4608</v>
      </c>
      <c r="E671" s="4" t="s">
        <v>1</v>
      </c>
      <c r="F671" s="32">
        <v>3.375</v>
      </c>
      <c r="G671" s="12"/>
      <c r="H671" s="13"/>
    </row>
    <row r="672" spans="1:8" s="2" customFormat="1" ht="16.9" customHeight="1">
      <c r="A672" s="12"/>
      <c r="B672" s="13"/>
      <c r="C672" s="31" t="s">
        <v>4968</v>
      </c>
      <c r="D672" s="31" t="s">
        <v>430</v>
      </c>
      <c r="E672" s="4" t="s">
        <v>1</v>
      </c>
      <c r="F672" s="32">
        <v>7.447</v>
      </c>
      <c r="G672" s="12"/>
      <c r="H672" s="13"/>
    </row>
    <row r="673" spans="1:8" s="2" customFormat="1" ht="16.9" customHeight="1">
      <c r="A673" s="12"/>
      <c r="B673" s="13"/>
      <c r="C673" s="27" t="s">
        <v>4970</v>
      </c>
      <c r="D673" s="28" t="s">
        <v>4971</v>
      </c>
      <c r="E673" s="29" t="s">
        <v>1</v>
      </c>
      <c r="F673" s="30">
        <v>1.2</v>
      </c>
      <c r="G673" s="12"/>
      <c r="H673" s="13"/>
    </row>
    <row r="674" spans="1:8" s="2" customFormat="1" ht="16.9" customHeight="1">
      <c r="A674" s="12"/>
      <c r="B674" s="13"/>
      <c r="C674" s="31" t="s">
        <v>4970</v>
      </c>
      <c r="D674" s="31" t="s">
        <v>4612</v>
      </c>
      <c r="E674" s="4" t="s">
        <v>1</v>
      </c>
      <c r="F674" s="32">
        <v>1.2</v>
      </c>
      <c r="G674" s="12"/>
      <c r="H674" s="13"/>
    </row>
    <row r="675" spans="1:8" s="2" customFormat="1" ht="7.35" customHeight="1">
      <c r="A675" s="12"/>
      <c r="B675" s="14"/>
      <c r="C675" s="15"/>
      <c r="D675" s="15"/>
      <c r="E675" s="15"/>
      <c r="F675" s="15"/>
      <c r="G675" s="15"/>
      <c r="H675" s="13"/>
    </row>
    <row r="676" spans="1:8" s="2" customFormat="1" ht="12">
      <c r="A676" s="12"/>
      <c r="B676" s="12"/>
      <c r="C676" s="12"/>
      <c r="D676" s="12"/>
      <c r="E676" s="12"/>
      <c r="F676" s="12"/>
      <c r="G676" s="12"/>
      <c r="H676" s="12"/>
    </row>
    <row r="677" s="34" customFormat="1" ht="12"/>
    <row r="678" s="34" customFormat="1" ht="12"/>
    <row r="679" s="34" customFormat="1" ht="12"/>
    <row r="680" s="34" customFormat="1" ht="12"/>
    <row r="681" s="34" customFormat="1" ht="12"/>
    <row r="682" s="34" customFormat="1" ht="12"/>
    <row r="683" s="34" customFormat="1" ht="12"/>
    <row r="684" s="34" customFormat="1" ht="12"/>
    <row r="685" s="34" customFormat="1" ht="12"/>
  </sheetData>
  <sheetProtection password="D62F" sheet="1" objects="1" scenario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47">
      <selection activeCell="I148" sqref="I14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91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1591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1592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tr">
        <f>IF('Rekapitulace stavby'!AN10="","",'Rekapitulace stavby'!AN10)</f>
        <v/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tr">
        <f>IF('Rekapitulace stavby'!E11="","",'Rekapitulace stavby'!E11)</f>
        <v>ZOO Dvůr Králové a.s., Štefánikova 1029, D.K.n.L.</v>
      </c>
      <c r="F17" s="47"/>
      <c r="G17" s="47"/>
      <c r="H17" s="47"/>
      <c r="I17" s="45" t="s">
        <v>26</v>
      </c>
      <c r="J17" s="50" t="str">
        <f>IF('Rekapitulace stavby'!AN11="","",'Rekapitulace stavby'!AN11)</f>
        <v/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tr">
        <f>IF('Rekapitulace stavby'!AN16="","",'Rekapitulace stavby'!AN16)</f>
        <v/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tr">
        <f>IF('Rekapitulace stavby'!E17="","",'Rekapitulace stavby'!E17)</f>
        <v>Projektis spol. s r.o., Legionářská 562, D.K.n.L.</v>
      </c>
      <c r="F23" s="47"/>
      <c r="G23" s="47"/>
      <c r="H23" s="47"/>
      <c r="I23" s="45" t="s">
        <v>26</v>
      </c>
      <c r="J23" s="50" t="str">
        <f>IF('Rekapitulace stavby'!AN17="","",'Rekapitulace stavby'!AN17)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tr">
        <f>IF('Rekapitulace stavby'!AN19="","",'Rekapitulace stavby'!AN19)</f>
        <v/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tr">
        <f>IF('Rekapitulace stavby'!E20="","",'Rekapitulace stavby'!E20)</f>
        <v>ing. V. Švehla</v>
      </c>
      <c r="F26" s="47"/>
      <c r="G26" s="47"/>
      <c r="H26" s="47"/>
      <c r="I26" s="45" t="s">
        <v>26</v>
      </c>
      <c r="J26" s="50" t="str">
        <f>IF('Rekapitulace stavby'!AN20="","",'Rekapitulace stavby'!AN20)</f>
        <v/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ROUND(J127,0)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ROUND((SUM(BE127:BE177)),0)</f>
        <v>0</v>
      </c>
      <c r="G35" s="47"/>
      <c r="H35" s="47"/>
      <c r="I35" s="59">
        <v>0.21</v>
      </c>
      <c r="J35" s="58">
        <f>ROUND(((SUM(BE127:BE177))*I35),0)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ROUND((SUM(BF127:BF177)),0)</f>
        <v>0</v>
      </c>
      <c r="G36" s="47"/>
      <c r="H36" s="47"/>
      <c r="I36" s="59">
        <v>0.15</v>
      </c>
      <c r="J36" s="58">
        <f>ROUND(((SUM(BF127:BF177))*I36),0)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ROUND((SUM(BG127:BG177)),0)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ROUND((SUM(BH127:BH177)),0)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ROUND((SUM(BI127:BI177)),0)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bb - Zdravotní technika - změna B, 2.etapa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 xml:space="preserve"> 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J127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271</v>
      </c>
      <c r="E99" s="84"/>
      <c r="F99" s="84"/>
      <c r="G99" s="84"/>
      <c r="H99" s="84"/>
      <c r="I99" s="84"/>
      <c r="J99" s="85">
        <f>J128</f>
        <v>0</v>
      </c>
      <c r="L99" s="82"/>
    </row>
    <row r="100" spans="2:12" s="238" customFormat="1" ht="19.9" customHeight="1">
      <c r="B100" s="86"/>
      <c r="D100" s="87" t="s">
        <v>1593</v>
      </c>
      <c r="E100" s="88"/>
      <c r="F100" s="88"/>
      <c r="G100" s="88"/>
      <c r="H100" s="88"/>
      <c r="I100" s="88"/>
      <c r="J100" s="89">
        <f>J129</f>
        <v>0</v>
      </c>
      <c r="L100" s="86"/>
    </row>
    <row r="101" spans="2:12" s="238" customFormat="1" ht="19.9" customHeight="1">
      <c r="B101" s="86"/>
      <c r="D101" s="87" t="s">
        <v>1594</v>
      </c>
      <c r="E101" s="88"/>
      <c r="F101" s="88"/>
      <c r="G101" s="88"/>
      <c r="H101" s="88"/>
      <c r="I101" s="88"/>
      <c r="J101" s="89">
        <f>J144</f>
        <v>0</v>
      </c>
      <c r="L101" s="86"/>
    </row>
    <row r="102" spans="2:12" s="238" customFormat="1" ht="19.9" customHeight="1">
      <c r="B102" s="86"/>
      <c r="D102" s="87" t="s">
        <v>1595</v>
      </c>
      <c r="E102" s="88"/>
      <c r="F102" s="88"/>
      <c r="G102" s="88"/>
      <c r="H102" s="88"/>
      <c r="I102" s="88"/>
      <c r="J102" s="89">
        <f>J161</f>
        <v>0</v>
      </c>
      <c r="L102" s="86"/>
    </row>
    <row r="103" spans="2:12" s="238" customFormat="1" ht="19.9" customHeight="1">
      <c r="B103" s="86"/>
      <c r="D103" s="87" t="s">
        <v>1596</v>
      </c>
      <c r="E103" s="88"/>
      <c r="F103" s="88"/>
      <c r="G103" s="88"/>
      <c r="H103" s="88"/>
      <c r="I103" s="88"/>
      <c r="J103" s="89">
        <f>J164</f>
        <v>0</v>
      </c>
      <c r="L103" s="86"/>
    </row>
    <row r="104" spans="2:12" s="238" customFormat="1" ht="19.9" customHeight="1">
      <c r="B104" s="86"/>
      <c r="D104" s="87" t="s">
        <v>1597</v>
      </c>
      <c r="E104" s="88"/>
      <c r="F104" s="88"/>
      <c r="G104" s="88"/>
      <c r="H104" s="88"/>
      <c r="I104" s="88"/>
      <c r="J104" s="89">
        <f>J173</f>
        <v>0</v>
      </c>
      <c r="L104" s="86"/>
    </row>
    <row r="105" spans="2:12" s="81" customFormat="1" ht="24.95" customHeight="1">
      <c r="B105" s="82"/>
      <c r="D105" s="83" t="s">
        <v>1598</v>
      </c>
      <c r="E105" s="84"/>
      <c r="F105" s="84"/>
      <c r="G105" s="84"/>
      <c r="H105" s="84"/>
      <c r="I105" s="84"/>
      <c r="J105" s="85">
        <f>J176</f>
        <v>0</v>
      </c>
      <c r="L105" s="82"/>
    </row>
    <row r="106" spans="1:31" s="49" customFormat="1" ht="21.75" customHeight="1">
      <c r="A106" s="47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8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s="49" customFormat="1" ht="6.95" customHeight="1">
      <c r="A107" s="47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="38" customFormat="1" ht="12"/>
    <row r="109" s="38" customFormat="1" ht="12"/>
    <row r="110" s="38" customFormat="1" ht="12"/>
    <row r="111" spans="1:31" s="49" customFormat="1" ht="6.95" customHeight="1">
      <c r="A111" s="47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24.95" customHeight="1">
      <c r="A112" s="47"/>
      <c r="B112" s="46"/>
      <c r="C112" s="43" t="s">
        <v>283</v>
      </c>
      <c r="D112" s="47"/>
      <c r="E112" s="47"/>
      <c r="F112" s="47"/>
      <c r="G112" s="47"/>
      <c r="H112" s="47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6.95" customHeight="1">
      <c r="A113" s="47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16</v>
      </c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6.5" customHeight="1">
      <c r="A115" s="47"/>
      <c r="B115" s="46"/>
      <c r="C115" s="47"/>
      <c r="D115" s="47"/>
      <c r="E115" s="292" t="str">
        <f>E7</f>
        <v>Expozice Jihozápadní Afrika, ZOO Dvůr Králové a.s. - Změna B, 2.etapa</v>
      </c>
      <c r="F115" s="293"/>
      <c r="G115" s="293"/>
      <c r="H115" s="293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2:12" s="38" customFormat="1" ht="12" customHeight="1">
      <c r="B116" s="42"/>
      <c r="C116" s="45" t="s">
        <v>171</v>
      </c>
      <c r="L116" s="42"/>
    </row>
    <row r="117" spans="1:31" s="49" customFormat="1" ht="16.5" customHeight="1">
      <c r="A117" s="47"/>
      <c r="B117" s="46"/>
      <c r="C117" s="47"/>
      <c r="D117" s="47"/>
      <c r="E117" s="292" t="s">
        <v>175</v>
      </c>
      <c r="F117" s="291"/>
      <c r="G117" s="291"/>
      <c r="H117" s="291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2" customHeight="1">
      <c r="A118" s="47"/>
      <c r="B118" s="46"/>
      <c r="C118" s="45" t="s">
        <v>179</v>
      </c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6.5" customHeight="1">
      <c r="A119" s="47"/>
      <c r="B119" s="46"/>
      <c r="C119" s="47"/>
      <c r="D119" s="47"/>
      <c r="E119" s="249" t="str">
        <f>E11</f>
        <v>bb - Zdravotní technika - změna B, 2.etapa</v>
      </c>
      <c r="F119" s="291"/>
      <c r="G119" s="291"/>
      <c r="H119" s="291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6.95" customHeight="1">
      <c r="A120" s="47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2" customHeight="1">
      <c r="A121" s="47"/>
      <c r="B121" s="46"/>
      <c r="C121" s="45" t="s">
        <v>20</v>
      </c>
      <c r="D121" s="47"/>
      <c r="E121" s="47"/>
      <c r="F121" s="50" t="str">
        <f>F14</f>
        <v xml:space="preserve"> </v>
      </c>
      <c r="G121" s="47"/>
      <c r="H121" s="47"/>
      <c r="I121" s="45" t="s">
        <v>22</v>
      </c>
      <c r="J121" s="210">
        <f>IF(J14="","",J14)</f>
        <v>0</v>
      </c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6.95" customHeight="1">
      <c r="A122" s="47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40.15" customHeight="1">
      <c r="A123" s="47"/>
      <c r="B123" s="46"/>
      <c r="C123" s="45" t="s">
        <v>23</v>
      </c>
      <c r="D123" s="47"/>
      <c r="E123" s="47"/>
      <c r="F123" s="50" t="str">
        <f>E17</f>
        <v>ZOO Dvůr Králové a.s., Štefánikova 1029, D.K.n.L.</v>
      </c>
      <c r="G123" s="47"/>
      <c r="H123" s="47"/>
      <c r="I123" s="45" t="s">
        <v>29</v>
      </c>
      <c r="J123" s="77" t="str">
        <f>E23</f>
        <v>Projektis spol. s r.o., Legionářská 562, D.K.n.L.</v>
      </c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5.2" customHeight="1">
      <c r="A124" s="47"/>
      <c r="B124" s="46"/>
      <c r="C124" s="45" t="s">
        <v>27</v>
      </c>
      <c r="D124" s="47"/>
      <c r="E124" s="47"/>
      <c r="F124" s="50" t="str">
        <f>IF(E20="","",E20)</f>
        <v>Vyplň údaj</v>
      </c>
      <c r="G124" s="47"/>
      <c r="H124" s="47"/>
      <c r="I124" s="45" t="s">
        <v>32</v>
      </c>
      <c r="J124" s="77" t="str">
        <f>E26</f>
        <v>ing. V. Švehla</v>
      </c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10.35" customHeight="1">
      <c r="A125" s="47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99" customFormat="1" ht="29.25" customHeight="1">
      <c r="A126" s="90"/>
      <c r="B126" s="91"/>
      <c r="C126" s="92" t="s">
        <v>284</v>
      </c>
      <c r="D126" s="93" t="s">
        <v>60</v>
      </c>
      <c r="E126" s="93" t="s">
        <v>56</v>
      </c>
      <c r="F126" s="93" t="s">
        <v>57</v>
      </c>
      <c r="G126" s="93" t="s">
        <v>285</v>
      </c>
      <c r="H126" s="93" t="s">
        <v>286</v>
      </c>
      <c r="I126" s="93" t="s">
        <v>287</v>
      </c>
      <c r="J126" s="93" t="s">
        <v>258</v>
      </c>
      <c r="K126" s="94" t="s">
        <v>288</v>
      </c>
      <c r="L126" s="95"/>
      <c r="M126" s="96" t="s">
        <v>1</v>
      </c>
      <c r="N126" s="97" t="s">
        <v>39</v>
      </c>
      <c r="O126" s="97" t="s">
        <v>289</v>
      </c>
      <c r="P126" s="97" t="s">
        <v>290</v>
      </c>
      <c r="Q126" s="97" t="s">
        <v>291</v>
      </c>
      <c r="R126" s="97" t="s">
        <v>292</v>
      </c>
      <c r="S126" s="97" t="s">
        <v>293</v>
      </c>
      <c r="T126" s="98" t="s">
        <v>294</v>
      </c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</row>
    <row r="127" spans="1:63" s="49" customFormat="1" ht="22.9" customHeight="1">
      <c r="A127" s="47"/>
      <c r="B127" s="46"/>
      <c r="C127" s="100" t="s">
        <v>295</v>
      </c>
      <c r="D127" s="47"/>
      <c r="E127" s="47"/>
      <c r="F127" s="47"/>
      <c r="G127" s="47"/>
      <c r="H127" s="47"/>
      <c r="I127" s="47"/>
      <c r="J127" s="101">
        <f>BK127</f>
        <v>0</v>
      </c>
      <c r="K127" s="47"/>
      <c r="L127" s="46"/>
      <c r="M127" s="102"/>
      <c r="N127" s="103"/>
      <c r="O127" s="55"/>
      <c r="P127" s="104">
        <f>P128+P176</f>
        <v>0</v>
      </c>
      <c r="Q127" s="55"/>
      <c r="R127" s="104">
        <f>R128+R176</f>
        <v>0</v>
      </c>
      <c r="S127" s="55"/>
      <c r="T127" s="105">
        <f>T128+T176</f>
        <v>0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T127" s="39" t="s">
        <v>74</v>
      </c>
      <c r="AU127" s="39" t="s">
        <v>260</v>
      </c>
      <c r="BK127" s="106">
        <f>BK128+BK176</f>
        <v>0</v>
      </c>
    </row>
    <row r="128" spans="2:63" s="107" customFormat="1" ht="25.9" customHeight="1">
      <c r="B128" s="108"/>
      <c r="D128" s="109" t="s">
        <v>74</v>
      </c>
      <c r="E128" s="110" t="s">
        <v>1056</v>
      </c>
      <c r="F128" s="110" t="s">
        <v>1057</v>
      </c>
      <c r="J128" s="111">
        <f>BK128</f>
        <v>0</v>
      </c>
      <c r="L128" s="108"/>
      <c r="M128" s="112"/>
      <c r="N128" s="113"/>
      <c r="O128" s="113"/>
      <c r="P128" s="114">
        <f>P129+P144+P161+P164+P173</f>
        <v>0</v>
      </c>
      <c r="Q128" s="113"/>
      <c r="R128" s="114">
        <f>R129+R144+R161+R164+R173</f>
        <v>0</v>
      </c>
      <c r="S128" s="113"/>
      <c r="T128" s="115">
        <f>T129+T144+T161+T164+T173</f>
        <v>0</v>
      </c>
      <c r="AR128" s="109" t="s">
        <v>83</v>
      </c>
      <c r="AT128" s="116" t="s">
        <v>74</v>
      </c>
      <c r="AU128" s="116" t="s">
        <v>75</v>
      </c>
      <c r="AY128" s="109" t="s">
        <v>298</v>
      </c>
      <c r="BK128" s="117">
        <f>BK129+BK144+BK161+BK164+BK173</f>
        <v>0</v>
      </c>
    </row>
    <row r="129" spans="2:63" s="107" customFormat="1" ht="22.9" customHeight="1">
      <c r="B129" s="108"/>
      <c r="D129" s="109" t="s">
        <v>74</v>
      </c>
      <c r="E129" s="118" t="s">
        <v>1599</v>
      </c>
      <c r="F129" s="118" t="s">
        <v>1600</v>
      </c>
      <c r="J129" s="119">
        <f>BK129</f>
        <v>0</v>
      </c>
      <c r="L129" s="108"/>
      <c r="M129" s="112"/>
      <c r="N129" s="113"/>
      <c r="O129" s="113"/>
      <c r="P129" s="114">
        <f>SUM(P130:P143)</f>
        <v>0</v>
      </c>
      <c r="Q129" s="113"/>
      <c r="R129" s="114">
        <f>SUM(R130:R143)</f>
        <v>0</v>
      </c>
      <c r="S129" s="113"/>
      <c r="T129" s="115">
        <f>SUM(T130:T143)</f>
        <v>0</v>
      </c>
      <c r="AR129" s="109" t="s">
        <v>83</v>
      </c>
      <c r="AT129" s="116" t="s">
        <v>74</v>
      </c>
      <c r="AU129" s="116" t="s">
        <v>8</v>
      </c>
      <c r="AY129" s="109" t="s">
        <v>298</v>
      </c>
      <c r="BK129" s="117">
        <f>SUM(BK130:BK143)</f>
        <v>0</v>
      </c>
    </row>
    <row r="130" spans="1:65" s="49" customFormat="1" ht="14.45" customHeight="1">
      <c r="A130" s="47"/>
      <c r="B130" s="46"/>
      <c r="C130" s="135" t="s">
        <v>8</v>
      </c>
      <c r="D130" s="135" t="s">
        <v>300</v>
      </c>
      <c r="E130" s="136" t="s">
        <v>1601</v>
      </c>
      <c r="F130" s="137" t="s">
        <v>1602</v>
      </c>
      <c r="G130" s="138" t="s">
        <v>392</v>
      </c>
      <c r="H130" s="139">
        <v>20</v>
      </c>
      <c r="I130" s="23"/>
      <c r="J130" s="140">
        <f aca="true" t="shared" si="0" ref="J130:J143">ROUND(I130*H130,0)</f>
        <v>0</v>
      </c>
      <c r="K130" s="137" t="s">
        <v>1</v>
      </c>
      <c r="L130" s="46"/>
      <c r="M130" s="141" t="s">
        <v>1</v>
      </c>
      <c r="N130" s="142" t="s">
        <v>40</v>
      </c>
      <c r="O130" s="129"/>
      <c r="P130" s="130">
        <f aca="true" t="shared" si="1" ref="P130:P143">O130*H130</f>
        <v>0</v>
      </c>
      <c r="Q130" s="130">
        <v>0</v>
      </c>
      <c r="R130" s="130">
        <f aca="true" t="shared" si="2" ref="R130:R143">Q130*H130</f>
        <v>0</v>
      </c>
      <c r="S130" s="130">
        <v>0</v>
      </c>
      <c r="T130" s="131">
        <f aca="true" t="shared" si="3" ref="T130:T143">S130*H130</f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378</v>
      </c>
      <c r="AT130" s="132" t="s">
        <v>300</v>
      </c>
      <c r="AU130" s="132" t="s">
        <v>83</v>
      </c>
      <c r="AY130" s="39" t="s">
        <v>298</v>
      </c>
      <c r="BE130" s="133">
        <f aca="true" t="shared" si="4" ref="BE130:BE143">IF(N130="základní",J130,0)</f>
        <v>0</v>
      </c>
      <c r="BF130" s="133">
        <f aca="true" t="shared" si="5" ref="BF130:BF143">IF(N130="snížená",J130,0)</f>
        <v>0</v>
      </c>
      <c r="BG130" s="133">
        <f aca="true" t="shared" si="6" ref="BG130:BG143">IF(N130="zákl. přenesená",J130,0)</f>
        <v>0</v>
      </c>
      <c r="BH130" s="133">
        <f aca="true" t="shared" si="7" ref="BH130:BH143">IF(N130="sníž. přenesená",J130,0)</f>
        <v>0</v>
      </c>
      <c r="BI130" s="133">
        <f aca="true" t="shared" si="8" ref="BI130:BI143">IF(N130="nulová",J130,0)</f>
        <v>0</v>
      </c>
      <c r="BJ130" s="39" t="s">
        <v>8</v>
      </c>
      <c r="BK130" s="133">
        <f aca="true" t="shared" si="9" ref="BK130:BK143">ROUND(I130*H130,0)</f>
        <v>0</v>
      </c>
      <c r="BL130" s="39" t="s">
        <v>378</v>
      </c>
      <c r="BM130" s="132" t="s">
        <v>83</v>
      </c>
    </row>
    <row r="131" spans="1:65" s="49" customFormat="1" ht="14.45" customHeight="1">
      <c r="A131" s="47"/>
      <c r="B131" s="46"/>
      <c r="C131" s="135" t="s">
        <v>83</v>
      </c>
      <c r="D131" s="135" t="s">
        <v>300</v>
      </c>
      <c r="E131" s="136" t="s">
        <v>1603</v>
      </c>
      <c r="F131" s="137" t="s">
        <v>1604</v>
      </c>
      <c r="G131" s="138" t="s">
        <v>392</v>
      </c>
      <c r="H131" s="139">
        <v>25</v>
      </c>
      <c r="I131" s="23"/>
      <c r="J131" s="140">
        <f t="shared" si="0"/>
        <v>0</v>
      </c>
      <c r="K131" s="137" t="s">
        <v>1</v>
      </c>
      <c r="L131" s="46"/>
      <c r="M131" s="141" t="s">
        <v>1</v>
      </c>
      <c r="N131" s="142" t="s">
        <v>40</v>
      </c>
      <c r="O131" s="129"/>
      <c r="P131" s="130">
        <f t="shared" si="1"/>
        <v>0</v>
      </c>
      <c r="Q131" s="130">
        <v>0</v>
      </c>
      <c r="R131" s="130">
        <f t="shared" si="2"/>
        <v>0</v>
      </c>
      <c r="S131" s="130">
        <v>0</v>
      </c>
      <c r="T131" s="131">
        <f t="shared" si="3"/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378</v>
      </c>
      <c r="AT131" s="132" t="s">
        <v>300</v>
      </c>
      <c r="AU131" s="132" t="s">
        <v>83</v>
      </c>
      <c r="AY131" s="39" t="s">
        <v>298</v>
      </c>
      <c r="BE131" s="133">
        <f t="shared" si="4"/>
        <v>0</v>
      </c>
      <c r="BF131" s="133">
        <f t="shared" si="5"/>
        <v>0</v>
      </c>
      <c r="BG131" s="133">
        <f t="shared" si="6"/>
        <v>0</v>
      </c>
      <c r="BH131" s="133">
        <f t="shared" si="7"/>
        <v>0</v>
      </c>
      <c r="BI131" s="133">
        <f t="shared" si="8"/>
        <v>0</v>
      </c>
      <c r="BJ131" s="39" t="s">
        <v>8</v>
      </c>
      <c r="BK131" s="133">
        <f t="shared" si="9"/>
        <v>0</v>
      </c>
      <c r="BL131" s="39" t="s">
        <v>378</v>
      </c>
      <c r="BM131" s="132" t="s">
        <v>304</v>
      </c>
    </row>
    <row r="132" spans="1:65" s="49" customFormat="1" ht="14.45" customHeight="1">
      <c r="A132" s="47"/>
      <c r="B132" s="46"/>
      <c r="C132" s="135" t="s">
        <v>310</v>
      </c>
      <c r="D132" s="135" t="s">
        <v>300</v>
      </c>
      <c r="E132" s="136" t="s">
        <v>1605</v>
      </c>
      <c r="F132" s="137" t="s">
        <v>1606</v>
      </c>
      <c r="G132" s="138" t="s">
        <v>392</v>
      </c>
      <c r="H132" s="139">
        <v>5</v>
      </c>
      <c r="I132" s="23"/>
      <c r="J132" s="140">
        <f t="shared" si="0"/>
        <v>0</v>
      </c>
      <c r="K132" s="137" t="s">
        <v>1</v>
      </c>
      <c r="L132" s="46"/>
      <c r="M132" s="141" t="s">
        <v>1</v>
      </c>
      <c r="N132" s="142" t="s">
        <v>40</v>
      </c>
      <c r="O132" s="129"/>
      <c r="P132" s="130">
        <f t="shared" si="1"/>
        <v>0</v>
      </c>
      <c r="Q132" s="130">
        <v>0</v>
      </c>
      <c r="R132" s="130">
        <f t="shared" si="2"/>
        <v>0</v>
      </c>
      <c r="S132" s="130">
        <v>0</v>
      </c>
      <c r="T132" s="131">
        <f t="shared" si="3"/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378</v>
      </c>
      <c r="AT132" s="132" t="s">
        <v>300</v>
      </c>
      <c r="AU132" s="132" t="s">
        <v>83</v>
      </c>
      <c r="AY132" s="39" t="s">
        <v>298</v>
      </c>
      <c r="BE132" s="133">
        <f t="shared" si="4"/>
        <v>0</v>
      </c>
      <c r="BF132" s="133">
        <f t="shared" si="5"/>
        <v>0</v>
      </c>
      <c r="BG132" s="133">
        <f t="shared" si="6"/>
        <v>0</v>
      </c>
      <c r="BH132" s="133">
        <f t="shared" si="7"/>
        <v>0</v>
      </c>
      <c r="BI132" s="133">
        <f t="shared" si="8"/>
        <v>0</v>
      </c>
      <c r="BJ132" s="39" t="s">
        <v>8</v>
      </c>
      <c r="BK132" s="133">
        <f t="shared" si="9"/>
        <v>0</v>
      </c>
      <c r="BL132" s="39" t="s">
        <v>378</v>
      </c>
      <c r="BM132" s="132" t="s">
        <v>332</v>
      </c>
    </row>
    <row r="133" spans="1:65" s="49" customFormat="1" ht="14.45" customHeight="1">
      <c r="A133" s="47"/>
      <c r="B133" s="46"/>
      <c r="C133" s="135" t="s">
        <v>304</v>
      </c>
      <c r="D133" s="135" t="s">
        <v>300</v>
      </c>
      <c r="E133" s="136" t="s">
        <v>1607</v>
      </c>
      <c r="F133" s="137" t="s">
        <v>1608</v>
      </c>
      <c r="G133" s="138" t="s">
        <v>392</v>
      </c>
      <c r="H133" s="139">
        <v>10</v>
      </c>
      <c r="I133" s="23"/>
      <c r="J133" s="140">
        <f t="shared" si="0"/>
        <v>0</v>
      </c>
      <c r="K133" s="137" t="s">
        <v>1</v>
      </c>
      <c r="L133" s="46"/>
      <c r="M133" s="141" t="s">
        <v>1</v>
      </c>
      <c r="N133" s="142" t="s">
        <v>40</v>
      </c>
      <c r="O133" s="129"/>
      <c r="P133" s="130">
        <f t="shared" si="1"/>
        <v>0</v>
      </c>
      <c r="Q133" s="130">
        <v>0</v>
      </c>
      <c r="R133" s="130">
        <f t="shared" si="2"/>
        <v>0</v>
      </c>
      <c r="S133" s="130">
        <v>0</v>
      </c>
      <c r="T133" s="131">
        <f t="shared" si="3"/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378</v>
      </c>
      <c r="AT133" s="132" t="s">
        <v>300</v>
      </c>
      <c r="AU133" s="132" t="s">
        <v>83</v>
      </c>
      <c r="AY133" s="39" t="s">
        <v>298</v>
      </c>
      <c r="BE133" s="133">
        <f t="shared" si="4"/>
        <v>0</v>
      </c>
      <c r="BF133" s="133">
        <f t="shared" si="5"/>
        <v>0</v>
      </c>
      <c r="BG133" s="133">
        <f t="shared" si="6"/>
        <v>0</v>
      </c>
      <c r="BH133" s="133">
        <f t="shared" si="7"/>
        <v>0</v>
      </c>
      <c r="BI133" s="133">
        <f t="shared" si="8"/>
        <v>0</v>
      </c>
      <c r="BJ133" s="39" t="s">
        <v>8</v>
      </c>
      <c r="BK133" s="133">
        <f t="shared" si="9"/>
        <v>0</v>
      </c>
      <c r="BL133" s="39" t="s">
        <v>378</v>
      </c>
      <c r="BM133" s="132" t="s">
        <v>340</v>
      </c>
    </row>
    <row r="134" spans="1:65" s="49" customFormat="1" ht="14.45" customHeight="1">
      <c r="A134" s="47"/>
      <c r="B134" s="46"/>
      <c r="C134" s="135" t="s">
        <v>327</v>
      </c>
      <c r="D134" s="135" t="s">
        <v>300</v>
      </c>
      <c r="E134" s="136" t="s">
        <v>1609</v>
      </c>
      <c r="F134" s="137" t="s">
        <v>1610</v>
      </c>
      <c r="G134" s="138" t="s">
        <v>392</v>
      </c>
      <c r="H134" s="139">
        <v>5</v>
      </c>
      <c r="I134" s="23"/>
      <c r="J134" s="140">
        <f t="shared" si="0"/>
        <v>0</v>
      </c>
      <c r="K134" s="137" t="s">
        <v>1</v>
      </c>
      <c r="L134" s="46"/>
      <c r="M134" s="141" t="s">
        <v>1</v>
      </c>
      <c r="N134" s="142" t="s">
        <v>40</v>
      </c>
      <c r="O134" s="129"/>
      <c r="P134" s="130">
        <f t="shared" si="1"/>
        <v>0</v>
      </c>
      <c r="Q134" s="130">
        <v>0</v>
      </c>
      <c r="R134" s="130">
        <f t="shared" si="2"/>
        <v>0</v>
      </c>
      <c r="S134" s="130">
        <v>0</v>
      </c>
      <c r="T134" s="131">
        <f t="shared" si="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378</v>
      </c>
      <c r="AT134" s="132" t="s">
        <v>300</v>
      </c>
      <c r="AU134" s="132" t="s">
        <v>83</v>
      </c>
      <c r="AY134" s="39" t="s">
        <v>298</v>
      </c>
      <c r="BE134" s="133">
        <f t="shared" si="4"/>
        <v>0</v>
      </c>
      <c r="BF134" s="133">
        <f t="shared" si="5"/>
        <v>0</v>
      </c>
      <c r="BG134" s="133">
        <f t="shared" si="6"/>
        <v>0</v>
      </c>
      <c r="BH134" s="133">
        <f t="shared" si="7"/>
        <v>0</v>
      </c>
      <c r="BI134" s="133">
        <f t="shared" si="8"/>
        <v>0</v>
      </c>
      <c r="BJ134" s="39" t="s">
        <v>8</v>
      </c>
      <c r="BK134" s="133">
        <f t="shared" si="9"/>
        <v>0</v>
      </c>
      <c r="BL134" s="39" t="s">
        <v>378</v>
      </c>
      <c r="BM134" s="132" t="s">
        <v>350</v>
      </c>
    </row>
    <row r="135" spans="1:65" s="49" customFormat="1" ht="14.45" customHeight="1">
      <c r="A135" s="47"/>
      <c r="B135" s="46"/>
      <c r="C135" s="135" t="s">
        <v>332</v>
      </c>
      <c r="D135" s="135" t="s">
        <v>300</v>
      </c>
      <c r="E135" s="136" t="s">
        <v>1611</v>
      </c>
      <c r="F135" s="137" t="s">
        <v>1612</v>
      </c>
      <c r="G135" s="138" t="s">
        <v>392</v>
      </c>
      <c r="H135" s="139">
        <v>10</v>
      </c>
      <c r="I135" s="23"/>
      <c r="J135" s="140">
        <f t="shared" si="0"/>
        <v>0</v>
      </c>
      <c r="K135" s="137" t="s">
        <v>1</v>
      </c>
      <c r="L135" s="46"/>
      <c r="M135" s="141" t="s">
        <v>1</v>
      </c>
      <c r="N135" s="142" t="s">
        <v>40</v>
      </c>
      <c r="O135" s="129"/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378</v>
      </c>
      <c r="AT135" s="132" t="s">
        <v>300</v>
      </c>
      <c r="AU135" s="132" t="s">
        <v>83</v>
      </c>
      <c r="AY135" s="39" t="s">
        <v>298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39" t="s">
        <v>8</v>
      </c>
      <c r="BK135" s="133">
        <f t="shared" si="9"/>
        <v>0</v>
      </c>
      <c r="BL135" s="39" t="s">
        <v>378</v>
      </c>
      <c r="BM135" s="132" t="s">
        <v>363</v>
      </c>
    </row>
    <row r="136" spans="1:65" s="49" customFormat="1" ht="14.45" customHeight="1">
      <c r="A136" s="47"/>
      <c r="B136" s="46"/>
      <c r="C136" s="135" t="s">
        <v>336</v>
      </c>
      <c r="D136" s="135" t="s">
        <v>300</v>
      </c>
      <c r="E136" s="136" t="s">
        <v>1613</v>
      </c>
      <c r="F136" s="137" t="s">
        <v>1614</v>
      </c>
      <c r="G136" s="138" t="s">
        <v>438</v>
      </c>
      <c r="H136" s="139">
        <v>2</v>
      </c>
      <c r="I136" s="23"/>
      <c r="J136" s="140">
        <f t="shared" si="0"/>
        <v>0</v>
      </c>
      <c r="K136" s="137" t="s">
        <v>1</v>
      </c>
      <c r="L136" s="46"/>
      <c r="M136" s="141" t="s">
        <v>1</v>
      </c>
      <c r="N136" s="142" t="s">
        <v>40</v>
      </c>
      <c r="O136" s="129"/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378</v>
      </c>
      <c r="AT136" s="132" t="s">
        <v>300</v>
      </c>
      <c r="AU136" s="132" t="s">
        <v>83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378</v>
      </c>
      <c r="BM136" s="132" t="s">
        <v>371</v>
      </c>
    </row>
    <row r="137" spans="1:65" s="49" customFormat="1" ht="14.45" customHeight="1">
      <c r="A137" s="47"/>
      <c r="B137" s="46"/>
      <c r="C137" s="135" t="s">
        <v>340</v>
      </c>
      <c r="D137" s="135" t="s">
        <v>300</v>
      </c>
      <c r="E137" s="136" t="s">
        <v>1615</v>
      </c>
      <c r="F137" s="137" t="s">
        <v>1616</v>
      </c>
      <c r="G137" s="138" t="s">
        <v>438</v>
      </c>
      <c r="H137" s="139">
        <v>1</v>
      </c>
      <c r="I137" s="23"/>
      <c r="J137" s="140">
        <f t="shared" si="0"/>
        <v>0</v>
      </c>
      <c r="K137" s="137" t="s">
        <v>1</v>
      </c>
      <c r="L137" s="46"/>
      <c r="M137" s="141" t="s">
        <v>1</v>
      </c>
      <c r="N137" s="142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378</v>
      </c>
      <c r="AT137" s="132" t="s">
        <v>300</v>
      </c>
      <c r="AU137" s="132" t="s">
        <v>83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378</v>
      </c>
      <c r="BM137" s="132" t="s">
        <v>378</v>
      </c>
    </row>
    <row r="138" spans="1:65" s="49" customFormat="1" ht="24.2" customHeight="1">
      <c r="A138" s="47"/>
      <c r="B138" s="46"/>
      <c r="C138" s="135" t="s">
        <v>344</v>
      </c>
      <c r="D138" s="135" t="s">
        <v>300</v>
      </c>
      <c r="E138" s="136" t="s">
        <v>1617</v>
      </c>
      <c r="F138" s="137" t="s">
        <v>1618</v>
      </c>
      <c r="G138" s="138" t="s">
        <v>438</v>
      </c>
      <c r="H138" s="139">
        <v>2</v>
      </c>
      <c r="I138" s="23"/>
      <c r="J138" s="140">
        <f t="shared" si="0"/>
        <v>0</v>
      </c>
      <c r="K138" s="137" t="s">
        <v>1</v>
      </c>
      <c r="L138" s="46"/>
      <c r="M138" s="141" t="s">
        <v>1</v>
      </c>
      <c r="N138" s="142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378</v>
      </c>
      <c r="AT138" s="132" t="s">
        <v>300</v>
      </c>
      <c r="AU138" s="132" t="s">
        <v>83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378</v>
      </c>
      <c r="BM138" s="132" t="s">
        <v>389</v>
      </c>
    </row>
    <row r="139" spans="1:65" s="49" customFormat="1" ht="24.2" customHeight="1">
      <c r="A139" s="47"/>
      <c r="B139" s="46"/>
      <c r="C139" s="135" t="s">
        <v>350</v>
      </c>
      <c r="D139" s="135" t="s">
        <v>300</v>
      </c>
      <c r="E139" s="136" t="s">
        <v>1619</v>
      </c>
      <c r="F139" s="137" t="s">
        <v>1620</v>
      </c>
      <c r="G139" s="138" t="s">
        <v>438</v>
      </c>
      <c r="H139" s="139">
        <v>1</v>
      </c>
      <c r="I139" s="23"/>
      <c r="J139" s="140">
        <f t="shared" si="0"/>
        <v>0</v>
      </c>
      <c r="K139" s="137" t="s">
        <v>1</v>
      </c>
      <c r="L139" s="46"/>
      <c r="M139" s="141" t="s">
        <v>1</v>
      </c>
      <c r="N139" s="142" t="s">
        <v>40</v>
      </c>
      <c r="O139" s="129"/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378</v>
      </c>
      <c r="AT139" s="132" t="s">
        <v>300</v>
      </c>
      <c r="AU139" s="132" t="s">
        <v>83</v>
      </c>
      <c r="AY139" s="39" t="s">
        <v>298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39" t="s">
        <v>8</v>
      </c>
      <c r="BK139" s="133">
        <f t="shared" si="9"/>
        <v>0</v>
      </c>
      <c r="BL139" s="39" t="s">
        <v>378</v>
      </c>
      <c r="BM139" s="132" t="s">
        <v>401</v>
      </c>
    </row>
    <row r="140" spans="1:65" s="49" customFormat="1" ht="24.2" customHeight="1">
      <c r="A140" s="47"/>
      <c r="B140" s="46"/>
      <c r="C140" s="135" t="s">
        <v>357</v>
      </c>
      <c r="D140" s="135" t="s">
        <v>300</v>
      </c>
      <c r="E140" s="136" t="s">
        <v>1621</v>
      </c>
      <c r="F140" s="137" t="s">
        <v>1622</v>
      </c>
      <c r="G140" s="138" t="s">
        <v>438</v>
      </c>
      <c r="H140" s="139">
        <v>1</v>
      </c>
      <c r="I140" s="23"/>
      <c r="J140" s="140">
        <f t="shared" si="0"/>
        <v>0</v>
      </c>
      <c r="K140" s="137" t="s">
        <v>1</v>
      </c>
      <c r="L140" s="46"/>
      <c r="M140" s="141" t="s">
        <v>1</v>
      </c>
      <c r="N140" s="142" t="s">
        <v>40</v>
      </c>
      <c r="O140" s="129"/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378</v>
      </c>
      <c r="AT140" s="132" t="s">
        <v>300</v>
      </c>
      <c r="AU140" s="132" t="s">
        <v>83</v>
      </c>
      <c r="AY140" s="39" t="s">
        <v>298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39" t="s">
        <v>8</v>
      </c>
      <c r="BK140" s="133">
        <f t="shared" si="9"/>
        <v>0</v>
      </c>
      <c r="BL140" s="39" t="s">
        <v>378</v>
      </c>
      <c r="BM140" s="132" t="s">
        <v>414</v>
      </c>
    </row>
    <row r="141" spans="1:65" s="49" customFormat="1" ht="14.45" customHeight="1">
      <c r="A141" s="47"/>
      <c r="B141" s="46"/>
      <c r="C141" s="135" t="s">
        <v>363</v>
      </c>
      <c r="D141" s="135" t="s">
        <v>300</v>
      </c>
      <c r="E141" s="136" t="s">
        <v>1623</v>
      </c>
      <c r="F141" s="137" t="s">
        <v>1624</v>
      </c>
      <c r="G141" s="138" t="s">
        <v>438</v>
      </c>
      <c r="H141" s="139">
        <v>1</v>
      </c>
      <c r="I141" s="23"/>
      <c r="J141" s="140">
        <f t="shared" si="0"/>
        <v>0</v>
      </c>
      <c r="K141" s="137" t="s">
        <v>1</v>
      </c>
      <c r="L141" s="46"/>
      <c r="M141" s="141" t="s">
        <v>1</v>
      </c>
      <c r="N141" s="142" t="s">
        <v>40</v>
      </c>
      <c r="O141" s="129"/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378</v>
      </c>
      <c r="AT141" s="132" t="s">
        <v>300</v>
      </c>
      <c r="AU141" s="132" t="s">
        <v>83</v>
      </c>
      <c r="AY141" s="39" t="s">
        <v>298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39" t="s">
        <v>8</v>
      </c>
      <c r="BK141" s="133">
        <f t="shared" si="9"/>
        <v>0</v>
      </c>
      <c r="BL141" s="39" t="s">
        <v>378</v>
      </c>
      <c r="BM141" s="132" t="s">
        <v>431</v>
      </c>
    </row>
    <row r="142" spans="1:65" s="49" customFormat="1" ht="24.2" customHeight="1">
      <c r="A142" s="47"/>
      <c r="B142" s="46"/>
      <c r="C142" s="135" t="s">
        <v>367</v>
      </c>
      <c r="D142" s="135" t="s">
        <v>300</v>
      </c>
      <c r="E142" s="136" t="s">
        <v>1625</v>
      </c>
      <c r="F142" s="137" t="s">
        <v>1626</v>
      </c>
      <c r="G142" s="138" t="s">
        <v>392</v>
      </c>
      <c r="H142" s="139">
        <v>75</v>
      </c>
      <c r="I142" s="23"/>
      <c r="J142" s="140">
        <f t="shared" si="0"/>
        <v>0</v>
      </c>
      <c r="K142" s="137" t="s">
        <v>1</v>
      </c>
      <c r="L142" s="46"/>
      <c r="M142" s="141" t="s">
        <v>1</v>
      </c>
      <c r="N142" s="142" t="s">
        <v>40</v>
      </c>
      <c r="O142" s="129"/>
      <c r="P142" s="130">
        <f t="shared" si="1"/>
        <v>0</v>
      </c>
      <c r="Q142" s="130">
        <v>0</v>
      </c>
      <c r="R142" s="130">
        <f t="shared" si="2"/>
        <v>0</v>
      </c>
      <c r="S142" s="130">
        <v>0</v>
      </c>
      <c r="T142" s="131">
        <f t="shared" si="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378</v>
      </c>
      <c r="AT142" s="132" t="s">
        <v>300</v>
      </c>
      <c r="AU142" s="132" t="s">
        <v>83</v>
      </c>
      <c r="AY142" s="39" t="s">
        <v>298</v>
      </c>
      <c r="BE142" s="133">
        <f t="shared" si="4"/>
        <v>0</v>
      </c>
      <c r="BF142" s="133">
        <f t="shared" si="5"/>
        <v>0</v>
      </c>
      <c r="BG142" s="133">
        <f t="shared" si="6"/>
        <v>0</v>
      </c>
      <c r="BH142" s="133">
        <f t="shared" si="7"/>
        <v>0</v>
      </c>
      <c r="BI142" s="133">
        <f t="shared" si="8"/>
        <v>0</v>
      </c>
      <c r="BJ142" s="39" t="s">
        <v>8</v>
      </c>
      <c r="BK142" s="133">
        <f t="shared" si="9"/>
        <v>0</v>
      </c>
      <c r="BL142" s="39" t="s">
        <v>378</v>
      </c>
      <c r="BM142" s="132" t="s">
        <v>442</v>
      </c>
    </row>
    <row r="143" spans="1:65" s="49" customFormat="1" ht="24.2" customHeight="1">
      <c r="A143" s="47"/>
      <c r="B143" s="46"/>
      <c r="C143" s="135" t="s">
        <v>371</v>
      </c>
      <c r="D143" s="135" t="s">
        <v>300</v>
      </c>
      <c r="E143" s="136" t="s">
        <v>1627</v>
      </c>
      <c r="F143" s="137" t="s">
        <v>1628</v>
      </c>
      <c r="G143" s="138" t="s">
        <v>347</v>
      </c>
      <c r="H143" s="139">
        <v>0.142</v>
      </c>
      <c r="I143" s="23"/>
      <c r="J143" s="140">
        <f t="shared" si="0"/>
        <v>0</v>
      </c>
      <c r="K143" s="137" t="s">
        <v>1</v>
      </c>
      <c r="L143" s="46"/>
      <c r="M143" s="141" t="s">
        <v>1</v>
      </c>
      <c r="N143" s="142" t="s">
        <v>40</v>
      </c>
      <c r="O143" s="129"/>
      <c r="P143" s="130">
        <f t="shared" si="1"/>
        <v>0</v>
      </c>
      <c r="Q143" s="130">
        <v>0</v>
      </c>
      <c r="R143" s="130">
        <f t="shared" si="2"/>
        <v>0</v>
      </c>
      <c r="S143" s="130">
        <v>0</v>
      </c>
      <c r="T143" s="131">
        <f t="shared" si="3"/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378</v>
      </c>
      <c r="AT143" s="132" t="s">
        <v>300</v>
      </c>
      <c r="AU143" s="132" t="s">
        <v>83</v>
      </c>
      <c r="AY143" s="39" t="s">
        <v>298</v>
      </c>
      <c r="BE143" s="133">
        <f t="shared" si="4"/>
        <v>0</v>
      </c>
      <c r="BF143" s="133">
        <f t="shared" si="5"/>
        <v>0</v>
      </c>
      <c r="BG143" s="133">
        <f t="shared" si="6"/>
        <v>0</v>
      </c>
      <c r="BH143" s="133">
        <f t="shared" si="7"/>
        <v>0</v>
      </c>
      <c r="BI143" s="133">
        <f t="shared" si="8"/>
        <v>0</v>
      </c>
      <c r="BJ143" s="39" t="s">
        <v>8</v>
      </c>
      <c r="BK143" s="133">
        <f t="shared" si="9"/>
        <v>0</v>
      </c>
      <c r="BL143" s="39" t="s">
        <v>378</v>
      </c>
      <c r="BM143" s="132" t="s">
        <v>454</v>
      </c>
    </row>
    <row r="144" spans="2:63" s="107" customFormat="1" ht="22.9" customHeight="1">
      <c r="B144" s="108"/>
      <c r="D144" s="109" t="s">
        <v>74</v>
      </c>
      <c r="E144" s="118" t="s">
        <v>1629</v>
      </c>
      <c r="F144" s="118" t="s">
        <v>1630</v>
      </c>
      <c r="J144" s="119">
        <f>BK144</f>
        <v>0</v>
      </c>
      <c r="L144" s="108"/>
      <c r="M144" s="112"/>
      <c r="N144" s="113"/>
      <c r="O144" s="113"/>
      <c r="P144" s="114">
        <f>SUM(P145:P160)</f>
        <v>0</v>
      </c>
      <c r="Q144" s="113"/>
      <c r="R144" s="114">
        <f>SUM(R145:R160)</f>
        <v>0</v>
      </c>
      <c r="S144" s="113"/>
      <c r="T144" s="115">
        <f>SUM(T145:T160)</f>
        <v>0</v>
      </c>
      <c r="AR144" s="109" t="s">
        <v>83</v>
      </c>
      <c r="AT144" s="116" t="s">
        <v>74</v>
      </c>
      <c r="AU144" s="116" t="s">
        <v>8</v>
      </c>
      <c r="AY144" s="109" t="s">
        <v>298</v>
      </c>
      <c r="BK144" s="117">
        <f>SUM(BK145:BK160)</f>
        <v>0</v>
      </c>
    </row>
    <row r="145" spans="1:65" s="49" customFormat="1" ht="24.2" customHeight="1">
      <c r="A145" s="47"/>
      <c r="B145" s="46"/>
      <c r="C145" s="135" t="s">
        <v>9</v>
      </c>
      <c r="D145" s="135" t="s">
        <v>300</v>
      </c>
      <c r="E145" s="136" t="s">
        <v>1631</v>
      </c>
      <c r="F145" s="137" t="s">
        <v>1632</v>
      </c>
      <c r="G145" s="138" t="s">
        <v>392</v>
      </c>
      <c r="H145" s="139">
        <v>10</v>
      </c>
      <c r="I145" s="23"/>
      <c r="J145" s="140">
        <f aca="true" t="shared" si="10" ref="J145:J160">ROUND(I145*H145,0)</f>
        <v>0</v>
      </c>
      <c r="K145" s="137" t="s">
        <v>1</v>
      </c>
      <c r="L145" s="46"/>
      <c r="M145" s="141" t="s">
        <v>1</v>
      </c>
      <c r="N145" s="142" t="s">
        <v>40</v>
      </c>
      <c r="O145" s="129"/>
      <c r="P145" s="130">
        <f aca="true" t="shared" si="11" ref="P145:P160">O145*H145</f>
        <v>0</v>
      </c>
      <c r="Q145" s="130">
        <v>0</v>
      </c>
      <c r="R145" s="130">
        <f aca="true" t="shared" si="12" ref="R145:R160">Q145*H145</f>
        <v>0</v>
      </c>
      <c r="S145" s="130">
        <v>0</v>
      </c>
      <c r="T145" s="131">
        <f aca="true" t="shared" si="13" ref="T145:T160"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378</v>
      </c>
      <c r="AT145" s="132" t="s">
        <v>300</v>
      </c>
      <c r="AU145" s="132" t="s">
        <v>83</v>
      </c>
      <c r="AY145" s="39" t="s">
        <v>298</v>
      </c>
      <c r="BE145" s="133">
        <f aca="true" t="shared" si="14" ref="BE145:BE160">IF(N145="základní",J145,0)</f>
        <v>0</v>
      </c>
      <c r="BF145" s="133">
        <f aca="true" t="shared" si="15" ref="BF145:BF160">IF(N145="snížená",J145,0)</f>
        <v>0</v>
      </c>
      <c r="BG145" s="133">
        <f aca="true" t="shared" si="16" ref="BG145:BG160">IF(N145="zákl. přenesená",J145,0)</f>
        <v>0</v>
      </c>
      <c r="BH145" s="133">
        <f aca="true" t="shared" si="17" ref="BH145:BH160">IF(N145="sníž. přenesená",J145,0)</f>
        <v>0</v>
      </c>
      <c r="BI145" s="133">
        <f aca="true" t="shared" si="18" ref="BI145:BI160">IF(N145="nulová",J145,0)</f>
        <v>0</v>
      </c>
      <c r="BJ145" s="39" t="s">
        <v>8</v>
      </c>
      <c r="BK145" s="133">
        <f aca="true" t="shared" si="19" ref="BK145:BK160">ROUND(I145*H145,0)</f>
        <v>0</v>
      </c>
      <c r="BL145" s="39" t="s">
        <v>378</v>
      </c>
      <c r="BM145" s="132" t="s">
        <v>465</v>
      </c>
    </row>
    <row r="146" spans="1:65" s="49" customFormat="1" ht="24.2" customHeight="1">
      <c r="A146" s="47"/>
      <c r="B146" s="46"/>
      <c r="C146" s="135" t="s">
        <v>378</v>
      </c>
      <c r="D146" s="135" t="s">
        <v>300</v>
      </c>
      <c r="E146" s="136" t="s">
        <v>1633</v>
      </c>
      <c r="F146" s="137" t="s">
        <v>1634</v>
      </c>
      <c r="G146" s="138" t="s">
        <v>392</v>
      </c>
      <c r="H146" s="139">
        <v>50</v>
      </c>
      <c r="I146" s="23"/>
      <c r="J146" s="140">
        <f t="shared" si="10"/>
        <v>0</v>
      </c>
      <c r="K146" s="137" t="s">
        <v>1</v>
      </c>
      <c r="L146" s="46"/>
      <c r="M146" s="141" t="s">
        <v>1</v>
      </c>
      <c r="N146" s="142" t="s">
        <v>40</v>
      </c>
      <c r="O146" s="129"/>
      <c r="P146" s="130">
        <f t="shared" si="11"/>
        <v>0</v>
      </c>
      <c r="Q146" s="130">
        <v>0</v>
      </c>
      <c r="R146" s="130">
        <f t="shared" si="12"/>
        <v>0</v>
      </c>
      <c r="S146" s="130">
        <v>0</v>
      </c>
      <c r="T146" s="131">
        <f t="shared" si="1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378</v>
      </c>
      <c r="AT146" s="132" t="s">
        <v>300</v>
      </c>
      <c r="AU146" s="132" t="s">
        <v>83</v>
      </c>
      <c r="AY146" s="39" t="s">
        <v>298</v>
      </c>
      <c r="BE146" s="133">
        <f t="shared" si="14"/>
        <v>0</v>
      </c>
      <c r="BF146" s="133">
        <f t="shared" si="15"/>
        <v>0</v>
      </c>
      <c r="BG146" s="133">
        <f t="shared" si="16"/>
        <v>0</v>
      </c>
      <c r="BH146" s="133">
        <f t="shared" si="17"/>
        <v>0</v>
      </c>
      <c r="BI146" s="133">
        <f t="shared" si="18"/>
        <v>0</v>
      </c>
      <c r="BJ146" s="39" t="s">
        <v>8</v>
      </c>
      <c r="BK146" s="133">
        <f t="shared" si="19"/>
        <v>0</v>
      </c>
      <c r="BL146" s="39" t="s">
        <v>378</v>
      </c>
      <c r="BM146" s="132" t="s">
        <v>475</v>
      </c>
    </row>
    <row r="147" spans="1:65" s="49" customFormat="1" ht="37.9" customHeight="1">
      <c r="A147" s="47"/>
      <c r="B147" s="46"/>
      <c r="C147" s="135" t="s">
        <v>384</v>
      </c>
      <c r="D147" s="135" t="s">
        <v>300</v>
      </c>
      <c r="E147" s="136" t="s">
        <v>1635</v>
      </c>
      <c r="F147" s="137" t="s">
        <v>1636</v>
      </c>
      <c r="G147" s="138" t="s">
        <v>392</v>
      </c>
      <c r="H147" s="139">
        <v>10</v>
      </c>
      <c r="I147" s="23"/>
      <c r="J147" s="140">
        <f t="shared" si="10"/>
        <v>0</v>
      </c>
      <c r="K147" s="137" t="s">
        <v>1</v>
      </c>
      <c r="L147" s="46"/>
      <c r="M147" s="141" t="s">
        <v>1</v>
      </c>
      <c r="N147" s="142" t="s">
        <v>40</v>
      </c>
      <c r="O147" s="129"/>
      <c r="P147" s="130">
        <f t="shared" si="11"/>
        <v>0</v>
      </c>
      <c r="Q147" s="130">
        <v>0</v>
      </c>
      <c r="R147" s="130">
        <f t="shared" si="12"/>
        <v>0</v>
      </c>
      <c r="S147" s="130">
        <v>0</v>
      </c>
      <c r="T147" s="131">
        <f t="shared" si="1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378</v>
      </c>
      <c r="AT147" s="132" t="s">
        <v>300</v>
      </c>
      <c r="AU147" s="132" t="s">
        <v>83</v>
      </c>
      <c r="AY147" s="39" t="s">
        <v>298</v>
      </c>
      <c r="BE147" s="133">
        <f t="shared" si="14"/>
        <v>0</v>
      </c>
      <c r="BF147" s="133">
        <f t="shared" si="15"/>
        <v>0</v>
      </c>
      <c r="BG147" s="133">
        <f t="shared" si="16"/>
        <v>0</v>
      </c>
      <c r="BH147" s="133">
        <f t="shared" si="17"/>
        <v>0</v>
      </c>
      <c r="BI147" s="133">
        <f t="shared" si="18"/>
        <v>0</v>
      </c>
      <c r="BJ147" s="39" t="s">
        <v>8</v>
      </c>
      <c r="BK147" s="133">
        <f t="shared" si="19"/>
        <v>0</v>
      </c>
      <c r="BL147" s="39" t="s">
        <v>378</v>
      </c>
      <c r="BM147" s="132" t="s">
        <v>487</v>
      </c>
    </row>
    <row r="148" spans="1:65" s="49" customFormat="1" ht="37.9" customHeight="1">
      <c r="A148" s="47"/>
      <c r="B148" s="46"/>
      <c r="C148" s="135" t="s">
        <v>389</v>
      </c>
      <c r="D148" s="135" t="s">
        <v>300</v>
      </c>
      <c r="E148" s="136" t="s">
        <v>1637</v>
      </c>
      <c r="F148" s="137" t="s">
        <v>1638</v>
      </c>
      <c r="G148" s="138" t="s">
        <v>392</v>
      </c>
      <c r="H148" s="139">
        <v>45</v>
      </c>
      <c r="I148" s="23"/>
      <c r="J148" s="140">
        <f t="shared" si="10"/>
        <v>0</v>
      </c>
      <c r="K148" s="137" t="s">
        <v>1</v>
      </c>
      <c r="L148" s="46"/>
      <c r="M148" s="141" t="s">
        <v>1</v>
      </c>
      <c r="N148" s="142" t="s">
        <v>40</v>
      </c>
      <c r="O148" s="129"/>
      <c r="P148" s="130">
        <f t="shared" si="11"/>
        <v>0</v>
      </c>
      <c r="Q148" s="130">
        <v>0</v>
      </c>
      <c r="R148" s="130">
        <f t="shared" si="12"/>
        <v>0</v>
      </c>
      <c r="S148" s="130">
        <v>0</v>
      </c>
      <c r="T148" s="131">
        <f t="shared" si="1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378</v>
      </c>
      <c r="AT148" s="132" t="s">
        <v>300</v>
      </c>
      <c r="AU148" s="132" t="s">
        <v>83</v>
      </c>
      <c r="AY148" s="39" t="s">
        <v>298</v>
      </c>
      <c r="BE148" s="133">
        <f t="shared" si="14"/>
        <v>0</v>
      </c>
      <c r="BF148" s="133">
        <f t="shared" si="15"/>
        <v>0</v>
      </c>
      <c r="BG148" s="133">
        <f t="shared" si="16"/>
        <v>0</v>
      </c>
      <c r="BH148" s="133">
        <f t="shared" si="17"/>
        <v>0</v>
      </c>
      <c r="BI148" s="133">
        <f t="shared" si="18"/>
        <v>0</v>
      </c>
      <c r="BJ148" s="39" t="s">
        <v>8</v>
      </c>
      <c r="BK148" s="133">
        <f t="shared" si="19"/>
        <v>0</v>
      </c>
      <c r="BL148" s="39" t="s">
        <v>378</v>
      </c>
      <c r="BM148" s="132" t="s">
        <v>509</v>
      </c>
    </row>
    <row r="149" spans="1:65" s="49" customFormat="1" ht="14.45" customHeight="1">
      <c r="A149" s="47"/>
      <c r="B149" s="46"/>
      <c r="C149" s="135" t="s">
        <v>395</v>
      </c>
      <c r="D149" s="135" t="s">
        <v>300</v>
      </c>
      <c r="E149" s="136" t="s">
        <v>1639</v>
      </c>
      <c r="F149" s="137" t="s">
        <v>1640</v>
      </c>
      <c r="G149" s="138" t="s">
        <v>392</v>
      </c>
      <c r="H149" s="139">
        <v>50</v>
      </c>
      <c r="I149" s="23"/>
      <c r="J149" s="140">
        <f t="shared" si="10"/>
        <v>0</v>
      </c>
      <c r="K149" s="137" t="s">
        <v>1</v>
      </c>
      <c r="L149" s="46"/>
      <c r="M149" s="141" t="s">
        <v>1</v>
      </c>
      <c r="N149" s="142" t="s">
        <v>40</v>
      </c>
      <c r="O149" s="129"/>
      <c r="P149" s="130">
        <f t="shared" si="11"/>
        <v>0</v>
      </c>
      <c r="Q149" s="130">
        <v>0</v>
      </c>
      <c r="R149" s="130">
        <f t="shared" si="12"/>
        <v>0</v>
      </c>
      <c r="S149" s="130">
        <v>0</v>
      </c>
      <c r="T149" s="131">
        <f t="shared" si="1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378</v>
      </c>
      <c r="AT149" s="132" t="s">
        <v>300</v>
      </c>
      <c r="AU149" s="132" t="s">
        <v>83</v>
      </c>
      <c r="AY149" s="39" t="s">
        <v>298</v>
      </c>
      <c r="BE149" s="133">
        <f t="shared" si="14"/>
        <v>0</v>
      </c>
      <c r="BF149" s="133">
        <f t="shared" si="15"/>
        <v>0</v>
      </c>
      <c r="BG149" s="133">
        <f t="shared" si="16"/>
        <v>0</v>
      </c>
      <c r="BH149" s="133">
        <f t="shared" si="17"/>
        <v>0</v>
      </c>
      <c r="BI149" s="133">
        <f t="shared" si="18"/>
        <v>0</v>
      </c>
      <c r="BJ149" s="39" t="s">
        <v>8</v>
      </c>
      <c r="BK149" s="133">
        <f t="shared" si="19"/>
        <v>0</v>
      </c>
      <c r="BL149" s="39" t="s">
        <v>378</v>
      </c>
      <c r="BM149" s="132" t="s">
        <v>530</v>
      </c>
    </row>
    <row r="150" spans="1:65" s="49" customFormat="1" ht="14.45" customHeight="1">
      <c r="A150" s="47"/>
      <c r="B150" s="46"/>
      <c r="C150" s="135" t="s">
        <v>401</v>
      </c>
      <c r="D150" s="135" t="s">
        <v>300</v>
      </c>
      <c r="E150" s="136" t="s">
        <v>1641</v>
      </c>
      <c r="F150" s="137" t="s">
        <v>1642</v>
      </c>
      <c r="G150" s="138" t="s">
        <v>438</v>
      </c>
      <c r="H150" s="139">
        <v>10</v>
      </c>
      <c r="I150" s="23"/>
      <c r="J150" s="140">
        <f t="shared" si="10"/>
        <v>0</v>
      </c>
      <c r="K150" s="137" t="s">
        <v>1</v>
      </c>
      <c r="L150" s="46"/>
      <c r="M150" s="141" t="s">
        <v>1</v>
      </c>
      <c r="N150" s="142" t="s">
        <v>40</v>
      </c>
      <c r="O150" s="129"/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378</v>
      </c>
      <c r="AT150" s="132" t="s">
        <v>300</v>
      </c>
      <c r="AU150" s="132" t="s">
        <v>83</v>
      </c>
      <c r="AY150" s="39" t="s">
        <v>298</v>
      </c>
      <c r="BE150" s="133">
        <f t="shared" si="14"/>
        <v>0</v>
      </c>
      <c r="BF150" s="133">
        <f t="shared" si="15"/>
        <v>0</v>
      </c>
      <c r="BG150" s="133">
        <f t="shared" si="16"/>
        <v>0</v>
      </c>
      <c r="BH150" s="133">
        <f t="shared" si="17"/>
        <v>0</v>
      </c>
      <c r="BI150" s="133">
        <f t="shared" si="18"/>
        <v>0</v>
      </c>
      <c r="BJ150" s="39" t="s">
        <v>8</v>
      </c>
      <c r="BK150" s="133">
        <f t="shared" si="19"/>
        <v>0</v>
      </c>
      <c r="BL150" s="39" t="s">
        <v>378</v>
      </c>
      <c r="BM150" s="132" t="s">
        <v>548</v>
      </c>
    </row>
    <row r="151" spans="1:65" s="49" customFormat="1" ht="14.45" customHeight="1">
      <c r="A151" s="47"/>
      <c r="B151" s="46"/>
      <c r="C151" s="135" t="s">
        <v>7</v>
      </c>
      <c r="D151" s="135" t="s">
        <v>300</v>
      </c>
      <c r="E151" s="136" t="s">
        <v>1643</v>
      </c>
      <c r="F151" s="137" t="s">
        <v>1644</v>
      </c>
      <c r="G151" s="138" t="s">
        <v>438</v>
      </c>
      <c r="H151" s="139">
        <v>3</v>
      </c>
      <c r="I151" s="23"/>
      <c r="J151" s="140">
        <f t="shared" si="10"/>
        <v>0</v>
      </c>
      <c r="K151" s="137" t="s">
        <v>1</v>
      </c>
      <c r="L151" s="46"/>
      <c r="M151" s="141" t="s">
        <v>1</v>
      </c>
      <c r="N151" s="142" t="s">
        <v>40</v>
      </c>
      <c r="O151" s="129"/>
      <c r="P151" s="130">
        <f t="shared" si="11"/>
        <v>0</v>
      </c>
      <c r="Q151" s="130">
        <v>0</v>
      </c>
      <c r="R151" s="130">
        <f t="shared" si="12"/>
        <v>0</v>
      </c>
      <c r="S151" s="130">
        <v>0</v>
      </c>
      <c r="T151" s="131">
        <f t="shared" si="1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378</v>
      </c>
      <c r="AT151" s="132" t="s">
        <v>300</v>
      </c>
      <c r="AU151" s="132" t="s">
        <v>83</v>
      </c>
      <c r="AY151" s="39" t="s">
        <v>298</v>
      </c>
      <c r="BE151" s="133">
        <f t="shared" si="14"/>
        <v>0</v>
      </c>
      <c r="BF151" s="133">
        <f t="shared" si="15"/>
        <v>0</v>
      </c>
      <c r="BG151" s="133">
        <f t="shared" si="16"/>
        <v>0</v>
      </c>
      <c r="BH151" s="133">
        <f t="shared" si="17"/>
        <v>0</v>
      </c>
      <c r="BI151" s="133">
        <f t="shared" si="18"/>
        <v>0</v>
      </c>
      <c r="BJ151" s="39" t="s">
        <v>8</v>
      </c>
      <c r="BK151" s="133">
        <f t="shared" si="19"/>
        <v>0</v>
      </c>
      <c r="BL151" s="39" t="s">
        <v>378</v>
      </c>
      <c r="BM151" s="132" t="s">
        <v>577</v>
      </c>
    </row>
    <row r="152" spans="1:65" s="49" customFormat="1" ht="14.45" customHeight="1">
      <c r="A152" s="47"/>
      <c r="B152" s="46"/>
      <c r="C152" s="135" t="s">
        <v>414</v>
      </c>
      <c r="D152" s="135" t="s">
        <v>300</v>
      </c>
      <c r="E152" s="136" t="s">
        <v>1645</v>
      </c>
      <c r="F152" s="137" t="s">
        <v>1646</v>
      </c>
      <c r="G152" s="138" t="s">
        <v>1647</v>
      </c>
      <c r="H152" s="139">
        <v>2</v>
      </c>
      <c r="I152" s="23"/>
      <c r="J152" s="140">
        <f t="shared" si="10"/>
        <v>0</v>
      </c>
      <c r="K152" s="137" t="s">
        <v>1</v>
      </c>
      <c r="L152" s="46"/>
      <c r="M152" s="141" t="s">
        <v>1</v>
      </c>
      <c r="N152" s="142" t="s">
        <v>40</v>
      </c>
      <c r="O152" s="129"/>
      <c r="P152" s="130">
        <f t="shared" si="11"/>
        <v>0</v>
      </c>
      <c r="Q152" s="130">
        <v>0</v>
      </c>
      <c r="R152" s="130">
        <f t="shared" si="12"/>
        <v>0</v>
      </c>
      <c r="S152" s="130">
        <v>0</v>
      </c>
      <c r="T152" s="131">
        <f t="shared" si="1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378</v>
      </c>
      <c r="AT152" s="132" t="s">
        <v>300</v>
      </c>
      <c r="AU152" s="132" t="s">
        <v>83</v>
      </c>
      <c r="AY152" s="39" t="s">
        <v>298</v>
      </c>
      <c r="BE152" s="133">
        <f t="shared" si="14"/>
        <v>0</v>
      </c>
      <c r="BF152" s="133">
        <f t="shared" si="15"/>
        <v>0</v>
      </c>
      <c r="BG152" s="133">
        <f t="shared" si="16"/>
        <v>0</v>
      </c>
      <c r="BH152" s="133">
        <f t="shared" si="17"/>
        <v>0</v>
      </c>
      <c r="BI152" s="133">
        <f t="shared" si="18"/>
        <v>0</v>
      </c>
      <c r="BJ152" s="39" t="s">
        <v>8</v>
      </c>
      <c r="BK152" s="133">
        <f t="shared" si="19"/>
        <v>0</v>
      </c>
      <c r="BL152" s="39" t="s">
        <v>378</v>
      </c>
      <c r="BM152" s="132" t="s">
        <v>609</v>
      </c>
    </row>
    <row r="153" spans="1:65" s="49" customFormat="1" ht="14.45" customHeight="1">
      <c r="A153" s="47"/>
      <c r="B153" s="46"/>
      <c r="C153" s="135" t="s">
        <v>421</v>
      </c>
      <c r="D153" s="135" t="s">
        <v>300</v>
      </c>
      <c r="E153" s="136" t="s">
        <v>1648</v>
      </c>
      <c r="F153" s="137" t="s">
        <v>1649</v>
      </c>
      <c r="G153" s="138" t="s">
        <v>1650</v>
      </c>
      <c r="H153" s="139">
        <v>3</v>
      </c>
      <c r="I153" s="23"/>
      <c r="J153" s="140">
        <f t="shared" si="10"/>
        <v>0</v>
      </c>
      <c r="K153" s="137" t="s">
        <v>1</v>
      </c>
      <c r="L153" s="46"/>
      <c r="M153" s="141" t="s">
        <v>1</v>
      </c>
      <c r="N153" s="142" t="s">
        <v>40</v>
      </c>
      <c r="O153" s="129"/>
      <c r="P153" s="130">
        <f t="shared" si="11"/>
        <v>0</v>
      </c>
      <c r="Q153" s="130">
        <v>0</v>
      </c>
      <c r="R153" s="130">
        <f t="shared" si="12"/>
        <v>0</v>
      </c>
      <c r="S153" s="130">
        <v>0</v>
      </c>
      <c r="T153" s="131">
        <f t="shared" si="1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378</v>
      </c>
      <c r="AT153" s="132" t="s">
        <v>300</v>
      </c>
      <c r="AU153" s="132" t="s">
        <v>83</v>
      </c>
      <c r="AY153" s="39" t="s">
        <v>298</v>
      </c>
      <c r="BE153" s="133">
        <f t="shared" si="14"/>
        <v>0</v>
      </c>
      <c r="BF153" s="133">
        <f t="shared" si="15"/>
        <v>0</v>
      </c>
      <c r="BG153" s="133">
        <f t="shared" si="16"/>
        <v>0</v>
      </c>
      <c r="BH153" s="133">
        <f t="shared" si="17"/>
        <v>0</v>
      </c>
      <c r="BI153" s="133">
        <f t="shared" si="18"/>
        <v>0</v>
      </c>
      <c r="BJ153" s="39" t="s">
        <v>8</v>
      </c>
      <c r="BK153" s="133">
        <f t="shared" si="19"/>
        <v>0</v>
      </c>
      <c r="BL153" s="39" t="s">
        <v>378</v>
      </c>
      <c r="BM153" s="132" t="s">
        <v>619</v>
      </c>
    </row>
    <row r="154" spans="1:65" s="49" customFormat="1" ht="24.2" customHeight="1">
      <c r="A154" s="47"/>
      <c r="B154" s="46"/>
      <c r="C154" s="135" t="s">
        <v>431</v>
      </c>
      <c r="D154" s="135" t="s">
        <v>300</v>
      </c>
      <c r="E154" s="136" t="s">
        <v>1651</v>
      </c>
      <c r="F154" s="137" t="s">
        <v>1652</v>
      </c>
      <c r="G154" s="138" t="s">
        <v>438</v>
      </c>
      <c r="H154" s="139">
        <v>1</v>
      </c>
      <c r="I154" s="23"/>
      <c r="J154" s="140">
        <f t="shared" si="10"/>
        <v>0</v>
      </c>
      <c r="K154" s="137" t="s">
        <v>1</v>
      </c>
      <c r="L154" s="46"/>
      <c r="M154" s="141" t="s">
        <v>1</v>
      </c>
      <c r="N154" s="142" t="s">
        <v>40</v>
      </c>
      <c r="O154" s="129"/>
      <c r="P154" s="130">
        <f t="shared" si="11"/>
        <v>0</v>
      </c>
      <c r="Q154" s="130">
        <v>0</v>
      </c>
      <c r="R154" s="130">
        <f t="shared" si="12"/>
        <v>0</v>
      </c>
      <c r="S154" s="130">
        <v>0</v>
      </c>
      <c r="T154" s="131">
        <f t="shared" si="1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378</v>
      </c>
      <c r="AT154" s="132" t="s">
        <v>300</v>
      </c>
      <c r="AU154" s="132" t="s">
        <v>83</v>
      </c>
      <c r="AY154" s="39" t="s">
        <v>298</v>
      </c>
      <c r="BE154" s="133">
        <f t="shared" si="14"/>
        <v>0</v>
      </c>
      <c r="BF154" s="133">
        <f t="shared" si="15"/>
        <v>0</v>
      </c>
      <c r="BG154" s="133">
        <f t="shared" si="16"/>
        <v>0</v>
      </c>
      <c r="BH154" s="133">
        <f t="shared" si="17"/>
        <v>0</v>
      </c>
      <c r="BI154" s="133">
        <f t="shared" si="18"/>
        <v>0</v>
      </c>
      <c r="BJ154" s="39" t="s">
        <v>8</v>
      </c>
      <c r="BK154" s="133">
        <f t="shared" si="19"/>
        <v>0</v>
      </c>
      <c r="BL154" s="39" t="s">
        <v>378</v>
      </c>
      <c r="BM154" s="132" t="s">
        <v>633</v>
      </c>
    </row>
    <row r="155" spans="1:65" s="49" customFormat="1" ht="24.2" customHeight="1">
      <c r="A155" s="47"/>
      <c r="B155" s="46"/>
      <c r="C155" s="135" t="s">
        <v>435</v>
      </c>
      <c r="D155" s="135" t="s">
        <v>300</v>
      </c>
      <c r="E155" s="136" t="s">
        <v>1653</v>
      </c>
      <c r="F155" s="137" t="s">
        <v>1654</v>
      </c>
      <c r="G155" s="138" t="s">
        <v>438</v>
      </c>
      <c r="H155" s="139">
        <v>1</v>
      </c>
      <c r="I155" s="23"/>
      <c r="J155" s="140">
        <f t="shared" si="10"/>
        <v>0</v>
      </c>
      <c r="K155" s="137" t="s">
        <v>1</v>
      </c>
      <c r="L155" s="46"/>
      <c r="M155" s="141" t="s">
        <v>1</v>
      </c>
      <c r="N155" s="142" t="s">
        <v>40</v>
      </c>
      <c r="O155" s="129"/>
      <c r="P155" s="130">
        <f t="shared" si="11"/>
        <v>0</v>
      </c>
      <c r="Q155" s="130">
        <v>0</v>
      </c>
      <c r="R155" s="130">
        <f t="shared" si="12"/>
        <v>0</v>
      </c>
      <c r="S155" s="130">
        <v>0</v>
      </c>
      <c r="T155" s="131">
        <f t="shared" si="1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378</v>
      </c>
      <c r="AT155" s="132" t="s">
        <v>300</v>
      </c>
      <c r="AU155" s="132" t="s">
        <v>83</v>
      </c>
      <c r="AY155" s="39" t="s">
        <v>298</v>
      </c>
      <c r="BE155" s="133">
        <f t="shared" si="14"/>
        <v>0</v>
      </c>
      <c r="BF155" s="133">
        <f t="shared" si="15"/>
        <v>0</v>
      </c>
      <c r="BG155" s="133">
        <f t="shared" si="16"/>
        <v>0</v>
      </c>
      <c r="BH155" s="133">
        <f t="shared" si="17"/>
        <v>0</v>
      </c>
      <c r="BI155" s="133">
        <f t="shared" si="18"/>
        <v>0</v>
      </c>
      <c r="BJ155" s="39" t="s">
        <v>8</v>
      </c>
      <c r="BK155" s="133">
        <f t="shared" si="19"/>
        <v>0</v>
      </c>
      <c r="BL155" s="39" t="s">
        <v>378</v>
      </c>
      <c r="BM155" s="132" t="s">
        <v>231</v>
      </c>
    </row>
    <row r="156" spans="1:65" s="49" customFormat="1" ht="24.2" customHeight="1">
      <c r="A156" s="47"/>
      <c r="B156" s="46"/>
      <c r="C156" s="135" t="s">
        <v>442</v>
      </c>
      <c r="D156" s="135" t="s">
        <v>300</v>
      </c>
      <c r="E156" s="136" t="s">
        <v>1655</v>
      </c>
      <c r="F156" s="137" t="s">
        <v>1656</v>
      </c>
      <c r="G156" s="138" t="s">
        <v>438</v>
      </c>
      <c r="H156" s="139">
        <v>4</v>
      </c>
      <c r="I156" s="23"/>
      <c r="J156" s="140">
        <f t="shared" si="10"/>
        <v>0</v>
      </c>
      <c r="K156" s="137" t="s">
        <v>1</v>
      </c>
      <c r="L156" s="46"/>
      <c r="M156" s="141" t="s">
        <v>1</v>
      </c>
      <c r="N156" s="142" t="s">
        <v>40</v>
      </c>
      <c r="O156" s="129"/>
      <c r="P156" s="130">
        <f t="shared" si="11"/>
        <v>0</v>
      </c>
      <c r="Q156" s="130">
        <v>0</v>
      </c>
      <c r="R156" s="130">
        <f t="shared" si="12"/>
        <v>0</v>
      </c>
      <c r="S156" s="130">
        <v>0</v>
      </c>
      <c r="T156" s="131">
        <f t="shared" si="1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378</v>
      </c>
      <c r="AT156" s="132" t="s">
        <v>300</v>
      </c>
      <c r="AU156" s="132" t="s">
        <v>83</v>
      </c>
      <c r="AY156" s="39" t="s">
        <v>298</v>
      </c>
      <c r="BE156" s="133">
        <f t="shared" si="14"/>
        <v>0</v>
      </c>
      <c r="BF156" s="133">
        <f t="shared" si="15"/>
        <v>0</v>
      </c>
      <c r="BG156" s="133">
        <f t="shared" si="16"/>
        <v>0</v>
      </c>
      <c r="BH156" s="133">
        <f t="shared" si="17"/>
        <v>0</v>
      </c>
      <c r="BI156" s="133">
        <f t="shared" si="18"/>
        <v>0</v>
      </c>
      <c r="BJ156" s="39" t="s">
        <v>8</v>
      </c>
      <c r="BK156" s="133">
        <f t="shared" si="19"/>
        <v>0</v>
      </c>
      <c r="BL156" s="39" t="s">
        <v>378</v>
      </c>
      <c r="BM156" s="132" t="s">
        <v>651</v>
      </c>
    </row>
    <row r="157" spans="1:65" s="49" customFormat="1" ht="24.2" customHeight="1">
      <c r="A157" s="47"/>
      <c r="B157" s="46"/>
      <c r="C157" s="135" t="s">
        <v>448</v>
      </c>
      <c r="D157" s="135" t="s">
        <v>300</v>
      </c>
      <c r="E157" s="136" t="s">
        <v>1657</v>
      </c>
      <c r="F157" s="137" t="s">
        <v>1658</v>
      </c>
      <c r="G157" s="138" t="s">
        <v>438</v>
      </c>
      <c r="H157" s="139">
        <v>1</v>
      </c>
      <c r="I157" s="23"/>
      <c r="J157" s="140">
        <f t="shared" si="10"/>
        <v>0</v>
      </c>
      <c r="K157" s="137" t="s">
        <v>1</v>
      </c>
      <c r="L157" s="46"/>
      <c r="M157" s="141" t="s">
        <v>1</v>
      </c>
      <c r="N157" s="142" t="s">
        <v>40</v>
      </c>
      <c r="O157" s="129"/>
      <c r="P157" s="130">
        <f t="shared" si="11"/>
        <v>0</v>
      </c>
      <c r="Q157" s="130">
        <v>0</v>
      </c>
      <c r="R157" s="130">
        <f t="shared" si="12"/>
        <v>0</v>
      </c>
      <c r="S157" s="130">
        <v>0</v>
      </c>
      <c r="T157" s="131">
        <f t="shared" si="1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378</v>
      </c>
      <c r="AT157" s="132" t="s">
        <v>300</v>
      </c>
      <c r="AU157" s="132" t="s">
        <v>83</v>
      </c>
      <c r="AY157" s="39" t="s">
        <v>298</v>
      </c>
      <c r="BE157" s="133">
        <f t="shared" si="14"/>
        <v>0</v>
      </c>
      <c r="BF157" s="133">
        <f t="shared" si="15"/>
        <v>0</v>
      </c>
      <c r="BG157" s="133">
        <f t="shared" si="16"/>
        <v>0</v>
      </c>
      <c r="BH157" s="133">
        <f t="shared" si="17"/>
        <v>0</v>
      </c>
      <c r="BI157" s="133">
        <f t="shared" si="18"/>
        <v>0</v>
      </c>
      <c r="BJ157" s="39" t="s">
        <v>8</v>
      </c>
      <c r="BK157" s="133">
        <f t="shared" si="19"/>
        <v>0</v>
      </c>
      <c r="BL157" s="39" t="s">
        <v>378</v>
      </c>
      <c r="BM157" s="132" t="s">
        <v>659</v>
      </c>
    </row>
    <row r="158" spans="1:65" s="49" customFormat="1" ht="24.2" customHeight="1">
      <c r="A158" s="47"/>
      <c r="B158" s="46"/>
      <c r="C158" s="135" t="s">
        <v>454</v>
      </c>
      <c r="D158" s="135" t="s">
        <v>300</v>
      </c>
      <c r="E158" s="136" t="s">
        <v>1659</v>
      </c>
      <c r="F158" s="137" t="s">
        <v>1660</v>
      </c>
      <c r="G158" s="138" t="s">
        <v>392</v>
      </c>
      <c r="H158" s="139">
        <v>60</v>
      </c>
      <c r="I158" s="23"/>
      <c r="J158" s="140">
        <f t="shared" si="10"/>
        <v>0</v>
      </c>
      <c r="K158" s="137" t="s">
        <v>1</v>
      </c>
      <c r="L158" s="46"/>
      <c r="M158" s="141" t="s">
        <v>1</v>
      </c>
      <c r="N158" s="142" t="s">
        <v>40</v>
      </c>
      <c r="O158" s="129"/>
      <c r="P158" s="130">
        <f t="shared" si="11"/>
        <v>0</v>
      </c>
      <c r="Q158" s="130">
        <v>0</v>
      </c>
      <c r="R158" s="130">
        <f t="shared" si="12"/>
        <v>0</v>
      </c>
      <c r="S158" s="130">
        <v>0</v>
      </c>
      <c r="T158" s="131">
        <f t="shared" si="1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378</v>
      </c>
      <c r="AT158" s="132" t="s">
        <v>300</v>
      </c>
      <c r="AU158" s="132" t="s">
        <v>83</v>
      </c>
      <c r="AY158" s="39" t="s">
        <v>298</v>
      </c>
      <c r="BE158" s="133">
        <f t="shared" si="14"/>
        <v>0</v>
      </c>
      <c r="BF158" s="133">
        <f t="shared" si="15"/>
        <v>0</v>
      </c>
      <c r="BG158" s="133">
        <f t="shared" si="16"/>
        <v>0</v>
      </c>
      <c r="BH158" s="133">
        <f t="shared" si="17"/>
        <v>0</v>
      </c>
      <c r="BI158" s="133">
        <f t="shared" si="18"/>
        <v>0</v>
      </c>
      <c r="BJ158" s="39" t="s">
        <v>8</v>
      </c>
      <c r="BK158" s="133">
        <f t="shared" si="19"/>
        <v>0</v>
      </c>
      <c r="BL158" s="39" t="s">
        <v>378</v>
      </c>
      <c r="BM158" s="132" t="s">
        <v>668</v>
      </c>
    </row>
    <row r="159" spans="1:65" s="49" customFormat="1" ht="14.45" customHeight="1">
      <c r="A159" s="47"/>
      <c r="B159" s="46"/>
      <c r="C159" s="135" t="s">
        <v>459</v>
      </c>
      <c r="D159" s="135" t="s">
        <v>300</v>
      </c>
      <c r="E159" s="136" t="s">
        <v>1661</v>
      </c>
      <c r="F159" s="137" t="s">
        <v>1662</v>
      </c>
      <c r="G159" s="138" t="s">
        <v>392</v>
      </c>
      <c r="H159" s="139">
        <v>60</v>
      </c>
      <c r="I159" s="23"/>
      <c r="J159" s="140">
        <f t="shared" si="10"/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 t="shared" si="11"/>
        <v>0</v>
      </c>
      <c r="Q159" s="130">
        <v>0</v>
      </c>
      <c r="R159" s="130">
        <f t="shared" si="12"/>
        <v>0</v>
      </c>
      <c r="S159" s="130">
        <v>0</v>
      </c>
      <c r="T159" s="131">
        <f t="shared" si="1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378</v>
      </c>
      <c r="AT159" s="132" t="s">
        <v>300</v>
      </c>
      <c r="AU159" s="132" t="s">
        <v>83</v>
      </c>
      <c r="AY159" s="39" t="s">
        <v>298</v>
      </c>
      <c r="BE159" s="133">
        <f t="shared" si="14"/>
        <v>0</v>
      </c>
      <c r="BF159" s="133">
        <f t="shared" si="15"/>
        <v>0</v>
      </c>
      <c r="BG159" s="133">
        <f t="shared" si="16"/>
        <v>0</v>
      </c>
      <c r="BH159" s="133">
        <f t="shared" si="17"/>
        <v>0</v>
      </c>
      <c r="BI159" s="133">
        <f t="shared" si="18"/>
        <v>0</v>
      </c>
      <c r="BJ159" s="39" t="s">
        <v>8</v>
      </c>
      <c r="BK159" s="133">
        <f t="shared" si="19"/>
        <v>0</v>
      </c>
      <c r="BL159" s="39" t="s">
        <v>378</v>
      </c>
      <c r="BM159" s="132" t="s">
        <v>708</v>
      </c>
    </row>
    <row r="160" spans="1:65" s="49" customFormat="1" ht="24.2" customHeight="1">
      <c r="A160" s="47"/>
      <c r="B160" s="46"/>
      <c r="C160" s="135" t="s">
        <v>465</v>
      </c>
      <c r="D160" s="135" t="s">
        <v>300</v>
      </c>
      <c r="E160" s="136" t="s">
        <v>1663</v>
      </c>
      <c r="F160" s="137" t="s">
        <v>1664</v>
      </c>
      <c r="G160" s="138" t="s">
        <v>347</v>
      </c>
      <c r="H160" s="139">
        <v>0.085</v>
      </c>
      <c r="I160" s="23"/>
      <c r="J160" s="140">
        <f t="shared" si="10"/>
        <v>0</v>
      </c>
      <c r="K160" s="137" t="s">
        <v>1</v>
      </c>
      <c r="L160" s="46"/>
      <c r="M160" s="141" t="s">
        <v>1</v>
      </c>
      <c r="N160" s="142" t="s">
        <v>40</v>
      </c>
      <c r="O160" s="129"/>
      <c r="P160" s="130">
        <f t="shared" si="11"/>
        <v>0</v>
      </c>
      <c r="Q160" s="130">
        <v>0</v>
      </c>
      <c r="R160" s="130">
        <f t="shared" si="12"/>
        <v>0</v>
      </c>
      <c r="S160" s="130">
        <v>0</v>
      </c>
      <c r="T160" s="131">
        <f t="shared" si="13"/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378</v>
      </c>
      <c r="AT160" s="132" t="s">
        <v>300</v>
      </c>
      <c r="AU160" s="132" t="s">
        <v>83</v>
      </c>
      <c r="AY160" s="39" t="s">
        <v>298</v>
      </c>
      <c r="BE160" s="133">
        <f t="shared" si="14"/>
        <v>0</v>
      </c>
      <c r="BF160" s="133">
        <f t="shared" si="15"/>
        <v>0</v>
      </c>
      <c r="BG160" s="133">
        <f t="shared" si="16"/>
        <v>0</v>
      </c>
      <c r="BH160" s="133">
        <f t="shared" si="17"/>
        <v>0</v>
      </c>
      <c r="BI160" s="133">
        <f t="shared" si="18"/>
        <v>0</v>
      </c>
      <c r="BJ160" s="39" t="s">
        <v>8</v>
      </c>
      <c r="BK160" s="133">
        <f t="shared" si="19"/>
        <v>0</v>
      </c>
      <c r="BL160" s="39" t="s">
        <v>378</v>
      </c>
      <c r="BM160" s="132" t="s">
        <v>740</v>
      </c>
    </row>
    <row r="161" spans="2:63" s="107" customFormat="1" ht="22.9" customHeight="1">
      <c r="B161" s="108"/>
      <c r="D161" s="109" t="s">
        <v>74</v>
      </c>
      <c r="E161" s="118" t="s">
        <v>1665</v>
      </c>
      <c r="F161" s="118" t="s">
        <v>1666</v>
      </c>
      <c r="J161" s="119">
        <f>BK161</f>
        <v>0</v>
      </c>
      <c r="L161" s="108"/>
      <c r="M161" s="112"/>
      <c r="N161" s="113"/>
      <c r="O161" s="113"/>
      <c r="P161" s="114">
        <f>SUM(P162:P163)</f>
        <v>0</v>
      </c>
      <c r="Q161" s="113"/>
      <c r="R161" s="114">
        <f>SUM(R162:R163)</f>
        <v>0</v>
      </c>
      <c r="S161" s="113"/>
      <c r="T161" s="115">
        <f>SUM(T162:T163)</f>
        <v>0</v>
      </c>
      <c r="AR161" s="109" t="s">
        <v>83</v>
      </c>
      <c r="AT161" s="116" t="s">
        <v>74</v>
      </c>
      <c r="AU161" s="116" t="s">
        <v>8</v>
      </c>
      <c r="AY161" s="109" t="s">
        <v>298</v>
      </c>
      <c r="BK161" s="117">
        <f>SUM(BK162:BK163)</f>
        <v>0</v>
      </c>
    </row>
    <row r="162" spans="1:65" s="49" customFormat="1" ht="37.9" customHeight="1">
      <c r="A162" s="47"/>
      <c r="B162" s="46"/>
      <c r="C162" s="135" t="s">
        <v>471</v>
      </c>
      <c r="D162" s="135" t="s">
        <v>300</v>
      </c>
      <c r="E162" s="136" t="s">
        <v>1667</v>
      </c>
      <c r="F162" s="137" t="s">
        <v>1668</v>
      </c>
      <c r="G162" s="138" t="s">
        <v>438</v>
      </c>
      <c r="H162" s="139">
        <v>1</v>
      </c>
      <c r="I162" s="23"/>
      <c r="J162" s="140">
        <f>ROUND(I162*H162,0)</f>
        <v>0</v>
      </c>
      <c r="K162" s="137" t="s">
        <v>1</v>
      </c>
      <c r="L162" s="46"/>
      <c r="M162" s="141" t="s">
        <v>1</v>
      </c>
      <c r="N162" s="142" t="s">
        <v>40</v>
      </c>
      <c r="O162" s="129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378</v>
      </c>
      <c r="AT162" s="132" t="s">
        <v>300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378</v>
      </c>
      <c r="BM162" s="132" t="s">
        <v>753</v>
      </c>
    </row>
    <row r="163" spans="1:65" s="49" customFormat="1" ht="24.2" customHeight="1">
      <c r="A163" s="47"/>
      <c r="B163" s="46"/>
      <c r="C163" s="135" t="s">
        <v>475</v>
      </c>
      <c r="D163" s="135" t="s">
        <v>300</v>
      </c>
      <c r="E163" s="136" t="s">
        <v>1669</v>
      </c>
      <c r="F163" s="137" t="s">
        <v>1670</v>
      </c>
      <c r="G163" s="138" t="s">
        <v>347</v>
      </c>
      <c r="H163" s="139">
        <v>0.004</v>
      </c>
      <c r="I163" s="23"/>
      <c r="J163" s="140">
        <f>ROUND(I163*H163,0)</f>
        <v>0</v>
      </c>
      <c r="K163" s="137" t="s">
        <v>1</v>
      </c>
      <c r="L163" s="46"/>
      <c r="M163" s="141" t="s">
        <v>1</v>
      </c>
      <c r="N163" s="142" t="s">
        <v>40</v>
      </c>
      <c r="O163" s="129"/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378</v>
      </c>
      <c r="AT163" s="132" t="s">
        <v>300</v>
      </c>
      <c r="AU163" s="132" t="s">
        <v>83</v>
      </c>
      <c r="AY163" s="39" t="s">
        <v>298</v>
      </c>
      <c r="BE163" s="133">
        <f>IF(N163="základní",J163,0)</f>
        <v>0</v>
      </c>
      <c r="BF163" s="133">
        <f>IF(N163="snížená",J163,0)</f>
        <v>0</v>
      </c>
      <c r="BG163" s="133">
        <f>IF(N163="zákl. přenesená",J163,0)</f>
        <v>0</v>
      </c>
      <c r="BH163" s="133">
        <f>IF(N163="sníž. přenesená",J163,0)</f>
        <v>0</v>
      </c>
      <c r="BI163" s="133">
        <f>IF(N163="nulová",J163,0)</f>
        <v>0</v>
      </c>
      <c r="BJ163" s="39" t="s">
        <v>8</v>
      </c>
      <c r="BK163" s="133">
        <f>ROUND(I163*H163,0)</f>
        <v>0</v>
      </c>
      <c r="BL163" s="39" t="s">
        <v>378</v>
      </c>
      <c r="BM163" s="132" t="s">
        <v>762</v>
      </c>
    </row>
    <row r="164" spans="2:63" s="107" customFormat="1" ht="22.9" customHeight="1">
      <c r="B164" s="108"/>
      <c r="D164" s="109" t="s">
        <v>74</v>
      </c>
      <c r="E164" s="118" t="s">
        <v>1671</v>
      </c>
      <c r="F164" s="118" t="s">
        <v>1672</v>
      </c>
      <c r="J164" s="119">
        <f>BK164</f>
        <v>0</v>
      </c>
      <c r="L164" s="108"/>
      <c r="M164" s="112"/>
      <c r="N164" s="113"/>
      <c r="O164" s="113"/>
      <c r="P164" s="114">
        <f>SUM(P165:P172)</f>
        <v>0</v>
      </c>
      <c r="Q164" s="113"/>
      <c r="R164" s="114">
        <f>SUM(R165:R172)</f>
        <v>0</v>
      </c>
      <c r="S164" s="113"/>
      <c r="T164" s="115">
        <f>SUM(T165:T172)</f>
        <v>0</v>
      </c>
      <c r="AR164" s="109" t="s">
        <v>83</v>
      </c>
      <c r="AT164" s="116" t="s">
        <v>74</v>
      </c>
      <c r="AU164" s="116" t="s">
        <v>8</v>
      </c>
      <c r="AY164" s="109" t="s">
        <v>298</v>
      </c>
      <c r="BK164" s="117">
        <f>SUM(BK165:BK172)</f>
        <v>0</v>
      </c>
    </row>
    <row r="165" spans="1:65" s="49" customFormat="1" ht="24.2" customHeight="1">
      <c r="A165" s="47"/>
      <c r="B165" s="46"/>
      <c r="C165" s="135" t="s">
        <v>482</v>
      </c>
      <c r="D165" s="135" t="s">
        <v>300</v>
      </c>
      <c r="E165" s="136" t="s">
        <v>1673</v>
      </c>
      <c r="F165" s="137" t="s">
        <v>1674</v>
      </c>
      <c r="G165" s="138" t="s">
        <v>1650</v>
      </c>
      <c r="H165" s="139">
        <v>1</v>
      </c>
      <c r="I165" s="23"/>
      <c r="J165" s="140">
        <f aca="true" t="shared" si="20" ref="J165:J172">ROUND(I165*H165,0)</f>
        <v>0</v>
      </c>
      <c r="K165" s="137" t="s">
        <v>1</v>
      </c>
      <c r="L165" s="46"/>
      <c r="M165" s="141" t="s">
        <v>1</v>
      </c>
      <c r="N165" s="142" t="s">
        <v>40</v>
      </c>
      <c r="O165" s="129"/>
      <c r="P165" s="130">
        <f aca="true" t="shared" si="21" ref="P165:P172">O165*H165</f>
        <v>0</v>
      </c>
      <c r="Q165" s="130">
        <v>0</v>
      </c>
      <c r="R165" s="130">
        <f aca="true" t="shared" si="22" ref="R165:R172">Q165*H165</f>
        <v>0</v>
      </c>
      <c r="S165" s="130">
        <v>0</v>
      </c>
      <c r="T165" s="131">
        <f aca="true" t="shared" si="23" ref="T165:T172">S165*H165</f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378</v>
      </c>
      <c r="AT165" s="132" t="s">
        <v>300</v>
      </c>
      <c r="AU165" s="132" t="s">
        <v>83</v>
      </c>
      <c r="AY165" s="39" t="s">
        <v>298</v>
      </c>
      <c r="BE165" s="133">
        <f aca="true" t="shared" si="24" ref="BE165:BE172">IF(N165="základní",J165,0)</f>
        <v>0</v>
      </c>
      <c r="BF165" s="133">
        <f aca="true" t="shared" si="25" ref="BF165:BF172">IF(N165="snížená",J165,0)</f>
        <v>0</v>
      </c>
      <c r="BG165" s="133">
        <f aca="true" t="shared" si="26" ref="BG165:BG172">IF(N165="zákl. přenesená",J165,0)</f>
        <v>0</v>
      </c>
      <c r="BH165" s="133">
        <f aca="true" t="shared" si="27" ref="BH165:BH172">IF(N165="sníž. přenesená",J165,0)</f>
        <v>0</v>
      </c>
      <c r="BI165" s="133">
        <f aca="true" t="shared" si="28" ref="BI165:BI172">IF(N165="nulová",J165,0)</f>
        <v>0</v>
      </c>
      <c r="BJ165" s="39" t="s">
        <v>8</v>
      </c>
      <c r="BK165" s="133">
        <f aca="true" t="shared" si="29" ref="BK165:BK172">ROUND(I165*H165,0)</f>
        <v>0</v>
      </c>
      <c r="BL165" s="39" t="s">
        <v>378</v>
      </c>
      <c r="BM165" s="132" t="s">
        <v>773</v>
      </c>
    </row>
    <row r="166" spans="1:65" s="49" customFormat="1" ht="24.2" customHeight="1">
      <c r="A166" s="47"/>
      <c r="B166" s="46"/>
      <c r="C166" s="135" t="s">
        <v>487</v>
      </c>
      <c r="D166" s="135" t="s">
        <v>300</v>
      </c>
      <c r="E166" s="136" t="s">
        <v>1675</v>
      </c>
      <c r="F166" s="137" t="s">
        <v>1676</v>
      </c>
      <c r="G166" s="138" t="s">
        <v>1650</v>
      </c>
      <c r="H166" s="139">
        <v>1</v>
      </c>
      <c r="I166" s="23"/>
      <c r="J166" s="140">
        <f t="shared" si="20"/>
        <v>0</v>
      </c>
      <c r="K166" s="137" t="s">
        <v>1</v>
      </c>
      <c r="L166" s="46"/>
      <c r="M166" s="141" t="s">
        <v>1</v>
      </c>
      <c r="N166" s="142" t="s">
        <v>40</v>
      </c>
      <c r="O166" s="129"/>
      <c r="P166" s="130">
        <f t="shared" si="21"/>
        <v>0</v>
      </c>
      <c r="Q166" s="130">
        <v>0</v>
      </c>
      <c r="R166" s="130">
        <f t="shared" si="22"/>
        <v>0</v>
      </c>
      <c r="S166" s="130">
        <v>0</v>
      </c>
      <c r="T166" s="131">
        <f t="shared" si="23"/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378</v>
      </c>
      <c r="AT166" s="132" t="s">
        <v>300</v>
      </c>
      <c r="AU166" s="132" t="s">
        <v>83</v>
      </c>
      <c r="AY166" s="39" t="s">
        <v>298</v>
      </c>
      <c r="BE166" s="133">
        <f t="shared" si="24"/>
        <v>0</v>
      </c>
      <c r="BF166" s="133">
        <f t="shared" si="25"/>
        <v>0</v>
      </c>
      <c r="BG166" s="133">
        <f t="shared" si="26"/>
        <v>0</v>
      </c>
      <c r="BH166" s="133">
        <f t="shared" si="27"/>
        <v>0</v>
      </c>
      <c r="BI166" s="133">
        <f t="shared" si="28"/>
        <v>0</v>
      </c>
      <c r="BJ166" s="39" t="s">
        <v>8</v>
      </c>
      <c r="BK166" s="133">
        <f t="shared" si="29"/>
        <v>0</v>
      </c>
      <c r="BL166" s="39" t="s">
        <v>378</v>
      </c>
      <c r="BM166" s="132" t="s">
        <v>793</v>
      </c>
    </row>
    <row r="167" spans="1:65" s="49" customFormat="1" ht="24.2" customHeight="1">
      <c r="A167" s="47"/>
      <c r="B167" s="46"/>
      <c r="C167" s="135" t="s">
        <v>496</v>
      </c>
      <c r="D167" s="135" t="s">
        <v>300</v>
      </c>
      <c r="E167" s="136" t="s">
        <v>1677</v>
      </c>
      <c r="F167" s="137" t="s">
        <v>1678</v>
      </c>
      <c r="G167" s="138" t="s">
        <v>1650</v>
      </c>
      <c r="H167" s="139">
        <v>1</v>
      </c>
      <c r="I167" s="23"/>
      <c r="J167" s="140">
        <f t="shared" si="20"/>
        <v>0</v>
      </c>
      <c r="K167" s="137" t="s">
        <v>1</v>
      </c>
      <c r="L167" s="46"/>
      <c r="M167" s="141" t="s">
        <v>1</v>
      </c>
      <c r="N167" s="142" t="s">
        <v>40</v>
      </c>
      <c r="O167" s="129"/>
      <c r="P167" s="130">
        <f t="shared" si="21"/>
        <v>0</v>
      </c>
      <c r="Q167" s="130">
        <v>0</v>
      </c>
      <c r="R167" s="130">
        <f t="shared" si="22"/>
        <v>0</v>
      </c>
      <c r="S167" s="130">
        <v>0</v>
      </c>
      <c r="T167" s="131">
        <f t="shared" si="23"/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378</v>
      </c>
      <c r="AT167" s="132" t="s">
        <v>300</v>
      </c>
      <c r="AU167" s="132" t="s">
        <v>83</v>
      </c>
      <c r="AY167" s="39" t="s">
        <v>298</v>
      </c>
      <c r="BE167" s="133">
        <f t="shared" si="24"/>
        <v>0</v>
      </c>
      <c r="BF167" s="133">
        <f t="shared" si="25"/>
        <v>0</v>
      </c>
      <c r="BG167" s="133">
        <f t="shared" si="26"/>
        <v>0</v>
      </c>
      <c r="BH167" s="133">
        <f t="shared" si="27"/>
        <v>0</v>
      </c>
      <c r="BI167" s="133">
        <f t="shared" si="28"/>
        <v>0</v>
      </c>
      <c r="BJ167" s="39" t="s">
        <v>8</v>
      </c>
      <c r="BK167" s="133">
        <f t="shared" si="29"/>
        <v>0</v>
      </c>
      <c r="BL167" s="39" t="s">
        <v>378</v>
      </c>
      <c r="BM167" s="132" t="s">
        <v>803</v>
      </c>
    </row>
    <row r="168" spans="1:65" s="49" customFormat="1" ht="24.2" customHeight="1">
      <c r="A168" s="47"/>
      <c r="B168" s="46"/>
      <c r="C168" s="135" t="s">
        <v>509</v>
      </c>
      <c r="D168" s="135" t="s">
        <v>300</v>
      </c>
      <c r="E168" s="136" t="s">
        <v>1679</v>
      </c>
      <c r="F168" s="137" t="s">
        <v>1680</v>
      </c>
      <c r="G168" s="138" t="s">
        <v>1650</v>
      </c>
      <c r="H168" s="139">
        <v>1</v>
      </c>
      <c r="I168" s="23"/>
      <c r="J168" s="140">
        <f t="shared" si="20"/>
        <v>0</v>
      </c>
      <c r="K168" s="137" t="s">
        <v>1</v>
      </c>
      <c r="L168" s="46"/>
      <c r="M168" s="141" t="s">
        <v>1</v>
      </c>
      <c r="N168" s="142" t="s">
        <v>40</v>
      </c>
      <c r="O168" s="129"/>
      <c r="P168" s="130">
        <f t="shared" si="21"/>
        <v>0</v>
      </c>
      <c r="Q168" s="130">
        <v>0</v>
      </c>
      <c r="R168" s="130">
        <f t="shared" si="22"/>
        <v>0</v>
      </c>
      <c r="S168" s="130">
        <v>0</v>
      </c>
      <c r="T168" s="131">
        <f t="shared" si="23"/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378</v>
      </c>
      <c r="AT168" s="132" t="s">
        <v>300</v>
      </c>
      <c r="AU168" s="132" t="s">
        <v>83</v>
      </c>
      <c r="AY168" s="39" t="s">
        <v>298</v>
      </c>
      <c r="BE168" s="133">
        <f t="shared" si="24"/>
        <v>0</v>
      </c>
      <c r="BF168" s="133">
        <f t="shared" si="25"/>
        <v>0</v>
      </c>
      <c r="BG168" s="133">
        <f t="shared" si="26"/>
        <v>0</v>
      </c>
      <c r="BH168" s="133">
        <f t="shared" si="27"/>
        <v>0</v>
      </c>
      <c r="BI168" s="133">
        <f t="shared" si="28"/>
        <v>0</v>
      </c>
      <c r="BJ168" s="39" t="s">
        <v>8</v>
      </c>
      <c r="BK168" s="133">
        <f t="shared" si="29"/>
        <v>0</v>
      </c>
      <c r="BL168" s="39" t="s">
        <v>378</v>
      </c>
      <c r="BM168" s="132" t="s">
        <v>812</v>
      </c>
    </row>
    <row r="169" spans="1:65" s="49" customFormat="1" ht="24.2" customHeight="1">
      <c r="A169" s="47"/>
      <c r="B169" s="46"/>
      <c r="C169" s="135" t="s">
        <v>526</v>
      </c>
      <c r="D169" s="135" t="s">
        <v>300</v>
      </c>
      <c r="E169" s="136" t="s">
        <v>1681</v>
      </c>
      <c r="F169" s="137" t="s">
        <v>1682</v>
      </c>
      <c r="G169" s="138" t="s">
        <v>1650</v>
      </c>
      <c r="H169" s="139">
        <v>1</v>
      </c>
      <c r="I169" s="23"/>
      <c r="J169" s="140">
        <f t="shared" si="20"/>
        <v>0</v>
      </c>
      <c r="K169" s="137" t="s">
        <v>1</v>
      </c>
      <c r="L169" s="46"/>
      <c r="M169" s="141" t="s">
        <v>1</v>
      </c>
      <c r="N169" s="142" t="s">
        <v>40</v>
      </c>
      <c r="O169" s="129"/>
      <c r="P169" s="130">
        <f t="shared" si="21"/>
        <v>0</v>
      </c>
      <c r="Q169" s="130">
        <v>0</v>
      </c>
      <c r="R169" s="130">
        <f t="shared" si="22"/>
        <v>0</v>
      </c>
      <c r="S169" s="130">
        <v>0</v>
      </c>
      <c r="T169" s="131">
        <f t="shared" si="2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378</v>
      </c>
      <c r="AT169" s="132" t="s">
        <v>300</v>
      </c>
      <c r="AU169" s="132" t="s">
        <v>83</v>
      </c>
      <c r="AY169" s="39" t="s">
        <v>298</v>
      </c>
      <c r="BE169" s="133">
        <f t="shared" si="24"/>
        <v>0</v>
      </c>
      <c r="BF169" s="133">
        <f t="shared" si="25"/>
        <v>0</v>
      </c>
      <c r="BG169" s="133">
        <f t="shared" si="26"/>
        <v>0</v>
      </c>
      <c r="BH169" s="133">
        <f t="shared" si="27"/>
        <v>0</v>
      </c>
      <c r="BI169" s="133">
        <f t="shared" si="28"/>
        <v>0</v>
      </c>
      <c r="BJ169" s="39" t="s">
        <v>8</v>
      </c>
      <c r="BK169" s="133">
        <f t="shared" si="29"/>
        <v>0</v>
      </c>
      <c r="BL169" s="39" t="s">
        <v>378</v>
      </c>
      <c r="BM169" s="132" t="s">
        <v>821</v>
      </c>
    </row>
    <row r="170" spans="1:65" s="49" customFormat="1" ht="14.45" customHeight="1">
      <c r="A170" s="47"/>
      <c r="B170" s="46"/>
      <c r="C170" s="135" t="s">
        <v>530</v>
      </c>
      <c r="D170" s="135" t="s">
        <v>300</v>
      </c>
      <c r="E170" s="136" t="s">
        <v>1683</v>
      </c>
      <c r="F170" s="137" t="s">
        <v>1684</v>
      </c>
      <c r="G170" s="138" t="s">
        <v>438</v>
      </c>
      <c r="H170" s="139">
        <v>1</v>
      </c>
      <c r="I170" s="23"/>
      <c r="J170" s="140">
        <f t="shared" si="20"/>
        <v>0</v>
      </c>
      <c r="K170" s="137" t="s">
        <v>1</v>
      </c>
      <c r="L170" s="46"/>
      <c r="M170" s="141" t="s">
        <v>1</v>
      </c>
      <c r="N170" s="142" t="s">
        <v>40</v>
      </c>
      <c r="O170" s="129"/>
      <c r="P170" s="130">
        <f t="shared" si="21"/>
        <v>0</v>
      </c>
      <c r="Q170" s="130">
        <v>0</v>
      </c>
      <c r="R170" s="130">
        <f t="shared" si="22"/>
        <v>0</v>
      </c>
      <c r="S170" s="130">
        <v>0</v>
      </c>
      <c r="T170" s="131">
        <f t="shared" si="23"/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378</v>
      </c>
      <c r="AT170" s="132" t="s">
        <v>300</v>
      </c>
      <c r="AU170" s="132" t="s">
        <v>83</v>
      </c>
      <c r="AY170" s="39" t="s">
        <v>298</v>
      </c>
      <c r="BE170" s="133">
        <f t="shared" si="24"/>
        <v>0</v>
      </c>
      <c r="BF170" s="133">
        <f t="shared" si="25"/>
        <v>0</v>
      </c>
      <c r="BG170" s="133">
        <f t="shared" si="26"/>
        <v>0</v>
      </c>
      <c r="BH170" s="133">
        <f t="shared" si="27"/>
        <v>0</v>
      </c>
      <c r="BI170" s="133">
        <f t="shared" si="28"/>
        <v>0</v>
      </c>
      <c r="BJ170" s="39" t="s">
        <v>8</v>
      </c>
      <c r="BK170" s="133">
        <f t="shared" si="29"/>
        <v>0</v>
      </c>
      <c r="BL170" s="39" t="s">
        <v>378</v>
      </c>
      <c r="BM170" s="132" t="s">
        <v>843</v>
      </c>
    </row>
    <row r="171" spans="1:65" s="49" customFormat="1" ht="14.45" customHeight="1">
      <c r="A171" s="47"/>
      <c r="B171" s="46"/>
      <c r="C171" s="135" t="s">
        <v>539</v>
      </c>
      <c r="D171" s="135" t="s">
        <v>300</v>
      </c>
      <c r="E171" s="136" t="s">
        <v>1685</v>
      </c>
      <c r="F171" s="137" t="s">
        <v>1686</v>
      </c>
      <c r="G171" s="138" t="s">
        <v>438</v>
      </c>
      <c r="H171" s="139">
        <v>1</v>
      </c>
      <c r="I171" s="23"/>
      <c r="J171" s="140">
        <f t="shared" si="20"/>
        <v>0</v>
      </c>
      <c r="K171" s="137" t="s">
        <v>1</v>
      </c>
      <c r="L171" s="46"/>
      <c r="M171" s="141" t="s">
        <v>1</v>
      </c>
      <c r="N171" s="142" t="s">
        <v>40</v>
      </c>
      <c r="O171" s="129"/>
      <c r="P171" s="130">
        <f t="shared" si="21"/>
        <v>0</v>
      </c>
      <c r="Q171" s="130">
        <v>0</v>
      </c>
      <c r="R171" s="130">
        <f t="shared" si="22"/>
        <v>0</v>
      </c>
      <c r="S171" s="130">
        <v>0</v>
      </c>
      <c r="T171" s="131">
        <f t="shared" si="23"/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378</v>
      </c>
      <c r="AT171" s="132" t="s">
        <v>300</v>
      </c>
      <c r="AU171" s="132" t="s">
        <v>83</v>
      </c>
      <c r="AY171" s="39" t="s">
        <v>298</v>
      </c>
      <c r="BE171" s="133">
        <f t="shared" si="24"/>
        <v>0</v>
      </c>
      <c r="BF171" s="133">
        <f t="shared" si="25"/>
        <v>0</v>
      </c>
      <c r="BG171" s="133">
        <f t="shared" si="26"/>
        <v>0</v>
      </c>
      <c r="BH171" s="133">
        <f t="shared" si="27"/>
        <v>0</v>
      </c>
      <c r="BI171" s="133">
        <f t="shared" si="28"/>
        <v>0</v>
      </c>
      <c r="BJ171" s="39" t="s">
        <v>8</v>
      </c>
      <c r="BK171" s="133">
        <f t="shared" si="29"/>
        <v>0</v>
      </c>
      <c r="BL171" s="39" t="s">
        <v>378</v>
      </c>
      <c r="BM171" s="132" t="s">
        <v>854</v>
      </c>
    </row>
    <row r="172" spans="1:65" s="49" customFormat="1" ht="24.2" customHeight="1">
      <c r="A172" s="47"/>
      <c r="B172" s="46"/>
      <c r="C172" s="135" t="s">
        <v>548</v>
      </c>
      <c r="D172" s="135" t="s">
        <v>300</v>
      </c>
      <c r="E172" s="136" t="s">
        <v>1687</v>
      </c>
      <c r="F172" s="137" t="s">
        <v>1688</v>
      </c>
      <c r="G172" s="138" t="s">
        <v>347</v>
      </c>
      <c r="H172" s="139">
        <v>0.109</v>
      </c>
      <c r="I172" s="23"/>
      <c r="J172" s="140">
        <f t="shared" si="20"/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 t="shared" si="21"/>
        <v>0</v>
      </c>
      <c r="Q172" s="130">
        <v>0</v>
      </c>
      <c r="R172" s="130">
        <f t="shared" si="22"/>
        <v>0</v>
      </c>
      <c r="S172" s="130">
        <v>0</v>
      </c>
      <c r="T172" s="131">
        <f t="shared" si="23"/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378</v>
      </c>
      <c r="AT172" s="132" t="s">
        <v>300</v>
      </c>
      <c r="AU172" s="132" t="s">
        <v>83</v>
      </c>
      <c r="AY172" s="39" t="s">
        <v>298</v>
      </c>
      <c r="BE172" s="133">
        <f t="shared" si="24"/>
        <v>0</v>
      </c>
      <c r="BF172" s="133">
        <f t="shared" si="25"/>
        <v>0</v>
      </c>
      <c r="BG172" s="133">
        <f t="shared" si="26"/>
        <v>0</v>
      </c>
      <c r="BH172" s="133">
        <f t="shared" si="27"/>
        <v>0</v>
      </c>
      <c r="BI172" s="133">
        <f t="shared" si="28"/>
        <v>0</v>
      </c>
      <c r="BJ172" s="39" t="s">
        <v>8</v>
      </c>
      <c r="BK172" s="133">
        <f t="shared" si="29"/>
        <v>0</v>
      </c>
      <c r="BL172" s="39" t="s">
        <v>378</v>
      </c>
      <c r="BM172" s="132" t="s">
        <v>868</v>
      </c>
    </row>
    <row r="173" spans="2:63" s="107" customFormat="1" ht="22.9" customHeight="1">
      <c r="B173" s="108"/>
      <c r="D173" s="109" t="s">
        <v>74</v>
      </c>
      <c r="E173" s="118" t="s">
        <v>1689</v>
      </c>
      <c r="F173" s="118" t="s">
        <v>1690</v>
      </c>
      <c r="J173" s="119">
        <f>BK173</f>
        <v>0</v>
      </c>
      <c r="L173" s="108"/>
      <c r="M173" s="112"/>
      <c r="N173" s="113"/>
      <c r="O173" s="113"/>
      <c r="P173" s="114">
        <f>SUM(P174:P175)</f>
        <v>0</v>
      </c>
      <c r="Q173" s="113"/>
      <c r="R173" s="114">
        <f>SUM(R174:R175)</f>
        <v>0</v>
      </c>
      <c r="S173" s="113"/>
      <c r="T173" s="115">
        <f>SUM(T174:T175)</f>
        <v>0</v>
      </c>
      <c r="AR173" s="109" t="s">
        <v>83</v>
      </c>
      <c r="AT173" s="116" t="s">
        <v>74</v>
      </c>
      <c r="AU173" s="116" t="s">
        <v>8</v>
      </c>
      <c r="AY173" s="109" t="s">
        <v>298</v>
      </c>
      <c r="BK173" s="117">
        <f>SUM(BK174:BK175)</f>
        <v>0</v>
      </c>
    </row>
    <row r="174" spans="1:65" s="49" customFormat="1" ht="14.45" customHeight="1">
      <c r="A174" s="47"/>
      <c r="B174" s="46"/>
      <c r="C174" s="135" t="s">
        <v>554</v>
      </c>
      <c r="D174" s="135" t="s">
        <v>300</v>
      </c>
      <c r="E174" s="136" t="s">
        <v>1691</v>
      </c>
      <c r="F174" s="137" t="s">
        <v>1692</v>
      </c>
      <c r="G174" s="138" t="s">
        <v>438</v>
      </c>
      <c r="H174" s="139">
        <v>2</v>
      </c>
      <c r="I174" s="23"/>
      <c r="J174" s="140">
        <f>ROUND(I174*H174,0)</f>
        <v>0</v>
      </c>
      <c r="K174" s="137" t="s">
        <v>1</v>
      </c>
      <c r="L174" s="46"/>
      <c r="M174" s="141" t="s">
        <v>1</v>
      </c>
      <c r="N174" s="142" t="s">
        <v>40</v>
      </c>
      <c r="O174" s="129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378</v>
      </c>
      <c r="AT174" s="132" t="s">
        <v>300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378</v>
      </c>
      <c r="BM174" s="132" t="s">
        <v>876</v>
      </c>
    </row>
    <row r="175" spans="1:65" s="49" customFormat="1" ht="14.45" customHeight="1">
      <c r="A175" s="47"/>
      <c r="B175" s="46"/>
      <c r="C175" s="135" t="s">
        <v>577</v>
      </c>
      <c r="D175" s="135" t="s">
        <v>300</v>
      </c>
      <c r="E175" s="136" t="s">
        <v>1693</v>
      </c>
      <c r="F175" s="137" t="s">
        <v>1694</v>
      </c>
      <c r="G175" s="138" t="s">
        <v>347</v>
      </c>
      <c r="H175" s="139">
        <v>0.001</v>
      </c>
      <c r="I175" s="23"/>
      <c r="J175" s="140">
        <f>ROUND(I175*H175,0)</f>
        <v>0</v>
      </c>
      <c r="K175" s="137" t="s">
        <v>1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378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378</v>
      </c>
      <c r="BM175" s="132" t="s">
        <v>884</v>
      </c>
    </row>
    <row r="176" spans="2:63" s="107" customFormat="1" ht="25.9" customHeight="1">
      <c r="B176" s="108"/>
      <c r="D176" s="109" t="s">
        <v>74</v>
      </c>
      <c r="E176" s="110" t="s">
        <v>1695</v>
      </c>
      <c r="F176" s="110" t="s">
        <v>1696</v>
      </c>
      <c r="J176" s="111">
        <f>BK176</f>
        <v>0</v>
      </c>
      <c r="L176" s="108"/>
      <c r="M176" s="112"/>
      <c r="N176" s="113"/>
      <c r="O176" s="113"/>
      <c r="P176" s="114">
        <f>P177</f>
        <v>0</v>
      </c>
      <c r="Q176" s="113"/>
      <c r="R176" s="114">
        <f>R177</f>
        <v>0</v>
      </c>
      <c r="S176" s="113"/>
      <c r="T176" s="115">
        <f>T177</f>
        <v>0</v>
      </c>
      <c r="AR176" s="109" t="s">
        <v>304</v>
      </c>
      <c r="AT176" s="116" t="s">
        <v>74</v>
      </c>
      <c r="AU176" s="116" t="s">
        <v>75</v>
      </c>
      <c r="AY176" s="109" t="s">
        <v>298</v>
      </c>
      <c r="BK176" s="117">
        <f>BK177</f>
        <v>0</v>
      </c>
    </row>
    <row r="177" spans="1:65" s="49" customFormat="1" ht="14.45" customHeight="1">
      <c r="A177" s="47"/>
      <c r="B177" s="46"/>
      <c r="C177" s="135" t="s">
        <v>605</v>
      </c>
      <c r="D177" s="135" t="s">
        <v>300</v>
      </c>
      <c r="E177" s="136" t="s">
        <v>1697</v>
      </c>
      <c r="F177" s="137" t="s">
        <v>1698</v>
      </c>
      <c r="G177" s="138" t="s">
        <v>1699</v>
      </c>
      <c r="H177" s="139">
        <v>10</v>
      </c>
      <c r="I177" s="23"/>
      <c r="J177" s="140">
        <f>ROUND(I177*H177,0)</f>
        <v>0</v>
      </c>
      <c r="K177" s="137" t="s">
        <v>1</v>
      </c>
      <c r="L177" s="46"/>
      <c r="M177" s="178" t="s">
        <v>1</v>
      </c>
      <c r="N177" s="179" t="s">
        <v>40</v>
      </c>
      <c r="O177" s="145"/>
      <c r="P177" s="146">
        <f>O177*H177</f>
        <v>0</v>
      </c>
      <c r="Q177" s="146">
        <v>0</v>
      </c>
      <c r="R177" s="146">
        <f>Q177*H177</f>
        <v>0</v>
      </c>
      <c r="S177" s="146">
        <v>0</v>
      </c>
      <c r="T177" s="147">
        <f>S177*H177</f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1700</v>
      </c>
      <c r="AT177" s="132" t="s">
        <v>300</v>
      </c>
      <c r="AU177" s="132" t="s">
        <v>8</v>
      </c>
      <c r="AY177" s="39" t="s">
        <v>298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39" t="s">
        <v>8</v>
      </c>
      <c r="BK177" s="133">
        <f>ROUND(I177*H177,0)</f>
        <v>0</v>
      </c>
      <c r="BL177" s="39" t="s">
        <v>1700</v>
      </c>
      <c r="BM177" s="132" t="s">
        <v>892</v>
      </c>
    </row>
    <row r="178" spans="1:31" s="49" customFormat="1" ht="6.95" customHeight="1">
      <c r="A178" s="47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46"/>
      <c r="M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</row>
    <row r="179" s="38" customFormat="1" ht="12"/>
    <row r="180" s="38" customFormat="1" ht="12"/>
    <row r="181" s="38" customFormat="1" ht="12"/>
  </sheetData>
  <sheetProtection password="D62F" sheet="1" objects="1" scenarios="1"/>
  <autoFilter ref="C126:K17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5"/>
  <sheetViews>
    <sheetView showGridLines="0" workbookViewId="0" topLeftCell="A188">
      <selection activeCell="H157" sqref="H157:I157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94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1701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1592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tr">
        <f>IF('Rekapitulace stavby'!AN10="","",'Rekapitulace stavby'!AN10)</f>
        <v/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tr">
        <f>IF('Rekapitulace stavby'!E11="","",'Rekapitulace stavby'!E11)</f>
        <v>ZOO Dvůr Králové a.s., Štefánikova 1029, D.K.n.L.</v>
      </c>
      <c r="F17" s="47"/>
      <c r="G17" s="47"/>
      <c r="H17" s="47"/>
      <c r="I17" s="45" t="s">
        <v>26</v>
      </c>
      <c r="J17" s="50" t="str">
        <f>IF('Rekapitulace stavby'!AN11="","",'Rekapitulace stavby'!AN11)</f>
        <v/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tr">
        <f>IF('Rekapitulace stavby'!AN16="","",'Rekapitulace stavby'!AN16)</f>
        <v/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tr">
        <f>IF('Rekapitulace stavby'!E17="","",'Rekapitulace stavby'!E17)</f>
        <v>Projektis spol. s r.o., Legionářská 562, D.K.n.L.</v>
      </c>
      <c r="F23" s="47"/>
      <c r="G23" s="47"/>
      <c r="H23" s="47"/>
      <c r="I23" s="45" t="s">
        <v>26</v>
      </c>
      <c r="J23" s="50" t="str">
        <f>IF('Rekapitulace stavby'!AN17="","",'Rekapitulace stavby'!AN17)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tr">
        <f>IF('Rekapitulace stavby'!AN19="","",'Rekapitulace stavby'!AN19)</f>
        <v/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tr">
        <f>IF('Rekapitulace stavby'!E20="","",'Rekapitulace stavby'!E20)</f>
        <v>ing. V. Švehla</v>
      </c>
      <c r="F26" s="47"/>
      <c r="G26" s="47"/>
      <c r="H26" s="47"/>
      <c r="I26" s="45" t="s">
        <v>26</v>
      </c>
      <c r="J26" s="50" t="str">
        <f>IF('Rekapitulace stavby'!AN20="","",'Rekapitulace stavby'!AN20)</f>
        <v/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ROUND(J124,0)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ROUND((SUM(BE124:BE244)),0)</f>
        <v>0</v>
      </c>
      <c r="G35" s="47"/>
      <c r="H35" s="47"/>
      <c r="I35" s="59">
        <v>0.21</v>
      </c>
      <c r="J35" s="58">
        <f>ROUND(((SUM(BE124:BE244))*I35),0)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ROUND((SUM(BF124:BF244)),0)</f>
        <v>0</v>
      </c>
      <c r="G36" s="47"/>
      <c r="H36" s="47"/>
      <c r="I36" s="59">
        <v>0.15</v>
      </c>
      <c r="J36" s="58">
        <f>ROUND(((SUM(BF124:BF244))*I36),0)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ROUND((SUM(BG124:BG244)),0)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ROUND((SUM(BH124:BH244)),0)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ROUND((SUM(BI124:BI244)),0)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cb - Vzduchotechnika - změna B, 2. 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 xml:space="preserve"> 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J124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1702</v>
      </c>
      <c r="E99" s="84"/>
      <c r="F99" s="84"/>
      <c r="G99" s="84"/>
      <c r="H99" s="84"/>
      <c r="I99" s="84"/>
      <c r="J99" s="85">
        <f>J125</f>
        <v>0</v>
      </c>
      <c r="L99" s="82"/>
    </row>
    <row r="100" spans="2:12" s="81" customFormat="1" ht="24.95" customHeight="1">
      <c r="B100" s="82"/>
      <c r="D100" s="83" t="s">
        <v>1703</v>
      </c>
      <c r="E100" s="84"/>
      <c r="F100" s="84"/>
      <c r="G100" s="84"/>
      <c r="H100" s="84"/>
      <c r="I100" s="84"/>
      <c r="J100" s="85">
        <f>J173</f>
        <v>0</v>
      </c>
      <c r="L100" s="82"/>
    </row>
    <row r="101" spans="2:12" s="81" customFormat="1" ht="24.95" customHeight="1">
      <c r="B101" s="82"/>
      <c r="D101" s="83" t="s">
        <v>1704</v>
      </c>
      <c r="E101" s="84"/>
      <c r="F101" s="84"/>
      <c r="G101" s="84"/>
      <c r="H101" s="84"/>
      <c r="I101" s="84"/>
      <c r="J101" s="85">
        <f>J231</f>
        <v>0</v>
      </c>
      <c r="L101" s="82"/>
    </row>
    <row r="102" spans="2:12" s="81" customFormat="1" ht="24.95" customHeight="1">
      <c r="B102" s="82"/>
      <c r="D102" s="83" t="s">
        <v>1705</v>
      </c>
      <c r="E102" s="84"/>
      <c r="F102" s="84"/>
      <c r="G102" s="84"/>
      <c r="H102" s="84"/>
      <c r="I102" s="84"/>
      <c r="J102" s="85">
        <f>J239</f>
        <v>0</v>
      </c>
      <c r="L102" s="82"/>
    </row>
    <row r="103" spans="1:31" s="49" customFormat="1" ht="21.75" customHeight="1">
      <c r="A103" s="47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s="49" customFormat="1" ht="6.95" customHeight="1">
      <c r="A104" s="47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4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="38" customFormat="1" ht="12"/>
    <row r="106" s="38" customFormat="1" ht="12"/>
    <row r="107" s="38" customFormat="1" ht="12"/>
    <row r="108" spans="1:31" s="49" customFormat="1" ht="6.95" customHeight="1">
      <c r="A108" s="47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24.95" customHeight="1">
      <c r="A109" s="47"/>
      <c r="B109" s="46"/>
      <c r="C109" s="43" t="s">
        <v>283</v>
      </c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2" customHeight="1">
      <c r="A111" s="47"/>
      <c r="B111" s="46"/>
      <c r="C111" s="45" t="s">
        <v>16</v>
      </c>
      <c r="D111" s="47"/>
      <c r="E111" s="47"/>
      <c r="F111" s="47"/>
      <c r="G111" s="47"/>
      <c r="H111" s="47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s="49" customFormat="1" ht="16.5" customHeight="1">
      <c r="A112" s="47"/>
      <c r="B112" s="46"/>
      <c r="C112" s="47"/>
      <c r="D112" s="47"/>
      <c r="E112" s="292" t="str">
        <f>E7</f>
        <v>Expozice Jihozápadní Afrika, ZOO Dvůr Králové a.s. - Změna B, 2.etapa</v>
      </c>
      <c r="F112" s="293"/>
      <c r="G112" s="293"/>
      <c r="H112" s="293"/>
      <c r="I112" s="47"/>
      <c r="J112" s="47"/>
      <c r="K112" s="47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2:12" s="38" customFormat="1" ht="12" customHeight="1">
      <c r="B113" s="42"/>
      <c r="C113" s="45" t="s">
        <v>171</v>
      </c>
      <c r="L113" s="42"/>
    </row>
    <row r="114" spans="1:31" s="49" customFormat="1" ht="16.5" customHeight="1">
      <c r="A114" s="47"/>
      <c r="B114" s="46"/>
      <c r="C114" s="47"/>
      <c r="D114" s="47"/>
      <c r="E114" s="292" t="s">
        <v>175</v>
      </c>
      <c r="F114" s="291"/>
      <c r="G114" s="291"/>
      <c r="H114" s="291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2" customHeight="1">
      <c r="A115" s="47"/>
      <c r="B115" s="46"/>
      <c r="C115" s="45" t="s">
        <v>179</v>
      </c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6.5" customHeight="1">
      <c r="A116" s="47"/>
      <c r="B116" s="46"/>
      <c r="C116" s="47"/>
      <c r="D116" s="47"/>
      <c r="E116" s="249" t="str">
        <f>E11</f>
        <v>cb - Vzduchotechnika - změna B, 2. etapa</v>
      </c>
      <c r="F116" s="291"/>
      <c r="G116" s="291"/>
      <c r="H116" s="291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2" customHeight="1">
      <c r="A118" s="47"/>
      <c r="B118" s="46"/>
      <c r="C118" s="45" t="s">
        <v>20</v>
      </c>
      <c r="D118" s="47"/>
      <c r="E118" s="47"/>
      <c r="F118" s="50" t="str">
        <f>F14</f>
        <v xml:space="preserve"> </v>
      </c>
      <c r="G118" s="47"/>
      <c r="H118" s="47"/>
      <c r="I118" s="45" t="s">
        <v>22</v>
      </c>
      <c r="J118" s="210">
        <f>IF(J14="","",J14)</f>
        <v>0</v>
      </c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6.95" customHeight="1">
      <c r="A119" s="47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40.15" customHeight="1">
      <c r="A120" s="47"/>
      <c r="B120" s="46"/>
      <c r="C120" s="45" t="s">
        <v>23</v>
      </c>
      <c r="D120" s="47"/>
      <c r="E120" s="47"/>
      <c r="F120" s="50" t="str">
        <f>E17</f>
        <v>ZOO Dvůr Králové a.s., Štefánikova 1029, D.K.n.L.</v>
      </c>
      <c r="G120" s="47"/>
      <c r="H120" s="47"/>
      <c r="I120" s="45" t="s">
        <v>29</v>
      </c>
      <c r="J120" s="77" t="str">
        <f>E23</f>
        <v>Projektis spol. s r.o., Legionářská 562, D.K.n.L.</v>
      </c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5.2" customHeight="1">
      <c r="A121" s="47"/>
      <c r="B121" s="46"/>
      <c r="C121" s="45" t="s">
        <v>27</v>
      </c>
      <c r="D121" s="47"/>
      <c r="E121" s="47"/>
      <c r="F121" s="50" t="str">
        <f>IF(E20="","",E20)</f>
        <v>Vyplň údaj</v>
      </c>
      <c r="G121" s="47"/>
      <c r="H121" s="47"/>
      <c r="I121" s="45" t="s">
        <v>32</v>
      </c>
      <c r="J121" s="77" t="str">
        <f>E26</f>
        <v>ing. V. Švehla</v>
      </c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0.35" customHeight="1">
      <c r="A122" s="47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99" customFormat="1" ht="29.25" customHeight="1">
      <c r="A123" s="90"/>
      <c r="B123" s="91"/>
      <c r="C123" s="92" t="s">
        <v>284</v>
      </c>
      <c r="D123" s="93" t="s">
        <v>60</v>
      </c>
      <c r="E123" s="93" t="s">
        <v>56</v>
      </c>
      <c r="F123" s="93" t="s">
        <v>57</v>
      </c>
      <c r="G123" s="93" t="s">
        <v>285</v>
      </c>
      <c r="H123" s="93" t="s">
        <v>286</v>
      </c>
      <c r="I123" s="93" t="s">
        <v>287</v>
      </c>
      <c r="J123" s="93" t="s">
        <v>258</v>
      </c>
      <c r="K123" s="94" t="s">
        <v>288</v>
      </c>
      <c r="L123" s="95"/>
      <c r="M123" s="96" t="s">
        <v>1</v>
      </c>
      <c r="N123" s="97" t="s">
        <v>39</v>
      </c>
      <c r="O123" s="97" t="s">
        <v>289</v>
      </c>
      <c r="P123" s="97" t="s">
        <v>290</v>
      </c>
      <c r="Q123" s="97" t="s">
        <v>291</v>
      </c>
      <c r="R123" s="97" t="s">
        <v>292</v>
      </c>
      <c r="S123" s="97" t="s">
        <v>293</v>
      </c>
      <c r="T123" s="98" t="s">
        <v>294</v>
      </c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</row>
    <row r="124" spans="1:63" s="49" customFormat="1" ht="22.9" customHeight="1">
      <c r="A124" s="47"/>
      <c r="B124" s="46"/>
      <c r="C124" s="100" t="s">
        <v>295</v>
      </c>
      <c r="D124" s="47"/>
      <c r="E124" s="47"/>
      <c r="F124" s="47"/>
      <c r="G124" s="47"/>
      <c r="H124" s="47"/>
      <c r="I124" s="47"/>
      <c r="J124" s="101">
        <f>BK124</f>
        <v>0</v>
      </c>
      <c r="K124" s="47"/>
      <c r="L124" s="46"/>
      <c r="M124" s="102"/>
      <c r="N124" s="103"/>
      <c r="O124" s="55"/>
      <c r="P124" s="104">
        <f>P125+P173+P231+P239</f>
        <v>0</v>
      </c>
      <c r="Q124" s="55"/>
      <c r="R124" s="104">
        <f>R125+R173+R231+R239</f>
        <v>0</v>
      </c>
      <c r="S124" s="55"/>
      <c r="T124" s="105">
        <f>T125+T173+T231+T239</f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T124" s="39" t="s">
        <v>74</v>
      </c>
      <c r="AU124" s="39" t="s">
        <v>260</v>
      </c>
      <c r="BK124" s="106">
        <f>BK125+BK173+BK231+BK239</f>
        <v>0</v>
      </c>
    </row>
    <row r="125" spans="2:63" s="107" customFormat="1" ht="25.9" customHeight="1">
      <c r="B125" s="108"/>
      <c r="D125" s="109" t="s">
        <v>74</v>
      </c>
      <c r="E125" s="110" t="s">
        <v>1706</v>
      </c>
      <c r="F125" s="110" t="s">
        <v>1707</v>
      </c>
      <c r="J125" s="111">
        <f>BK125</f>
        <v>0</v>
      </c>
      <c r="L125" s="108"/>
      <c r="M125" s="112"/>
      <c r="N125" s="113"/>
      <c r="O125" s="113"/>
      <c r="P125" s="114">
        <f>SUM(P126:P172)</f>
        <v>0</v>
      </c>
      <c r="Q125" s="113"/>
      <c r="R125" s="114">
        <f>SUM(R126:R172)</f>
        <v>0</v>
      </c>
      <c r="S125" s="113"/>
      <c r="T125" s="115">
        <f>SUM(T126:T172)</f>
        <v>0</v>
      </c>
      <c r="AR125" s="109" t="s">
        <v>8</v>
      </c>
      <c r="AT125" s="116" t="s">
        <v>74</v>
      </c>
      <c r="AU125" s="116" t="s">
        <v>75</v>
      </c>
      <c r="AY125" s="109" t="s">
        <v>298</v>
      </c>
      <c r="BK125" s="117">
        <f>SUM(BK126:BK172)</f>
        <v>0</v>
      </c>
    </row>
    <row r="126" spans="1:65" s="49" customFormat="1" ht="62.65" customHeight="1">
      <c r="A126" s="47"/>
      <c r="B126" s="46"/>
      <c r="C126" s="120" t="s">
        <v>8</v>
      </c>
      <c r="D126" s="120" t="s">
        <v>358</v>
      </c>
      <c r="E126" s="121" t="s">
        <v>1708</v>
      </c>
      <c r="F126" s="122" t="s">
        <v>1709</v>
      </c>
      <c r="G126" s="123" t="s">
        <v>1710</v>
      </c>
      <c r="H126" s="124">
        <v>1</v>
      </c>
      <c r="I126" s="24"/>
      <c r="J126" s="125">
        <f aca="true" t="shared" si="0" ref="J126:J172">ROUND(I126*H126,0)</f>
        <v>0</v>
      </c>
      <c r="K126" s="122" t="s">
        <v>1</v>
      </c>
      <c r="L126" s="126"/>
      <c r="M126" s="127" t="s">
        <v>1</v>
      </c>
      <c r="N126" s="128" t="s">
        <v>40</v>
      </c>
      <c r="O126" s="129"/>
      <c r="P126" s="130">
        <f aca="true" t="shared" si="1" ref="P126:P172">O126*H126</f>
        <v>0</v>
      </c>
      <c r="Q126" s="130">
        <v>0</v>
      </c>
      <c r="R126" s="130">
        <f aca="true" t="shared" si="2" ref="R126:R172">Q126*H126</f>
        <v>0</v>
      </c>
      <c r="S126" s="130">
        <v>0</v>
      </c>
      <c r="T126" s="131">
        <f aca="true" t="shared" si="3" ref="T126:T172">S126*H126</f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340</v>
      </c>
      <c r="AT126" s="132" t="s">
        <v>358</v>
      </c>
      <c r="AU126" s="132" t="s">
        <v>8</v>
      </c>
      <c r="AY126" s="39" t="s">
        <v>298</v>
      </c>
      <c r="BE126" s="133">
        <f aca="true" t="shared" si="4" ref="BE126:BE172">IF(N126="základní",J126,0)</f>
        <v>0</v>
      </c>
      <c r="BF126" s="133">
        <f aca="true" t="shared" si="5" ref="BF126:BF172">IF(N126="snížená",J126,0)</f>
        <v>0</v>
      </c>
      <c r="BG126" s="133">
        <f aca="true" t="shared" si="6" ref="BG126:BG172">IF(N126="zákl. přenesená",J126,0)</f>
        <v>0</v>
      </c>
      <c r="BH126" s="133">
        <f aca="true" t="shared" si="7" ref="BH126:BH172">IF(N126="sníž. přenesená",J126,0)</f>
        <v>0</v>
      </c>
      <c r="BI126" s="133">
        <f aca="true" t="shared" si="8" ref="BI126:BI172">IF(N126="nulová",J126,0)</f>
        <v>0</v>
      </c>
      <c r="BJ126" s="39" t="s">
        <v>8</v>
      </c>
      <c r="BK126" s="133">
        <f aca="true" t="shared" si="9" ref="BK126:BK172">ROUND(I126*H126,0)</f>
        <v>0</v>
      </c>
      <c r="BL126" s="39" t="s">
        <v>304</v>
      </c>
      <c r="BM126" s="132" t="s">
        <v>83</v>
      </c>
    </row>
    <row r="127" spans="1:65" s="49" customFormat="1" ht="62.65" customHeight="1">
      <c r="A127" s="47"/>
      <c r="B127" s="46"/>
      <c r="C127" s="120" t="s">
        <v>83</v>
      </c>
      <c r="D127" s="120" t="s">
        <v>358</v>
      </c>
      <c r="E127" s="121" t="s">
        <v>1711</v>
      </c>
      <c r="F127" s="122" t="s">
        <v>1712</v>
      </c>
      <c r="G127" s="123" t="s">
        <v>1710</v>
      </c>
      <c r="H127" s="124">
        <v>1</v>
      </c>
      <c r="I127" s="24"/>
      <c r="J127" s="125">
        <f t="shared" si="0"/>
        <v>0</v>
      </c>
      <c r="K127" s="122" t="s">
        <v>1</v>
      </c>
      <c r="L127" s="126"/>
      <c r="M127" s="127" t="s">
        <v>1</v>
      </c>
      <c r="N127" s="128" t="s">
        <v>40</v>
      </c>
      <c r="O127" s="129"/>
      <c r="P127" s="130">
        <f t="shared" si="1"/>
        <v>0</v>
      </c>
      <c r="Q127" s="130">
        <v>0</v>
      </c>
      <c r="R127" s="130">
        <f t="shared" si="2"/>
        <v>0</v>
      </c>
      <c r="S127" s="130">
        <v>0</v>
      </c>
      <c r="T127" s="131">
        <f t="shared" si="3"/>
        <v>0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R127" s="132" t="s">
        <v>340</v>
      </c>
      <c r="AT127" s="132" t="s">
        <v>358</v>
      </c>
      <c r="AU127" s="132" t="s">
        <v>8</v>
      </c>
      <c r="AY127" s="39" t="s">
        <v>298</v>
      </c>
      <c r="BE127" s="133">
        <f t="shared" si="4"/>
        <v>0</v>
      </c>
      <c r="BF127" s="133">
        <f t="shared" si="5"/>
        <v>0</v>
      </c>
      <c r="BG127" s="133">
        <f t="shared" si="6"/>
        <v>0</v>
      </c>
      <c r="BH127" s="133">
        <f t="shared" si="7"/>
        <v>0</v>
      </c>
      <c r="BI127" s="133">
        <f t="shared" si="8"/>
        <v>0</v>
      </c>
      <c r="BJ127" s="39" t="s">
        <v>8</v>
      </c>
      <c r="BK127" s="133">
        <f t="shared" si="9"/>
        <v>0</v>
      </c>
      <c r="BL127" s="39" t="s">
        <v>304</v>
      </c>
      <c r="BM127" s="132" t="s">
        <v>304</v>
      </c>
    </row>
    <row r="128" spans="1:65" s="49" customFormat="1" ht="62.65" customHeight="1">
      <c r="A128" s="47"/>
      <c r="B128" s="46"/>
      <c r="C128" s="120" t="s">
        <v>310</v>
      </c>
      <c r="D128" s="120" t="s">
        <v>358</v>
      </c>
      <c r="E128" s="121" t="s">
        <v>1713</v>
      </c>
      <c r="F128" s="122" t="s">
        <v>1714</v>
      </c>
      <c r="G128" s="123" t="s">
        <v>1710</v>
      </c>
      <c r="H128" s="124">
        <v>1</v>
      </c>
      <c r="I128" s="24"/>
      <c r="J128" s="125">
        <f t="shared" si="0"/>
        <v>0</v>
      </c>
      <c r="K128" s="122" t="s">
        <v>1</v>
      </c>
      <c r="L128" s="126"/>
      <c r="M128" s="127" t="s">
        <v>1</v>
      </c>
      <c r="N128" s="128" t="s">
        <v>40</v>
      </c>
      <c r="O128" s="129"/>
      <c r="P128" s="130">
        <f t="shared" si="1"/>
        <v>0</v>
      </c>
      <c r="Q128" s="130">
        <v>0</v>
      </c>
      <c r="R128" s="130">
        <f t="shared" si="2"/>
        <v>0</v>
      </c>
      <c r="S128" s="130">
        <v>0</v>
      </c>
      <c r="T128" s="131">
        <f t="shared" si="3"/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340</v>
      </c>
      <c r="AT128" s="132" t="s">
        <v>358</v>
      </c>
      <c r="AU128" s="132" t="s">
        <v>8</v>
      </c>
      <c r="AY128" s="39" t="s">
        <v>298</v>
      </c>
      <c r="BE128" s="133">
        <f t="shared" si="4"/>
        <v>0</v>
      </c>
      <c r="BF128" s="133">
        <f t="shared" si="5"/>
        <v>0</v>
      </c>
      <c r="BG128" s="133">
        <f t="shared" si="6"/>
        <v>0</v>
      </c>
      <c r="BH128" s="133">
        <f t="shared" si="7"/>
        <v>0</v>
      </c>
      <c r="BI128" s="133">
        <f t="shared" si="8"/>
        <v>0</v>
      </c>
      <c r="BJ128" s="39" t="s">
        <v>8</v>
      </c>
      <c r="BK128" s="133">
        <f t="shared" si="9"/>
        <v>0</v>
      </c>
      <c r="BL128" s="39" t="s">
        <v>304</v>
      </c>
      <c r="BM128" s="132" t="s">
        <v>332</v>
      </c>
    </row>
    <row r="129" spans="1:65" s="49" customFormat="1" ht="49.15" customHeight="1">
      <c r="A129" s="47"/>
      <c r="B129" s="46"/>
      <c r="C129" s="120" t="s">
        <v>304</v>
      </c>
      <c r="D129" s="120" t="s">
        <v>358</v>
      </c>
      <c r="E129" s="121" t="s">
        <v>1715</v>
      </c>
      <c r="F129" s="122" t="s">
        <v>1716</v>
      </c>
      <c r="G129" s="123" t="s">
        <v>1710</v>
      </c>
      <c r="H129" s="124">
        <v>1</v>
      </c>
      <c r="I129" s="24"/>
      <c r="J129" s="125">
        <f t="shared" si="0"/>
        <v>0</v>
      </c>
      <c r="K129" s="122" t="s">
        <v>1</v>
      </c>
      <c r="L129" s="126"/>
      <c r="M129" s="127" t="s">
        <v>1</v>
      </c>
      <c r="N129" s="128" t="s">
        <v>40</v>
      </c>
      <c r="O129" s="129"/>
      <c r="P129" s="130">
        <f t="shared" si="1"/>
        <v>0</v>
      </c>
      <c r="Q129" s="130">
        <v>0</v>
      </c>
      <c r="R129" s="130">
        <f t="shared" si="2"/>
        <v>0</v>
      </c>
      <c r="S129" s="130">
        <v>0</v>
      </c>
      <c r="T129" s="131">
        <f t="shared" si="3"/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340</v>
      </c>
      <c r="AT129" s="132" t="s">
        <v>358</v>
      </c>
      <c r="AU129" s="132" t="s">
        <v>8</v>
      </c>
      <c r="AY129" s="39" t="s">
        <v>298</v>
      </c>
      <c r="BE129" s="133">
        <f t="shared" si="4"/>
        <v>0</v>
      </c>
      <c r="BF129" s="133">
        <f t="shared" si="5"/>
        <v>0</v>
      </c>
      <c r="BG129" s="133">
        <f t="shared" si="6"/>
        <v>0</v>
      </c>
      <c r="BH129" s="133">
        <f t="shared" si="7"/>
        <v>0</v>
      </c>
      <c r="BI129" s="133">
        <f t="shared" si="8"/>
        <v>0</v>
      </c>
      <c r="BJ129" s="39" t="s">
        <v>8</v>
      </c>
      <c r="BK129" s="133">
        <f t="shared" si="9"/>
        <v>0</v>
      </c>
      <c r="BL129" s="39" t="s">
        <v>304</v>
      </c>
      <c r="BM129" s="132" t="s">
        <v>340</v>
      </c>
    </row>
    <row r="130" spans="1:65" s="49" customFormat="1" ht="49.15" customHeight="1">
      <c r="A130" s="47"/>
      <c r="B130" s="46"/>
      <c r="C130" s="120" t="s">
        <v>327</v>
      </c>
      <c r="D130" s="120" t="s">
        <v>358</v>
      </c>
      <c r="E130" s="121" t="s">
        <v>1717</v>
      </c>
      <c r="F130" s="122" t="s">
        <v>1718</v>
      </c>
      <c r="G130" s="123" t="s">
        <v>1710</v>
      </c>
      <c r="H130" s="124">
        <v>1</v>
      </c>
      <c r="I130" s="24"/>
      <c r="J130" s="125">
        <f t="shared" si="0"/>
        <v>0</v>
      </c>
      <c r="K130" s="122" t="s">
        <v>1</v>
      </c>
      <c r="L130" s="126"/>
      <c r="M130" s="127" t="s">
        <v>1</v>
      </c>
      <c r="N130" s="128" t="s">
        <v>40</v>
      </c>
      <c r="O130" s="129"/>
      <c r="P130" s="130">
        <f t="shared" si="1"/>
        <v>0</v>
      </c>
      <c r="Q130" s="130">
        <v>0</v>
      </c>
      <c r="R130" s="130">
        <f t="shared" si="2"/>
        <v>0</v>
      </c>
      <c r="S130" s="130">
        <v>0</v>
      </c>
      <c r="T130" s="131">
        <f t="shared" si="3"/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340</v>
      </c>
      <c r="AT130" s="132" t="s">
        <v>358</v>
      </c>
      <c r="AU130" s="132" t="s">
        <v>8</v>
      </c>
      <c r="AY130" s="39" t="s">
        <v>298</v>
      </c>
      <c r="BE130" s="133">
        <f t="shared" si="4"/>
        <v>0</v>
      </c>
      <c r="BF130" s="133">
        <f t="shared" si="5"/>
        <v>0</v>
      </c>
      <c r="BG130" s="133">
        <f t="shared" si="6"/>
        <v>0</v>
      </c>
      <c r="BH130" s="133">
        <f t="shared" si="7"/>
        <v>0</v>
      </c>
      <c r="BI130" s="133">
        <f t="shared" si="8"/>
        <v>0</v>
      </c>
      <c r="BJ130" s="39" t="s">
        <v>8</v>
      </c>
      <c r="BK130" s="133">
        <f t="shared" si="9"/>
        <v>0</v>
      </c>
      <c r="BL130" s="39" t="s">
        <v>304</v>
      </c>
      <c r="BM130" s="132" t="s">
        <v>350</v>
      </c>
    </row>
    <row r="131" spans="1:65" s="49" customFormat="1" ht="62.65" customHeight="1">
      <c r="A131" s="47"/>
      <c r="B131" s="46"/>
      <c r="C131" s="120" t="s">
        <v>332</v>
      </c>
      <c r="D131" s="120" t="s">
        <v>358</v>
      </c>
      <c r="E131" s="121" t="s">
        <v>1719</v>
      </c>
      <c r="F131" s="122" t="s">
        <v>1720</v>
      </c>
      <c r="G131" s="123" t="s">
        <v>1710</v>
      </c>
      <c r="H131" s="124">
        <v>1</v>
      </c>
      <c r="I131" s="24"/>
      <c r="J131" s="125">
        <f t="shared" si="0"/>
        <v>0</v>
      </c>
      <c r="K131" s="122" t="s">
        <v>1</v>
      </c>
      <c r="L131" s="126"/>
      <c r="M131" s="127" t="s">
        <v>1</v>
      </c>
      <c r="N131" s="128" t="s">
        <v>40</v>
      </c>
      <c r="O131" s="129"/>
      <c r="P131" s="130">
        <f t="shared" si="1"/>
        <v>0</v>
      </c>
      <c r="Q131" s="130">
        <v>0</v>
      </c>
      <c r="R131" s="130">
        <f t="shared" si="2"/>
        <v>0</v>
      </c>
      <c r="S131" s="130">
        <v>0</v>
      </c>
      <c r="T131" s="131">
        <f t="shared" si="3"/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340</v>
      </c>
      <c r="AT131" s="132" t="s">
        <v>358</v>
      </c>
      <c r="AU131" s="132" t="s">
        <v>8</v>
      </c>
      <c r="AY131" s="39" t="s">
        <v>298</v>
      </c>
      <c r="BE131" s="133">
        <f t="shared" si="4"/>
        <v>0</v>
      </c>
      <c r="BF131" s="133">
        <f t="shared" si="5"/>
        <v>0</v>
      </c>
      <c r="BG131" s="133">
        <f t="shared" si="6"/>
        <v>0</v>
      </c>
      <c r="BH131" s="133">
        <f t="shared" si="7"/>
        <v>0</v>
      </c>
      <c r="BI131" s="133">
        <f t="shared" si="8"/>
        <v>0</v>
      </c>
      <c r="BJ131" s="39" t="s">
        <v>8</v>
      </c>
      <c r="BK131" s="133">
        <f t="shared" si="9"/>
        <v>0</v>
      </c>
      <c r="BL131" s="39" t="s">
        <v>304</v>
      </c>
      <c r="BM131" s="132" t="s">
        <v>363</v>
      </c>
    </row>
    <row r="132" spans="1:65" s="49" customFormat="1" ht="37.9" customHeight="1">
      <c r="A132" s="47"/>
      <c r="B132" s="46"/>
      <c r="C132" s="120" t="s">
        <v>336</v>
      </c>
      <c r="D132" s="120" t="s">
        <v>358</v>
      </c>
      <c r="E132" s="121" t="s">
        <v>1721</v>
      </c>
      <c r="F132" s="122" t="s">
        <v>1722</v>
      </c>
      <c r="G132" s="123" t="s">
        <v>1710</v>
      </c>
      <c r="H132" s="124">
        <v>1</v>
      </c>
      <c r="I132" s="24"/>
      <c r="J132" s="125">
        <f t="shared" si="0"/>
        <v>0</v>
      </c>
      <c r="K132" s="122" t="s">
        <v>1</v>
      </c>
      <c r="L132" s="126"/>
      <c r="M132" s="127" t="s">
        <v>1</v>
      </c>
      <c r="N132" s="128" t="s">
        <v>40</v>
      </c>
      <c r="O132" s="129"/>
      <c r="P132" s="130">
        <f t="shared" si="1"/>
        <v>0</v>
      </c>
      <c r="Q132" s="130">
        <v>0</v>
      </c>
      <c r="R132" s="130">
        <f t="shared" si="2"/>
        <v>0</v>
      </c>
      <c r="S132" s="130">
        <v>0</v>
      </c>
      <c r="T132" s="131">
        <f t="shared" si="3"/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340</v>
      </c>
      <c r="AT132" s="132" t="s">
        <v>358</v>
      </c>
      <c r="AU132" s="132" t="s">
        <v>8</v>
      </c>
      <c r="AY132" s="39" t="s">
        <v>298</v>
      </c>
      <c r="BE132" s="133">
        <f t="shared" si="4"/>
        <v>0</v>
      </c>
      <c r="BF132" s="133">
        <f t="shared" si="5"/>
        <v>0</v>
      </c>
      <c r="BG132" s="133">
        <f t="shared" si="6"/>
        <v>0</v>
      </c>
      <c r="BH132" s="133">
        <f t="shared" si="7"/>
        <v>0</v>
      </c>
      <c r="BI132" s="133">
        <f t="shared" si="8"/>
        <v>0</v>
      </c>
      <c r="BJ132" s="39" t="s">
        <v>8</v>
      </c>
      <c r="BK132" s="133">
        <f t="shared" si="9"/>
        <v>0</v>
      </c>
      <c r="BL132" s="39" t="s">
        <v>304</v>
      </c>
      <c r="BM132" s="132" t="s">
        <v>371</v>
      </c>
    </row>
    <row r="133" spans="1:65" s="49" customFormat="1" ht="49.15" customHeight="1">
      <c r="A133" s="47"/>
      <c r="B133" s="46"/>
      <c r="C133" s="120" t="s">
        <v>340</v>
      </c>
      <c r="D133" s="120" t="s">
        <v>358</v>
      </c>
      <c r="E133" s="121" t="s">
        <v>1723</v>
      </c>
      <c r="F133" s="122" t="s">
        <v>1724</v>
      </c>
      <c r="G133" s="123" t="s">
        <v>1725</v>
      </c>
      <c r="H133" s="124">
        <v>1</v>
      </c>
      <c r="I133" s="24"/>
      <c r="J133" s="125">
        <f t="shared" si="0"/>
        <v>0</v>
      </c>
      <c r="K133" s="122" t="s">
        <v>1</v>
      </c>
      <c r="L133" s="126"/>
      <c r="M133" s="127" t="s">
        <v>1</v>
      </c>
      <c r="N133" s="128" t="s">
        <v>40</v>
      </c>
      <c r="O133" s="129"/>
      <c r="P133" s="130">
        <f t="shared" si="1"/>
        <v>0</v>
      </c>
      <c r="Q133" s="130">
        <v>0</v>
      </c>
      <c r="R133" s="130">
        <f t="shared" si="2"/>
        <v>0</v>
      </c>
      <c r="S133" s="130">
        <v>0</v>
      </c>
      <c r="T133" s="131">
        <f t="shared" si="3"/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340</v>
      </c>
      <c r="AT133" s="132" t="s">
        <v>358</v>
      </c>
      <c r="AU133" s="132" t="s">
        <v>8</v>
      </c>
      <c r="AY133" s="39" t="s">
        <v>298</v>
      </c>
      <c r="BE133" s="133">
        <f t="shared" si="4"/>
        <v>0</v>
      </c>
      <c r="BF133" s="133">
        <f t="shared" si="5"/>
        <v>0</v>
      </c>
      <c r="BG133" s="133">
        <f t="shared" si="6"/>
        <v>0</v>
      </c>
      <c r="BH133" s="133">
        <f t="shared" si="7"/>
        <v>0</v>
      </c>
      <c r="BI133" s="133">
        <f t="shared" si="8"/>
        <v>0</v>
      </c>
      <c r="BJ133" s="39" t="s">
        <v>8</v>
      </c>
      <c r="BK133" s="133">
        <f t="shared" si="9"/>
        <v>0</v>
      </c>
      <c r="BL133" s="39" t="s">
        <v>304</v>
      </c>
      <c r="BM133" s="132" t="s">
        <v>378</v>
      </c>
    </row>
    <row r="134" spans="1:65" s="49" customFormat="1" ht="37.9" customHeight="1">
      <c r="A134" s="47"/>
      <c r="B134" s="46"/>
      <c r="C134" s="120" t="s">
        <v>344</v>
      </c>
      <c r="D134" s="120" t="s">
        <v>358</v>
      </c>
      <c r="E134" s="121" t="s">
        <v>1726</v>
      </c>
      <c r="F134" s="122" t="s">
        <v>1727</v>
      </c>
      <c r="G134" s="123" t="s">
        <v>1728</v>
      </c>
      <c r="H134" s="124">
        <v>8</v>
      </c>
      <c r="I134" s="24"/>
      <c r="J134" s="125">
        <f t="shared" si="0"/>
        <v>0</v>
      </c>
      <c r="K134" s="122" t="s">
        <v>1</v>
      </c>
      <c r="L134" s="126"/>
      <c r="M134" s="127" t="s">
        <v>1</v>
      </c>
      <c r="N134" s="128" t="s">
        <v>40</v>
      </c>
      <c r="O134" s="129"/>
      <c r="P134" s="130">
        <f t="shared" si="1"/>
        <v>0</v>
      </c>
      <c r="Q134" s="130">
        <v>0</v>
      </c>
      <c r="R134" s="130">
        <f t="shared" si="2"/>
        <v>0</v>
      </c>
      <c r="S134" s="130">
        <v>0</v>
      </c>
      <c r="T134" s="131">
        <f t="shared" si="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340</v>
      </c>
      <c r="AT134" s="132" t="s">
        <v>358</v>
      </c>
      <c r="AU134" s="132" t="s">
        <v>8</v>
      </c>
      <c r="AY134" s="39" t="s">
        <v>298</v>
      </c>
      <c r="BE134" s="133">
        <f t="shared" si="4"/>
        <v>0</v>
      </c>
      <c r="BF134" s="133">
        <f t="shared" si="5"/>
        <v>0</v>
      </c>
      <c r="BG134" s="133">
        <f t="shared" si="6"/>
        <v>0</v>
      </c>
      <c r="BH134" s="133">
        <f t="shared" si="7"/>
        <v>0</v>
      </c>
      <c r="BI134" s="133">
        <f t="shared" si="8"/>
        <v>0</v>
      </c>
      <c r="BJ134" s="39" t="s">
        <v>8</v>
      </c>
      <c r="BK134" s="133">
        <f t="shared" si="9"/>
        <v>0</v>
      </c>
      <c r="BL134" s="39" t="s">
        <v>304</v>
      </c>
      <c r="BM134" s="132" t="s">
        <v>389</v>
      </c>
    </row>
    <row r="135" spans="1:65" s="49" customFormat="1" ht="24.2" customHeight="1">
      <c r="A135" s="47"/>
      <c r="B135" s="46"/>
      <c r="C135" s="120" t="s">
        <v>350</v>
      </c>
      <c r="D135" s="120" t="s">
        <v>358</v>
      </c>
      <c r="E135" s="121" t="s">
        <v>1729</v>
      </c>
      <c r="F135" s="122" t="s">
        <v>1730</v>
      </c>
      <c r="G135" s="123" t="s">
        <v>1728</v>
      </c>
      <c r="H135" s="124">
        <v>8</v>
      </c>
      <c r="I135" s="24"/>
      <c r="J135" s="125">
        <f t="shared" si="0"/>
        <v>0</v>
      </c>
      <c r="K135" s="122" t="s">
        <v>1</v>
      </c>
      <c r="L135" s="126"/>
      <c r="M135" s="127" t="s">
        <v>1</v>
      </c>
      <c r="N135" s="128" t="s">
        <v>40</v>
      </c>
      <c r="O135" s="129"/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340</v>
      </c>
      <c r="AT135" s="132" t="s">
        <v>358</v>
      </c>
      <c r="AU135" s="132" t="s">
        <v>8</v>
      </c>
      <c r="AY135" s="39" t="s">
        <v>298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39" t="s">
        <v>8</v>
      </c>
      <c r="BK135" s="133">
        <f t="shared" si="9"/>
        <v>0</v>
      </c>
      <c r="BL135" s="39" t="s">
        <v>304</v>
      </c>
      <c r="BM135" s="132" t="s">
        <v>401</v>
      </c>
    </row>
    <row r="136" spans="1:65" s="49" customFormat="1" ht="24.2" customHeight="1">
      <c r="A136" s="47"/>
      <c r="B136" s="46"/>
      <c r="C136" s="120" t="s">
        <v>357</v>
      </c>
      <c r="D136" s="120" t="s">
        <v>358</v>
      </c>
      <c r="E136" s="121" t="s">
        <v>1731</v>
      </c>
      <c r="F136" s="122" t="s">
        <v>1732</v>
      </c>
      <c r="G136" s="123" t="s">
        <v>1710</v>
      </c>
      <c r="H136" s="124">
        <v>1</v>
      </c>
      <c r="I136" s="24"/>
      <c r="J136" s="125">
        <f t="shared" si="0"/>
        <v>0</v>
      </c>
      <c r="K136" s="122" t="s">
        <v>1</v>
      </c>
      <c r="L136" s="126"/>
      <c r="M136" s="127" t="s">
        <v>1</v>
      </c>
      <c r="N136" s="128" t="s">
        <v>40</v>
      </c>
      <c r="O136" s="129"/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340</v>
      </c>
      <c r="AT136" s="132" t="s">
        <v>358</v>
      </c>
      <c r="AU136" s="132" t="s">
        <v>8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304</v>
      </c>
      <c r="BM136" s="132" t="s">
        <v>414</v>
      </c>
    </row>
    <row r="137" spans="1:65" s="49" customFormat="1" ht="37.9" customHeight="1">
      <c r="A137" s="47"/>
      <c r="B137" s="46"/>
      <c r="C137" s="120" t="s">
        <v>363</v>
      </c>
      <c r="D137" s="120" t="s">
        <v>358</v>
      </c>
      <c r="E137" s="121" t="s">
        <v>1733</v>
      </c>
      <c r="F137" s="122" t="s">
        <v>1734</v>
      </c>
      <c r="G137" s="123" t="s">
        <v>1710</v>
      </c>
      <c r="H137" s="124">
        <v>3</v>
      </c>
      <c r="I137" s="24"/>
      <c r="J137" s="125">
        <f t="shared" si="0"/>
        <v>0</v>
      </c>
      <c r="K137" s="122" t="s">
        <v>1</v>
      </c>
      <c r="L137" s="126"/>
      <c r="M137" s="127" t="s">
        <v>1</v>
      </c>
      <c r="N137" s="128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340</v>
      </c>
      <c r="AT137" s="132" t="s">
        <v>358</v>
      </c>
      <c r="AU137" s="132" t="s">
        <v>8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304</v>
      </c>
      <c r="BM137" s="132" t="s">
        <v>431</v>
      </c>
    </row>
    <row r="138" spans="1:65" s="49" customFormat="1" ht="49.15" customHeight="1">
      <c r="A138" s="47"/>
      <c r="B138" s="46"/>
      <c r="C138" s="120" t="s">
        <v>367</v>
      </c>
      <c r="D138" s="120" t="s">
        <v>358</v>
      </c>
      <c r="E138" s="121" t="s">
        <v>1735</v>
      </c>
      <c r="F138" s="122" t="s">
        <v>1736</v>
      </c>
      <c r="G138" s="123" t="s">
        <v>1728</v>
      </c>
      <c r="H138" s="124">
        <v>4</v>
      </c>
      <c r="I138" s="24"/>
      <c r="J138" s="125">
        <f t="shared" si="0"/>
        <v>0</v>
      </c>
      <c r="K138" s="122" t="s">
        <v>1</v>
      </c>
      <c r="L138" s="126"/>
      <c r="M138" s="127" t="s">
        <v>1</v>
      </c>
      <c r="N138" s="128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340</v>
      </c>
      <c r="AT138" s="132" t="s">
        <v>358</v>
      </c>
      <c r="AU138" s="132" t="s">
        <v>8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304</v>
      </c>
      <c r="BM138" s="132" t="s">
        <v>442</v>
      </c>
    </row>
    <row r="139" spans="1:65" s="49" customFormat="1" ht="14.45" customHeight="1">
      <c r="A139" s="47"/>
      <c r="B139" s="46"/>
      <c r="C139" s="120" t="s">
        <v>371</v>
      </c>
      <c r="D139" s="120" t="s">
        <v>358</v>
      </c>
      <c r="E139" s="121" t="s">
        <v>1737</v>
      </c>
      <c r="F139" s="122" t="s">
        <v>1738</v>
      </c>
      <c r="G139" s="123" t="s">
        <v>1326</v>
      </c>
      <c r="H139" s="124">
        <v>2</v>
      </c>
      <c r="I139" s="24"/>
      <c r="J139" s="125">
        <f t="shared" si="0"/>
        <v>0</v>
      </c>
      <c r="K139" s="122" t="s">
        <v>1</v>
      </c>
      <c r="L139" s="126"/>
      <c r="M139" s="127" t="s">
        <v>1</v>
      </c>
      <c r="N139" s="128" t="s">
        <v>40</v>
      </c>
      <c r="O139" s="129"/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340</v>
      </c>
      <c r="AT139" s="132" t="s">
        <v>358</v>
      </c>
      <c r="AU139" s="132" t="s">
        <v>8</v>
      </c>
      <c r="AY139" s="39" t="s">
        <v>298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39" t="s">
        <v>8</v>
      </c>
      <c r="BK139" s="133">
        <f t="shared" si="9"/>
        <v>0</v>
      </c>
      <c r="BL139" s="39" t="s">
        <v>304</v>
      </c>
      <c r="BM139" s="132" t="s">
        <v>454</v>
      </c>
    </row>
    <row r="140" spans="1:65" s="49" customFormat="1" ht="14.45" customHeight="1">
      <c r="A140" s="47"/>
      <c r="B140" s="46"/>
      <c r="C140" s="120" t="s">
        <v>9</v>
      </c>
      <c r="D140" s="120" t="s">
        <v>358</v>
      </c>
      <c r="E140" s="121" t="s">
        <v>1739</v>
      </c>
      <c r="F140" s="122" t="s">
        <v>1740</v>
      </c>
      <c r="G140" s="123" t="s">
        <v>1725</v>
      </c>
      <c r="H140" s="124">
        <v>1</v>
      </c>
      <c r="I140" s="24"/>
      <c r="J140" s="125">
        <f t="shared" si="0"/>
        <v>0</v>
      </c>
      <c r="K140" s="122" t="s">
        <v>1</v>
      </c>
      <c r="L140" s="126"/>
      <c r="M140" s="127" t="s">
        <v>1</v>
      </c>
      <c r="N140" s="128" t="s">
        <v>40</v>
      </c>
      <c r="O140" s="129"/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340</v>
      </c>
      <c r="AT140" s="132" t="s">
        <v>358</v>
      </c>
      <c r="AU140" s="132" t="s">
        <v>8</v>
      </c>
      <c r="AY140" s="39" t="s">
        <v>298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39" t="s">
        <v>8</v>
      </c>
      <c r="BK140" s="133">
        <f t="shared" si="9"/>
        <v>0</v>
      </c>
      <c r="BL140" s="39" t="s">
        <v>304</v>
      </c>
      <c r="BM140" s="132" t="s">
        <v>465</v>
      </c>
    </row>
    <row r="141" spans="1:65" s="49" customFormat="1" ht="14.45" customHeight="1">
      <c r="A141" s="47"/>
      <c r="B141" s="46"/>
      <c r="C141" s="120" t="s">
        <v>378</v>
      </c>
      <c r="D141" s="120" t="s">
        <v>358</v>
      </c>
      <c r="E141" s="121" t="s">
        <v>1741</v>
      </c>
      <c r="F141" s="122" t="s">
        <v>1742</v>
      </c>
      <c r="G141" s="123" t="s">
        <v>1725</v>
      </c>
      <c r="H141" s="124">
        <v>1</v>
      </c>
      <c r="I141" s="24"/>
      <c r="J141" s="125">
        <f t="shared" si="0"/>
        <v>0</v>
      </c>
      <c r="K141" s="122" t="s">
        <v>1</v>
      </c>
      <c r="L141" s="126"/>
      <c r="M141" s="127" t="s">
        <v>1</v>
      </c>
      <c r="N141" s="128" t="s">
        <v>40</v>
      </c>
      <c r="O141" s="129"/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340</v>
      </c>
      <c r="AT141" s="132" t="s">
        <v>358</v>
      </c>
      <c r="AU141" s="132" t="s">
        <v>8</v>
      </c>
      <c r="AY141" s="39" t="s">
        <v>298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39" t="s">
        <v>8</v>
      </c>
      <c r="BK141" s="133">
        <f t="shared" si="9"/>
        <v>0</v>
      </c>
      <c r="BL141" s="39" t="s">
        <v>304</v>
      </c>
      <c r="BM141" s="132" t="s">
        <v>475</v>
      </c>
    </row>
    <row r="142" spans="1:65" s="49" customFormat="1" ht="14.45" customHeight="1">
      <c r="A142" s="47"/>
      <c r="B142" s="46"/>
      <c r="C142" s="120" t="s">
        <v>384</v>
      </c>
      <c r="D142" s="120" t="s">
        <v>358</v>
      </c>
      <c r="E142" s="121" t="s">
        <v>1743</v>
      </c>
      <c r="F142" s="122" t="s">
        <v>1744</v>
      </c>
      <c r="G142" s="123" t="s">
        <v>1725</v>
      </c>
      <c r="H142" s="124">
        <v>1</v>
      </c>
      <c r="I142" s="24"/>
      <c r="J142" s="125">
        <f t="shared" si="0"/>
        <v>0</v>
      </c>
      <c r="K142" s="122" t="s">
        <v>1</v>
      </c>
      <c r="L142" s="126"/>
      <c r="M142" s="127" t="s">
        <v>1</v>
      </c>
      <c r="N142" s="128" t="s">
        <v>40</v>
      </c>
      <c r="O142" s="129"/>
      <c r="P142" s="130">
        <f t="shared" si="1"/>
        <v>0</v>
      </c>
      <c r="Q142" s="130">
        <v>0</v>
      </c>
      <c r="R142" s="130">
        <f t="shared" si="2"/>
        <v>0</v>
      </c>
      <c r="S142" s="130">
        <v>0</v>
      </c>
      <c r="T142" s="131">
        <f t="shared" si="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340</v>
      </c>
      <c r="AT142" s="132" t="s">
        <v>358</v>
      </c>
      <c r="AU142" s="132" t="s">
        <v>8</v>
      </c>
      <c r="AY142" s="39" t="s">
        <v>298</v>
      </c>
      <c r="BE142" s="133">
        <f t="shared" si="4"/>
        <v>0</v>
      </c>
      <c r="BF142" s="133">
        <f t="shared" si="5"/>
        <v>0</v>
      </c>
      <c r="BG142" s="133">
        <f t="shared" si="6"/>
        <v>0</v>
      </c>
      <c r="BH142" s="133">
        <f t="shared" si="7"/>
        <v>0</v>
      </c>
      <c r="BI142" s="133">
        <f t="shared" si="8"/>
        <v>0</v>
      </c>
      <c r="BJ142" s="39" t="s">
        <v>8</v>
      </c>
      <c r="BK142" s="133">
        <f t="shared" si="9"/>
        <v>0</v>
      </c>
      <c r="BL142" s="39" t="s">
        <v>304</v>
      </c>
      <c r="BM142" s="132" t="s">
        <v>487</v>
      </c>
    </row>
    <row r="143" spans="1:65" s="49" customFormat="1" ht="49.15" customHeight="1">
      <c r="A143" s="47"/>
      <c r="B143" s="46"/>
      <c r="C143" s="120" t="s">
        <v>389</v>
      </c>
      <c r="D143" s="120" t="s">
        <v>358</v>
      </c>
      <c r="E143" s="121" t="s">
        <v>1745</v>
      </c>
      <c r="F143" s="122" t="s">
        <v>1746</v>
      </c>
      <c r="G143" s="123" t="s">
        <v>1710</v>
      </c>
      <c r="H143" s="124">
        <v>6</v>
      </c>
      <c r="I143" s="24"/>
      <c r="J143" s="125">
        <f t="shared" si="0"/>
        <v>0</v>
      </c>
      <c r="K143" s="122" t="s">
        <v>1</v>
      </c>
      <c r="L143" s="126"/>
      <c r="M143" s="127" t="s">
        <v>1</v>
      </c>
      <c r="N143" s="128" t="s">
        <v>40</v>
      </c>
      <c r="O143" s="129"/>
      <c r="P143" s="130">
        <f t="shared" si="1"/>
        <v>0</v>
      </c>
      <c r="Q143" s="130">
        <v>0</v>
      </c>
      <c r="R143" s="130">
        <f t="shared" si="2"/>
        <v>0</v>
      </c>
      <c r="S143" s="130">
        <v>0</v>
      </c>
      <c r="T143" s="131">
        <f t="shared" si="3"/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340</v>
      </c>
      <c r="AT143" s="132" t="s">
        <v>358</v>
      </c>
      <c r="AU143" s="132" t="s">
        <v>8</v>
      </c>
      <c r="AY143" s="39" t="s">
        <v>298</v>
      </c>
      <c r="BE143" s="133">
        <f t="shared" si="4"/>
        <v>0</v>
      </c>
      <c r="BF143" s="133">
        <f t="shared" si="5"/>
        <v>0</v>
      </c>
      <c r="BG143" s="133">
        <f t="shared" si="6"/>
        <v>0</v>
      </c>
      <c r="BH143" s="133">
        <f t="shared" si="7"/>
        <v>0</v>
      </c>
      <c r="BI143" s="133">
        <f t="shared" si="8"/>
        <v>0</v>
      </c>
      <c r="BJ143" s="39" t="s">
        <v>8</v>
      </c>
      <c r="BK143" s="133">
        <f t="shared" si="9"/>
        <v>0</v>
      </c>
      <c r="BL143" s="39" t="s">
        <v>304</v>
      </c>
      <c r="BM143" s="132" t="s">
        <v>509</v>
      </c>
    </row>
    <row r="144" spans="1:65" s="49" customFormat="1" ht="24.2" customHeight="1">
      <c r="A144" s="47"/>
      <c r="B144" s="46"/>
      <c r="C144" s="120" t="s">
        <v>395</v>
      </c>
      <c r="D144" s="120" t="s">
        <v>358</v>
      </c>
      <c r="E144" s="121" t="s">
        <v>1747</v>
      </c>
      <c r="F144" s="122" t="s">
        <v>1748</v>
      </c>
      <c r="G144" s="123" t="s">
        <v>1710</v>
      </c>
      <c r="H144" s="124">
        <v>1</v>
      </c>
      <c r="I144" s="24"/>
      <c r="J144" s="125">
        <f t="shared" si="0"/>
        <v>0</v>
      </c>
      <c r="K144" s="122" t="s">
        <v>1</v>
      </c>
      <c r="L144" s="126"/>
      <c r="M144" s="127" t="s">
        <v>1</v>
      </c>
      <c r="N144" s="128" t="s">
        <v>40</v>
      </c>
      <c r="O144" s="129"/>
      <c r="P144" s="130">
        <f t="shared" si="1"/>
        <v>0</v>
      </c>
      <c r="Q144" s="130">
        <v>0</v>
      </c>
      <c r="R144" s="130">
        <f t="shared" si="2"/>
        <v>0</v>
      </c>
      <c r="S144" s="130">
        <v>0</v>
      </c>
      <c r="T144" s="131">
        <f t="shared" si="3"/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340</v>
      </c>
      <c r="AT144" s="132" t="s">
        <v>358</v>
      </c>
      <c r="AU144" s="132" t="s">
        <v>8</v>
      </c>
      <c r="AY144" s="39" t="s">
        <v>298</v>
      </c>
      <c r="BE144" s="133">
        <f t="shared" si="4"/>
        <v>0</v>
      </c>
      <c r="BF144" s="133">
        <f t="shared" si="5"/>
        <v>0</v>
      </c>
      <c r="BG144" s="133">
        <f t="shared" si="6"/>
        <v>0</v>
      </c>
      <c r="BH144" s="133">
        <f t="shared" si="7"/>
        <v>0</v>
      </c>
      <c r="BI144" s="133">
        <f t="shared" si="8"/>
        <v>0</v>
      </c>
      <c r="BJ144" s="39" t="s">
        <v>8</v>
      </c>
      <c r="BK144" s="133">
        <f t="shared" si="9"/>
        <v>0</v>
      </c>
      <c r="BL144" s="39" t="s">
        <v>304</v>
      </c>
      <c r="BM144" s="132" t="s">
        <v>530</v>
      </c>
    </row>
    <row r="145" spans="1:65" s="49" customFormat="1" ht="37.9" customHeight="1">
      <c r="A145" s="47"/>
      <c r="B145" s="46"/>
      <c r="C145" s="120" t="s">
        <v>401</v>
      </c>
      <c r="D145" s="120" t="s">
        <v>358</v>
      </c>
      <c r="E145" s="121" t="s">
        <v>1749</v>
      </c>
      <c r="F145" s="122" t="s">
        <v>1750</v>
      </c>
      <c r="G145" s="123" t="s">
        <v>381</v>
      </c>
      <c r="H145" s="124">
        <v>30</v>
      </c>
      <c r="I145" s="24"/>
      <c r="J145" s="125">
        <f t="shared" si="0"/>
        <v>0</v>
      </c>
      <c r="K145" s="122" t="s">
        <v>1</v>
      </c>
      <c r="L145" s="126"/>
      <c r="M145" s="127" t="s">
        <v>1</v>
      </c>
      <c r="N145" s="128" t="s">
        <v>40</v>
      </c>
      <c r="O145" s="129"/>
      <c r="P145" s="130">
        <f t="shared" si="1"/>
        <v>0</v>
      </c>
      <c r="Q145" s="130">
        <v>0</v>
      </c>
      <c r="R145" s="130">
        <f t="shared" si="2"/>
        <v>0</v>
      </c>
      <c r="S145" s="130">
        <v>0</v>
      </c>
      <c r="T145" s="131">
        <f t="shared" si="3"/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340</v>
      </c>
      <c r="AT145" s="132" t="s">
        <v>358</v>
      </c>
      <c r="AU145" s="132" t="s">
        <v>8</v>
      </c>
      <c r="AY145" s="39" t="s">
        <v>298</v>
      </c>
      <c r="BE145" s="133">
        <f t="shared" si="4"/>
        <v>0</v>
      </c>
      <c r="BF145" s="133">
        <f t="shared" si="5"/>
        <v>0</v>
      </c>
      <c r="BG145" s="133">
        <f t="shared" si="6"/>
        <v>0</v>
      </c>
      <c r="BH145" s="133">
        <f t="shared" si="7"/>
        <v>0</v>
      </c>
      <c r="BI145" s="133">
        <f t="shared" si="8"/>
        <v>0</v>
      </c>
      <c r="BJ145" s="39" t="s">
        <v>8</v>
      </c>
      <c r="BK145" s="133">
        <f t="shared" si="9"/>
        <v>0</v>
      </c>
      <c r="BL145" s="39" t="s">
        <v>304</v>
      </c>
      <c r="BM145" s="132" t="s">
        <v>548</v>
      </c>
    </row>
    <row r="146" spans="1:65" s="49" customFormat="1" ht="37.9" customHeight="1">
      <c r="A146" s="47"/>
      <c r="B146" s="46"/>
      <c r="C146" s="120" t="s">
        <v>7</v>
      </c>
      <c r="D146" s="120" t="s">
        <v>358</v>
      </c>
      <c r="E146" s="121" t="s">
        <v>1751</v>
      </c>
      <c r="F146" s="122" t="s">
        <v>1752</v>
      </c>
      <c r="G146" s="123" t="s">
        <v>1710</v>
      </c>
      <c r="H146" s="124">
        <v>3</v>
      </c>
      <c r="I146" s="24"/>
      <c r="J146" s="125">
        <f t="shared" si="0"/>
        <v>0</v>
      </c>
      <c r="K146" s="122" t="s">
        <v>1</v>
      </c>
      <c r="L146" s="126"/>
      <c r="M146" s="127" t="s">
        <v>1</v>
      </c>
      <c r="N146" s="128" t="s">
        <v>40</v>
      </c>
      <c r="O146" s="129"/>
      <c r="P146" s="130">
        <f t="shared" si="1"/>
        <v>0</v>
      </c>
      <c r="Q146" s="130">
        <v>0</v>
      </c>
      <c r="R146" s="130">
        <f t="shared" si="2"/>
        <v>0</v>
      </c>
      <c r="S146" s="130">
        <v>0</v>
      </c>
      <c r="T146" s="131">
        <f t="shared" si="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340</v>
      </c>
      <c r="AT146" s="132" t="s">
        <v>358</v>
      </c>
      <c r="AU146" s="132" t="s">
        <v>8</v>
      </c>
      <c r="AY146" s="39" t="s">
        <v>298</v>
      </c>
      <c r="BE146" s="133">
        <f t="shared" si="4"/>
        <v>0</v>
      </c>
      <c r="BF146" s="133">
        <f t="shared" si="5"/>
        <v>0</v>
      </c>
      <c r="BG146" s="133">
        <f t="shared" si="6"/>
        <v>0</v>
      </c>
      <c r="BH146" s="133">
        <f t="shared" si="7"/>
        <v>0</v>
      </c>
      <c r="BI146" s="133">
        <f t="shared" si="8"/>
        <v>0</v>
      </c>
      <c r="BJ146" s="39" t="s">
        <v>8</v>
      </c>
      <c r="BK146" s="133">
        <f t="shared" si="9"/>
        <v>0</v>
      </c>
      <c r="BL146" s="39" t="s">
        <v>304</v>
      </c>
      <c r="BM146" s="132" t="s">
        <v>577</v>
      </c>
    </row>
    <row r="147" spans="1:65" s="49" customFormat="1" ht="37.9" customHeight="1">
      <c r="A147" s="47"/>
      <c r="B147" s="46"/>
      <c r="C147" s="120" t="s">
        <v>414</v>
      </c>
      <c r="D147" s="120" t="s">
        <v>358</v>
      </c>
      <c r="E147" s="121" t="s">
        <v>1753</v>
      </c>
      <c r="F147" s="122" t="s">
        <v>1754</v>
      </c>
      <c r="G147" s="123" t="s">
        <v>1710</v>
      </c>
      <c r="H147" s="124">
        <v>1</v>
      </c>
      <c r="I147" s="24"/>
      <c r="J147" s="125">
        <f t="shared" si="0"/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340</v>
      </c>
      <c r="AT147" s="132" t="s">
        <v>358</v>
      </c>
      <c r="AU147" s="132" t="s">
        <v>8</v>
      </c>
      <c r="AY147" s="39" t="s">
        <v>298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39" t="s">
        <v>8</v>
      </c>
      <c r="BK147" s="133">
        <f t="shared" si="9"/>
        <v>0</v>
      </c>
      <c r="BL147" s="39" t="s">
        <v>304</v>
      </c>
      <c r="BM147" s="132" t="s">
        <v>609</v>
      </c>
    </row>
    <row r="148" spans="1:65" s="49" customFormat="1" ht="62.65" customHeight="1">
      <c r="A148" s="47"/>
      <c r="B148" s="46"/>
      <c r="C148" s="120" t="s">
        <v>421</v>
      </c>
      <c r="D148" s="120" t="s">
        <v>358</v>
      </c>
      <c r="E148" s="121" t="s">
        <v>1755</v>
      </c>
      <c r="F148" s="122" t="s">
        <v>1756</v>
      </c>
      <c r="G148" s="123" t="s">
        <v>381</v>
      </c>
      <c r="H148" s="124">
        <v>26</v>
      </c>
      <c r="I148" s="24"/>
      <c r="J148" s="125">
        <f t="shared" si="0"/>
        <v>0</v>
      </c>
      <c r="K148" s="122" t="s">
        <v>1</v>
      </c>
      <c r="L148" s="126"/>
      <c r="M148" s="127" t="s">
        <v>1</v>
      </c>
      <c r="N148" s="128" t="s">
        <v>40</v>
      </c>
      <c r="O148" s="129"/>
      <c r="P148" s="130">
        <f t="shared" si="1"/>
        <v>0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340</v>
      </c>
      <c r="AT148" s="132" t="s">
        <v>358</v>
      </c>
      <c r="AU148" s="132" t="s">
        <v>8</v>
      </c>
      <c r="AY148" s="39" t="s">
        <v>298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39" t="s">
        <v>8</v>
      </c>
      <c r="BK148" s="133">
        <f t="shared" si="9"/>
        <v>0</v>
      </c>
      <c r="BL148" s="39" t="s">
        <v>304</v>
      </c>
      <c r="BM148" s="132" t="s">
        <v>619</v>
      </c>
    </row>
    <row r="149" spans="1:65" s="49" customFormat="1" ht="76.35" customHeight="1">
      <c r="A149" s="47"/>
      <c r="B149" s="46"/>
      <c r="C149" s="120" t="s">
        <v>431</v>
      </c>
      <c r="D149" s="120" t="s">
        <v>358</v>
      </c>
      <c r="E149" s="121" t="s">
        <v>1757</v>
      </c>
      <c r="F149" s="122" t="s">
        <v>1758</v>
      </c>
      <c r="G149" s="123" t="s">
        <v>1326</v>
      </c>
      <c r="H149" s="124">
        <v>50</v>
      </c>
      <c r="I149" s="24"/>
      <c r="J149" s="125">
        <f t="shared" si="0"/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 t="shared" si="1"/>
        <v>0</v>
      </c>
      <c r="Q149" s="130">
        <v>0</v>
      </c>
      <c r="R149" s="130">
        <f t="shared" si="2"/>
        <v>0</v>
      </c>
      <c r="S149" s="130">
        <v>0</v>
      </c>
      <c r="T149" s="131">
        <f t="shared" si="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340</v>
      </c>
      <c r="AT149" s="132" t="s">
        <v>358</v>
      </c>
      <c r="AU149" s="132" t="s">
        <v>8</v>
      </c>
      <c r="AY149" s="39" t="s">
        <v>298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39" t="s">
        <v>8</v>
      </c>
      <c r="BK149" s="133">
        <f t="shared" si="9"/>
        <v>0</v>
      </c>
      <c r="BL149" s="39" t="s">
        <v>304</v>
      </c>
      <c r="BM149" s="132" t="s">
        <v>633</v>
      </c>
    </row>
    <row r="150" spans="1:65" s="49" customFormat="1" ht="62.65" customHeight="1">
      <c r="A150" s="47"/>
      <c r="B150" s="46"/>
      <c r="C150" s="135" t="s">
        <v>435</v>
      </c>
      <c r="D150" s="135" t="s">
        <v>300</v>
      </c>
      <c r="E150" s="136" t="s">
        <v>1708</v>
      </c>
      <c r="F150" s="137" t="s">
        <v>1709</v>
      </c>
      <c r="G150" s="138" t="s">
        <v>1710</v>
      </c>
      <c r="H150" s="139">
        <v>1</v>
      </c>
      <c r="I150" s="23"/>
      <c r="J150" s="140">
        <f t="shared" si="0"/>
        <v>0</v>
      </c>
      <c r="K150" s="137" t="s">
        <v>1</v>
      </c>
      <c r="L150" s="46"/>
      <c r="M150" s="141" t="s">
        <v>1</v>
      </c>
      <c r="N150" s="142" t="s">
        <v>40</v>
      </c>
      <c r="O150" s="129"/>
      <c r="P150" s="130">
        <f t="shared" si="1"/>
        <v>0</v>
      </c>
      <c r="Q150" s="130">
        <v>0</v>
      </c>
      <c r="R150" s="130">
        <f t="shared" si="2"/>
        <v>0</v>
      </c>
      <c r="S150" s="130">
        <v>0</v>
      </c>
      <c r="T150" s="131">
        <f t="shared" si="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</v>
      </c>
      <c r="AY150" s="39" t="s">
        <v>298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39" t="s">
        <v>8</v>
      </c>
      <c r="BK150" s="133">
        <f t="shared" si="9"/>
        <v>0</v>
      </c>
      <c r="BL150" s="39" t="s">
        <v>304</v>
      </c>
      <c r="BM150" s="132" t="s">
        <v>1759</v>
      </c>
    </row>
    <row r="151" spans="1:65" s="49" customFormat="1" ht="49.15" customHeight="1">
      <c r="A151" s="47"/>
      <c r="B151" s="46"/>
      <c r="C151" s="135" t="s">
        <v>442</v>
      </c>
      <c r="D151" s="135" t="s">
        <v>300</v>
      </c>
      <c r="E151" s="136" t="s">
        <v>1717</v>
      </c>
      <c r="F151" s="137" t="s">
        <v>1718</v>
      </c>
      <c r="G151" s="138" t="s">
        <v>1710</v>
      </c>
      <c r="H151" s="139">
        <v>1</v>
      </c>
      <c r="I151" s="23"/>
      <c r="J151" s="140">
        <f t="shared" si="0"/>
        <v>0</v>
      </c>
      <c r="K151" s="137" t="s">
        <v>1</v>
      </c>
      <c r="L151" s="46"/>
      <c r="M151" s="141" t="s">
        <v>1</v>
      </c>
      <c r="N151" s="142" t="s">
        <v>40</v>
      </c>
      <c r="O151" s="129"/>
      <c r="P151" s="130">
        <f t="shared" si="1"/>
        <v>0</v>
      </c>
      <c r="Q151" s="130">
        <v>0</v>
      </c>
      <c r="R151" s="130">
        <f t="shared" si="2"/>
        <v>0</v>
      </c>
      <c r="S151" s="130">
        <v>0</v>
      </c>
      <c r="T151" s="131">
        <f t="shared" si="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304</v>
      </c>
      <c r="AT151" s="132" t="s">
        <v>300</v>
      </c>
      <c r="AU151" s="132" t="s">
        <v>8</v>
      </c>
      <c r="AY151" s="39" t="s">
        <v>298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39" t="s">
        <v>8</v>
      </c>
      <c r="BK151" s="133">
        <f t="shared" si="9"/>
        <v>0</v>
      </c>
      <c r="BL151" s="39" t="s">
        <v>304</v>
      </c>
      <c r="BM151" s="132" t="s">
        <v>1760</v>
      </c>
    </row>
    <row r="152" spans="1:65" s="49" customFormat="1" ht="49.15" customHeight="1">
      <c r="A152" s="47"/>
      <c r="B152" s="46"/>
      <c r="C152" s="135" t="s">
        <v>448</v>
      </c>
      <c r="D152" s="135" t="s">
        <v>300</v>
      </c>
      <c r="E152" s="136" t="s">
        <v>1745</v>
      </c>
      <c r="F152" s="137" t="s">
        <v>1746</v>
      </c>
      <c r="G152" s="138" t="s">
        <v>1710</v>
      </c>
      <c r="H152" s="139">
        <v>6</v>
      </c>
      <c r="I152" s="23"/>
      <c r="J152" s="140">
        <f t="shared" si="0"/>
        <v>0</v>
      </c>
      <c r="K152" s="137" t="s">
        <v>1</v>
      </c>
      <c r="L152" s="46"/>
      <c r="M152" s="141" t="s">
        <v>1</v>
      </c>
      <c r="N152" s="142" t="s">
        <v>40</v>
      </c>
      <c r="O152" s="129"/>
      <c r="P152" s="130">
        <f t="shared" si="1"/>
        <v>0</v>
      </c>
      <c r="Q152" s="130">
        <v>0</v>
      </c>
      <c r="R152" s="130">
        <f t="shared" si="2"/>
        <v>0</v>
      </c>
      <c r="S152" s="130">
        <v>0</v>
      </c>
      <c r="T152" s="131">
        <f t="shared" si="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304</v>
      </c>
      <c r="AT152" s="132" t="s">
        <v>300</v>
      </c>
      <c r="AU152" s="132" t="s">
        <v>8</v>
      </c>
      <c r="AY152" s="39" t="s">
        <v>298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39" t="s">
        <v>8</v>
      </c>
      <c r="BK152" s="133">
        <f t="shared" si="9"/>
        <v>0</v>
      </c>
      <c r="BL152" s="39" t="s">
        <v>304</v>
      </c>
      <c r="BM152" s="132" t="s">
        <v>1761</v>
      </c>
    </row>
    <row r="153" spans="1:65" s="49" customFormat="1" ht="24.2" customHeight="1">
      <c r="A153" s="47"/>
      <c r="B153" s="46"/>
      <c r="C153" s="135" t="s">
        <v>454</v>
      </c>
      <c r="D153" s="135" t="s">
        <v>300</v>
      </c>
      <c r="E153" s="136" t="s">
        <v>1747</v>
      </c>
      <c r="F153" s="137" t="s">
        <v>1748</v>
      </c>
      <c r="G153" s="138" t="s">
        <v>1710</v>
      </c>
      <c r="H153" s="139">
        <v>1</v>
      </c>
      <c r="I153" s="23"/>
      <c r="J153" s="140">
        <f t="shared" si="0"/>
        <v>0</v>
      </c>
      <c r="K153" s="137" t="s">
        <v>1</v>
      </c>
      <c r="L153" s="46"/>
      <c r="M153" s="141" t="s">
        <v>1</v>
      </c>
      <c r="N153" s="142" t="s">
        <v>40</v>
      </c>
      <c r="O153" s="129"/>
      <c r="P153" s="130">
        <f t="shared" si="1"/>
        <v>0</v>
      </c>
      <c r="Q153" s="130">
        <v>0</v>
      </c>
      <c r="R153" s="130">
        <f t="shared" si="2"/>
        <v>0</v>
      </c>
      <c r="S153" s="130">
        <v>0</v>
      </c>
      <c r="T153" s="131">
        <f t="shared" si="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304</v>
      </c>
      <c r="AT153" s="132" t="s">
        <v>300</v>
      </c>
      <c r="AU153" s="132" t="s">
        <v>8</v>
      </c>
      <c r="AY153" s="39" t="s">
        <v>298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39" t="s">
        <v>8</v>
      </c>
      <c r="BK153" s="133">
        <f t="shared" si="9"/>
        <v>0</v>
      </c>
      <c r="BL153" s="39" t="s">
        <v>304</v>
      </c>
      <c r="BM153" s="132" t="s">
        <v>1762</v>
      </c>
    </row>
    <row r="154" spans="1:65" s="49" customFormat="1" ht="37.9" customHeight="1">
      <c r="A154" s="47"/>
      <c r="B154" s="46"/>
      <c r="C154" s="135" t="s">
        <v>459</v>
      </c>
      <c r="D154" s="135" t="s">
        <v>300</v>
      </c>
      <c r="E154" s="136" t="s">
        <v>1749</v>
      </c>
      <c r="F154" s="137" t="s">
        <v>1750</v>
      </c>
      <c r="G154" s="138" t="s">
        <v>381</v>
      </c>
      <c r="H154" s="139">
        <v>30</v>
      </c>
      <c r="I154" s="23"/>
      <c r="J154" s="140">
        <f t="shared" si="0"/>
        <v>0</v>
      </c>
      <c r="K154" s="137" t="s">
        <v>1</v>
      </c>
      <c r="L154" s="46"/>
      <c r="M154" s="141" t="s">
        <v>1</v>
      </c>
      <c r="N154" s="142" t="s">
        <v>40</v>
      </c>
      <c r="O154" s="129"/>
      <c r="P154" s="130">
        <f t="shared" si="1"/>
        <v>0</v>
      </c>
      <c r="Q154" s="130">
        <v>0</v>
      </c>
      <c r="R154" s="130">
        <f t="shared" si="2"/>
        <v>0</v>
      </c>
      <c r="S154" s="130">
        <v>0</v>
      </c>
      <c r="T154" s="131">
        <f t="shared" si="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304</v>
      </c>
      <c r="AT154" s="132" t="s">
        <v>300</v>
      </c>
      <c r="AU154" s="132" t="s">
        <v>8</v>
      </c>
      <c r="AY154" s="39" t="s">
        <v>298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39" t="s">
        <v>8</v>
      </c>
      <c r="BK154" s="133">
        <f t="shared" si="9"/>
        <v>0</v>
      </c>
      <c r="BL154" s="39" t="s">
        <v>304</v>
      </c>
      <c r="BM154" s="132" t="s">
        <v>1763</v>
      </c>
    </row>
    <row r="155" spans="1:65" s="49" customFormat="1" ht="37.9" customHeight="1">
      <c r="A155" s="47"/>
      <c r="B155" s="46"/>
      <c r="C155" s="135" t="s">
        <v>465</v>
      </c>
      <c r="D155" s="135" t="s">
        <v>300</v>
      </c>
      <c r="E155" s="136" t="s">
        <v>1751</v>
      </c>
      <c r="F155" s="137" t="s">
        <v>1752</v>
      </c>
      <c r="G155" s="138" t="s">
        <v>1710</v>
      </c>
      <c r="H155" s="139">
        <v>3</v>
      </c>
      <c r="I155" s="23"/>
      <c r="J155" s="140">
        <f t="shared" si="0"/>
        <v>0</v>
      </c>
      <c r="K155" s="137" t="s">
        <v>1</v>
      </c>
      <c r="L155" s="46"/>
      <c r="M155" s="141" t="s">
        <v>1</v>
      </c>
      <c r="N155" s="142" t="s">
        <v>40</v>
      </c>
      <c r="O155" s="129"/>
      <c r="P155" s="130">
        <f t="shared" si="1"/>
        <v>0</v>
      </c>
      <c r="Q155" s="130">
        <v>0</v>
      </c>
      <c r="R155" s="130">
        <f t="shared" si="2"/>
        <v>0</v>
      </c>
      <c r="S155" s="130">
        <v>0</v>
      </c>
      <c r="T155" s="131">
        <f t="shared" si="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8</v>
      </c>
      <c r="AY155" s="39" t="s">
        <v>298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39" t="s">
        <v>8</v>
      </c>
      <c r="BK155" s="133">
        <f t="shared" si="9"/>
        <v>0</v>
      </c>
      <c r="BL155" s="39" t="s">
        <v>304</v>
      </c>
      <c r="BM155" s="132" t="s">
        <v>1764</v>
      </c>
    </row>
    <row r="156" spans="1:65" s="49" customFormat="1" ht="37.9" customHeight="1">
      <c r="A156" s="47"/>
      <c r="B156" s="46"/>
      <c r="C156" s="135" t="s">
        <v>471</v>
      </c>
      <c r="D156" s="135" t="s">
        <v>300</v>
      </c>
      <c r="E156" s="136" t="s">
        <v>1753</v>
      </c>
      <c r="F156" s="137" t="s">
        <v>1754</v>
      </c>
      <c r="G156" s="138" t="s">
        <v>1710</v>
      </c>
      <c r="H156" s="139">
        <v>1</v>
      </c>
      <c r="I156" s="23"/>
      <c r="J156" s="140">
        <f t="shared" si="0"/>
        <v>0</v>
      </c>
      <c r="K156" s="137" t="s">
        <v>1</v>
      </c>
      <c r="L156" s="46"/>
      <c r="M156" s="141" t="s">
        <v>1</v>
      </c>
      <c r="N156" s="142" t="s">
        <v>40</v>
      </c>
      <c r="O156" s="129"/>
      <c r="P156" s="130">
        <f t="shared" si="1"/>
        <v>0</v>
      </c>
      <c r="Q156" s="130">
        <v>0</v>
      </c>
      <c r="R156" s="130">
        <f t="shared" si="2"/>
        <v>0</v>
      </c>
      <c r="S156" s="130">
        <v>0</v>
      </c>
      <c r="T156" s="131">
        <f t="shared" si="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304</v>
      </c>
      <c r="AT156" s="132" t="s">
        <v>300</v>
      </c>
      <c r="AU156" s="132" t="s">
        <v>8</v>
      </c>
      <c r="AY156" s="39" t="s">
        <v>298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39" t="s">
        <v>8</v>
      </c>
      <c r="BK156" s="133">
        <f t="shared" si="9"/>
        <v>0</v>
      </c>
      <c r="BL156" s="39" t="s">
        <v>304</v>
      </c>
      <c r="BM156" s="132" t="s">
        <v>1765</v>
      </c>
    </row>
    <row r="157" spans="1:65" s="49" customFormat="1" ht="62.65" customHeight="1">
      <c r="A157" s="47"/>
      <c r="B157" s="46"/>
      <c r="C157" s="135" t="s">
        <v>475</v>
      </c>
      <c r="D157" s="135" t="s">
        <v>300</v>
      </c>
      <c r="E157" s="136" t="s">
        <v>1755</v>
      </c>
      <c r="F157" s="137" t="s">
        <v>1756</v>
      </c>
      <c r="G157" s="138" t="s">
        <v>381</v>
      </c>
      <c r="H157" s="139">
        <v>26</v>
      </c>
      <c r="I157" s="23"/>
      <c r="J157" s="140">
        <f t="shared" si="0"/>
        <v>0</v>
      </c>
      <c r="K157" s="137" t="s">
        <v>1</v>
      </c>
      <c r="L157" s="46"/>
      <c r="M157" s="141" t="s">
        <v>1</v>
      </c>
      <c r="N157" s="142" t="s">
        <v>40</v>
      </c>
      <c r="O157" s="129"/>
      <c r="P157" s="130">
        <f t="shared" si="1"/>
        <v>0</v>
      </c>
      <c r="Q157" s="130">
        <v>0</v>
      </c>
      <c r="R157" s="130">
        <f t="shared" si="2"/>
        <v>0</v>
      </c>
      <c r="S157" s="130">
        <v>0</v>
      </c>
      <c r="T157" s="131">
        <f t="shared" si="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8</v>
      </c>
      <c r="AY157" s="39" t="s">
        <v>298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39" t="s">
        <v>8</v>
      </c>
      <c r="BK157" s="133">
        <f t="shared" si="9"/>
        <v>0</v>
      </c>
      <c r="BL157" s="39" t="s">
        <v>304</v>
      </c>
      <c r="BM157" s="132" t="s">
        <v>1766</v>
      </c>
    </row>
    <row r="158" spans="1:65" s="49" customFormat="1" ht="62.65" customHeight="1">
      <c r="A158" s="47"/>
      <c r="B158" s="46"/>
      <c r="C158" s="135" t="s">
        <v>482</v>
      </c>
      <c r="D158" s="135" t="s">
        <v>300</v>
      </c>
      <c r="E158" s="136" t="s">
        <v>1767</v>
      </c>
      <c r="F158" s="137" t="s">
        <v>1712</v>
      </c>
      <c r="G158" s="138" t="s">
        <v>1710</v>
      </c>
      <c r="H158" s="139">
        <v>1</v>
      </c>
      <c r="I158" s="23"/>
      <c r="J158" s="140">
        <f t="shared" si="0"/>
        <v>0</v>
      </c>
      <c r="K158" s="137" t="s">
        <v>1</v>
      </c>
      <c r="L158" s="46"/>
      <c r="M158" s="141" t="s">
        <v>1</v>
      </c>
      <c r="N158" s="142" t="s">
        <v>40</v>
      </c>
      <c r="O158" s="129"/>
      <c r="P158" s="130">
        <f t="shared" si="1"/>
        <v>0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8</v>
      </c>
      <c r="AY158" s="39" t="s">
        <v>298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39" t="s">
        <v>8</v>
      </c>
      <c r="BK158" s="133">
        <f t="shared" si="9"/>
        <v>0</v>
      </c>
      <c r="BL158" s="39" t="s">
        <v>304</v>
      </c>
      <c r="BM158" s="132" t="s">
        <v>1768</v>
      </c>
    </row>
    <row r="159" spans="1:65" s="49" customFormat="1" ht="62.65" customHeight="1">
      <c r="A159" s="47"/>
      <c r="B159" s="46"/>
      <c r="C159" s="135" t="s">
        <v>487</v>
      </c>
      <c r="D159" s="135" t="s">
        <v>300</v>
      </c>
      <c r="E159" s="136" t="s">
        <v>1769</v>
      </c>
      <c r="F159" s="137" t="s">
        <v>1714</v>
      </c>
      <c r="G159" s="138" t="s">
        <v>1710</v>
      </c>
      <c r="H159" s="139">
        <v>1</v>
      </c>
      <c r="I159" s="23"/>
      <c r="J159" s="140">
        <f t="shared" si="0"/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 t="shared" si="1"/>
        <v>0</v>
      </c>
      <c r="Q159" s="130">
        <v>0</v>
      </c>
      <c r="R159" s="130">
        <f t="shared" si="2"/>
        <v>0</v>
      </c>
      <c r="S159" s="130">
        <v>0</v>
      </c>
      <c r="T159" s="131">
        <f t="shared" si="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304</v>
      </c>
      <c r="AT159" s="132" t="s">
        <v>300</v>
      </c>
      <c r="AU159" s="132" t="s">
        <v>8</v>
      </c>
      <c r="AY159" s="39" t="s">
        <v>298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39" t="s">
        <v>8</v>
      </c>
      <c r="BK159" s="133">
        <f t="shared" si="9"/>
        <v>0</v>
      </c>
      <c r="BL159" s="39" t="s">
        <v>304</v>
      </c>
      <c r="BM159" s="132" t="s">
        <v>1770</v>
      </c>
    </row>
    <row r="160" spans="1:65" s="49" customFormat="1" ht="49.15" customHeight="1">
      <c r="A160" s="47"/>
      <c r="B160" s="46"/>
      <c r="C160" s="135" t="s">
        <v>496</v>
      </c>
      <c r="D160" s="135" t="s">
        <v>300</v>
      </c>
      <c r="E160" s="136" t="s">
        <v>1771</v>
      </c>
      <c r="F160" s="137" t="s">
        <v>1716</v>
      </c>
      <c r="G160" s="138" t="s">
        <v>1710</v>
      </c>
      <c r="H160" s="139">
        <v>1</v>
      </c>
      <c r="I160" s="23"/>
      <c r="J160" s="140">
        <f t="shared" si="0"/>
        <v>0</v>
      </c>
      <c r="K160" s="137" t="s">
        <v>1</v>
      </c>
      <c r="L160" s="46"/>
      <c r="M160" s="141" t="s">
        <v>1</v>
      </c>
      <c r="N160" s="142" t="s">
        <v>40</v>
      </c>
      <c r="O160" s="129"/>
      <c r="P160" s="130">
        <f t="shared" si="1"/>
        <v>0</v>
      </c>
      <c r="Q160" s="130">
        <v>0</v>
      </c>
      <c r="R160" s="130">
        <f t="shared" si="2"/>
        <v>0</v>
      </c>
      <c r="S160" s="130">
        <v>0</v>
      </c>
      <c r="T160" s="131">
        <f t="shared" si="3"/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8</v>
      </c>
      <c r="AY160" s="39" t="s">
        <v>298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39" t="s">
        <v>8</v>
      </c>
      <c r="BK160" s="133">
        <f t="shared" si="9"/>
        <v>0</v>
      </c>
      <c r="BL160" s="39" t="s">
        <v>304</v>
      </c>
      <c r="BM160" s="132" t="s">
        <v>1772</v>
      </c>
    </row>
    <row r="161" spans="1:65" s="49" customFormat="1" ht="62.65" customHeight="1">
      <c r="A161" s="47"/>
      <c r="B161" s="46"/>
      <c r="C161" s="135" t="s">
        <v>509</v>
      </c>
      <c r="D161" s="135" t="s">
        <v>300</v>
      </c>
      <c r="E161" s="136" t="s">
        <v>1773</v>
      </c>
      <c r="F161" s="137" t="s">
        <v>1720</v>
      </c>
      <c r="G161" s="138" t="s">
        <v>1710</v>
      </c>
      <c r="H161" s="139">
        <v>1</v>
      </c>
      <c r="I161" s="23"/>
      <c r="J161" s="140">
        <f t="shared" si="0"/>
        <v>0</v>
      </c>
      <c r="K161" s="137" t="s">
        <v>1</v>
      </c>
      <c r="L161" s="46"/>
      <c r="M161" s="141" t="s">
        <v>1</v>
      </c>
      <c r="N161" s="142" t="s">
        <v>40</v>
      </c>
      <c r="O161" s="129"/>
      <c r="P161" s="130">
        <f t="shared" si="1"/>
        <v>0</v>
      </c>
      <c r="Q161" s="130">
        <v>0</v>
      </c>
      <c r="R161" s="130">
        <f t="shared" si="2"/>
        <v>0</v>
      </c>
      <c r="S161" s="130">
        <v>0</v>
      </c>
      <c r="T161" s="131">
        <f t="shared" si="3"/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304</v>
      </c>
      <c r="AT161" s="132" t="s">
        <v>300</v>
      </c>
      <c r="AU161" s="132" t="s">
        <v>8</v>
      </c>
      <c r="AY161" s="39" t="s">
        <v>298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39" t="s">
        <v>8</v>
      </c>
      <c r="BK161" s="133">
        <f t="shared" si="9"/>
        <v>0</v>
      </c>
      <c r="BL161" s="39" t="s">
        <v>304</v>
      </c>
      <c r="BM161" s="132" t="s">
        <v>1774</v>
      </c>
    </row>
    <row r="162" spans="1:65" s="49" customFormat="1" ht="37.9" customHeight="1">
      <c r="A162" s="47"/>
      <c r="B162" s="46"/>
      <c r="C162" s="135" t="s">
        <v>526</v>
      </c>
      <c r="D162" s="135" t="s">
        <v>300</v>
      </c>
      <c r="E162" s="136" t="s">
        <v>1775</v>
      </c>
      <c r="F162" s="137" t="s">
        <v>1722</v>
      </c>
      <c r="G162" s="138" t="s">
        <v>1710</v>
      </c>
      <c r="H162" s="139">
        <v>1</v>
      </c>
      <c r="I162" s="23"/>
      <c r="J162" s="140">
        <f t="shared" si="0"/>
        <v>0</v>
      </c>
      <c r="K162" s="137" t="s">
        <v>1</v>
      </c>
      <c r="L162" s="46"/>
      <c r="M162" s="141" t="s">
        <v>1</v>
      </c>
      <c r="N162" s="142" t="s">
        <v>40</v>
      </c>
      <c r="O162" s="129"/>
      <c r="P162" s="130">
        <f t="shared" si="1"/>
        <v>0</v>
      </c>
      <c r="Q162" s="130">
        <v>0</v>
      </c>
      <c r="R162" s="130">
        <f t="shared" si="2"/>
        <v>0</v>
      </c>
      <c r="S162" s="130">
        <v>0</v>
      </c>
      <c r="T162" s="131">
        <f t="shared" si="3"/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304</v>
      </c>
      <c r="AT162" s="132" t="s">
        <v>300</v>
      </c>
      <c r="AU162" s="132" t="s">
        <v>8</v>
      </c>
      <c r="AY162" s="39" t="s">
        <v>298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39" t="s">
        <v>8</v>
      </c>
      <c r="BK162" s="133">
        <f t="shared" si="9"/>
        <v>0</v>
      </c>
      <c r="BL162" s="39" t="s">
        <v>304</v>
      </c>
      <c r="BM162" s="132" t="s">
        <v>1776</v>
      </c>
    </row>
    <row r="163" spans="1:65" s="49" customFormat="1" ht="49.15" customHeight="1">
      <c r="A163" s="47"/>
      <c r="B163" s="46"/>
      <c r="C163" s="135" t="s">
        <v>530</v>
      </c>
      <c r="D163" s="135" t="s">
        <v>300</v>
      </c>
      <c r="E163" s="136" t="s">
        <v>1777</v>
      </c>
      <c r="F163" s="137" t="s">
        <v>1724</v>
      </c>
      <c r="G163" s="138" t="s">
        <v>1725</v>
      </c>
      <c r="H163" s="139">
        <v>1</v>
      </c>
      <c r="I163" s="23"/>
      <c r="J163" s="140">
        <f t="shared" si="0"/>
        <v>0</v>
      </c>
      <c r="K163" s="137" t="s">
        <v>1</v>
      </c>
      <c r="L163" s="46"/>
      <c r="M163" s="141" t="s">
        <v>1</v>
      </c>
      <c r="N163" s="142" t="s">
        <v>40</v>
      </c>
      <c r="O163" s="129"/>
      <c r="P163" s="130">
        <f t="shared" si="1"/>
        <v>0</v>
      </c>
      <c r="Q163" s="130">
        <v>0</v>
      </c>
      <c r="R163" s="130">
        <f t="shared" si="2"/>
        <v>0</v>
      </c>
      <c r="S163" s="130">
        <v>0</v>
      </c>
      <c r="T163" s="131">
        <f t="shared" si="3"/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304</v>
      </c>
      <c r="AT163" s="132" t="s">
        <v>300</v>
      </c>
      <c r="AU163" s="132" t="s">
        <v>8</v>
      </c>
      <c r="AY163" s="39" t="s">
        <v>298</v>
      </c>
      <c r="BE163" s="133">
        <f t="shared" si="4"/>
        <v>0</v>
      </c>
      <c r="BF163" s="133">
        <f t="shared" si="5"/>
        <v>0</v>
      </c>
      <c r="BG163" s="133">
        <f t="shared" si="6"/>
        <v>0</v>
      </c>
      <c r="BH163" s="133">
        <f t="shared" si="7"/>
        <v>0</v>
      </c>
      <c r="BI163" s="133">
        <f t="shared" si="8"/>
        <v>0</v>
      </c>
      <c r="BJ163" s="39" t="s">
        <v>8</v>
      </c>
      <c r="BK163" s="133">
        <f t="shared" si="9"/>
        <v>0</v>
      </c>
      <c r="BL163" s="39" t="s">
        <v>304</v>
      </c>
      <c r="BM163" s="132" t="s">
        <v>1778</v>
      </c>
    </row>
    <row r="164" spans="1:65" s="49" customFormat="1" ht="37.9" customHeight="1">
      <c r="A164" s="47"/>
      <c r="B164" s="46"/>
      <c r="C164" s="135" t="s">
        <v>539</v>
      </c>
      <c r="D164" s="135" t="s">
        <v>300</v>
      </c>
      <c r="E164" s="136" t="s">
        <v>1779</v>
      </c>
      <c r="F164" s="137" t="s">
        <v>1727</v>
      </c>
      <c r="G164" s="138" t="s">
        <v>1728</v>
      </c>
      <c r="H164" s="139">
        <v>8</v>
      </c>
      <c r="I164" s="23"/>
      <c r="J164" s="140">
        <f t="shared" si="0"/>
        <v>0</v>
      </c>
      <c r="K164" s="137" t="s">
        <v>1</v>
      </c>
      <c r="L164" s="46"/>
      <c r="M164" s="141" t="s">
        <v>1</v>
      </c>
      <c r="N164" s="142" t="s">
        <v>40</v>
      </c>
      <c r="O164" s="129"/>
      <c r="P164" s="130">
        <f t="shared" si="1"/>
        <v>0</v>
      </c>
      <c r="Q164" s="130">
        <v>0</v>
      </c>
      <c r="R164" s="130">
        <f t="shared" si="2"/>
        <v>0</v>
      </c>
      <c r="S164" s="130">
        <v>0</v>
      </c>
      <c r="T164" s="131">
        <f t="shared" si="3"/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</v>
      </c>
      <c r="AY164" s="39" t="s">
        <v>298</v>
      </c>
      <c r="BE164" s="133">
        <f t="shared" si="4"/>
        <v>0</v>
      </c>
      <c r="BF164" s="133">
        <f t="shared" si="5"/>
        <v>0</v>
      </c>
      <c r="BG164" s="133">
        <f t="shared" si="6"/>
        <v>0</v>
      </c>
      <c r="BH164" s="133">
        <f t="shared" si="7"/>
        <v>0</v>
      </c>
      <c r="BI164" s="133">
        <f t="shared" si="8"/>
        <v>0</v>
      </c>
      <c r="BJ164" s="39" t="s">
        <v>8</v>
      </c>
      <c r="BK164" s="133">
        <f t="shared" si="9"/>
        <v>0</v>
      </c>
      <c r="BL164" s="39" t="s">
        <v>304</v>
      </c>
      <c r="BM164" s="132" t="s">
        <v>1780</v>
      </c>
    </row>
    <row r="165" spans="1:65" s="49" customFormat="1" ht="24.2" customHeight="1">
      <c r="A165" s="47"/>
      <c r="B165" s="46"/>
      <c r="C165" s="135" t="s">
        <v>548</v>
      </c>
      <c r="D165" s="135" t="s">
        <v>300</v>
      </c>
      <c r="E165" s="136" t="s">
        <v>1781</v>
      </c>
      <c r="F165" s="137" t="s">
        <v>1730</v>
      </c>
      <c r="G165" s="138" t="s">
        <v>1728</v>
      </c>
      <c r="H165" s="139">
        <v>8</v>
      </c>
      <c r="I165" s="23"/>
      <c r="J165" s="140">
        <f t="shared" si="0"/>
        <v>0</v>
      </c>
      <c r="K165" s="137" t="s">
        <v>1</v>
      </c>
      <c r="L165" s="46"/>
      <c r="M165" s="141" t="s">
        <v>1</v>
      </c>
      <c r="N165" s="142" t="s">
        <v>40</v>
      </c>
      <c r="O165" s="129"/>
      <c r="P165" s="130">
        <f t="shared" si="1"/>
        <v>0</v>
      </c>
      <c r="Q165" s="130">
        <v>0</v>
      </c>
      <c r="R165" s="130">
        <f t="shared" si="2"/>
        <v>0</v>
      </c>
      <c r="S165" s="130">
        <v>0</v>
      </c>
      <c r="T165" s="131">
        <f t="shared" si="3"/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304</v>
      </c>
      <c r="AT165" s="132" t="s">
        <v>300</v>
      </c>
      <c r="AU165" s="132" t="s">
        <v>8</v>
      </c>
      <c r="AY165" s="39" t="s">
        <v>298</v>
      </c>
      <c r="BE165" s="133">
        <f t="shared" si="4"/>
        <v>0</v>
      </c>
      <c r="BF165" s="133">
        <f t="shared" si="5"/>
        <v>0</v>
      </c>
      <c r="BG165" s="133">
        <f t="shared" si="6"/>
        <v>0</v>
      </c>
      <c r="BH165" s="133">
        <f t="shared" si="7"/>
        <v>0</v>
      </c>
      <c r="BI165" s="133">
        <f t="shared" si="8"/>
        <v>0</v>
      </c>
      <c r="BJ165" s="39" t="s">
        <v>8</v>
      </c>
      <c r="BK165" s="133">
        <f t="shared" si="9"/>
        <v>0</v>
      </c>
      <c r="BL165" s="39" t="s">
        <v>304</v>
      </c>
      <c r="BM165" s="132" t="s">
        <v>1782</v>
      </c>
    </row>
    <row r="166" spans="1:65" s="49" customFormat="1" ht="24.2" customHeight="1">
      <c r="A166" s="47"/>
      <c r="B166" s="46"/>
      <c r="C166" s="135" t="s">
        <v>554</v>
      </c>
      <c r="D166" s="135" t="s">
        <v>300</v>
      </c>
      <c r="E166" s="136" t="s">
        <v>1783</v>
      </c>
      <c r="F166" s="137" t="s">
        <v>1732</v>
      </c>
      <c r="G166" s="138" t="s">
        <v>1710</v>
      </c>
      <c r="H166" s="139">
        <v>1</v>
      </c>
      <c r="I166" s="23"/>
      <c r="J166" s="140">
        <f t="shared" si="0"/>
        <v>0</v>
      </c>
      <c r="K166" s="137" t="s">
        <v>1</v>
      </c>
      <c r="L166" s="46"/>
      <c r="M166" s="141" t="s">
        <v>1</v>
      </c>
      <c r="N166" s="142" t="s">
        <v>40</v>
      </c>
      <c r="O166" s="129"/>
      <c r="P166" s="130">
        <f t="shared" si="1"/>
        <v>0</v>
      </c>
      <c r="Q166" s="130">
        <v>0</v>
      </c>
      <c r="R166" s="130">
        <f t="shared" si="2"/>
        <v>0</v>
      </c>
      <c r="S166" s="130">
        <v>0</v>
      </c>
      <c r="T166" s="131">
        <f t="shared" si="3"/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304</v>
      </c>
      <c r="AT166" s="132" t="s">
        <v>300</v>
      </c>
      <c r="AU166" s="132" t="s">
        <v>8</v>
      </c>
      <c r="AY166" s="39" t="s">
        <v>298</v>
      </c>
      <c r="BE166" s="133">
        <f t="shared" si="4"/>
        <v>0</v>
      </c>
      <c r="BF166" s="133">
        <f t="shared" si="5"/>
        <v>0</v>
      </c>
      <c r="BG166" s="133">
        <f t="shared" si="6"/>
        <v>0</v>
      </c>
      <c r="BH166" s="133">
        <f t="shared" si="7"/>
        <v>0</v>
      </c>
      <c r="BI166" s="133">
        <f t="shared" si="8"/>
        <v>0</v>
      </c>
      <c r="BJ166" s="39" t="s">
        <v>8</v>
      </c>
      <c r="BK166" s="133">
        <f t="shared" si="9"/>
        <v>0</v>
      </c>
      <c r="BL166" s="39" t="s">
        <v>304</v>
      </c>
      <c r="BM166" s="132" t="s">
        <v>1784</v>
      </c>
    </row>
    <row r="167" spans="1:65" s="49" customFormat="1" ht="37.9" customHeight="1">
      <c r="A167" s="47"/>
      <c r="B167" s="46"/>
      <c r="C167" s="135" t="s">
        <v>577</v>
      </c>
      <c r="D167" s="135" t="s">
        <v>300</v>
      </c>
      <c r="E167" s="136" t="s">
        <v>1785</v>
      </c>
      <c r="F167" s="137" t="s">
        <v>1734</v>
      </c>
      <c r="G167" s="138" t="s">
        <v>1710</v>
      </c>
      <c r="H167" s="139">
        <v>3</v>
      </c>
      <c r="I167" s="23"/>
      <c r="J167" s="140">
        <f t="shared" si="0"/>
        <v>0</v>
      </c>
      <c r="K167" s="137" t="s">
        <v>1</v>
      </c>
      <c r="L167" s="46"/>
      <c r="M167" s="141" t="s">
        <v>1</v>
      </c>
      <c r="N167" s="142" t="s">
        <v>40</v>
      </c>
      <c r="O167" s="129"/>
      <c r="P167" s="130">
        <f t="shared" si="1"/>
        <v>0</v>
      </c>
      <c r="Q167" s="130">
        <v>0</v>
      </c>
      <c r="R167" s="130">
        <f t="shared" si="2"/>
        <v>0</v>
      </c>
      <c r="S167" s="130">
        <v>0</v>
      </c>
      <c r="T167" s="131">
        <f t="shared" si="3"/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304</v>
      </c>
      <c r="AT167" s="132" t="s">
        <v>300</v>
      </c>
      <c r="AU167" s="132" t="s">
        <v>8</v>
      </c>
      <c r="AY167" s="39" t="s">
        <v>298</v>
      </c>
      <c r="BE167" s="133">
        <f t="shared" si="4"/>
        <v>0</v>
      </c>
      <c r="BF167" s="133">
        <f t="shared" si="5"/>
        <v>0</v>
      </c>
      <c r="BG167" s="133">
        <f t="shared" si="6"/>
        <v>0</v>
      </c>
      <c r="BH167" s="133">
        <f t="shared" si="7"/>
        <v>0</v>
      </c>
      <c r="BI167" s="133">
        <f t="shared" si="8"/>
        <v>0</v>
      </c>
      <c r="BJ167" s="39" t="s">
        <v>8</v>
      </c>
      <c r="BK167" s="133">
        <f t="shared" si="9"/>
        <v>0</v>
      </c>
      <c r="BL167" s="39" t="s">
        <v>304</v>
      </c>
      <c r="BM167" s="132" t="s">
        <v>1786</v>
      </c>
    </row>
    <row r="168" spans="1:65" s="49" customFormat="1" ht="49.15" customHeight="1">
      <c r="A168" s="47"/>
      <c r="B168" s="46"/>
      <c r="C168" s="135" t="s">
        <v>605</v>
      </c>
      <c r="D168" s="135" t="s">
        <v>300</v>
      </c>
      <c r="E168" s="136" t="s">
        <v>1787</v>
      </c>
      <c r="F168" s="137" t="s">
        <v>1736</v>
      </c>
      <c r="G168" s="138" t="s">
        <v>1728</v>
      </c>
      <c r="H168" s="139">
        <v>4</v>
      </c>
      <c r="I168" s="23"/>
      <c r="J168" s="140">
        <f t="shared" si="0"/>
        <v>0</v>
      </c>
      <c r="K168" s="137" t="s">
        <v>1</v>
      </c>
      <c r="L168" s="46"/>
      <c r="M168" s="141" t="s">
        <v>1</v>
      </c>
      <c r="N168" s="142" t="s">
        <v>40</v>
      </c>
      <c r="O168" s="129"/>
      <c r="P168" s="130">
        <f t="shared" si="1"/>
        <v>0</v>
      </c>
      <c r="Q168" s="130">
        <v>0</v>
      </c>
      <c r="R168" s="130">
        <f t="shared" si="2"/>
        <v>0</v>
      </c>
      <c r="S168" s="130">
        <v>0</v>
      </c>
      <c r="T168" s="131">
        <f t="shared" si="3"/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304</v>
      </c>
      <c r="AT168" s="132" t="s">
        <v>300</v>
      </c>
      <c r="AU168" s="132" t="s">
        <v>8</v>
      </c>
      <c r="AY168" s="39" t="s">
        <v>298</v>
      </c>
      <c r="BE168" s="133">
        <f t="shared" si="4"/>
        <v>0</v>
      </c>
      <c r="BF168" s="133">
        <f t="shared" si="5"/>
        <v>0</v>
      </c>
      <c r="BG168" s="133">
        <f t="shared" si="6"/>
        <v>0</v>
      </c>
      <c r="BH168" s="133">
        <f t="shared" si="7"/>
        <v>0</v>
      </c>
      <c r="BI168" s="133">
        <f t="shared" si="8"/>
        <v>0</v>
      </c>
      <c r="BJ168" s="39" t="s">
        <v>8</v>
      </c>
      <c r="BK168" s="133">
        <f t="shared" si="9"/>
        <v>0</v>
      </c>
      <c r="BL168" s="39" t="s">
        <v>304</v>
      </c>
      <c r="BM168" s="132" t="s">
        <v>1788</v>
      </c>
    </row>
    <row r="169" spans="1:65" s="49" customFormat="1" ht="14.45" customHeight="1">
      <c r="A169" s="47"/>
      <c r="B169" s="46"/>
      <c r="C169" s="135" t="s">
        <v>609</v>
      </c>
      <c r="D169" s="135" t="s">
        <v>300</v>
      </c>
      <c r="E169" s="136" t="s">
        <v>1789</v>
      </c>
      <c r="F169" s="137" t="s">
        <v>1738</v>
      </c>
      <c r="G169" s="138" t="s">
        <v>1326</v>
      </c>
      <c r="H169" s="139">
        <v>2</v>
      </c>
      <c r="I169" s="23"/>
      <c r="J169" s="140">
        <f t="shared" si="0"/>
        <v>0</v>
      </c>
      <c r="K169" s="137" t="s">
        <v>1</v>
      </c>
      <c r="L169" s="46"/>
      <c r="M169" s="141" t="s">
        <v>1</v>
      </c>
      <c r="N169" s="142" t="s">
        <v>40</v>
      </c>
      <c r="O169" s="129"/>
      <c r="P169" s="130">
        <f t="shared" si="1"/>
        <v>0</v>
      </c>
      <c r="Q169" s="130">
        <v>0</v>
      </c>
      <c r="R169" s="130">
        <f t="shared" si="2"/>
        <v>0</v>
      </c>
      <c r="S169" s="130">
        <v>0</v>
      </c>
      <c r="T169" s="131">
        <f t="shared" si="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304</v>
      </c>
      <c r="AT169" s="132" t="s">
        <v>300</v>
      </c>
      <c r="AU169" s="132" t="s">
        <v>8</v>
      </c>
      <c r="AY169" s="39" t="s">
        <v>298</v>
      </c>
      <c r="BE169" s="133">
        <f t="shared" si="4"/>
        <v>0</v>
      </c>
      <c r="BF169" s="133">
        <f t="shared" si="5"/>
        <v>0</v>
      </c>
      <c r="BG169" s="133">
        <f t="shared" si="6"/>
        <v>0</v>
      </c>
      <c r="BH169" s="133">
        <f t="shared" si="7"/>
        <v>0</v>
      </c>
      <c r="BI169" s="133">
        <f t="shared" si="8"/>
        <v>0</v>
      </c>
      <c r="BJ169" s="39" t="s">
        <v>8</v>
      </c>
      <c r="BK169" s="133">
        <f t="shared" si="9"/>
        <v>0</v>
      </c>
      <c r="BL169" s="39" t="s">
        <v>304</v>
      </c>
      <c r="BM169" s="132" t="s">
        <v>1790</v>
      </c>
    </row>
    <row r="170" spans="1:65" s="49" customFormat="1" ht="14.45" customHeight="1">
      <c r="A170" s="47"/>
      <c r="B170" s="46"/>
      <c r="C170" s="135" t="s">
        <v>614</v>
      </c>
      <c r="D170" s="135" t="s">
        <v>300</v>
      </c>
      <c r="E170" s="136" t="s">
        <v>1791</v>
      </c>
      <c r="F170" s="137" t="s">
        <v>1740</v>
      </c>
      <c r="G170" s="138" t="s">
        <v>1725</v>
      </c>
      <c r="H170" s="139">
        <v>1</v>
      </c>
      <c r="I170" s="23"/>
      <c r="J170" s="140">
        <f t="shared" si="0"/>
        <v>0</v>
      </c>
      <c r="K170" s="137" t="s">
        <v>1</v>
      </c>
      <c r="L170" s="46"/>
      <c r="M170" s="141" t="s">
        <v>1</v>
      </c>
      <c r="N170" s="142" t="s">
        <v>40</v>
      </c>
      <c r="O170" s="129"/>
      <c r="P170" s="130">
        <f t="shared" si="1"/>
        <v>0</v>
      </c>
      <c r="Q170" s="130">
        <v>0</v>
      </c>
      <c r="R170" s="130">
        <f t="shared" si="2"/>
        <v>0</v>
      </c>
      <c r="S170" s="130">
        <v>0</v>
      </c>
      <c r="T170" s="131">
        <f t="shared" si="3"/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304</v>
      </c>
      <c r="AT170" s="132" t="s">
        <v>300</v>
      </c>
      <c r="AU170" s="132" t="s">
        <v>8</v>
      </c>
      <c r="AY170" s="39" t="s">
        <v>298</v>
      </c>
      <c r="BE170" s="133">
        <f t="shared" si="4"/>
        <v>0</v>
      </c>
      <c r="BF170" s="133">
        <f t="shared" si="5"/>
        <v>0</v>
      </c>
      <c r="BG170" s="133">
        <f t="shared" si="6"/>
        <v>0</v>
      </c>
      <c r="BH170" s="133">
        <f t="shared" si="7"/>
        <v>0</v>
      </c>
      <c r="BI170" s="133">
        <f t="shared" si="8"/>
        <v>0</v>
      </c>
      <c r="BJ170" s="39" t="s">
        <v>8</v>
      </c>
      <c r="BK170" s="133">
        <f t="shared" si="9"/>
        <v>0</v>
      </c>
      <c r="BL170" s="39" t="s">
        <v>304</v>
      </c>
      <c r="BM170" s="132" t="s">
        <v>1792</v>
      </c>
    </row>
    <row r="171" spans="1:65" s="49" customFormat="1" ht="14.45" customHeight="1">
      <c r="A171" s="47"/>
      <c r="B171" s="46"/>
      <c r="C171" s="135" t="s">
        <v>619</v>
      </c>
      <c r="D171" s="135" t="s">
        <v>300</v>
      </c>
      <c r="E171" s="136" t="s">
        <v>1793</v>
      </c>
      <c r="F171" s="137" t="s">
        <v>1742</v>
      </c>
      <c r="G171" s="138" t="s">
        <v>1725</v>
      </c>
      <c r="H171" s="139">
        <v>1</v>
      </c>
      <c r="I171" s="23"/>
      <c r="J171" s="140">
        <f t="shared" si="0"/>
        <v>0</v>
      </c>
      <c r="K171" s="137" t="s">
        <v>1</v>
      </c>
      <c r="L171" s="46"/>
      <c r="M171" s="141" t="s">
        <v>1</v>
      </c>
      <c r="N171" s="142" t="s">
        <v>40</v>
      </c>
      <c r="O171" s="129"/>
      <c r="P171" s="130">
        <f t="shared" si="1"/>
        <v>0</v>
      </c>
      <c r="Q171" s="130">
        <v>0</v>
      </c>
      <c r="R171" s="130">
        <f t="shared" si="2"/>
        <v>0</v>
      </c>
      <c r="S171" s="130">
        <v>0</v>
      </c>
      <c r="T171" s="131">
        <f t="shared" si="3"/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304</v>
      </c>
      <c r="AT171" s="132" t="s">
        <v>300</v>
      </c>
      <c r="AU171" s="132" t="s">
        <v>8</v>
      </c>
      <c r="AY171" s="39" t="s">
        <v>298</v>
      </c>
      <c r="BE171" s="133">
        <f t="shared" si="4"/>
        <v>0</v>
      </c>
      <c r="BF171" s="133">
        <f t="shared" si="5"/>
        <v>0</v>
      </c>
      <c r="BG171" s="133">
        <f t="shared" si="6"/>
        <v>0</v>
      </c>
      <c r="BH171" s="133">
        <f t="shared" si="7"/>
        <v>0</v>
      </c>
      <c r="BI171" s="133">
        <f t="shared" si="8"/>
        <v>0</v>
      </c>
      <c r="BJ171" s="39" t="s">
        <v>8</v>
      </c>
      <c r="BK171" s="133">
        <f t="shared" si="9"/>
        <v>0</v>
      </c>
      <c r="BL171" s="39" t="s">
        <v>304</v>
      </c>
      <c r="BM171" s="132" t="s">
        <v>1794</v>
      </c>
    </row>
    <row r="172" spans="1:65" s="49" customFormat="1" ht="14.45" customHeight="1">
      <c r="A172" s="47"/>
      <c r="B172" s="46"/>
      <c r="C172" s="135" t="s">
        <v>625</v>
      </c>
      <c r="D172" s="135" t="s">
        <v>300</v>
      </c>
      <c r="E172" s="136" t="s">
        <v>1795</v>
      </c>
      <c r="F172" s="137" t="s">
        <v>1744</v>
      </c>
      <c r="G172" s="138" t="s">
        <v>1725</v>
      </c>
      <c r="H172" s="139">
        <v>1</v>
      </c>
      <c r="I172" s="23"/>
      <c r="J172" s="140">
        <f t="shared" si="0"/>
        <v>0</v>
      </c>
      <c r="K172" s="137" t="s">
        <v>1</v>
      </c>
      <c r="L172" s="46"/>
      <c r="M172" s="141" t="s">
        <v>1</v>
      </c>
      <c r="N172" s="142" t="s">
        <v>40</v>
      </c>
      <c r="O172" s="129"/>
      <c r="P172" s="130">
        <f t="shared" si="1"/>
        <v>0</v>
      </c>
      <c r="Q172" s="130">
        <v>0</v>
      </c>
      <c r="R172" s="130">
        <f t="shared" si="2"/>
        <v>0</v>
      </c>
      <c r="S172" s="130">
        <v>0</v>
      </c>
      <c r="T172" s="131">
        <f t="shared" si="3"/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304</v>
      </c>
      <c r="AT172" s="132" t="s">
        <v>300</v>
      </c>
      <c r="AU172" s="132" t="s">
        <v>8</v>
      </c>
      <c r="AY172" s="39" t="s">
        <v>298</v>
      </c>
      <c r="BE172" s="133">
        <f t="shared" si="4"/>
        <v>0</v>
      </c>
      <c r="BF172" s="133">
        <f t="shared" si="5"/>
        <v>0</v>
      </c>
      <c r="BG172" s="133">
        <f t="shared" si="6"/>
        <v>0</v>
      </c>
      <c r="BH172" s="133">
        <f t="shared" si="7"/>
        <v>0</v>
      </c>
      <c r="BI172" s="133">
        <f t="shared" si="8"/>
        <v>0</v>
      </c>
      <c r="BJ172" s="39" t="s">
        <v>8</v>
      </c>
      <c r="BK172" s="133">
        <f t="shared" si="9"/>
        <v>0</v>
      </c>
      <c r="BL172" s="39" t="s">
        <v>304</v>
      </c>
      <c r="BM172" s="132" t="s">
        <v>1796</v>
      </c>
    </row>
    <row r="173" spans="2:63" s="107" customFormat="1" ht="25.9" customHeight="1">
      <c r="B173" s="108"/>
      <c r="D173" s="109" t="s">
        <v>74</v>
      </c>
      <c r="E173" s="110" t="s">
        <v>1797</v>
      </c>
      <c r="F173" s="110" t="s">
        <v>1798</v>
      </c>
      <c r="I173" s="22"/>
      <c r="J173" s="111">
        <f>BK173</f>
        <v>0</v>
      </c>
      <c r="L173" s="108"/>
      <c r="M173" s="112"/>
      <c r="N173" s="113"/>
      <c r="O173" s="113"/>
      <c r="P173" s="114">
        <f>SUM(P174:P230)</f>
        <v>0</v>
      </c>
      <c r="Q173" s="113"/>
      <c r="R173" s="114">
        <f>SUM(R174:R230)</f>
        <v>0</v>
      </c>
      <c r="S173" s="113"/>
      <c r="T173" s="115">
        <f>SUM(T174:T230)</f>
        <v>0</v>
      </c>
      <c r="AR173" s="109" t="s">
        <v>8</v>
      </c>
      <c r="AT173" s="116" t="s">
        <v>74</v>
      </c>
      <c r="AU173" s="116" t="s">
        <v>75</v>
      </c>
      <c r="AY173" s="109" t="s">
        <v>298</v>
      </c>
      <c r="BK173" s="117">
        <f>SUM(BK174:BK230)</f>
        <v>0</v>
      </c>
    </row>
    <row r="174" spans="1:65" s="49" customFormat="1" ht="37.9" customHeight="1">
      <c r="A174" s="47"/>
      <c r="B174" s="46"/>
      <c r="C174" s="120" t="s">
        <v>633</v>
      </c>
      <c r="D174" s="120" t="s">
        <v>358</v>
      </c>
      <c r="E174" s="121" t="s">
        <v>1799</v>
      </c>
      <c r="F174" s="122" t="s">
        <v>1800</v>
      </c>
      <c r="G174" s="123" t="s">
        <v>1710</v>
      </c>
      <c r="H174" s="124">
        <v>2</v>
      </c>
      <c r="I174" s="24"/>
      <c r="J174" s="125">
        <f aca="true" t="shared" si="10" ref="J174:J205">ROUND(I174*H174,0)</f>
        <v>0</v>
      </c>
      <c r="K174" s="122" t="s">
        <v>1</v>
      </c>
      <c r="L174" s="126"/>
      <c r="M174" s="127" t="s">
        <v>1</v>
      </c>
      <c r="N174" s="128" t="s">
        <v>40</v>
      </c>
      <c r="O174" s="129"/>
      <c r="P174" s="130">
        <f aca="true" t="shared" si="11" ref="P174:P205">O174*H174</f>
        <v>0</v>
      </c>
      <c r="Q174" s="130">
        <v>0</v>
      </c>
      <c r="R174" s="130">
        <f aca="true" t="shared" si="12" ref="R174:R205">Q174*H174</f>
        <v>0</v>
      </c>
      <c r="S174" s="130">
        <v>0</v>
      </c>
      <c r="T174" s="131">
        <f aca="true" t="shared" si="13" ref="T174:T205"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8</v>
      </c>
      <c r="AY174" s="39" t="s">
        <v>298</v>
      </c>
      <c r="BE174" s="133">
        <f aca="true" t="shared" si="14" ref="BE174:BE205">IF(N174="základní",J174,0)</f>
        <v>0</v>
      </c>
      <c r="BF174" s="133">
        <f aca="true" t="shared" si="15" ref="BF174:BF205">IF(N174="snížená",J174,0)</f>
        <v>0</v>
      </c>
      <c r="BG174" s="133">
        <f aca="true" t="shared" si="16" ref="BG174:BG205">IF(N174="zákl. přenesená",J174,0)</f>
        <v>0</v>
      </c>
      <c r="BH174" s="133">
        <f aca="true" t="shared" si="17" ref="BH174:BH205">IF(N174="sníž. přenesená",J174,0)</f>
        <v>0</v>
      </c>
      <c r="BI174" s="133">
        <f aca="true" t="shared" si="18" ref="BI174:BI205">IF(N174="nulová",J174,0)</f>
        <v>0</v>
      </c>
      <c r="BJ174" s="39" t="s">
        <v>8</v>
      </c>
      <c r="BK174" s="133">
        <f aca="true" t="shared" si="19" ref="BK174:BK205">ROUND(I174*H174,0)</f>
        <v>0</v>
      </c>
      <c r="BL174" s="39" t="s">
        <v>304</v>
      </c>
      <c r="BM174" s="132" t="s">
        <v>231</v>
      </c>
    </row>
    <row r="175" spans="1:65" s="49" customFormat="1" ht="37.9" customHeight="1">
      <c r="A175" s="47"/>
      <c r="B175" s="46"/>
      <c r="C175" s="120" t="s">
        <v>640</v>
      </c>
      <c r="D175" s="120" t="s">
        <v>358</v>
      </c>
      <c r="E175" s="121" t="s">
        <v>1801</v>
      </c>
      <c r="F175" s="122" t="s">
        <v>1802</v>
      </c>
      <c r="G175" s="123" t="s">
        <v>1710</v>
      </c>
      <c r="H175" s="124">
        <v>2</v>
      </c>
      <c r="I175" s="24"/>
      <c r="J175" s="125">
        <f t="shared" si="10"/>
        <v>0</v>
      </c>
      <c r="K175" s="122" t="s">
        <v>1</v>
      </c>
      <c r="L175" s="126"/>
      <c r="M175" s="127" t="s">
        <v>1</v>
      </c>
      <c r="N175" s="128" t="s">
        <v>40</v>
      </c>
      <c r="O175" s="129"/>
      <c r="P175" s="130">
        <f t="shared" si="11"/>
        <v>0</v>
      </c>
      <c r="Q175" s="130">
        <v>0</v>
      </c>
      <c r="R175" s="130">
        <f t="shared" si="12"/>
        <v>0</v>
      </c>
      <c r="S175" s="130">
        <v>0</v>
      </c>
      <c r="T175" s="131">
        <f t="shared" si="13"/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340</v>
      </c>
      <c r="AT175" s="132" t="s">
        <v>358</v>
      </c>
      <c r="AU175" s="132" t="s">
        <v>8</v>
      </c>
      <c r="AY175" s="39" t="s">
        <v>298</v>
      </c>
      <c r="BE175" s="133">
        <f t="shared" si="14"/>
        <v>0</v>
      </c>
      <c r="BF175" s="133">
        <f t="shared" si="15"/>
        <v>0</v>
      </c>
      <c r="BG175" s="133">
        <f t="shared" si="16"/>
        <v>0</v>
      </c>
      <c r="BH175" s="133">
        <f t="shared" si="17"/>
        <v>0</v>
      </c>
      <c r="BI175" s="133">
        <f t="shared" si="18"/>
        <v>0</v>
      </c>
      <c r="BJ175" s="39" t="s">
        <v>8</v>
      </c>
      <c r="BK175" s="133">
        <f t="shared" si="19"/>
        <v>0</v>
      </c>
      <c r="BL175" s="39" t="s">
        <v>304</v>
      </c>
      <c r="BM175" s="132" t="s">
        <v>651</v>
      </c>
    </row>
    <row r="176" spans="1:65" s="49" customFormat="1" ht="49.15" customHeight="1">
      <c r="A176" s="47"/>
      <c r="B176" s="46"/>
      <c r="C176" s="120" t="s">
        <v>231</v>
      </c>
      <c r="D176" s="120" t="s">
        <v>358</v>
      </c>
      <c r="E176" s="121" t="s">
        <v>1803</v>
      </c>
      <c r="F176" s="122" t="s">
        <v>1804</v>
      </c>
      <c r="G176" s="123" t="s">
        <v>1710</v>
      </c>
      <c r="H176" s="124">
        <v>1</v>
      </c>
      <c r="I176" s="24"/>
      <c r="J176" s="125">
        <f t="shared" si="10"/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 t="shared" si="11"/>
        <v>0</v>
      </c>
      <c r="Q176" s="130">
        <v>0</v>
      </c>
      <c r="R176" s="130">
        <f t="shared" si="12"/>
        <v>0</v>
      </c>
      <c r="S176" s="130">
        <v>0</v>
      </c>
      <c r="T176" s="131">
        <f t="shared" si="13"/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8</v>
      </c>
      <c r="AY176" s="39" t="s">
        <v>298</v>
      </c>
      <c r="BE176" s="133">
        <f t="shared" si="14"/>
        <v>0</v>
      </c>
      <c r="BF176" s="133">
        <f t="shared" si="15"/>
        <v>0</v>
      </c>
      <c r="BG176" s="133">
        <f t="shared" si="16"/>
        <v>0</v>
      </c>
      <c r="BH176" s="133">
        <f t="shared" si="17"/>
        <v>0</v>
      </c>
      <c r="BI176" s="133">
        <f t="shared" si="18"/>
        <v>0</v>
      </c>
      <c r="BJ176" s="39" t="s">
        <v>8</v>
      </c>
      <c r="BK176" s="133">
        <f t="shared" si="19"/>
        <v>0</v>
      </c>
      <c r="BL176" s="39" t="s">
        <v>304</v>
      </c>
      <c r="BM176" s="132" t="s">
        <v>659</v>
      </c>
    </row>
    <row r="177" spans="1:65" s="49" customFormat="1" ht="49.15" customHeight="1">
      <c r="A177" s="47"/>
      <c r="B177" s="46"/>
      <c r="C177" s="120" t="s">
        <v>647</v>
      </c>
      <c r="D177" s="120" t="s">
        <v>358</v>
      </c>
      <c r="E177" s="121" t="s">
        <v>1805</v>
      </c>
      <c r="F177" s="122" t="s">
        <v>1806</v>
      </c>
      <c r="G177" s="123" t="s">
        <v>1710</v>
      </c>
      <c r="H177" s="124">
        <v>1</v>
      </c>
      <c r="I177" s="24"/>
      <c r="J177" s="125">
        <f t="shared" si="10"/>
        <v>0</v>
      </c>
      <c r="K177" s="122" t="s">
        <v>1</v>
      </c>
      <c r="L177" s="126"/>
      <c r="M177" s="127" t="s">
        <v>1</v>
      </c>
      <c r="N177" s="128" t="s">
        <v>40</v>
      </c>
      <c r="O177" s="129"/>
      <c r="P177" s="130">
        <f t="shared" si="11"/>
        <v>0</v>
      </c>
      <c r="Q177" s="130">
        <v>0</v>
      </c>
      <c r="R177" s="130">
        <f t="shared" si="12"/>
        <v>0</v>
      </c>
      <c r="S177" s="130">
        <v>0</v>
      </c>
      <c r="T177" s="131">
        <f t="shared" si="13"/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340</v>
      </c>
      <c r="AT177" s="132" t="s">
        <v>358</v>
      </c>
      <c r="AU177" s="132" t="s">
        <v>8</v>
      </c>
      <c r="AY177" s="39" t="s">
        <v>298</v>
      </c>
      <c r="BE177" s="133">
        <f t="shared" si="14"/>
        <v>0</v>
      </c>
      <c r="BF177" s="133">
        <f t="shared" si="15"/>
        <v>0</v>
      </c>
      <c r="BG177" s="133">
        <f t="shared" si="16"/>
        <v>0</v>
      </c>
      <c r="BH177" s="133">
        <f t="shared" si="17"/>
        <v>0</v>
      </c>
      <c r="BI177" s="133">
        <f t="shared" si="18"/>
        <v>0</v>
      </c>
      <c r="BJ177" s="39" t="s">
        <v>8</v>
      </c>
      <c r="BK177" s="133">
        <f t="shared" si="19"/>
        <v>0</v>
      </c>
      <c r="BL177" s="39" t="s">
        <v>304</v>
      </c>
      <c r="BM177" s="132" t="s">
        <v>668</v>
      </c>
    </row>
    <row r="178" spans="1:65" s="49" customFormat="1" ht="37.9" customHeight="1">
      <c r="A178" s="47"/>
      <c r="B178" s="46"/>
      <c r="C178" s="120" t="s">
        <v>651</v>
      </c>
      <c r="D178" s="120" t="s">
        <v>358</v>
      </c>
      <c r="E178" s="121" t="s">
        <v>1807</v>
      </c>
      <c r="F178" s="122" t="s">
        <v>1808</v>
      </c>
      <c r="G178" s="123" t="s">
        <v>1710</v>
      </c>
      <c r="H178" s="124">
        <v>1</v>
      </c>
      <c r="I178" s="24"/>
      <c r="J178" s="125">
        <f t="shared" si="10"/>
        <v>0</v>
      </c>
      <c r="K178" s="122" t="s">
        <v>1</v>
      </c>
      <c r="L178" s="126"/>
      <c r="M178" s="127" t="s">
        <v>1</v>
      </c>
      <c r="N178" s="128" t="s">
        <v>40</v>
      </c>
      <c r="O178" s="129"/>
      <c r="P178" s="130">
        <f t="shared" si="11"/>
        <v>0</v>
      </c>
      <c r="Q178" s="130">
        <v>0</v>
      </c>
      <c r="R178" s="130">
        <f t="shared" si="12"/>
        <v>0</v>
      </c>
      <c r="S178" s="130">
        <v>0</v>
      </c>
      <c r="T178" s="131">
        <f t="shared" si="13"/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340</v>
      </c>
      <c r="AT178" s="132" t="s">
        <v>358</v>
      </c>
      <c r="AU178" s="132" t="s">
        <v>8</v>
      </c>
      <c r="AY178" s="39" t="s">
        <v>298</v>
      </c>
      <c r="BE178" s="133">
        <f t="shared" si="14"/>
        <v>0</v>
      </c>
      <c r="BF178" s="133">
        <f t="shared" si="15"/>
        <v>0</v>
      </c>
      <c r="BG178" s="133">
        <f t="shared" si="16"/>
        <v>0</v>
      </c>
      <c r="BH178" s="133">
        <f t="shared" si="17"/>
        <v>0</v>
      </c>
      <c r="BI178" s="133">
        <f t="shared" si="18"/>
        <v>0</v>
      </c>
      <c r="BJ178" s="39" t="s">
        <v>8</v>
      </c>
      <c r="BK178" s="133">
        <f t="shared" si="19"/>
        <v>0</v>
      </c>
      <c r="BL178" s="39" t="s">
        <v>304</v>
      </c>
      <c r="BM178" s="132" t="s">
        <v>708</v>
      </c>
    </row>
    <row r="179" spans="1:65" s="49" customFormat="1" ht="24.2" customHeight="1">
      <c r="A179" s="47"/>
      <c r="B179" s="46"/>
      <c r="C179" s="120" t="s">
        <v>655</v>
      </c>
      <c r="D179" s="120" t="s">
        <v>358</v>
      </c>
      <c r="E179" s="121" t="s">
        <v>1809</v>
      </c>
      <c r="F179" s="122" t="s">
        <v>1810</v>
      </c>
      <c r="G179" s="123" t="s">
        <v>1710</v>
      </c>
      <c r="H179" s="124">
        <v>1</v>
      </c>
      <c r="I179" s="24"/>
      <c r="J179" s="125">
        <f t="shared" si="10"/>
        <v>0</v>
      </c>
      <c r="K179" s="122" t="s">
        <v>1</v>
      </c>
      <c r="L179" s="126"/>
      <c r="M179" s="127" t="s">
        <v>1</v>
      </c>
      <c r="N179" s="128" t="s">
        <v>40</v>
      </c>
      <c r="O179" s="129"/>
      <c r="P179" s="130">
        <f t="shared" si="11"/>
        <v>0</v>
      </c>
      <c r="Q179" s="130">
        <v>0</v>
      </c>
      <c r="R179" s="130">
        <f t="shared" si="12"/>
        <v>0</v>
      </c>
      <c r="S179" s="130">
        <v>0</v>
      </c>
      <c r="T179" s="131">
        <f t="shared" si="13"/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340</v>
      </c>
      <c r="AT179" s="132" t="s">
        <v>358</v>
      </c>
      <c r="AU179" s="132" t="s">
        <v>8</v>
      </c>
      <c r="AY179" s="39" t="s">
        <v>298</v>
      </c>
      <c r="BE179" s="133">
        <f t="shared" si="14"/>
        <v>0</v>
      </c>
      <c r="BF179" s="133">
        <f t="shared" si="15"/>
        <v>0</v>
      </c>
      <c r="BG179" s="133">
        <f t="shared" si="16"/>
        <v>0</v>
      </c>
      <c r="BH179" s="133">
        <f t="shared" si="17"/>
        <v>0</v>
      </c>
      <c r="BI179" s="133">
        <f t="shared" si="18"/>
        <v>0</v>
      </c>
      <c r="BJ179" s="39" t="s">
        <v>8</v>
      </c>
      <c r="BK179" s="133">
        <f t="shared" si="19"/>
        <v>0</v>
      </c>
      <c r="BL179" s="39" t="s">
        <v>304</v>
      </c>
      <c r="BM179" s="132" t="s">
        <v>740</v>
      </c>
    </row>
    <row r="180" spans="1:65" s="49" customFormat="1" ht="37.9" customHeight="1">
      <c r="A180" s="47"/>
      <c r="B180" s="46"/>
      <c r="C180" s="120" t="s">
        <v>659</v>
      </c>
      <c r="D180" s="120" t="s">
        <v>358</v>
      </c>
      <c r="E180" s="121" t="s">
        <v>1811</v>
      </c>
      <c r="F180" s="122" t="s">
        <v>1812</v>
      </c>
      <c r="G180" s="123" t="s">
        <v>1710</v>
      </c>
      <c r="H180" s="124">
        <v>1</v>
      </c>
      <c r="I180" s="24"/>
      <c r="J180" s="125">
        <f t="shared" si="10"/>
        <v>0</v>
      </c>
      <c r="K180" s="122" t="s">
        <v>1</v>
      </c>
      <c r="L180" s="126"/>
      <c r="M180" s="127" t="s">
        <v>1</v>
      </c>
      <c r="N180" s="128" t="s">
        <v>40</v>
      </c>
      <c r="O180" s="129"/>
      <c r="P180" s="130">
        <f t="shared" si="11"/>
        <v>0</v>
      </c>
      <c r="Q180" s="130">
        <v>0</v>
      </c>
      <c r="R180" s="130">
        <f t="shared" si="12"/>
        <v>0</v>
      </c>
      <c r="S180" s="130">
        <v>0</v>
      </c>
      <c r="T180" s="131">
        <f t="shared" si="13"/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8</v>
      </c>
      <c r="AY180" s="39" t="s">
        <v>298</v>
      </c>
      <c r="BE180" s="133">
        <f t="shared" si="14"/>
        <v>0</v>
      </c>
      <c r="BF180" s="133">
        <f t="shared" si="15"/>
        <v>0</v>
      </c>
      <c r="BG180" s="133">
        <f t="shared" si="16"/>
        <v>0</v>
      </c>
      <c r="BH180" s="133">
        <f t="shared" si="17"/>
        <v>0</v>
      </c>
      <c r="BI180" s="133">
        <f t="shared" si="18"/>
        <v>0</v>
      </c>
      <c r="BJ180" s="39" t="s">
        <v>8</v>
      </c>
      <c r="BK180" s="133">
        <f t="shared" si="19"/>
        <v>0</v>
      </c>
      <c r="BL180" s="39" t="s">
        <v>304</v>
      </c>
      <c r="BM180" s="132" t="s">
        <v>753</v>
      </c>
    </row>
    <row r="181" spans="1:65" s="49" customFormat="1" ht="24.2" customHeight="1">
      <c r="A181" s="47"/>
      <c r="B181" s="46"/>
      <c r="C181" s="120" t="s">
        <v>663</v>
      </c>
      <c r="D181" s="120" t="s">
        <v>358</v>
      </c>
      <c r="E181" s="121" t="s">
        <v>1813</v>
      </c>
      <c r="F181" s="122" t="s">
        <v>1814</v>
      </c>
      <c r="G181" s="123" t="s">
        <v>1710</v>
      </c>
      <c r="H181" s="124">
        <v>1</v>
      </c>
      <c r="I181" s="24"/>
      <c r="J181" s="125">
        <f t="shared" si="10"/>
        <v>0</v>
      </c>
      <c r="K181" s="122" t="s">
        <v>1</v>
      </c>
      <c r="L181" s="126"/>
      <c r="M181" s="127" t="s">
        <v>1</v>
      </c>
      <c r="N181" s="128" t="s">
        <v>40</v>
      </c>
      <c r="O181" s="129"/>
      <c r="P181" s="130">
        <f t="shared" si="11"/>
        <v>0</v>
      </c>
      <c r="Q181" s="130">
        <v>0</v>
      </c>
      <c r="R181" s="130">
        <f t="shared" si="12"/>
        <v>0</v>
      </c>
      <c r="S181" s="130">
        <v>0</v>
      </c>
      <c r="T181" s="131">
        <f t="shared" si="13"/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340</v>
      </c>
      <c r="AT181" s="132" t="s">
        <v>358</v>
      </c>
      <c r="AU181" s="132" t="s">
        <v>8</v>
      </c>
      <c r="AY181" s="39" t="s">
        <v>298</v>
      </c>
      <c r="BE181" s="133">
        <f t="shared" si="14"/>
        <v>0</v>
      </c>
      <c r="BF181" s="133">
        <f t="shared" si="15"/>
        <v>0</v>
      </c>
      <c r="BG181" s="133">
        <f t="shared" si="16"/>
        <v>0</v>
      </c>
      <c r="BH181" s="133">
        <f t="shared" si="17"/>
        <v>0</v>
      </c>
      <c r="BI181" s="133">
        <f t="shared" si="18"/>
        <v>0</v>
      </c>
      <c r="BJ181" s="39" t="s">
        <v>8</v>
      </c>
      <c r="BK181" s="133">
        <f t="shared" si="19"/>
        <v>0</v>
      </c>
      <c r="BL181" s="39" t="s">
        <v>304</v>
      </c>
      <c r="BM181" s="132" t="s">
        <v>762</v>
      </c>
    </row>
    <row r="182" spans="1:65" s="49" customFormat="1" ht="37.9" customHeight="1">
      <c r="A182" s="47"/>
      <c r="B182" s="46"/>
      <c r="C182" s="120" t="s">
        <v>668</v>
      </c>
      <c r="D182" s="120" t="s">
        <v>358</v>
      </c>
      <c r="E182" s="121" t="s">
        <v>1815</v>
      </c>
      <c r="F182" s="122" t="s">
        <v>1816</v>
      </c>
      <c r="G182" s="123" t="s">
        <v>1710</v>
      </c>
      <c r="H182" s="124">
        <v>1</v>
      </c>
      <c r="I182" s="24"/>
      <c r="J182" s="125">
        <f t="shared" si="10"/>
        <v>0</v>
      </c>
      <c r="K182" s="122" t="s">
        <v>1</v>
      </c>
      <c r="L182" s="126"/>
      <c r="M182" s="127" t="s">
        <v>1</v>
      </c>
      <c r="N182" s="128" t="s">
        <v>40</v>
      </c>
      <c r="O182" s="129"/>
      <c r="P182" s="130">
        <f t="shared" si="11"/>
        <v>0</v>
      </c>
      <c r="Q182" s="130">
        <v>0</v>
      </c>
      <c r="R182" s="130">
        <f t="shared" si="12"/>
        <v>0</v>
      </c>
      <c r="S182" s="130">
        <v>0</v>
      </c>
      <c r="T182" s="131">
        <f t="shared" si="13"/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340</v>
      </c>
      <c r="AT182" s="132" t="s">
        <v>358</v>
      </c>
      <c r="AU182" s="132" t="s">
        <v>8</v>
      </c>
      <c r="AY182" s="39" t="s">
        <v>298</v>
      </c>
      <c r="BE182" s="133">
        <f t="shared" si="14"/>
        <v>0</v>
      </c>
      <c r="BF182" s="133">
        <f t="shared" si="15"/>
        <v>0</v>
      </c>
      <c r="BG182" s="133">
        <f t="shared" si="16"/>
        <v>0</v>
      </c>
      <c r="BH182" s="133">
        <f t="shared" si="17"/>
        <v>0</v>
      </c>
      <c r="BI182" s="133">
        <f t="shared" si="18"/>
        <v>0</v>
      </c>
      <c r="BJ182" s="39" t="s">
        <v>8</v>
      </c>
      <c r="BK182" s="133">
        <f t="shared" si="19"/>
        <v>0</v>
      </c>
      <c r="BL182" s="39" t="s">
        <v>304</v>
      </c>
      <c r="BM182" s="132" t="s">
        <v>773</v>
      </c>
    </row>
    <row r="183" spans="1:65" s="49" customFormat="1" ht="37.9" customHeight="1">
      <c r="A183" s="47"/>
      <c r="B183" s="46"/>
      <c r="C183" s="120" t="s">
        <v>674</v>
      </c>
      <c r="D183" s="120" t="s">
        <v>358</v>
      </c>
      <c r="E183" s="121" t="s">
        <v>1817</v>
      </c>
      <c r="F183" s="122" t="s">
        <v>1818</v>
      </c>
      <c r="G183" s="123" t="s">
        <v>1710</v>
      </c>
      <c r="H183" s="124">
        <v>1</v>
      </c>
      <c r="I183" s="24"/>
      <c r="J183" s="125">
        <f t="shared" si="10"/>
        <v>0</v>
      </c>
      <c r="K183" s="122" t="s">
        <v>1</v>
      </c>
      <c r="L183" s="126"/>
      <c r="M183" s="127" t="s">
        <v>1</v>
      </c>
      <c r="N183" s="128" t="s">
        <v>40</v>
      </c>
      <c r="O183" s="129"/>
      <c r="P183" s="130">
        <f t="shared" si="11"/>
        <v>0</v>
      </c>
      <c r="Q183" s="130">
        <v>0</v>
      </c>
      <c r="R183" s="130">
        <f t="shared" si="12"/>
        <v>0</v>
      </c>
      <c r="S183" s="130">
        <v>0</v>
      </c>
      <c r="T183" s="131">
        <f t="shared" si="13"/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8</v>
      </c>
      <c r="AY183" s="39" t="s">
        <v>298</v>
      </c>
      <c r="BE183" s="133">
        <f t="shared" si="14"/>
        <v>0</v>
      </c>
      <c r="BF183" s="133">
        <f t="shared" si="15"/>
        <v>0</v>
      </c>
      <c r="BG183" s="133">
        <f t="shared" si="16"/>
        <v>0</v>
      </c>
      <c r="BH183" s="133">
        <f t="shared" si="17"/>
        <v>0</v>
      </c>
      <c r="BI183" s="133">
        <f t="shared" si="18"/>
        <v>0</v>
      </c>
      <c r="BJ183" s="39" t="s">
        <v>8</v>
      </c>
      <c r="BK183" s="133">
        <f t="shared" si="19"/>
        <v>0</v>
      </c>
      <c r="BL183" s="39" t="s">
        <v>304</v>
      </c>
      <c r="BM183" s="132" t="s">
        <v>793</v>
      </c>
    </row>
    <row r="184" spans="1:65" s="49" customFormat="1" ht="24.2" customHeight="1">
      <c r="A184" s="47"/>
      <c r="B184" s="46"/>
      <c r="C184" s="120" t="s">
        <v>708</v>
      </c>
      <c r="D184" s="120" t="s">
        <v>358</v>
      </c>
      <c r="E184" s="121" t="s">
        <v>1819</v>
      </c>
      <c r="F184" s="122" t="s">
        <v>1820</v>
      </c>
      <c r="G184" s="123" t="s">
        <v>1710</v>
      </c>
      <c r="H184" s="124">
        <v>1</v>
      </c>
      <c r="I184" s="24"/>
      <c r="J184" s="125">
        <f t="shared" si="10"/>
        <v>0</v>
      </c>
      <c r="K184" s="122" t="s">
        <v>1</v>
      </c>
      <c r="L184" s="126"/>
      <c r="M184" s="127" t="s">
        <v>1</v>
      </c>
      <c r="N184" s="128" t="s">
        <v>40</v>
      </c>
      <c r="O184" s="129"/>
      <c r="P184" s="130">
        <f t="shared" si="11"/>
        <v>0</v>
      </c>
      <c r="Q184" s="130">
        <v>0</v>
      </c>
      <c r="R184" s="130">
        <f t="shared" si="12"/>
        <v>0</v>
      </c>
      <c r="S184" s="130">
        <v>0</v>
      </c>
      <c r="T184" s="131">
        <f t="shared" si="13"/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340</v>
      </c>
      <c r="AT184" s="132" t="s">
        <v>358</v>
      </c>
      <c r="AU184" s="132" t="s">
        <v>8</v>
      </c>
      <c r="AY184" s="39" t="s">
        <v>298</v>
      </c>
      <c r="BE184" s="133">
        <f t="shared" si="14"/>
        <v>0</v>
      </c>
      <c r="BF184" s="133">
        <f t="shared" si="15"/>
        <v>0</v>
      </c>
      <c r="BG184" s="133">
        <f t="shared" si="16"/>
        <v>0</v>
      </c>
      <c r="BH184" s="133">
        <f t="shared" si="17"/>
        <v>0</v>
      </c>
      <c r="BI184" s="133">
        <f t="shared" si="18"/>
        <v>0</v>
      </c>
      <c r="BJ184" s="39" t="s">
        <v>8</v>
      </c>
      <c r="BK184" s="133">
        <f t="shared" si="19"/>
        <v>0</v>
      </c>
      <c r="BL184" s="39" t="s">
        <v>304</v>
      </c>
      <c r="BM184" s="132" t="s">
        <v>803</v>
      </c>
    </row>
    <row r="185" spans="1:65" s="49" customFormat="1" ht="24.2" customHeight="1">
      <c r="A185" s="47"/>
      <c r="B185" s="46"/>
      <c r="C185" s="120" t="s">
        <v>714</v>
      </c>
      <c r="D185" s="120" t="s">
        <v>358</v>
      </c>
      <c r="E185" s="121" t="s">
        <v>1821</v>
      </c>
      <c r="F185" s="122" t="s">
        <v>1822</v>
      </c>
      <c r="G185" s="123" t="s">
        <v>1710</v>
      </c>
      <c r="H185" s="124">
        <v>1</v>
      </c>
      <c r="I185" s="24"/>
      <c r="J185" s="125">
        <f t="shared" si="10"/>
        <v>0</v>
      </c>
      <c r="K185" s="122" t="s">
        <v>1</v>
      </c>
      <c r="L185" s="126"/>
      <c r="M185" s="127" t="s">
        <v>1</v>
      </c>
      <c r="N185" s="128" t="s">
        <v>40</v>
      </c>
      <c r="O185" s="129"/>
      <c r="P185" s="130">
        <f t="shared" si="11"/>
        <v>0</v>
      </c>
      <c r="Q185" s="130">
        <v>0</v>
      </c>
      <c r="R185" s="130">
        <f t="shared" si="12"/>
        <v>0</v>
      </c>
      <c r="S185" s="130">
        <v>0</v>
      </c>
      <c r="T185" s="131">
        <f t="shared" si="13"/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340</v>
      </c>
      <c r="AT185" s="132" t="s">
        <v>358</v>
      </c>
      <c r="AU185" s="132" t="s">
        <v>8</v>
      </c>
      <c r="AY185" s="39" t="s">
        <v>298</v>
      </c>
      <c r="BE185" s="133">
        <f t="shared" si="14"/>
        <v>0</v>
      </c>
      <c r="BF185" s="133">
        <f t="shared" si="15"/>
        <v>0</v>
      </c>
      <c r="BG185" s="133">
        <f t="shared" si="16"/>
        <v>0</v>
      </c>
      <c r="BH185" s="133">
        <f t="shared" si="17"/>
        <v>0</v>
      </c>
      <c r="BI185" s="133">
        <f t="shared" si="18"/>
        <v>0</v>
      </c>
      <c r="BJ185" s="39" t="s">
        <v>8</v>
      </c>
      <c r="BK185" s="133">
        <f t="shared" si="19"/>
        <v>0</v>
      </c>
      <c r="BL185" s="39" t="s">
        <v>304</v>
      </c>
      <c r="BM185" s="132" t="s">
        <v>812</v>
      </c>
    </row>
    <row r="186" spans="1:65" s="49" customFormat="1" ht="24.2" customHeight="1">
      <c r="A186" s="47"/>
      <c r="B186" s="46"/>
      <c r="C186" s="120" t="s">
        <v>740</v>
      </c>
      <c r="D186" s="120" t="s">
        <v>358</v>
      </c>
      <c r="E186" s="121" t="s">
        <v>1823</v>
      </c>
      <c r="F186" s="122" t="s">
        <v>1824</v>
      </c>
      <c r="G186" s="123" t="s">
        <v>1710</v>
      </c>
      <c r="H186" s="124">
        <v>4</v>
      </c>
      <c r="I186" s="24"/>
      <c r="J186" s="125">
        <f t="shared" si="10"/>
        <v>0</v>
      </c>
      <c r="K186" s="122" t="s">
        <v>1</v>
      </c>
      <c r="L186" s="126"/>
      <c r="M186" s="127" t="s">
        <v>1</v>
      </c>
      <c r="N186" s="128" t="s">
        <v>40</v>
      </c>
      <c r="O186" s="129"/>
      <c r="P186" s="130">
        <f t="shared" si="11"/>
        <v>0</v>
      </c>
      <c r="Q186" s="130">
        <v>0</v>
      </c>
      <c r="R186" s="130">
        <f t="shared" si="12"/>
        <v>0</v>
      </c>
      <c r="S186" s="130">
        <v>0</v>
      </c>
      <c r="T186" s="131">
        <f t="shared" si="13"/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340</v>
      </c>
      <c r="AT186" s="132" t="s">
        <v>358</v>
      </c>
      <c r="AU186" s="132" t="s">
        <v>8</v>
      </c>
      <c r="AY186" s="39" t="s">
        <v>298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39" t="s">
        <v>8</v>
      </c>
      <c r="BK186" s="133">
        <f t="shared" si="19"/>
        <v>0</v>
      </c>
      <c r="BL186" s="39" t="s">
        <v>304</v>
      </c>
      <c r="BM186" s="132" t="s">
        <v>821</v>
      </c>
    </row>
    <row r="187" spans="1:65" s="49" customFormat="1" ht="24.2" customHeight="1">
      <c r="A187" s="47"/>
      <c r="B187" s="46"/>
      <c r="C187" s="120" t="s">
        <v>745</v>
      </c>
      <c r="D187" s="120" t="s">
        <v>358</v>
      </c>
      <c r="E187" s="121" t="s">
        <v>1825</v>
      </c>
      <c r="F187" s="122" t="s">
        <v>1826</v>
      </c>
      <c r="G187" s="123" t="s">
        <v>1710</v>
      </c>
      <c r="H187" s="124">
        <v>2</v>
      </c>
      <c r="I187" s="24"/>
      <c r="J187" s="125">
        <f t="shared" si="10"/>
        <v>0</v>
      </c>
      <c r="K187" s="122" t="s">
        <v>1</v>
      </c>
      <c r="L187" s="126"/>
      <c r="M187" s="127" t="s">
        <v>1</v>
      </c>
      <c r="N187" s="128" t="s">
        <v>40</v>
      </c>
      <c r="O187" s="129"/>
      <c r="P187" s="130">
        <f t="shared" si="11"/>
        <v>0</v>
      </c>
      <c r="Q187" s="130">
        <v>0</v>
      </c>
      <c r="R187" s="130">
        <f t="shared" si="12"/>
        <v>0</v>
      </c>
      <c r="S187" s="130">
        <v>0</v>
      </c>
      <c r="T187" s="131">
        <f t="shared" si="13"/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8</v>
      </c>
      <c r="AY187" s="39" t="s">
        <v>298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39" t="s">
        <v>8</v>
      </c>
      <c r="BK187" s="133">
        <f t="shared" si="19"/>
        <v>0</v>
      </c>
      <c r="BL187" s="39" t="s">
        <v>304</v>
      </c>
      <c r="BM187" s="132" t="s">
        <v>843</v>
      </c>
    </row>
    <row r="188" spans="1:65" s="49" customFormat="1" ht="24.2" customHeight="1">
      <c r="A188" s="47"/>
      <c r="B188" s="46"/>
      <c r="C188" s="120" t="s">
        <v>753</v>
      </c>
      <c r="D188" s="120" t="s">
        <v>358</v>
      </c>
      <c r="E188" s="121" t="s">
        <v>1827</v>
      </c>
      <c r="F188" s="122" t="s">
        <v>1828</v>
      </c>
      <c r="G188" s="123" t="s">
        <v>1710</v>
      </c>
      <c r="H188" s="124">
        <v>2</v>
      </c>
      <c r="I188" s="24"/>
      <c r="J188" s="125">
        <f t="shared" si="10"/>
        <v>0</v>
      </c>
      <c r="K188" s="122" t="s">
        <v>1</v>
      </c>
      <c r="L188" s="126"/>
      <c r="M188" s="127" t="s">
        <v>1</v>
      </c>
      <c r="N188" s="128" t="s">
        <v>40</v>
      </c>
      <c r="O188" s="129"/>
      <c r="P188" s="130">
        <f t="shared" si="11"/>
        <v>0</v>
      </c>
      <c r="Q188" s="130">
        <v>0</v>
      </c>
      <c r="R188" s="130">
        <f t="shared" si="12"/>
        <v>0</v>
      </c>
      <c r="S188" s="130">
        <v>0</v>
      </c>
      <c r="T188" s="131">
        <f t="shared" si="1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8</v>
      </c>
      <c r="AY188" s="39" t="s">
        <v>298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39" t="s">
        <v>8</v>
      </c>
      <c r="BK188" s="133">
        <f t="shared" si="19"/>
        <v>0</v>
      </c>
      <c r="BL188" s="39" t="s">
        <v>304</v>
      </c>
      <c r="BM188" s="132" t="s">
        <v>854</v>
      </c>
    </row>
    <row r="189" spans="1:65" s="49" customFormat="1" ht="37.9" customHeight="1">
      <c r="A189" s="47"/>
      <c r="B189" s="46"/>
      <c r="C189" s="120" t="s">
        <v>758</v>
      </c>
      <c r="D189" s="120" t="s">
        <v>358</v>
      </c>
      <c r="E189" s="121" t="s">
        <v>1829</v>
      </c>
      <c r="F189" s="122" t="s">
        <v>1830</v>
      </c>
      <c r="G189" s="123" t="s">
        <v>1710</v>
      </c>
      <c r="H189" s="124">
        <v>4</v>
      </c>
      <c r="I189" s="24"/>
      <c r="J189" s="125">
        <f t="shared" si="10"/>
        <v>0</v>
      </c>
      <c r="K189" s="122" t="s">
        <v>1</v>
      </c>
      <c r="L189" s="126"/>
      <c r="M189" s="127" t="s">
        <v>1</v>
      </c>
      <c r="N189" s="128" t="s">
        <v>40</v>
      </c>
      <c r="O189" s="129"/>
      <c r="P189" s="130">
        <f t="shared" si="11"/>
        <v>0</v>
      </c>
      <c r="Q189" s="130">
        <v>0</v>
      </c>
      <c r="R189" s="130">
        <f t="shared" si="12"/>
        <v>0</v>
      </c>
      <c r="S189" s="130">
        <v>0</v>
      </c>
      <c r="T189" s="131">
        <f t="shared" si="13"/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340</v>
      </c>
      <c r="AT189" s="132" t="s">
        <v>358</v>
      </c>
      <c r="AU189" s="132" t="s">
        <v>8</v>
      </c>
      <c r="AY189" s="39" t="s">
        <v>298</v>
      </c>
      <c r="BE189" s="133">
        <f t="shared" si="14"/>
        <v>0</v>
      </c>
      <c r="BF189" s="133">
        <f t="shared" si="15"/>
        <v>0</v>
      </c>
      <c r="BG189" s="133">
        <f t="shared" si="16"/>
        <v>0</v>
      </c>
      <c r="BH189" s="133">
        <f t="shared" si="17"/>
        <v>0</v>
      </c>
      <c r="BI189" s="133">
        <f t="shared" si="18"/>
        <v>0</v>
      </c>
      <c r="BJ189" s="39" t="s">
        <v>8</v>
      </c>
      <c r="BK189" s="133">
        <f t="shared" si="19"/>
        <v>0</v>
      </c>
      <c r="BL189" s="39" t="s">
        <v>304</v>
      </c>
      <c r="BM189" s="132" t="s">
        <v>868</v>
      </c>
    </row>
    <row r="190" spans="1:65" s="49" customFormat="1" ht="37.9" customHeight="1">
      <c r="A190" s="47"/>
      <c r="B190" s="46"/>
      <c r="C190" s="120" t="s">
        <v>762</v>
      </c>
      <c r="D190" s="120" t="s">
        <v>358</v>
      </c>
      <c r="E190" s="121" t="s">
        <v>1831</v>
      </c>
      <c r="F190" s="122" t="s">
        <v>1832</v>
      </c>
      <c r="G190" s="123" t="s">
        <v>1710</v>
      </c>
      <c r="H190" s="124">
        <v>4</v>
      </c>
      <c r="I190" s="24"/>
      <c r="J190" s="125">
        <f t="shared" si="10"/>
        <v>0</v>
      </c>
      <c r="K190" s="122" t="s">
        <v>1</v>
      </c>
      <c r="L190" s="126"/>
      <c r="M190" s="127" t="s">
        <v>1</v>
      </c>
      <c r="N190" s="128" t="s">
        <v>40</v>
      </c>
      <c r="O190" s="129"/>
      <c r="P190" s="130">
        <f t="shared" si="11"/>
        <v>0</v>
      </c>
      <c r="Q190" s="130">
        <v>0</v>
      </c>
      <c r="R190" s="130">
        <f t="shared" si="12"/>
        <v>0</v>
      </c>
      <c r="S190" s="130">
        <v>0</v>
      </c>
      <c r="T190" s="131">
        <f t="shared" si="13"/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</v>
      </c>
      <c r="AY190" s="39" t="s">
        <v>298</v>
      </c>
      <c r="BE190" s="133">
        <f t="shared" si="14"/>
        <v>0</v>
      </c>
      <c r="BF190" s="133">
        <f t="shared" si="15"/>
        <v>0</v>
      </c>
      <c r="BG190" s="133">
        <f t="shared" si="16"/>
        <v>0</v>
      </c>
      <c r="BH190" s="133">
        <f t="shared" si="17"/>
        <v>0</v>
      </c>
      <c r="BI190" s="133">
        <f t="shared" si="18"/>
        <v>0</v>
      </c>
      <c r="BJ190" s="39" t="s">
        <v>8</v>
      </c>
      <c r="BK190" s="133">
        <f t="shared" si="19"/>
        <v>0</v>
      </c>
      <c r="BL190" s="39" t="s">
        <v>304</v>
      </c>
      <c r="BM190" s="132" t="s">
        <v>876</v>
      </c>
    </row>
    <row r="191" spans="1:65" s="49" customFormat="1" ht="37.9" customHeight="1">
      <c r="A191" s="47"/>
      <c r="B191" s="46"/>
      <c r="C191" s="120" t="s">
        <v>768</v>
      </c>
      <c r="D191" s="120" t="s">
        <v>358</v>
      </c>
      <c r="E191" s="121" t="s">
        <v>1833</v>
      </c>
      <c r="F191" s="122" t="s">
        <v>1834</v>
      </c>
      <c r="G191" s="123" t="s">
        <v>1710</v>
      </c>
      <c r="H191" s="124">
        <v>4</v>
      </c>
      <c r="I191" s="24"/>
      <c r="J191" s="125">
        <f t="shared" si="10"/>
        <v>0</v>
      </c>
      <c r="K191" s="122" t="s">
        <v>1</v>
      </c>
      <c r="L191" s="126"/>
      <c r="M191" s="127" t="s">
        <v>1</v>
      </c>
      <c r="N191" s="128" t="s">
        <v>40</v>
      </c>
      <c r="O191" s="129"/>
      <c r="P191" s="130">
        <f t="shared" si="11"/>
        <v>0</v>
      </c>
      <c r="Q191" s="130">
        <v>0</v>
      </c>
      <c r="R191" s="130">
        <f t="shared" si="12"/>
        <v>0</v>
      </c>
      <c r="S191" s="130">
        <v>0</v>
      </c>
      <c r="T191" s="131">
        <f t="shared" si="1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340</v>
      </c>
      <c r="AT191" s="132" t="s">
        <v>358</v>
      </c>
      <c r="AU191" s="132" t="s">
        <v>8</v>
      </c>
      <c r="AY191" s="39" t="s">
        <v>298</v>
      </c>
      <c r="BE191" s="133">
        <f t="shared" si="14"/>
        <v>0</v>
      </c>
      <c r="BF191" s="133">
        <f t="shared" si="15"/>
        <v>0</v>
      </c>
      <c r="BG191" s="133">
        <f t="shared" si="16"/>
        <v>0</v>
      </c>
      <c r="BH191" s="133">
        <f t="shared" si="17"/>
        <v>0</v>
      </c>
      <c r="BI191" s="133">
        <f t="shared" si="18"/>
        <v>0</v>
      </c>
      <c r="BJ191" s="39" t="s">
        <v>8</v>
      </c>
      <c r="BK191" s="133">
        <f t="shared" si="19"/>
        <v>0</v>
      </c>
      <c r="BL191" s="39" t="s">
        <v>304</v>
      </c>
      <c r="BM191" s="132" t="s">
        <v>884</v>
      </c>
    </row>
    <row r="192" spans="1:65" s="49" customFormat="1" ht="37.9" customHeight="1">
      <c r="A192" s="47"/>
      <c r="B192" s="46"/>
      <c r="C192" s="120" t="s">
        <v>773</v>
      </c>
      <c r="D192" s="120" t="s">
        <v>358</v>
      </c>
      <c r="E192" s="121" t="s">
        <v>1835</v>
      </c>
      <c r="F192" s="122" t="s">
        <v>1836</v>
      </c>
      <c r="G192" s="123" t="s">
        <v>1710</v>
      </c>
      <c r="H192" s="124">
        <v>4</v>
      </c>
      <c r="I192" s="24"/>
      <c r="J192" s="125">
        <f t="shared" si="10"/>
        <v>0</v>
      </c>
      <c r="K192" s="122" t="s">
        <v>1</v>
      </c>
      <c r="L192" s="126"/>
      <c r="M192" s="127" t="s">
        <v>1</v>
      </c>
      <c r="N192" s="128" t="s">
        <v>40</v>
      </c>
      <c r="O192" s="129"/>
      <c r="P192" s="130">
        <f t="shared" si="11"/>
        <v>0</v>
      </c>
      <c r="Q192" s="130">
        <v>0</v>
      </c>
      <c r="R192" s="130">
        <f t="shared" si="12"/>
        <v>0</v>
      </c>
      <c r="S192" s="130">
        <v>0</v>
      </c>
      <c r="T192" s="131">
        <f t="shared" si="13"/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340</v>
      </c>
      <c r="AT192" s="132" t="s">
        <v>358</v>
      </c>
      <c r="AU192" s="132" t="s">
        <v>8</v>
      </c>
      <c r="AY192" s="39" t="s">
        <v>298</v>
      </c>
      <c r="BE192" s="133">
        <f t="shared" si="14"/>
        <v>0</v>
      </c>
      <c r="BF192" s="133">
        <f t="shared" si="15"/>
        <v>0</v>
      </c>
      <c r="BG192" s="133">
        <f t="shared" si="16"/>
        <v>0</v>
      </c>
      <c r="BH192" s="133">
        <f t="shared" si="17"/>
        <v>0</v>
      </c>
      <c r="BI192" s="133">
        <f t="shared" si="18"/>
        <v>0</v>
      </c>
      <c r="BJ192" s="39" t="s">
        <v>8</v>
      </c>
      <c r="BK192" s="133">
        <f t="shared" si="19"/>
        <v>0</v>
      </c>
      <c r="BL192" s="39" t="s">
        <v>304</v>
      </c>
      <c r="BM192" s="132" t="s">
        <v>892</v>
      </c>
    </row>
    <row r="193" spans="1:65" s="49" customFormat="1" ht="24.2" customHeight="1">
      <c r="A193" s="47"/>
      <c r="B193" s="46"/>
      <c r="C193" s="120" t="s">
        <v>788</v>
      </c>
      <c r="D193" s="120" t="s">
        <v>358</v>
      </c>
      <c r="E193" s="121" t="s">
        <v>1837</v>
      </c>
      <c r="F193" s="122" t="s">
        <v>1838</v>
      </c>
      <c r="G193" s="123" t="s">
        <v>1728</v>
      </c>
      <c r="H193" s="124">
        <v>15</v>
      </c>
      <c r="I193" s="24"/>
      <c r="J193" s="125">
        <f t="shared" si="10"/>
        <v>0</v>
      </c>
      <c r="K193" s="122" t="s">
        <v>1</v>
      </c>
      <c r="L193" s="126"/>
      <c r="M193" s="127" t="s">
        <v>1</v>
      </c>
      <c r="N193" s="128" t="s">
        <v>40</v>
      </c>
      <c r="O193" s="129"/>
      <c r="P193" s="130">
        <f t="shared" si="11"/>
        <v>0</v>
      </c>
      <c r="Q193" s="130">
        <v>0</v>
      </c>
      <c r="R193" s="130">
        <f t="shared" si="12"/>
        <v>0</v>
      </c>
      <c r="S193" s="130">
        <v>0</v>
      </c>
      <c r="T193" s="131">
        <f t="shared" si="13"/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340</v>
      </c>
      <c r="AT193" s="132" t="s">
        <v>358</v>
      </c>
      <c r="AU193" s="132" t="s">
        <v>8</v>
      </c>
      <c r="AY193" s="39" t="s">
        <v>298</v>
      </c>
      <c r="BE193" s="133">
        <f t="shared" si="14"/>
        <v>0</v>
      </c>
      <c r="BF193" s="133">
        <f t="shared" si="15"/>
        <v>0</v>
      </c>
      <c r="BG193" s="133">
        <f t="shared" si="16"/>
        <v>0</v>
      </c>
      <c r="BH193" s="133">
        <f t="shared" si="17"/>
        <v>0</v>
      </c>
      <c r="BI193" s="133">
        <f t="shared" si="18"/>
        <v>0</v>
      </c>
      <c r="BJ193" s="39" t="s">
        <v>8</v>
      </c>
      <c r="BK193" s="133">
        <f t="shared" si="19"/>
        <v>0</v>
      </c>
      <c r="BL193" s="39" t="s">
        <v>304</v>
      </c>
      <c r="BM193" s="132" t="s">
        <v>908</v>
      </c>
    </row>
    <row r="194" spans="1:65" s="49" customFormat="1" ht="24.2" customHeight="1">
      <c r="A194" s="47"/>
      <c r="B194" s="46"/>
      <c r="C194" s="120" t="s">
        <v>793</v>
      </c>
      <c r="D194" s="120" t="s">
        <v>358</v>
      </c>
      <c r="E194" s="121" t="s">
        <v>1839</v>
      </c>
      <c r="F194" s="122" t="s">
        <v>1840</v>
      </c>
      <c r="G194" s="123" t="s">
        <v>1728</v>
      </c>
      <c r="H194" s="124">
        <v>15</v>
      </c>
      <c r="I194" s="24"/>
      <c r="J194" s="125">
        <f t="shared" si="10"/>
        <v>0</v>
      </c>
      <c r="K194" s="122" t="s">
        <v>1</v>
      </c>
      <c r="L194" s="126"/>
      <c r="M194" s="127" t="s">
        <v>1</v>
      </c>
      <c r="N194" s="128" t="s">
        <v>40</v>
      </c>
      <c r="O194" s="129"/>
      <c r="P194" s="130">
        <f t="shared" si="11"/>
        <v>0</v>
      </c>
      <c r="Q194" s="130">
        <v>0</v>
      </c>
      <c r="R194" s="130">
        <f t="shared" si="12"/>
        <v>0</v>
      </c>
      <c r="S194" s="130">
        <v>0</v>
      </c>
      <c r="T194" s="131">
        <f t="shared" si="13"/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8</v>
      </c>
      <c r="AY194" s="39" t="s">
        <v>298</v>
      </c>
      <c r="BE194" s="133">
        <f t="shared" si="14"/>
        <v>0</v>
      </c>
      <c r="BF194" s="133">
        <f t="shared" si="15"/>
        <v>0</v>
      </c>
      <c r="BG194" s="133">
        <f t="shared" si="16"/>
        <v>0</v>
      </c>
      <c r="BH194" s="133">
        <f t="shared" si="17"/>
        <v>0</v>
      </c>
      <c r="BI194" s="133">
        <f t="shared" si="18"/>
        <v>0</v>
      </c>
      <c r="BJ194" s="39" t="s">
        <v>8</v>
      </c>
      <c r="BK194" s="133">
        <f t="shared" si="19"/>
        <v>0</v>
      </c>
      <c r="BL194" s="39" t="s">
        <v>304</v>
      </c>
      <c r="BM194" s="132" t="s">
        <v>924</v>
      </c>
    </row>
    <row r="195" spans="1:65" s="49" customFormat="1" ht="37.9" customHeight="1">
      <c r="A195" s="47"/>
      <c r="B195" s="46"/>
      <c r="C195" s="120" t="s">
        <v>798</v>
      </c>
      <c r="D195" s="120" t="s">
        <v>358</v>
      </c>
      <c r="E195" s="121" t="s">
        <v>1841</v>
      </c>
      <c r="F195" s="122" t="s">
        <v>1750</v>
      </c>
      <c r="G195" s="123" t="s">
        <v>381</v>
      </c>
      <c r="H195" s="124">
        <v>3</v>
      </c>
      <c r="I195" s="24"/>
      <c r="J195" s="125">
        <f t="shared" si="10"/>
        <v>0</v>
      </c>
      <c r="K195" s="122" t="s">
        <v>1</v>
      </c>
      <c r="L195" s="126"/>
      <c r="M195" s="127" t="s">
        <v>1</v>
      </c>
      <c r="N195" s="128" t="s">
        <v>40</v>
      </c>
      <c r="O195" s="129"/>
      <c r="P195" s="130">
        <f t="shared" si="11"/>
        <v>0</v>
      </c>
      <c r="Q195" s="130">
        <v>0</v>
      </c>
      <c r="R195" s="130">
        <f t="shared" si="12"/>
        <v>0</v>
      </c>
      <c r="S195" s="130">
        <v>0</v>
      </c>
      <c r="T195" s="131">
        <f t="shared" si="13"/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340</v>
      </c>
      <c r="AT195" s="132" t="s">
        <v>358</v>
      </c>
      <c r="AU195" s="132" t="s">
        <v>8</v>
      </c>
      <c r="AY195" s="39" t="s">
        <v>298</v>
      </c>
      <c r="BE195" s="133">
        <f t="shared" si="14"/>
        <v>0</v>
      </c>
      <c r="BF195" s="133">
        <f t="shared" si="15"/>
        <v>0</v>
      </c>
      <c r="BG195" s="133">
        <f t="shared" si="16"/>
        <v>0</v>
      </c>
      <c r="BH195" s="133">
        <f t="shared" si="17"/>
        <v>0</v>
      </c>
      <c r="BI195" s="133">
        <f t="shared" si="18"/>
        <v>0</v>
      </c>
      <c r="BJ195" s="39" t="s">
        <v>8</v>
      </c>
      <c r="BK195" s="133">
        <f t="shared" si="19"/>
        <v>0</v>
      </c>
      <c r="BL195" s="39" t="s">
        <v>304</v>
      </c>
      <c r="BM195" s="132" t="s">
        <v>932</v>
      </c>
    </row>
    <row r="196" spans="1:65" s="49" customFormat="1" ht="14.45" customHeight="1">
      <c r="A196" s="47"/>
      <c r="B196" s="46"/>
      <c r="C196" s="120" t="s">
        <v>803</v>
      </c>
      <c r="D196" s="120" t="s">
        <v>358</v>
      </c>
      <c r="E196" s="121" t="s">
        <v>1842</v>
      </c>
      <c r="F196" s="122" t="s">
        <v>1843</v>
      </c>
      <c r="G196" s="123" t="s">
        <v>1728</v>
      </c>
      <c r="H196" s="124">
        <v>20</v>
      </c>
      <c r="I196" s="24"/>
      <c r="J196" s="125">
        <f t="shared" si="10"/>
        <v>0</v>
      </c>
      <c r="K196" s="122" t="s">
        <v>1</v>
      </c>
      <c r="L196" s="126"/>
      <c r="M196" s="127" t="s">
        <v>1</v>
      </c>
      <c r="N196" s="128" t="s">
        <v>40</v>
      </c>
      <c r="O196" s="129"/>
      <c r="P196" s="130">
        <f t="shared" si="11"/>
        <v>0</v>
      </c>
      <c r="Q196" s="130">
        <v>0</v>
      </c>
      <c r="R196" s="130">
        <f t="shared" si="12"/>
        <v>0</v>
      </c>
      <c r="S196" s="130">
        <v>0</v>
      </c>
      <c r="T196" s="131">
        <f t="shared" si="13"/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340</v>
      </c>
      <c r="AT196" s="132" t="s">
        <v>358</v>
      </c>
      <c r="AU196" s="132" t="s">
        <v>8</v>
      </c>
      <c r="AY196" s="39" t="s">
        <v>298</v>
      </c>
      <c r="BE196" s="133">
        <f t="shared" si="14"/>
        <v>0</v>
      </c>
      <c r="BF196" s="133">
        <f t="shared" si="15"/>
        <v>0</v>
      </c>
      <c r="BG196" s="133">
        <f t="shared" si="16"/>
        <v>0</v>
      </c>
      <c r="BH196" s="133">
        <f t="shared" si="17"/>
        <v>0</v>
      </c>
      <c r="BI196" s="133">
        <f t="shared" si="18"/>
        <v>0</v>
      </c>
      <c r="BJ196" s="39" t="s">
        <v>8</v>
      </c>
      <c r="BK196" s="133">
        <f t="shared" si="19"/>
        <v>0</v>
      </c>
      <c r="BL196" s="39" t="s">
        <v>304</v>
      </c>
      <c r="BM196" s="132" t="s">
        <v>940</v>
      </c>
    </row>
    <row r="197" spans="1:65" s="49" customFormat="1" ht="37.9" customHeight="1">
      <c r="A197" s="47"/>
      <c r="B197" s="46"/>
      <c r="C197" s="120" t="s">
        <v>808</v>
      </c>
      <c r="D197" s="120" t="s">
        <v>358</v>
      </c>
      <c r="E197" s="121" t="s">
        <v>1844</v>
      </c>
      <c r="F197" s="122" t="s">
        <v>1845</v>
      </c>
      <c r="G197" s="123" t="s">
        <v>1710</v>
      </c>
      <c r="H197" s="124">
        <v>2</v>
      </c>
      <c r="I197" s="24"/>
      <c r="J197" s="125">
        <f t="shared" si="10"/>
        <v>0</v>
      </c>
      <c r="K197" s="122" t="s">
        <v>1</v>
      </c>
      <c r="L197" s="126"/>
      <c r="M197" s="127" t="s">
        <v>1</v>
      </c>
      <c r="N197" s="128" t="s">
        <v>40</v>
      </c>
      <c r="O197" s="129"/>
      <c r="P197" s="130">
        <f t="shared" si="11"/>
        <v>0</v>
      </c>
      <c r="Q197" s="130">
        <v>0</v>
      </c>
      <c r="R197" s="130">
        <f t="shared" si="12"/>
        <v>0</v>
      </c>
      <c r="S197" s="130">
        <v>0</v>
      </c>
      <c r="T197" s="131">
        <f t="shared" si="13"/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340</v>
      </c>
      <c r="AT197" s="132" t="s">
        <v>358</v>
      </c>
      <c r="AU197" s="132" t="s">
        <v>8</v>
      </c>
      <c r="AY197" s="39" t="s">
        <v>298</v>
      </c>
      <c r="BE197" s="133">
        <f t="shared" si="14"/>
        <v>0</v>
      </c>
      <c r="BF197" s="133">
        <f t="shared" si="15"/>
        <v>0</v>
      </c>
      <c r="BG197" s="133">
        <f t="shared" si="16"/>
        <v>0</v>
      </c>
      <c r="BH197" s="133">
        <f t="shared" si="17"/>
        <v>0</v>
      </c>
      <c r="BI197" s="133">
        <f t="shared" si="18"/>
        <v>0</v>
      </c>
      <c r="BJ197" s="39" t="s">
        <v>8</v>
      </c>
      <c r="BK197" s="133">
        <f t="shared" si="19"/>
        <v>0</v>
      </c>
      <c r="BL197" s="39" t="s">
        <v>304</v>
      </c>
      <c r="BM197" s="132" t="s">
        <v>948</v>
      </c>
    </row>
    <row r="198" spans="1:65" s="49" customFormat="1" ht="37.9" customHeight="1">
      <c r="A198" s="47"/>
      <c r="B198" s="46"/>
      <c r="C198" s="120" t="s">
        <v>812</v>
      </c>
      <c r="D198" s="120" t="s">
        <v>358</v>
      </c>
      <c r="E198" s="121" t="s">
        <v>1846</v>
      </c>
      <c r="F198" s="122" t="s">
        <v>1847</v>
      </c>
      <c r="G198" s="123" t="s">
        <v>1710</v>
      </c>
      <c r="H198" s="124">
        <v>2</v>
      </c>
      <c r="I198" s="24"/>
      <c r="J198" s="125">
        <f t="shared" si="10"/>
        <v>0</v>
      </c>
      <c r="K198" s="122" t="s">
        <v>1</v>
      </c>
      <c r="L198" s="126"/>
      <c r="M198" s="127" t="s">
        <v>1</v>
      </c>
      <c r="N198" s="128" t="s">
        <v>40</v>
      </c>
      <c r="O198" s="129"/>
      <c r="P198" s="130">
        <f t="shared" si="11"/>
        <v>0</v>
      </c>
      <c r="Q198" s="130">
        <v>0</v>
      </c>
      <c r="R198" s="130">
        <f t="shared" si="12"/>
        <v>0</v>
      </c>
      <c r="S198" s="130">
        <v>0</v>
      </c>
      <c r="T198" s="131">
        <f t="shared" si="13"/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8</v>
      </c>
      <c r="AY198" s="39" t="s">
        <v>298</v>
      </c>
      <c r="BE198" s="133">
        <f t="shared" si="14"/>
        <v>0</v>
      </c>
      <c r="BF198" s="133">
        <f t="shared" si="15"/>
        <v>0</v>
      </c>
      <c r="BG198" s="133">
        <f t="shared" si="16"/>
        <v>0</v>
      </c>
      <c r="BH198" s="133">
        <f t="shared" si="17"/>
        <v>0</v>
      </c>
      <c r="BI198" s="133">
        <f t="shared" si="18"/>
        <v>0</v>
      </c>
      <c r="BJ198" s="39" t="s">
        <v>8</v>
      </c>
      <c r="BK198" s="133">
        <f t="shared" si="19"/>
        <v>0</v>
      </c>
      <c r="BL198" s="39" t="s">
        <v>304</v>
      </c>
      <c r="BM198" s="132" t="s">
        <v>958</v>
      </c>
    </row>
    <row r="199" spans="1:65" s="49" customFormat="1" ht="24.2" customHeight="1">
      <c r="A199" s="47"/>
      <c r="B199" s="46"/>
      <c r="C199" s="120" t="s">
        <v>816</v>
      </c>
      <c r="D199" s="120" t="s">
        <v>358</v>
      </c>
      <c r="E199" s="121" t="s">
        <v>1848</v>
      </c>
      <c r="F199" s="122" t="s">
        <v>1849</v>
      </c>
      <c r="G199" s="123" t="s">
        <v>1710</v>
      </c>
      <c r="H199" s="124">
        <v>2</v>
      </c>
      <c r="I199" s="24"/>
      <c r="J199" s="125">
        <f t="shared" si="10"/>
        <v>0</v>
      </c>
      <c r="K199" s="122" t="s">
        <v>1</v>
      </c>
      <c r="L199" s="126"/>
      <c r="M199" s="127" t="s">
        <v>1</v>
      </c>
      <c r="N199" s="128" t="s">
        <v>40</v>
      </c>
      <c r="O199" s="129"/>
      <c r="P199" s="130">
        <f t="shared" si="11"/>
        <v>0</v>
      </c>
      <c r="Q199" s="130">
        <v>0</v>
      </c>
      <c r="R199" s="130">
        <f t="shared" si="12"/>
        <v>0</v>
      </c>
      <c r="S199" s="130">
        <v>0</v>
      </c>
      <c r="T199" s="131">
        <f t="shared" si="13"/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340</v>
      </c>
      <c r="AT199" s="132" t="s">
        <v>358</v>
      </c>
      <c r="AU199" s="132" t="s">
        <v>8</v>
      </c>
      <c r="AY199" s="39" t="s">
        <v>298</v>
      </c>
      <c r="BE199" s="133">
        <f t="shared" si="14"/>
        <v>0</v>
      </c>
      <c r="BF199" s="133">
        <f t="shared" si="15"/>
        <v>0</v>
      </c>
      <c r="BG199" s="133">
        <f t="shared" si="16"/>
        <v>0</v>
      </c>
      <c r="BH199" s="133">
        <f t="shared" si="17"/>
        <v>0</v>
      </c>
      <c r="BI199" s="133">
        <f t="shared" si="18"/>
        <v>0</v>
      </c>
      <c r="BJ199" s="39" t="s">
        <v>8</v>
      </c>
      <c r="BK199" s="133">
        <f t="shared" si="19"/>
        <v>0</v>
      </c>
      <c r="BL199" s="39" t="s">
        <v>304</v>
      </c>
      <c r="BM199" s="132" t="s">
        <v>970</v>
      </c>
    </row>
    <row r="200" spans="1:65" s="49" customFormat="1" ht="24.2" customHeight="1">
      <c r="A200" s="47"/>
      <c r="B200" s="46"/>
      <c r="C200" s="120" t="s">
        <v>821</v>
      </c>
      <c r="D200" s="120" t="s">
        <v>358</v>
      </c>
      <c r="E200" s="121" t="s">
        <v>1850</v>
      </c>
      <c r="F200" s="122" t="s">
        <v>1851</v>
      </c>
      <c r="G200" s="123" t="s">
        <v>1710</v>
      </c>
      <c r="H200" s="124">
        <v>2</v>
      </c>
      <c r="I200" s="24"/>
      <c r="J200" s="125">
        <f t="shared" si="10"/>
        <v>0</v>
      </c>
      <c r="K200" s="122" t="s">
        <v>1</v>
      </c>
      <c r="L200" s="126"/>
      <c r="M200" s="127" t="s">
        <v>1</v>
      </c>
      <c r="N200" s="128" t="s">
        <v>40</v>
      </c>
      <c r="O200" s="129"/>
      <c r="P200" s="130">
        <f t="shared" si="11"/>
        <v>0</v>
      </c>
      <c r="Q200" s="130">
        <v>0</v>
      </c>
      <c r="R200" s="130">
        <f t="shared" si="12"/>
        <v>0</v>
      </c>
      <c r="S200" s="130">
        <v>0</v>
      </c>
      <c r="T200" s="131">
        <f t="shared" si="13"/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340</v>
      </c>
      <c r="AT200" s="132" t="s">
        <v>358</v>
      </c>
      <c r="AU200" s="132" t="s">
        <v>8</v>
      </c>
      <c r="AY200" s="39" t="s">
        <v>298</v>
      </c>
      <c r="BE200" s="133">
        <f t="shared" si="14"/>
        <v>0</v>
      </c>
      <c r="BF200" s="133">
        <f t="shared" si="15"/>
        <v>0</v>
      </c>
      <c r="BG200" s="133">
        <f t="shared" si="16"/>
        <v>0</v>
      </c>
      <c r="BH200" s="133">
        <f t="shared" si="17"/>
        <v>0</v>
      </c>
      <c r="BI200" s="133">
        <f t="shared" si="18"/>
        <v>0</v>
      </c>
      <c r="BJ200" s="39" t="s">
        <v>8</v>
      </c>
      <c r="BK200" s="133">
        <f t="shared" si="19"/>
        <v>0</v>
      </c>
      <c r="BL200" s="39" t="s">
        <v>304</v>
      </c>
      <c r="BM200" s="132" t="s">
        <v>981</v>
      </c>
    </row>
    <row r="201" spans="1:65" s="49" customFormat="1" ht="24.2" customHeight="1">
      <c r="A201" s="47"/>
      <c r="B201" s="46"/>
      <c r="C201" s="120" t="s">
        <v>837</v>
      </c>
      <c r="D201" s="120" t="s">
        <v>358</v>
      </c>
      <c r="E201" s="121" t="s">
        <v>1852</v>
      </c>
      <c r="F201" s="122" t="s">
        <v>1853</v>
      </c>
      <c r="G201" s="123" t="s">
        <v>381</v>
      </c>
      <c r="H201" s="124">
        <v>10</v>
      </c>
      <c r="I201" s="24"/>
      <c r="J201" s="125">
        <f t="shared" si="10"/>
        <v>0</v>
      </c>
      <c r="K201" s="122" t="s">
        <v>1</v>
      </c>
      <c r="L201" s="126"/>
      <c r="M201" s="127" t="s">
        <v>1</v>
      </c>
      <c r="N201" s="128" t="s">
        <v>40</v>
      </c>
      <c r="O201" s="129"/>
      <c r="P201" s="130">
        <f t="shared" si="11"/>
        <v>0</v>
      </c>
      <c r="Q201" s="130">
        <v>0</v>
      </c>
      <c r="R201" s="130">
        <f t="shared" si="12"/>
        <v>0</v>
      </c>
      <c r="S201" s="130">
        <v>0</v>
      </c>
      <c r="T201" s="131">
        <f t="shared" si="13"/>
        <v>0</v>
      </c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R201" s="132" t="s">
        <v>340</v>
      </c>
      <c r="AT201" s="132" t="s">
        <v>358</v>
      </c>
      <c r="AU201" s="132" t="s">
        <v>8</v>
      </c>
      <c r="AY201" s="39" t="s">
        <v>298</v>
      </c>
      <c r="BE201" s="133">
        <f t="shared" si="14"/>
        <v>0</v>
      </c>
      <c r="BF201" s="133">
        <f t="shared" si="15"/>
        <v>0</v>
      </c>
      <c r="BG201" s="133">
        <f t="shared" si="16"/>
        <v>0</v>
      </c>
      <c r="BH201" s="133">
        <f t="shared" si="17"/>
        <v>0</v>
      </c>
      <c r="BI201" s="133">
        <f t="shared" si="18"/>
        <v>0</v>
      </c>
      <c r="BJ201" s="39" t="s">
        <v>8</v>
      </c>
      <c r="BK201" s="133">
        <f t="shared" si="19"/>
        <v>0</v>
      </c>
      <c r="BL201" s="39" t="s">
        <v>304</v>
      </c>
      <c r="BM201" s="132" t="s">
        <v>995</v>
      </c>
    </row>
    <row r="202" spans="1:65" s="49" customFormat="1" ht="76.35" customHeight="1">
      <c r="A202" s="47"/>
      <c r="B202" s="46"/>
      <c r="C202" s="120" t="s">
        <v>843</v>
      </c>
      <c r="D202" s="120" t="s">
        <v>358</v>
      </c>
      <c r="E202" s="121" t="s">
        <v>1854</v>
      </c>
      <c r="F202" s="122" t="s">
        <v>1758</v>
      </c>
      <c r="G202" s="123" t="s">
        <v>1326</v>
      </c>
      <c r="H202" s="124">
        <v>40</v>
      </c>
      <c r="I202" s="24"/>
      <c r="J202" s="125">
        <f t="shared" si="10"/>
        <v>0</v>
      </c>
      <c r="K202" s="122" t="s">
        <v>1</v>
      </c>
      <c r="L202" s="126"/>
      <c r="M202" s="127" t="s">
        <v>1</v>
      </c>
      <c r="N202" s="128" t="s">
        <v>40</v>
      </c>
      <c r="O202" s="129"/>
      <c r="P202" s="130">
        <f t="shared" si="11"/>
        <v>0</v>
      </c>
      <c r="Q202" s="130">
        <v>0</v>
      </c>
      <c r="R202" s="130">
        <f t="shared" si="12"/>
        <v>0</v>
      </c>
      <c r="S202" s="130">
        <v>0</v>
      </c>
      <c r="T202" s="131">
        <f t="shared" si="13"/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340</v>
      </c>
      <c r="AT202" s="132" t="s">
        <v>358</v>
      </c>
      <c r="AU202" s="132" t="s">
        <v>8</v>
      </c>
      <c r="AY202" s="39" t="s">
        <v>298</v>
      </c>
      <c r="BE202" s="133">
        <f t="shared" si="14"/>
        <v>0</v>
      </c>
      <c r="BF202" s="133">
        <f t="shared" si="15"/>
        <v>0</v>
      </c>
      <c r="BG202" s="133">
        <f t="shared" si="16"/>
        <v>0</v>
      </c>
      <c r="BH202" s="133">
        <f t="shared" si="17"/>
        <v>0</v>
      </c>
      <c r="BI202" s="133">
        <f t="shared" si="18"/>
        <v>0</v>
      </c>
      <c r="BJ202" s="39" t="s">
        <v>8</v>
      </c>
      <c r="BK202" s="133">
        <f t="shared" si="19"/>
        <v>0</v>
      </c>
      <c r="BL202" s="39" t="s">
        <v>304</v>
      </c>
      <c r="BM202" s="132" t="s">
        <v>1004</v>
      </c>
    </row>
    <row r="203" spans="1:65" s="49" customFormat="1" ht="37.9" customHeight="1">
      <c r="A203" s="47"/>
      <c r="B203" s="46"/>
      <c r="C203" s="135" t="s">
        <v>849</v>
      </c>
      <c r="D203" s="135" t="s">
        <v>300</v>
      </c>
      <c r="E203" s="136" t="s">
        <v>1799</v>
      </c>
      <c r="F203" s="137" t="s">
        <v>1800</v>
      </c>
      <c r="G203" s="138" t="s">
        <v>1710</v>
      </c>
      <c r="H203" s="139">
        <v>2</v>
      </c>
      <c r="I203" s="23"/>
      <c r="J203" s="140">
        <f t="shared" si="10"/>
        <v>0</v>
      </c>
      <c r="K203" s="137" t="s">
        <v>1</v>
      </c>
      <c r="L203" s="46"/>
      <c r="M203" s="141" t="s">
        <v>1</v>
      </c>
      <c r="N203" s="142" t="s">
        <v>40</v>
      </c>
      <c r="O203" s="129"/>
      <c r="P203" s="130">
        <f t="shared" si="11"/>
        <v>0</v>
      </c>
      <c r="Q203" s="130">
        <v>0</v>
      </c>
      <c r="R203" s="130">
        <f t="shared" si="12"/>
        <v>0</v>
      </c>
      <c r="S203" s="130">
        <v>0</v>
      </c>
      <c r="T203" s="131">
        <f t="shared" si="13"/>
        <v>0</v>
      </c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R203" s="132" t="s">
        <v>304</v>
      </c>
      <c r="AT203" s="132" t="s">
        <v>300</v>
      </c>
      <c r="AU203" s="132" t="s">
        <v>8</v>
      </c>
      <c r="AY203" s="39" t="s">
        <v>298</v>
      </c>
      <c r="BE203" s="133">
        <f t="shared" si="14"/>
        <v>0</v>
      </c>
      <c r="BF203" s="133">
        <f t="shared" si="15"/>
        <v>0</v>
      </c>
      <c r="BG203" s="133">
        <f t="shared" si="16"/>
        <v>0</v>
      </c>
      <c r="BH203" s="133">
        <f t="shared" si="17"/>
        <v>0</v>
      </c>
      <c r="BI203" s="133">
        <f t="shared" si="18"/>
        <v>0</v>
      </c>
      <c r="BJ203" s="39" t="s">
        <v>8</v>
      </c>
      <c r="BK203" s="133">
        <f t="shared" si="19"/>
        <v>0</v>
      </c>
      <c r="BL203" s="39" t="s">
        <v>304</v>
      </c>
      <c r="BM203" s="132" t="s">
        <v>1855</v>
      </c>
    </row>
    <row r="204" spans="1:65" s="49" customFormat="1" ht="37.9" customHeight="1">
      <c r="A204" s="47"/>
      <c r="B204" s="46"/>
      <c r="C204" s="135" t="s">
        <v>854</v>
      </c>
      <c r="D204" s="135" t="s">
        <v>300</v>
      </c>
      <c r="E204" s="136" t="s">
        <v>1801</v>
      </c>
      <c r="F204" s="137" t="s">
        <v>1802</v>
      </c>
      <c r="G204" s="138" t="s">
        <v>1710</v>
      </c>
      <c r="H204" s="139">
        <v>2</v>
      </c>
      <c r="I204" s="23"/>
      <c r="J204" s="140">
        <f t="shared" si="10"/>
        <v>0</v>
      </c>
      <c r="K204" s="137" t="s">
        <v>1</v>
      </c>
      <c r="L204" s="46"/>
      <c r="M204" s="141" t="s">
        <v>1</v>
      </c>
      <c r="N204" s="142" t="s">
        <v>40</v>
      </c>
      <c r="O204" s="129"/>
      <c r="P204" s="130">
        <f t="shared" si="11"/>
        <v>0</v>
      </c>
      <c r="Q204" s="130">
        <v>0</v>
      </c>
      <c r="R204" s="130">
        <f t="shared" si="12"/>
        <v>0</v>
      </c>
      <c r="S204" s="130">
        <v>0</v>
      </c>
      <c r="T204" s="131">
        <f t="shared" si="13"/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304</v>
      </c>
      <c r="AT204" s="132" t="s">
        <v>300</v>
      </c>
      <c r="AU204" s="132" t="s">
        <v>8</v>
      </c>
      <c r="AY204" s="39" t="s">
        <v>298</v>
      </c>
      <c r="BE204" s="133">
        <f t="shared" si="14"/>
        <v>0</v>
      </c>
      <c r="BF204" s="133">
        <f t="shared" si="15"/>
        <v>0</v>
      </c>
      <c r="BG204" s="133">
        <f t="shared" si="16"/>
        <v>0</v>
      </c>
      <c r="BH204" s="133">
        <f t="shared" si="17"/>
        <v>0</v>
      </c>
      <c r="BI204" s="133">
        <f t="shared" si="18"/>
        <v>0</v>
      </c>
      <c r="BJ204" s="39" t="s">
        <v>8</v>
      </c>
      <c r="BK204" s="133">
        <f t="shared" si="19"/>
        <v>0</v>
      </c>
      <c r="BL204" s="39" t="s">
        <v>304</v>
      </c>
      <c r="BM204" s="132" t="s">
        <v>1856</v>
      </c>
    </row>
    <row r="205" spans="1:65" s="49" customFormat="1" ht="49.15" customHeight="1">
      <c r="A205" s="47"/>
      <c r="B205" s="46"/>
      <c r="C205" s="135" t="s">
        <v>860</v>
      </c>
      <c r="D205" s="135" t="s">
        <v>300</v>
      </c>
      <c r="E205" s="136" t="s">
        <v>1803</v>
      </c>
      <c r="F205" s="137" t="s">
        <v>1804</v>
      </c>
      <c r="G205" s="138" t="s">
        <v>1710</v>
      </c>
      <c r="H205" s="139">
        <v>1</v>
      </c>
      <c r="I205" s="23"/>
      <c r="J205" s="140">
        <f t="shared" si="10"/>
        <v>0</v>
      </c>
      <c r="K205" s="137" t="s">
        <v>1</v>
      </c>
      <c r="L205" s="46"/>
      <c r="M205" s="141" t="s">
        <v>1</v>
      </c>
      <c r="N205" s="142" t="s">
        <v>40</v>
      </c>
      <c r="O205" s="129"/>
      <c r="P205" s="130">
        <f t="shared" si="11"/>
        <v>0</v>
      </c>
      <c r="Q205" s="130">
        <v>0</v>
      </c>
      <c r="R205" s="130">
        <f t="shared" si="12"/>
        <v>0</v>
      </c>
      <c r="S205" s="130">
        <v>0</v>
      </c>
      <c r="T205" s="131">
        <f t="shared" si="13"/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304</v>
      </c>
      <c r="AT205" s="132" t="s">
        <v>300</v>
      </c>
      <c r="AU205" s="132" t="s">
        <v>8</v>
      </c>
      <c r="AY205" s="39" t="s">
        <v>298</v>
      </c>
      <c r="BE205" s="133">
        <f t="shared" si="14"/>
        <v>0</v>
      </c>
      <c r="BF205" s="133">
        <f t="shared" si="15"/>
        <v>0</v>
      </c>
      <c r="BG205" s="133">
        <f t="shared" si="16"/>
        <v>0</v>
      </c>
      <c r="BH205" s="133">
        <f t="shared" si="17"/>
        <v>0</v>
      </c>
      <c r="BI205" s="133">
        <f t="shared" si="18"/>
        <v>0</v>
      </c>
      <c r="BJ205" s="39" t="s">
        <v>8</v>
      </c>
      <c r="BK205" s="133">
        <f t="shared" si="19"/>
        <v>0</v>
      </c>
      <c r="BL205" s="39" t="s">
        <v>304</v>
      </c>
      <c r="BM205" s="132" t="s">
        <v>1857</v>
      </c>
    </row>
    <row r="206" spans="1:65" s="49" customFormat="1" ht="24.2" customHeight="1">
      <c r="A206" s="47"/>
      <c r="B206" s="46"/>
      <c r="C206" s="135" t="s">
        <v>868</v>
      </c>
      <c r="D206" s="135" t="s">
        <v>300</v>
      </c>
      <c r="E206" s="136" t="s">
        <v>1825</v>
      </c>
      <c r="F206" s="137" t="s">
        <v>1826</v>
      </c>
      <c r="G206" s="138" t="s">
        <v>1710</v>
      </c>
      <c r="H206" s="139">
        <v>2</v>
      </c>
      <c r="I206" s="23"/>
      <c r="J206" s="140">
        <f aca="true" t="shared" si="20" ref="J206:J230">ROUND(I206*H206,0)</f>
        <v>0</v>
      </c>
      <c r="K206" s="137" t="s">
        <v>1</v>
      </c>
      <c r="L206" s="46"/>
      <c r="M206" s="141" t="s">
        <v>1</v>
      </c>
      <c r="N206" s="142" t="s">
        <v>40</v>
      </c>
      <c r="O206" s="129"/>
      <c r="P206" s="130">
        <f aca="true" t="shared" si="21" ref="P206:P230">O206*H206</f>
        <v>0</v>
      </c>
      <c r="Q206" s="130">
        <v>0</v>
      </c>
      <c r="R206" s="130">
        <f aca="true" t="shared" si="22" ref="R206:R230">Q206*H206</f>
        <v>0</v>
      </c>
      <c r="S206" s="130">
        <v>0</v>
      </c>
      <c r="T206" s="131">
        <f aca="true" t="shared" si="23" ref="T206:T230">S206*H206</f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304</v>
      </c>
      <c r="AT206" s="132" t="s">
        <v>300</v>
      </c>
      <c r="AU206" s="132" t="s">
        <v>8</v>
      </c>
      <c r="AY206" s="39" t="s">
        <v>298</v>
      </c>
      <c r="BE206" s="133">
        <f aca="true" t="shared" si="24" ref="BE206:BE230">IF(N206="základní",J206,0)</f>
        <v>0</v>
      </c>
      <c r="BF206" s="133">
        <f aca="true" t="shared" si="25" ref="BF206:BF230">IF(N206="snížená",J206,0)</f>
        <v>0</v>
      </c>
      <c r="BG206" s="133">
        <f aca="true" t="shared" si="26" ref="BG206:BG230">IF(N206="zákl. přenesená",J206,0)</f>
        <v>0</v>
      </c>
      <c r="BH206" s="133">
        <f aca="true" t="shared" si="27" ref="BH206:BH230">IF(N206="sníž. přenesená",J206,0)</f>
        <v>0</v>
      </c>
      <c r="BI206" s="133">
        <f aca="true" t="shared" si="28" ref="BI206:BI230">IF(N206="nulová",J206,0)</f>
        <v>0</v>
      </c>
      <c r="BJ206" s="39" t="s">
        <v>8</v>
      </c>
      <c r="BK206" s="133">
        <f aca="true" t="shared" si="29" ref="BK206:BK230">ROUND(I206*H206,0)</f>
        <v>0</v>
      </c>
      <c r="BL206" s="39" t="s">
        <v>304</v>
      </c>
      <c r="BM206" s="132" t="s">
        <v>1858</v>
      </c>
    </row>
    <row r="207" spans="1:65" s="49" customFormat="1" ht="24.2" customHeight="1">
      <c r="A207" s="47"/>
      <c r="B207" s="46"/>
      <c r="C207" s="135" t="s">
        <v>872</v>
      </c>
      <c r="D207" s="135" t="s">
        <v>300</v>
      </c>
      <c r="E207" s="136" t="s">
        <v>1827</v>
      </c>
      <c r="F207" s="137" t="s">
        <v>1828</v>
      </c>
      <c r="G207" s="138" t="s">
        <v>1710</v>
      </c>
      <c r="H207" s="139">
        <v>2</v>
      </c>
      <c r="I207" s="23"/>
      <c r="J207" s="140">
        <f t="shared" si="20"/>
        <v>0</v>
      </c>
      <c r="K207" s="137" t="s">
        <v>1</v>
      </c>
      <c r="L207" s="46"/>
      <c r="M207" s="141" t="s">
        <v>1</v>
      </c>
      <c r="N207" s="142" t="s">
        <v>40</v>
      </c>
      <c r="O207" s="129"/>
      <c r="P207" s="130">
        <f t="shared" si="21"/>
        <v>0</v>
      </c>
      <c r="Q207" s="130">
        <v>0</v>
      </c>
      <c r="R207" s="130">
        <f t="shared" si="22"/>
        <v>0</v>
      </c>
      <c r="S207" s="130">
        <v>0</v>
      </c>
      <c r="T207" s="131">
        <f t="shared" si="23"/>
        <v>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304</v>
      </c>
      <c r="AT207" s="132" t="s">
        <v>300</v>
      </c>
      <c r="AU207" s="132" t="s">
        <v>8</v>
      </c>
      <c r="AY207" s="39" t="s">
        <v>298</v>
      </c>
      <c r="BE207" s="133">
        <f t="shared" si="24"/>
        <v>0</v>
      </c>
      <c r="BF207" s="133">
        <f t="shared" si="25"/>
        <v>0</v>
      </c>
      <c r="BG207" s="133">
        <f t="shared" si="26"/>
        <v>0</v>
      </c>
      <c r="BH207" s="133">
        <f t="shared" si="27"/>
        <v>0</v>
      </c>
      <c r="BI207" s="133">
        <f t="shared" si="28"/>
        <v>0</v>
      </c>
      <c r="BJ207" s="39" t="s">
        <v>8</v>
      </c>
      <c r="BK207" s="133">
        <f t="shared" si="29"/>
        <v>0</v>
      </c>
      <c r="BL207" s="39" t="s">
        <v>304</v>
      </c>
      <c r="BM207" s="132" t="s">
        <v>1859</v>
      </c>
    </row>
    <row r="208" spans="1:65" s="49" customFormat="1" ht="49.15" customHeight="1">
      <c r="A208" s="47"/>
      <c r="B208" s="46"/>
      <c r="C208" s="135" t="s">
        <v>876</v>
      </c>
      <c r="D208" s="135" t="s">
        <v>300</v>
      </c>
      <c r="E208" s="136" t="s">
        <v>1805</v>
      </c>
      <c r="F208" s="137" t="s">
        <v>1806</v>
      </c>
      <c r="G208" s="138" t="s">
        <v>1710</v>
      </c>
      <c r="H208" s="139">
        <v>1</v>
      </c>
      <c r="I208" s="23"/>
      <c r="J208" s="140">
        <f t="shared" si="20"/>
        <v>0</v>
      </c>
      <c r="K208" s="137" t="s">
        <v>1</v>
      </c>
      <c r="L208" s="46"/>
      <c r="M208" s="141" t="s">
        <v>1</v>
      </c>
      <c r="N208" s="142" t="s">
        <v>40</v>
      </c>
      <c r="O208" s="129"/>
      <c r="P208" s="130">
        <f t="shared" si="21"/>
        <v>0</v>
      </c>
      <c r="Q208" s="130">
        <v>0</v>
      </c>
      <c r="R208" s="130">
        <f t="shared" si="22"/>
        <v>0</v>
      </c>
      <c r="S208" s="130">
        <v>0</v>
      </c>
      <c r="T208" s="131">
        <f t="shared" si="23"/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304</v>
      </c>
      <c r="AT208" s="132" t="s">
        <v>300</v>
      </c>
      <c r="AU208" s="132" t="s">
        <v>8</v>
      </c>
      <c r="AY208" s="39" t="s">
        <v>298</v>
      </c>
      <c r="BE208" s="133">
        <f t="shared" si="24"/>
        <v>0</v>
      </c>
      <c r="BF208" s="133">
        <f t="shared" si="25"/>
        <v>0</v>
      </c>
      <c r="BG208" s="133">
        <f t="shared" si="26"/>
        <v>0</v>
      </c>
      <c r="BH208" s="133">
        <f t="shared" si="27"/>
        <v>0</v>
      </c>
      <c r="BI208" s="133">
        <f t="shared" si="28"/>
        <v>0</v>
      </c>
      <c r="BJ208" s="39" t="s">
        <v>8</v>
      </c>
      <c r="BK208" s="133">
        <f t="shared" si="29"/>
        <v>0</v>
      </c>
      <c r="BL208" s="39" t="s">
        <v>304</v>
      </c>
      <c r="BM208" s="132" t="s">
        <v>1860</v>
      </c>
    </row>
    <row r="209" spans="1:65" s="49" customFormat="1" ht="37.9" customHeight="1">
      <c r="A209" s="47"/>
      <c r="B209" s="46"/>
      <c r="C209" s="135" t="s">
        <v>880</v>
      </c>
      <c r="D209" s="135" t="s">
        <v>300</v>
      </c>
      <c r="E209" s="136" t="s">
        <v>1807</v>
      </c>
      <c r="F209" s="137" t="s">
        <v>1808</v>
      </c>
      <c r="G209" s="138" t="s">
        <v>1710</v>
      </c>
      <c r="H209" s="139">
        <v>1</v>
      </c>
      <c r="I209" s="23"/>
      <c r="J209" s="140">
        <f t="shared" si="20"/>
        <v>0</v>
      </c>
      <c r="K209" s="137" t="s">
        <v>1</v>
      </c>
      <c r="L209" s="46"/>
      <c r="M209" s="141" t="s">
        <v>1</v>
      </c>
      <c r="N209" s="142" t="s">
        <v>40</v>
      </c>
      <c r="O209" s="129"/>
      <c r="P209" s="130">
        <f t="shared" si="21"/>
        <v>0</v>
      </c>
      <c r="Q209" s="130">
        <v>0</v>
      </c>
      <c r="R209" s="130">
        <f t="shared" si="22"/>
        <v>0</v>
      </c>
      <c r="S209" s="130">
        <v>0</v>
      </c>
      <c r="T209" s="131">
        <f t="shared" si="23"/>
        <v>0</v>
      </c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R209" s="132" t="s">
        <v>304</v>
      </c>
      <c r="AT209" s="132" t="s">
        <v>300</v>
      </c>
      <c r="AU209" s="132" t="s">
        <v>8</v>
      </c>
      <c r="AY209" s="39" t="s">
        <v>298</v>
      </c>
      <c r="BE209" s="133">
        <f t="shared" si="24"/>
        <v>0</v>
      </c>
      <c r="BF209" s="133">
        <f t="shared" si="25"/>
        <v>0</v>
      </c>
      <c r="BG209" s="133">
        <f t="shared" si="26"/>
        <v>0</v>
      </c>
      <c r="BH209" s="133">
        <f t="shared" si="27"/>
        <v>0</v>
      </c>
      <c r="BI209" s="133">
        <f t="shared" si="28"/>
        <v>0</v>
      </c>
      <c r="BJ209" s="39" t="s">
        <v>8</v>
      </c>
      <c r="BK209" s="133">
        <f t="shared" si="29"/>
        <v>0</v>
      </c>
      <c r="BL209" s="39" t="s">
        <v>304</v>
      </c>
      <c r="BM209" s="132" t="s">
        <v>1861</v>
      </c>
    </row>
    <row r="210" spans="1:65" s="49" customFormat="1" ht="37.9" customHeight="1">
      <c r="A210" s="47"/>
      <c r="B210" s="46"/>
      <c r="C210" s="135" t="s">
        <v>884</v>
      </c>
      <c r="D210" s="135" t="s">
        <v>300</v>
      </c>
      <c r="E210" s="136" t="s">
        <v>1811</v>
      </c>
      <c r="F210" s="137" t="s">
        <v>1812</v>
      </c>
      <c r="G210" s="138" t="s">
        <v>1710</v>
      </c>
      <c r="H210" s="139">
        <v>1</v>
      </c>
      <c r="I210" s="23"/>
      <c r="J210" s="140">
        <f t="shared" si="20"/>
        <v>0</v>
      </c>
      <c r="K210" s="137" t="s">
        <v>1</v>
      </c>
      <c r="L210" s="46"/>
      <c r="M210" s="141" t="s">
        <v>1</v>
      </c>
      <c r="N210" s="142" t="s">
        <v>40</v>
      </c>
      <c r="O210" s="129"/>
      <c r="P210" s="130">
        <f t="shared" si="21"/>
        <v>0</v>
      </c>
      <c r="Q210" s="130">
        <v>0</v>
      </c>
      <c r="R210" s="130">
        <f t="shared" si="22"/>
        <v>0</v>
      </c>
      <c r="S210" s="130">
        <v>0</v>
      </c>
      <c r="T210" s="131">
        <f t="shared" si="23"/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304</v>
      </c>
      <c r="AT210" s="132" t="s">
        <v>300</v>
      </c>
      <c r="AU210" s="132" t="s">
        <v>8</v>
      </c>
      <c r="AY210" s="39" t="s">
        <v>298</v>
      </c>
      <c r="BE210" s="133">
        <f t="shared" si="24"/>
        <v>0</v>
      </c>
      <c r="BF210" s="133">
        <f t="shared" si="25"/>
        <v>0</v>
      </c>
      <c r="BG210" s="133">
        <f t="shared" si="26"/>
        <v>0</v>
      </c>
      <c r="BH210" s="133">
        <f t="shared" si="27"/>
        <v>0</v>
      </c>
      <c r="BI210" s="133">
        <f t="shared" si="28"/>
        <v>0</v>
      </c>
      <c r="BJ210" s="39" t="s">
        <v>8</v>
      </c>
      <c r="BK210" s="133">
        <f t="shared" si="29"/>
        <v>0</v>
      </c>
      <c r="BL210" s="39" t="s">
        <v>304</v>
      </c>
      <c r="BM210" s="132" t="s">
        <v>1862</v>
      </c>
    </row>
    <row r="211" spans="1:65" s="49" customFormat="1" ht="37.9" customHeight="1">
      <c r="A211" s="47"/>
      <c r="B211" s="46"/>
      <c r="C211" s="135" t="s">
        <v>888</v>
      </c>
      <c r="D211" s="135" t="s">
        <v>300</v>
      </c>
      <c r="E211" s="136" t="s">
        <v>1815</v>
      </c>
      <c r="F211" s="137" t="s">
        <v>1816</v>
      </c>
      <c r="G211" s="138" t="s">
        <v>1710</v>
      </c>
      <c r="H211" s="139">
        <v>1</v>
      </c>
      <c r="I211" s="23"/>
      <c r="J211" s="140">
        <f t="shared" si="20"/>
        <v>0</v>
      </c>
      <c r="K211" s="137" t="s">
        <v>1</v>
      </c>
      <c r="L211" s="46"/>
      <c r="M211" s="141" t="s">
        <v>1</v>
      </c>
      <c r="N211" s="142" t="s">
        <v>40</v>
      </c>
      <c r="O211" s="129"/>
      <c r="P211" s="130">
        <f t="shared" si="21"/>
        <v>0</v>
      </c>
      <c r="Q211" s="130">
        <v>0</v>
      </c>
      <c r="R211" s="130">
        <f t="shared" si="22"/>
        <v>0</v>
      </c>
      <c r="S211" s="130">
        <v>0</v>
      </c>
      <c r="T211" s="131">
        <f t="shared" si="23"/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304</v>
      </c>
      <c r="AT211" s="132" t="s">
        <v>300</v>
      </c>
      <c r="AU211" s="132" t="s">
        <v>8</v>
      </c>
      <c r="AY211" s="39" t="s">
        <v>298</v>
      </c>
      <c r="BE211" s="133">
        <f t="shared" si="24"/>
        <v>0</v>
      </c>
      <c r="BF211" s="133">
        <f t="shared" si="25"/>
        <v>0</v>
      </c>
      <c r="BG211" s="133">
        <f t="shared" si="26"/>
        <v>0</v>
      </c>
      <c r="BH211" s="133">
        <f t="shared" si="27"/>
        <v>0</v>
      </c>
      <c r="BI211" s="133">
        <f t="shared" si="28"/>
        <v>0</v>
      </c>
      <c r="BJ211" s="39" t="s">
        <v>8</v>
      </c>
      <c r="BK211" s="133">
        <f t="shared" si="29"/>
        <v>0</v>
      </c>
      <c r="BL211" s="39" t="s">
        <v>304</v>
      </c>
      <c r="BM211" s="132" t="s">
        <v>1863</v>
      </c>
    </row>
    <row r="212" spans="1:65" s="49" customFormat="1" ht="37.9" customHeight="1">
      <c r="A212" s="47"/>
      <c r="B212" s="46"/>
      <c r="C212" s="135" t="s">
        <v>892</v>
      </c>
      <c r="D212" s="135" t="s">
        <v>300</v>
      </c>
      <c r="E212" s="136" t="s">
        <v>1817</v>
      </c>
      <c r="F212" s="137" t="s">
        <v>1818</v>
      </c>
      <c r="G212" s="138" t="s">
        <v>1710</v>
      </c>
      <c r="H212" s="139">
        <v>1</v>
      </c>
      <c r="I212" s="23"/>
      <c r="J212" s="140">
        <f t="shared" si="20"/>
        <v>0</v>
      </c>
      <c r="K212" s="137" t="s">
        <v>1</v>
      </c>
      <c r="L212" s="46"/>
      <c r="M212" s="141" t="s">
        <v>1</v>
      </c>
      <c r="N212" s="142" t="s">
        <v>40</v>
      </c>
      <c r="O212" s="129"/>
      <c r="P212" s="130">
        <f t="shared" si="21"/>
        <v>0</v>
      </c>
      <c r="Q212" s="130">
        <v>0</v>
      </c>
      <c r="R212" s="130">
        <f t="shared" si="22"/>
        <v>0</v>
      </c>
      <c r="S212" s="130">
        <v>0</v>
      </c>
      <c r="T212" s="131">
        <f t="shared" si="23"/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304</v>
      </c>
      <c r="AT212" s="132" t="s">
        <v>300</v>
      </c>
      <c r="AU212" s="132" t="s">
        <v>8</v>
      </c>
      <c r="AY212" s="39" t="s">
        <v>298</v>
      </c>
      <c r="BE212" s="133">
        <f t="shared" si="24"/>
        <v>0</v>
      </c>
      <c r="BF212" s="133">
        <f t="shared" si="25"/>
        <v>0</v>
      </c>
      <c r="BG212" s="133">
        <f t="shared" si="26"/>
        <v>0</v>
      </c>
      <c r="BH212" s="133">
        <f t="shared" si="27"/>
        <v>0</v>
      </c>
      <c r="BI212" s="133">
        <f t="shared" si="28"/>
        <v>0</v>
      </c>
      <c r="BJ212" s="39" t="s">
        <v>8</v>
      </c>
      <c r="BK212" s="133">
        <f t="shared" si="29"/>
        <v>0</v>
      </c>
      <c r="BL212" s="39" t="s">
        <v>304</v>
      </c>
      <c r="BM212" s="132" t="s">
        <v>1864</v>
      </c>
    </row>
    <row r="213" spans="1:65" s="49" customFormat="1" ht="24.2" customHeight="1">
      <c r="A213" s="47"/>
      <c r="B213" s="46"/>
      <c r="C213" s="135" t="s">
        <v>902</v>
      </c>
      <c r="D213" s="135" t="s">
        <v>300</v>
      </c>
      <c r="E213" s="136" t="s">
        <v>1819</v>
      </c>
      <c r="F213" s="137" t="s">
        <v>1820</v>
      </c>
      <c r="G213" s="138" t="s">
        <v>1710</v>
      </c>
      <c r="H213" s="139">
        <v>1</v>
      </c>
      <c r="I213" s="23"/>
      <c r="J213" s="140">
        <f t="shared" si="20"/>
        <v>0</v>
      </c>
      <c r="K213" s="137" t="s">
        <v>1</v>
      </c>
      <c r="L213" s="46"/>
      <c r="M213" s="141" t="s">
        <v>1</v>
      </c>
      <c r="N213" s="142" t="s">
        <v>40</v>
      </c>
      <c r="O213" s="129"/>
      <c r="P213" s="130">
        <f t="shared" si="21"/>
        <v>0</v>
      </c>
      <c r="Q213" s="130">
        <v>0</v>
      </c>
      <c r="R213" s="130">
        <f t="shared" si="22"/>
        <v>0</v>
      </c>
      <c r="S213" s="130">
        <v>0</v>
      </c>
      <c r="T213" s="131">
        <f t="shared" si="23"/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304</v>
      </c>
      <c r="AT213" s="132" t="s">
        <v>300</v>
      </c>
      <c r="AU213" s="132" t="s">
        <v>8</v>
      </c>
      <c r="AY213" s="39" t="s">
        <v>298</v>
      </c>
      <c r="BE213" s="133">
        <f t="shared" si="24"/>
        <v>0</v>
      </c>
      <c r="BF213" s="133">
        <f t="shared" si="25"/>
        <v>0</v>
      </c>
      <c r="BG213" s="133">
        <f t="shared" si="26"/>
        <v>0</v>
      </c>
      <c r="BH213" s="133">
        <f t="shared" si="27"/>
        <v>0</v>
      </c>
      <c r="BI213" s="133">
        <f t="shared" si="28"/>
        <v>0</v>
      </c>
      <c r="BJ213" s="39" t="s">
        <v>8</v>
      </c>
      <c r="BK213" s="133">
        <f t="shared" si="29"/>
        <v>0</v>
      </c>
      <c r="BL213" s="39" t="s">
        <v>304</v>
      </c>
      <c r="BM213" s="132" t="s">
        <v>1865</v>
      </c>
    </row>
    <row r="214" spans="1:65" s="49" customFormat="1" ht="24.2" customHeight="1">
      <c r="A214" s="47"/>
      <c r="B214" s="46"/>
      <c r="C214" s="135" t="s">
        <v>908</v>
      </c>
      <c r="D214" s="135" t="s">
        <v>300</v>
      </c>
      <c r="E214" s="136" t="s">
        <v>1821</v>
      </c>
      <c r="F214" s="137" t="s">
        <v>1822</v>
      </c>
      <c r="G214" s="138" t="s">
        <v>1710</v>
      </c>
      <c r="H214" s="139">
        <v>1</v>
      </c>
      <c r="I214" s="23"/>
      <c r="J214" s="140">
        <f t="shared" si="20"/>
        <v>0</v>
      </c>
      <c r="K214" s="137" t="s">
        <v>1</v>
      </c>
      <c r="L214" s="46"/>
      <c r="M214" s="141" t="s">
        <v>1</v>
      </c>
      <c r="N214" s="142" t="s">
        <v>40</v>
      </c>
      <c r="O214" s="129"/>
      <c r="P214" s="130">
        <f t="shared" si="21"/>
        <v>0</v>
      </c>
      <c r="Q214" s="130">
        <v>0</v>
      </c>
      <c r="R214" s="130">
        <f t="shared" si="22"/>
        <v>0</v>
      </c>
      <c r="S214" s="130">
        <v>0</v>
      </c>
      <c r="T214" s="131">
        <f t="shared" si="23"/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304</v>
      </c>
      <c r="AT214" s="132" t="s">
        <v>300</v>
      </c>
      <c r="AU214" s="132" t="s">
        <v>8</v>
      </c>
      <c r="AY214" s="39" t="s">
        <v>298</v>
      </c>
      <c r="BE214" s="133">
        <f t="shared" si="24"/>
        <v>0</v>
      </c>
      <c r="BF214" s="133">
        <f t="shared" si="25"/>
        <v>0</v>
      </c>
      <c r="BG214" s="133">
        <f t="shared" si="26"/>
        <v>0</v>
      </c>
      <c r="BH214" s="133">
        <f t="shared" si="27"/>
        <v>0</v>
      </c>
      <c r="BI214" s="133">
        <f t="shared" si="28"/>
        <v>0</v>
      </c>
      <c r="BJ214" s="39" t="s">
        <v>8</v>
      </c>
      <c r="BK214" s="133">
        <f t="shared" si="29"/>
        <v>0</v>
      </c>
      <c r="BL214" s="39" t="s">
        <v>304</v>
      </c>
      <c r="BM214" s="132" t="s">
        <v>1866</v>
      </c>
    </row>
    <row r="215" spans="1:65" s="49" customFormat="1" ht="24.2" customHeight="1">
      <c r="A215" s="47"/>
      <c r="B215" s="46"/>
      <c r="C215" s="135" t="s">
        <v>917</v>
      </c>
      <c r="D215" s="135" t="s">
        <v>300</v>
      </c>
      <c r="E215" s="136" t="s">
        <v>1823</v>
      </c>
      <c r="F215" s="137" t="s">
        <v>1824</v>
      </c>
      <c r="G215" s="138" t="s">
        <v>1710</v>
      </c>
      <c r="H215" s="139">
        <v>4</v>
      </c>
      <c r="I215" s="23"/>
      <c r="J215" s="140">
        <f t="shared" si="20"/>
        <v>0</v>
      </c>
      <c r="K215" s="137" t="s">
        <v>1</v>
      </c>
      <c r="L215" s="46"/>
      <c r="M215" s="141" t="s">
        <v>1</v>
      </c>
      <c r="N215" s="142" t="s">
        <v>40</v>
      </c>
      <c r="O215" s="129"/>
      <c r="P215" s="130">
        <f t="shared" si="21"/>
        <v>0</v>
      </c>
      <c r="Q215" s="130">
        <v>0</v>
      </c>
      <c r="R215" s="130">
        <f t="shared" si="22"/>
        <v>0</v>
      </c>
      <c r="S215" s="130">
        <v>0</v>
      </c>
      <c r="T215" s="131">
        <f t="shared" si="23"/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304</v>
      </c>
      <c r="AT215" s="132" t="s">
        <v>300</v>
      </c>
      <c r="AU215" s="132" t="s">
        <v>8</v>
      </c>
      <c r="AY215" s="39" t="s">
        <v>298</v>
      </c>
      <c r="BE215" s="133">
        <f t="shared" si="24"/>
        <v>0</v>
      </c>
      <c r="BF215" s="133">
        <f t="shared" si="25"/>
        <v>0</v>
      </c>
      <c r="BG215" s="133">
        <f t="shared" si="26"/>
        <v>0</v>
      </c>
      <c r="BH215" s="133">
        <f t="shared" si="27"/>
        <v>0</v>
      </c>
      <c r="BI215" s="133">
        <f t="shared" si="28"/>
        <v>0</v>
      </c>
      <c r="BJ215" s="39" t="s">
        <v>8</v>
      </c>
      <c r="BK215" s="133">
        <f t="shared" si="29"/>
        <v>0</v>
      </c>
      <c r="BL215" s="39" t="s">
        <v>304</v>
      </c>
      <c r="BM215" s="132" t="s">
        <v>1867</v>
      </c>
    </row>
    <row r="216" spans="1:65" s="49" customFormat="1" ht="37.9" customHeight="1">
      <c r="A216" s="47"/>
      <c r="B216" s="46"/>
      <c r="C216" s="135" t="s">
        <v>924</v>
      </c>
      <c r="D216" s="135" t="s">
        <v>300</v>
      </c>
      <c r="E216" s="136" t="s">
        <v>1829</v>
      </c>
      <c r="F216" s="137" t="s">
        <v>1830</v>
      </c>
      <c r="G216" s="138" t="s">
        <v>1710</v>
      </c>
      <c r="H216" s="139">
        <v>4</v>
      </c>
      <c r="I216" s="23"/>
      <c r="J216" s="140">
        <f t="shared" si="20"/>
        <v>0</v>
      </c>
      <c r="K216" s="137" t="s">
        <v>1</v>
      </c>
      <c r="L216" s="46"/>
      <c r="M216" s="141" t="s">
        <v>1</v>
      </c>
      <c r="N216" s="142" t="s">
        <v>40</v>
      </c>
      <c r="O216" s="129"/>
      <c r="P216" s="130">
        <f t="shared" si="21"/>
        <v>0</v>
      </c>
      <c r="Q216" s="130">
        <v>0</v>
      </c>
      <c r="R216" s="130">
        <f t="shared" si="22"/>
        <v>0</v>
      </c>
      <c r="S216" s="130">
        <v>0</v>
      </c>
      <c r="T216" s="131">
        <f t="shared" si="23"/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304</v>
      </c>
      <c r="AT216" s="132" t="s">
        <v>300</v>
      </c>
      <c r="AU216" s="132" t="s">
        <v>8</v>
      </c>
      <c r="AY216" s="39" t="s">
        <v>298</v>
      </c>
      <c r="BE216" s="133">
        <f t="shared" si="24"/>
        <v>0</v>
      </c>
      <c r="BF216" s="133">
        <f t="shared" si="25"/>
        <v>0</v>
      </c>
      <c r="BG216" s="133">
        <f t="shared" si="26"/>
        <v>0</v>
      </c>
      <c r="BH216" s="133">
        <f t="shared" si="27"/>
        <v>0</v>
      </c>
      <c r="BI216" s="133">
        <f t="shared" si="28"/>
        <v>0</v>
      </c>
      <c r="BJ216" s="39" t="s">
        <v>8</v>
      </c>
      <c r="BK216" s="133">
        <f t="shared" si="29"/>
        <v>0</v>
      </c>
      <c r="BL216" s="39" t="s">
        <v>304</v>
      </c>
      <c r="BM216" s="132" t="s">
        <v>1868</v>
      </c>
    </row>
    <row r="217" spans="1:65" s="49" customFormat="1" ht="37.9" customHeight="1">
      <c r="A217" s="47"/>
      <c r="B217" s="46"/>
      <c r="C217" s="135" t="s">
        <v>928</v>
      </c>
      <c r="D217" s="135" t="s">
        <v>300</v>
      </c>
      <c r="E217" s="136" t="s">
        <v>1831</v>
      </c>
      <c r="F217" s="137" t="s">
        <v>1832</v>
      </c>
      <c r="G217" s="138" t="s">
        <v>1710</v>
      </c>
      <c r="H217" s="139">
        <v>4</v>
      </c>
      <c r="I217" s="23"/>
      <c r="J217" s="140">
        <f t="shared" si="20"/>
        <v>0</v>
      </c>
      <c r="K217" s="137" t="s">
        <v>1</v>
      </c>
      <c r="L217" s="46"/>
      <c r="M217" s="141" t="s">
        <v>1</v>
      </c>
      <c r="N217" s="142" t="s">
        <v>40</v>
      </c>
      <c r="O217" s="129"/>
      <c r="P217" s="130">
        <f t="shared" si="21"/>
        <v>0</v>
      </c>
      <c r="Q217" s="130">
        <v>0</v>
      </c>
      <c r="R217" s="130">
        <f t="shared" si="22"/>
        <v>0</v>
      </c>
      <c r="S217" s="130">
        <v>0</v>
      </c>
      <c r="T217" s="131">
        <f t="shared" si="23"/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304</v>
      </c>
      <c r="AT217" s="132" t="s">
        <v>300</v>
      </c>
      <c r="AU217" s="132" t="s">
        <v>8</v>
      </c>
      <c r="AY217" s="39" t="s">
        <v>298</v>
      </c>
      <c r="BE217" s="133">
        <f t="shared" si="24"/>
        <v>0</v>
      </c>
      <c r="BF217" s="133">
        <f t="shared" si="25"/>
        <v>0</v>
      </c>
      <c r="BG217" s="133">
        <f t="shared" si="26"/>
        <v>0</v>
      </c>
      <c r="BH217" s="133">
        <f t="shared" si="27"/>
        <v>0</v>
      </c>
      <c r="BI217" s="133">
        <f t="shared" si="28"/>
        <v>0</v>
      </c>
      <c r="BJ217" s="39" t="s">
        <v>8</v>
      </c>
      <c r="BK217" s="133">
        <f t="shared" si="29"/>
        <v>0</v>
      </c>
      <c r="BL217" s="39" t="s">
        <v>304</v>
      </c>
      <c r="BM217" s="132" t="s">
        <v>1869</v>
      </c>
    </row>
    <row r="218" spans="1:65" s="49" customFormat="1" ht="37.9" customHeight="1">
      <c r="A218" s="47"/>
      <c r="B218" s="46"/>
      <c r="C218" s="135" t="s">
        <v>932</v>
      </c>
      <c r="D218" s="135" t="s">
        <v>300</v>
      </c>
      <c r="E218" s="136" t="s">
        <v>1833</v>
      </c>
      <c r="F218" s="137" t="s">
        <v>1834</v>
      </c>
      <c r="G218" s="138" t="s">
        <v>1710</v>
      </c>
      <c r="H218" s="139">
        <v>4</v>
      </c>
      <c r="I218" s="23"/>
      <c r="J218" s="140">
        <f t="shared" si="20"/>
        <v>0</v>
      </c>
      <c r="K218" s="137" t="s">
        <v>1</v>
      </c>
      <c r="L218" s="46"/>
      <c r="M218" s="141" t="s">
        <v>1</v>
      </c>
      <c r="N218" s="142" t="s">
        <v>40</v>
      </c>
      <c r="O218" s="129"/>
      <c r="P218" s="130">
        <f t="shared" si="21"/>
        <v>0</v>
      </c>
      <c r="Q218" s="130">
        <v>0</v>
      </c>
      <c r="R218" s="130">
        <f t="shared" si="22"/>
        <v>0</v>
      </c>
      <c r="S218" s="130">
        <v>0</v>
      </c>
      <c r="T218" s="131">
        <f t="shared" si="23"/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304</v>
      </c>
      <c r="AT218" s="132" t="s">
        <v>300</v>
      </c>
      <c r="AU218" s="132" t="s">
        <v>8</v>
      </c>
      <c r="AY218" s="39" t="s">
        <v>298</v>
      </c>
      <c r="BE218" s="133">
        <f t="shared" si="24"/>
        <v>0</v>
      </c>
      <c r="BF218" s="133">
        <f t="shared" si="25"/>
        <v>0</v>
      </c>
      <c r="BG218" s="133">
        <f t="shared" si="26"/>
        <v>0</v>
      </c>
      <c r="BH218" s="133">
        <f t="shared" si="27"/>
        <v>0</v>
      </c>
      <c r="BI218" s="133">
        <f t="shared" si="28"/>
        <v>0</v>
      </c>
      <c r="BJ218" s="39" t="s">
        <v>8</v>
      </c>
      <c r="BK218" s="133">
        <f t="shared" si="29"/>
        <v>0</v>
      </c>
      <c r="BL218" s="39" t="s">
        <v>304</v>
      </c>
      <c r="BM218" s="132" t="s">
        <v>1870</v>
      </c>
    </row>
    <row r="219" spans="1:65" s="49" customFormat="1" ht="37.9" customHeight="1">
      <c r="A219" s="47"/>
      <c r="B219" s="46"/>
      <c r="C219" s="135" t="s">
        <v>936</v>
      </c>
      <c r="D219" s="135" t="s">
        <v>300</v>
      </c>
      <c r="E219" s="136" t="s">
        <v>1835</v>
      </c>
      <c r="F219" s="137" t="s">
        <v>1836</v>
      </c>
      <c r="G219" s="138" t="s">
        <v>1710</v>
      </c>
      <c r="H219" s="139">
        <v>4</v>
      </c>
      <c r="I219" s="23"/>
      <c r="J219" s="140">
        <f t="shared" si="20"/>
        <v>0</v>
      </c>
      <c r="K219" s="137" t="s">
        <v>1</v>
      </c>
      <c r="L219" s="46"/>
      <c r="M219" s="141" t="s">
        <v>1</v>
      </c>
      <c r="N219" s="142" t="s">
        <v>40</v>
      </c>
      <c r="O219" s="129"/>
      <c r="P219" s="130">
        <f t="shared" si="21"/>
        <v>0</v>
      </c>
      <c r="Q219" s="130">
        <v>0</v>
      </c>
      <c r="R219" s="130">
        <f t="shared" si="22"/>
        <v>0</v>
      </c>
      <c r="S219" s="130">
        <v>0</v>
      </c>
      <c r="T219" s="131">
        <f t="shared" si="23"/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304</v>
      </c>
      <c r="AT219" s="132" t="s">
        <v>300</v>
      </c>
      <c r="AU219" s="132" t="s">
        <v>8</v>
      </c>
      <c r="AY219" s="39" t="s">
        <v>298</v>
      </c>
      <c r="BE219" s="133">
        <f t="shared" si="24"/>
        <v>0</v>
      </c>
      <c r="BF219" s="133">
        <f t="shared" si="25"/>
        <v>0</v>
      </c>
      <c r="BG219" s="133">
        <f t="shared" si="26"/>
        <v>0</v>
      </c>
      <c r="BH219" s="133">
        <f t="shared" si="27"/>
        <v>0</v>
      </c>
      <c r="BI219" s="133">
        <f t="shared" si="28"/>
        <v>0</v>
      </c>
      <c r="BJ219" s="39" t="s">
        <v>8</v>
      </c>
      <c r="BK219" s="133">
        <f t="shared" si="29"/>
        <v>0</v>
      </c>
      <c r="BL219" s="39" t="s">
        <v>304</v>
      </c>
      <c r="BM219" s="132" t="s">
        <v>1871</v>
      </c>
    </row>
    <row r="220" spans="1:65" s="49" customFormat="1" ht="24.2" customHeight="1">
      <c r="A220" s="47"/>
      <c r="B220" s="46"/>
      <c r="C220" s="135" t="s">
        <v>940</v>
      </c>
      <c r="D220" s="135" t="s">
        <v>300</v>
      </c>
      <c r="E220" s="136" t="s">
        <v>1837</v>
      </c>
      <c r="F220" s="137" t="s">
        <v>1838</v>
      </c>
      <c r="G220" s="138" t="s">
        <v>1728</v>
      </c>
      <c r="H220" s="139">
        <v>15</v>
      </c>
      <c r="I220" s="23"/>
      <c r="J220" s="140">
        <f t="shared" si="20"/>
        <v>0</v>
      </c>
      <c r="K220" s="137" t="s">
        <v>1</v>
      </c>
      <c r="L220" s="46"/>
      <c r="M220" s="141" t="s">
        <v>1</v>
      </c>
      <c r="N220" s="142" t="s">
        <v>40</v>
      </c>
      <c r="O220" s="129"/>
      <c r="P220" s="130">
        <f t="shared" si="21"/>
        <v>0</v>
      </c>
      <c r="Q220" s="130">
        <v>0</v>
      </c>
      <c r="R220" s="130">
        <f t="shared" si="22"/>
        <v>0</v>
      </c>
      <c r="S220" s="130">
        <v>0</v>
      </c>
      <c r="T220" s="131">
        <f t="shared" si="23"/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304</v>
      </c>
      <c r="AT220" s="132" t="s">
        <v>300</v>
      </c>
      <c r="AU220" s="132" t="s">
        <v>8</v>
      </c>
      <c r="AY220" s="39" t="s">
        <v>298</v>
      </c>
      <c r="BE220" s="133">
        <f t="shared" si="24"/>
        <v>0</v>
      </c>
      <c r="BF220" s="133">
        <f t="shared" si="25"/>
        <v>0</v>
      </c>
      <c r="BG220" s="133">
        <f t="shared" si="26"/>
        <v>0</v>
      </c>
      <c r="BH220" s="133">
        <f t="shared" si="27"/>
        <v>0</v>
      </c>
      <c r="BI220" s="133">
        <f t="shared" si="28"/>
        <v>0</v>
      </c>
      <c r="BJ220" s="39" t="s">
        <v>8</v>
      </c>
      <c r="BK220" s="133">
        <f t="shared" si="29"/>
        <v>0</v>
      </c>
      <c r="BL220" s="39" t="s">
        <v>304</v>
      </c>
      <c r="BM220" s="132" t="s">
        <v>1872</v>
      </c>
    </row>
    <row r="221" spans="1:65" s="49" customFormat="1" ht="24.2" customHeight="1">
      <c r="A221" s="47"/>
      <c r="B221" s="46"/>
      <c r="C221" s="135" t="s">
        <v>944</v>
      </c>
      <c r="D221" s="135" t="s">
        <v>300</v>
      </c>
      <c r="E221" s="136" t="s">
        <v>1839</v>
      </c>
      <c r="F221" s="137" t="s">
        <v>1840</v>
      </c>
      <c r="G221" s="138" t="s">
        <v>1728</v>
      </c>
      <c r="H221" s="139">
        <v>15</v>
      </c>
      <c r="I221" s="23"/>
      <c r="J221" s="140">
        <f t="shared" si="20"/>
        <v>0</v>
      </c>
      <c r="K221" s="137" t="s">
        <v>1</v>
      </c>
      <c r="L221" s="46"/>
      <c r="M221" s="141" t="s">
        <v>1</v>
      </c>
      <c r="N221" s="142" t="s">
        <v>40</v>
      </c>
      <c r="O221" s="129"/>
      <c r="P221" s="130">
        <f t="shared" si="21"/>
        <v>0</v>
      </c>
      <c r="Q221" s="130">
        <v>0</v>
      </c>
      <c r="R221" s="130">
        <f t="shared" si="22"/>
        <v>0</v>
      </c>
      <c r="S221" s="130">
        <v>0</v>
      </c>
      <c r="T221" s="131">
        <f t="shared" si="23"/>
        <v>0</v>
      </c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R221" s="132" t="s">
        <v>304</v>
      </c>
      <c r="AT221" s="132" t="s">
        <v>300</v>
      </c>
      <c r="AU221" s="132" t="s">
        <v>8</v>
      </c>
      <c r="AY221" s="39" t="s">
        <v>298</v>
      </c>
      <c r="BE221" s="133">
        <f t="shared" si="24"/>
        <v>0</v>
      </c>
      <c r="BF221" s="133">
        <f t="shared" si="25"/>
        <v>0</v>
      </c>
      <c r="BG221" s="133">
        <f t="shared" si="26"/>
        <v>0</v>
      </c>
      <c r="BH221" s="133">
        <f t="shared" si="27"/>
        <v>0</v>
      </c>
      <c r="BI221" s="133">
        <f t="shared" si="28"/>
        <v>0</v>
      </c>
      <c r="BJ221" s="39" t="s">
        <v>8</v>
      </c>
      <c r="BK221" s="133">
        <f t="shared" si="29"/>
        <v>0</v>
      </c>
      <c r="BL221" s="39" t="s">
        <v>304</v>
      </c>
      <c r="BM221" s="132" t="s">
        <v>1873</v>
      </c>
    </row>
    <row r="222" spans="1:65" s="49" customFormat="1" ht="37.9" customHeight="1">
      <c r="A222" s="47"/>
      <c r="B222" s="46"/>
      <c r="C222" s="135" t="s">
        <v>948</v>
      </c>
      <c r="D222" s="135" t="s">
        <v>300</v>
      </c>
      <c r="E222" s="136" t="s">
        <v>1841</v>
      </c>
      <c r="F222" s="137" t="s">
        <v>1750</v>
      </c>
      <c r="G222" s="138" t="s">
        <v>381</v>
      </c>
      <c r="H222" s="139">
        <v>3</v>
      </c>
      <c r="I222" s="23"/>
      <c r="J222" s="140">
        <f t="shared" si="20"/>
        <v>0</v>
      </c>
      <c r="K222" s="137" t="s">
        <v>1</v>
      </c>
      <c r="L222" s="46"/>
      <c r="M222" s="141" t="s">
        <v>1</v>
      </c>
      <c r="N222" s="142" t="s">
        <v>40</v>
      </c>
      <c r="O222" s="129"/>
      <c r="P222" s="130">
        <f t="shared" si="21"/>
        <v>0</v>
      </c>
      <c r="Q222" s="130">
        <v>0</v>
      </c>
      <c r="R222" s="130">
        <f t="shared" si="22"/>
        <v>0</v>
      </c>
      <c r="S222" s="130">
        <v>0</v>
      </c>
      <c r="T222" s="131">
        <f t="shared" si="23"/>
        <v>0</v>
      </c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R222" s="132" t="s">
        <v>304</v>
      </c>
      <c r="AT222" s="132" t="s">
        <v>300</v>
      </c>
      <c r="AU222" s="132" t="s">
        <v>8</v>
      </c>
      <c r="AY222" s="39" t="s">
        <v>298</v>
      </c>
      <c r="BE222" s="133">
        <f t="shared" si="24"/>
        <v>0</v>
      </c>
      <c r="BF222" s="133">
        <f t="shared" si="25"/>
        <v>0</v>
      </c>
      <c r="BG222" s="133">
        <f t="shared" si="26"/>
        <v>0</v>
      </c>
      <c r="BH222" s="133">
        <f t="shared" si="27"/>
        <v>0</v>
      </c>
      <c r="BI222" s="133">
        <f t="shared" si="28"/>
        <v>0</v>
      </c>
      <c r="BJ222" s="39" t="s">
        <v>8</v>
      </c>
      <c r="BK222" s="133">
        <f t="shared" si="29"/>
        <v>0</v>
      </c>
      <c r="BL222" s="39" t="s">
        <v>304</v>
      </c>
      <c r="BM222" s="132" t="s">
        <v>1874</v>
      </c>
    </row>
    <row r="223" spans="1:65" s="49" customFormat="1" ht="14.45" customHeight="1">
      <c r="A223" s="47"/>
      <c r="B223" s="46"/>
      <c r="C223" s="135" t="s">
        <v>952</v>
      </c>
      <c r="D223" s="135" t="s">
        <v>300</v>
      </c>
      <c r="E223" s="136" t="s">
        <v>1842</v>
      </c>
      <c r="F223" s="137" t="s">
        <v>1843</v>
      </c>
      <c r="G223" s="138" t="s">
        <v>1728</v>
      </c>
      <c r="H223" s="139">
        <v>20</v>
      </c>
      <c r="I223" s="23"/>
      <c r="J223" s="140">
        <f t="shared" si="20"/>
        <v>0</v>
      </c>
      <c r="K223" s="137" t="s">
        <v>1</v>
      </c>
      <c r="L223" s="46"/>
      <c r="M223" s="141" t="s">
        <v>1</v>
      </c>
      <c r="N223" s="142" t="s">
        <v>40</v>
      </c>
      <c r="O223" s="129"/>
      <c r="P223" s="130">
        <f t="shared" si="21"/>
        <v>0</v>
      </c>
      <c r="Q223" s="130">
        <v>0</v>
      </c>
      <c r="R223" s="130">
        <f t="shared" si="22"/>
        <v>0</v>
      </c>
      <c r="S223" s="130">
        <v>0</v>
      </c>
      <c r="T223" s="131">
        <f t="shared" si="23"/>
        <v>0</v>
      </c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R223" s="132" t="s">
        <v>304</v>
      </c>
      <c r="AT223" s="132" t="s">
        <v>300</v>
      </c>
      <c r="AU223" s="132" t="s">
        <v>8</v>
      </c>
      <c r="AY223" s="39" t="s">
        <v>298</v>
      </c>
      <c r="BE223" s="133">
        <f t="shared" si="24"/>
        <v>0</v>
      </c>
      <c r="BF223" s="133">
        <f t="shared" si="25"/>
        <v>0</v>
      </c>
      <c r="BG223" s="133">
        <f t="shared" si="26"/>
        <v>0</v>
      </c>
      <c r="BH223" s="133">
        <f t="shared" si="27"/>
        <v>0</v>
      </c>
      <c r="BI223" s="133">
        <f t="shared" si="28"/>
        <v>0</v>
      </c>
      <c r="BJ223" s="39" t="s">
        <v>8</v>
      </c>
      <c r="BK223" s="133">
        <f t="shared" si="29"/>
        <v>0</v>
      </c>
      <c r="BL223" s="39" t="s">
        <v>304</v>
      </c>
      <c r="BM223" s="132" t="s">
        <v>1875</v>
      </c>
    </row>
    <row r="224" spans="1:65" s="49" customFormat="1" ht="37.9" customHeight="1">
      <c r="A224" s="47"/>
      <c r="B224" s="46"/>
      <c r="C224" s="135" t="s">
        <v>958</v>
      </c>
      <c r="D224" s="135" t="s">
        <v>300</v>
      </c>
      <c r="E224" s="136" t="s">
        <v>1844</v>
      </c>
      <c r="F224" s="137" t="s">
        <v>1845</v>
      </c>
      <c r="G224" s="138" t="s">
        <v>1710</v>
      </c>
      <c r="H224" s="139">
        <v>2</v>
      </c>
      <c r="I224" s="23"/>
      <c r="J224" s="140">
        <f t="shared" si="20"/>
        <v>0</v>
      </c>
      <c r="K224" s="137" t="s">
        <v>1</v>
      </c>
      <c r="L224" s="46"/>
      <c r="M224" s="141" t="s">
        <v>1</v>
      </c>
      <c r="N224" s="142" t="s">
        <v>40</v>
      </c>
      <c r="O224" s="129"/>
      <c r="P224" s="130">
        <f t="shared" si="21"/>
        <v>0</v>
      </c>
      <c r="Q224" s="130">
        <v>0</v>
      </c>
      <c r="R224" s="130">
        <f t="shared" si="22"/>
        <v>0</v>
      </c>
      <c r="S224" s="130">
        <v>0</v>
      </c>
      <c r="T224" s="131">
        <f t="shared" si="23"/>
        <v>0</v>
      </c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R224" s="132" t="s">
        <v>304</v>
      </c>
      <c r="AT224" s="132" t="s">
        <v>300</v>
      </c>
      <c r="AU224" s="132" t="s">
        <v>8</v>
      </c>
      <c r="AY224" s="39" t="s">
        <v>298</v>
      </c>
      <c r="BE224" s="133">
        <f t="shared" si="24"/>
        <v>0</v>
      </c>
      <c r="BF224" s="133">
        <f t="shared" si="25"/>
        <v>0</v>
      </c>
      <c r="BG224" s="133">
        <f t="shared" si="26"/>
        <v>0</v>
      </c>
      <c r="BH224" s="133">
        <f t="shared" si="27"/>
        <v>0</v>
      </c>
      <c r="BI224" s="133">
        <f t="shared" si="28"/>
        <v>0</v>
      </c>
      <c r="BJ224" s="39" t="s">
        <v>8</v>
      </c>
      <c r="BK224" s="133">
        <f t="shared" si="29"/>
        <v>0</v>
      </c>
      <c r="BL224" s="39" t="s">
        <v>304</v>
      </c>
      <c r="BM224" s="132" t="s">
        <v>1876</v>
      </c>
    </row>
    <row r="225" spans="1:65" s="49" customFormat="1" ht="37.9" customHeight="1">
      <c r="A225" s="47"/>
      <c r="B225" s="46"/>
      <c r="C225" s="135" t="s">
        <v>964</v>
      </c>
      <c r="D225" s="135" t="s">
        <v>300</v>
      </c>
      <c r="E225" s="136" t="s">
        <v>1846</v>
      </c>
      <c r="F225" s="137" t="s">
        <v>1847</v>
      </c>
      <c r="G225" s="138" t="s">
        <v>1710</v>
      </c>
      <c r="H225" s="139">
        <v>2</v>
      </c>
      <c r="I225" s="23"/>
      <c r="J225" s="140">
        <f t="shared" si="20"/>
        <v>0</v>
      </c>
      <c r="K225" s="137" t="s">
        <v>1</v>
      </c>
      <c r="L225" s="46"/>
      <c r="M225" s="141" t="s">
        <v>1</v>
      </c>
      <c r="N225" s="142" t="s">
        <v>40</v>
      </c>
      <c r="O225" s="129"/>
      <c r="P225" s="130">
        <f t="shared" si="21"/>
        <v>0</v>
      </c>
      <c r="Q225" s="130">
        <v>0</v>
      </c>
      <c r="R225" s="130">
        <f t="shared" si="22"/>
        <v>0</v>
      </c>
      <c r="S225" s="130">
        <v>0</v>
      </c>
      <c r="T225" s="131">
        <f t="shared" si="23"/>
        <v>0</v>
      </c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R225" s="132" t="s">
        <v>304</v>
      </c>
      <c r="AT225" s="132" t="s">
        <v>300</v>
      </c>
      <c r="AU225" s="132" t="s">
        <v>8</v>
      </c>
      <c r="AY225" s="39" t="s">
        <v>298</v>
      </c>
      <c r="BE225" s="133">
        <f t="shared" si="24"/>
        <v>0</v>
      </c>
      <c r="BF225" s="133">
        <f t="shared" si="25"/>
        <v>0</v>
      </c>
      <c r="BG225" s="133">
        <f t="shared" si="26"/>
        <v>0</v>
      </c>
      <c r="BH225" s="133">
        <f t="shared" si="27"/>
        <v>0</v>
      </c>
      <c r="BI225" s="133">
        <f t="shared" si="28"/>
        <v>0</v>
      </c>
      <c r="BJ225" s="39" t="s">
        <v>8</v>
      </c>
      <c r="BK225" s="133">
        <f t="shared" si="29"/>
        <v>0</v>
      </c>
      <c r="BL225" s="39" t="s">
        <v>304</v>
      </c>
      <c r="BM225" s="132" t="s">
        <v>1877</v>
      </c>
    </row>
    <row r="226" spans="1:65" s="49" customFormat="1" ht="24.2" customHeight="1">
      <c r="A226" s="47"/>
      <c r="B226" s="46"/>
      <c r="C226" s="135" t="s">
        <v>970</v>
      </c>
      <c r="D226" s="135" t="s">
        <v>300</v>
      </c>
      <c r="E226" s="136" t="s">
        <v>1848</v>
      </c>
      <c r="F226" s="137" t="s">
        <v>1849</v>
      </c>
      <c r="G226" s="138" t="s">
        <v>1710</v>
      </c>
      <c r="H226" s="139">
        <v>2</v>
      </c>
      <c r="I226" s="23"/>
      <c r="J226" s="140">
        <f t="shared" si="20"/>
        <v>0</v>
      </c>
      <c r="K226" s="137" t="s">
        <v>1</v>
      </c>
      <c r="L226" s="46"/>
      <c r="M226" s="141" t="s">
        <v>1</v>
      </c>
      <c r="N226" s="142" t="s">
        <v>40</v>
      </c>
      <c r="O226" s="129"/>
      <c r="P226" s="130">
        <f t="shared" si="21"/>
        <v>0</v>
      </c>
      <c r="Q226" s="130">
        <v>0</v>
      </c>
      <c r="R226" s="130">
        <f t="shared" si="22"/>
        <v>0</v>
      </c>
      <c r="S226" s="130">
        <v>0</v>
      </c>
      <c r="T226" s="131">
        <f t="shared" si="23"/>
        <v>0</v>
      </c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R226" s="132" t="s">
        <v>304</v>
      </c>
      <c r="AT226" s="132" t="s">
        <v>300</v>
      </c>
      <c r="AU226" s="132" t="s">
        <v>8</v>
      </c>
      <c r="AY226" s="39" t="s">
        <v>298</v>
      </c>
      <c r="BE226" s="133">
        <f t="shared" si="24"/>
        <v>0</v>
      </c>
      <c r="BF226" s="133">
        <f t="shared" si="25"/>
        <v>0</v>
      </c>
      <c r="BG226" s="133">
        <f t="shared" si="26"/>
        <v>0</v>
      </c>
      <c r="BH226" s="133">
        <f t="shared" si="27"/>
        <v>0</v>
      </c>
      <c r="BI226" s="133">
        <f t="shared" si="28"/>
        <v>0</v>
      </c>
      <c r="BJ226" s="39" t="s">
        <v>8</v>
      </c>
      <c r="BK226" s="133">
        <f t="shared" si="29"/>
        <v>0</v>
      </c>
      <c r="BL226" s="39" t="s">
        <v>304</v>
      </c>
      <c r="BM226" s="132" t="s">
        <v>1878</v>
      </c>
    </row>
    <row r="227" spans="1:65" s="49" customFormat="1" ht="24.2" customHeight="1">
      <c r="A227" s="47"/>
      <c r="B227" s="46"/>
      <c r="C227" s="135" t="s">
        <v>976</v>
      </c>
      <c r="D227" s="135" t="s">
        <v>300</v>
      </c>
      <c r="E227" s="136" t="s">
        <v>1850</v>
      </c>
      <c r="F227" s="137" t="s">
        <v>1851</v>
      </c>
      <c r="G227" s="138" t="s">
        <v>1710</v>
      </c>
      <c r="H227" s="139">
        <v>2</v>
      </c>
      <c r="I227" s="23"/>
      <c r="J227" s="140">
        <f t="shared" si="20"/>
        <v>0</v>
      </c>
      <c r="K227" s="137" t="s">
        <v>1</v>
      </c>
      <c r="L227" s="46"/>
      <c r="M227" s="141" t="s">
        <v>1</v>
      </c>
      <c r="N227" s="142" t="s">
        <v>40</v>
      </c>
      <c r="O227" s="129"/>
      <c r="P227" s="130">
        <f t="shared" si="21"/>
        <v>0</v>
      </c>
      <c r="Q227" s="130">
        <v>0</v>
      </c>
      <c r="R227" s="130">
        <f t="shared" si="22"/>
        <v>0</v>
      </c>
      <c r="S227" s="130">
        <v>0</v>
      </c>
      <c r="T227" s="131">
        <f t="shared" si="23"/>
        <v>0</v>
      </c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R227" s="132" t="s">
        <v>304</v>
      </c>
      <c r="AT227" s="132" t="s">
        <v>300</v>
      </c>
      <c r="AU227" s="132" t="s">
        <v>8</v>
      </c>
      <c r="AY227" s="39" t="s">
        <v>298</v>
      </c>
      <c r="BE227" s="133">
        <f t="shared" si="24"/>
        <v>0</v>
      </c>
      <c r="BF227" s="133">
        <f t="shared" si="25"/>
        <v>0</v>
      </c>
      <c r="BG227" s="133">
        <f t="shared" si="26"/>
        <v>0</v>
      </c>
      <c r="BH227" s="133">
        <f t="shared" si="27"/>
        <v>0</v>
      </c>
      <c r="BI227" s="133">
        <f t="shared" si="28"/>
        <v>0</v>
      </c>
      <c r="BJ227" s="39" t="s">
        <v>8</v>
      </c>
      <c r="BK227" s="133">
        <f t="shared" si="29"/>
        <v>0</v>
      </c>
      <c r="BL227" s="39" t="s">
        <v>304</v>
      </c>
      <c r="BM227" s="132" t="s">
        <v>1879</v>
      </c>
    </row>
    <row r="228" spans="1:65" s="49" customFormat="1" ht="24.2" customHeight="1">
      <c r="A228" s="47"/>
      <c r="B228" s="46"/>
      <c r="C228" s="135" t="s">
        <v>981</v>
      </c>
      <c r="D228" s="135" t="s">
        <v>300</v>
      </c>
      <c r="E228" s="136" t="s">
        <v>1852</v>
      </c>
      <c r="F228" s="137" t="s">
        <v>1853</v>
      </c>
      <c r="G228" s="138" t="s">
        <v>381</v>
      </c>
      <c r="H228" s="139">
        <v>10</v>
      </c>
      <c r="I228" s="23"/>
      <c r="J228" s="140">
        <f t="shared" si="20"/>
        <v>0</v>
      </c>
      <c r="K228" s="137" t="s">
        <v>1</v>
      </c>
      <c r="L228" s="46"/>
      <c r="M228" s="141" t="s">
        <v>1</v>
      </c>
      <c r="N228" s="142" t="s">
        <v>40</v>
      </c>
      <c r="O228" s="129"/>
      <c r="P228" s="130">
        <f t="shared" si="21"/>
        <v>0</v>
      </c>
      <c r="Q228" s="130">
        <v>0</v>
      </c>
      <c r="R228" s="130">
        <f t="shared" si="22"/>
        <v>0</v>
      </c>
      <c r="S228" s="130">
        <v>0</v>
      </c>
      <c r="T228" s="131">
        <f t="shared" si="23"/>
        <v>0</v>
      </c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R228" s="132" t="s">
        <v>304</v>
      </c>
      <c r="AT228" s="132" t="s">
        <v>300</v>
      </c>
      <c r="AU228" s="132" t="s">
        <v>8</v>
      </c>
      <c r="AY228" s="39" t="s">
        <v>298</v>
      </c>
      <c r="BE228" s="133">
        <f t="shared" si="24"/>
        <v>0</v>
      </c>
      <c r="BF228" s="133">
        <f t="shared" si="25"/>
        <v>0</v>
      </c>
      <c r="BG228" s="133">
        <f t="shared" si="26"/>
        <v>0</v>
      </c>
      <c r="BH228" s="133">
        <f t="shared" si="27"/>
        <v>0</v>
      </c>
      <c r="BI228" s="133">
        <f t="shared" si="28"/>
        <v>0</v>
      </c>
      <c r="BJ228" s="39" t="s">
        <v>8</v>
      </c>
      <c r="BK228" s="133">
        <f t="shared" si="29"/>
        <v>0</v>
      </c>
      <c r="BL228" s="39" t="s">
        <v>304</v>
      </c>
      <c r="BM228" s="132" t="s">
        <v>1880</v>
      </c>
    </row>
    <row r="229" spans="1:65" s="49" customFormat="1" ht="24.2" customHeight="1">
      <c r="A229" s="47"/>
      <c r="B229" s="46"/>
      <c r="C229" s="135" t="s">
        <v>985</v>
      </c>
      <c r="D229" s="135" t="s">
        <v>300</v>
      </c>
      <c r="E229" s="136" t="s">
        <v>1881</v>
      </c>
      <c r="F229" s="137" t="s">
        <v>1810</v>
      </c>
      <c r="G229" s="138" t="s">
        <v>1710</v>
      </c>
      <c r="H229" s="139">
        <v>1</v>
      </c>
      <c r="I229" s="23"/>
      <c r="J229" s="140">
        <f t="shared" si="20"/>
        <v>0</v>
      </c>
      <c r="K229" s="137" t="s">
        <v>1</v>
      </c>
      <c r="L229" s="46"/>
      <c r="M229" s="141" t="s">
        <v>1</v>
      </c>
      <c r="N229" s="142" t="s">
        <v>40</v>
      </c>
      <c r="O229" s="129"/>
      <c r="P229" s="130">
        <f t="shared" si="21"/>
        <v>0</v>
      </c>
      <c r="Q229" s="130">
        <v>0</v>
      </c>
      <c r="R229" s="130">
        <f t="shared" si="22"/>
        <v>0</v>
      </c>
      <c r="S229" s="130">
        <v>0</v>
      </c>
      <c r="T229" s="131">
        <f t="shared" si="23"/>
        <v>0</v>
      </c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R229" s="132" t="s">
        <v>304</v>
      </c>
      <c r="AT229" s="132" t="s">
        <v>300</v>
      </c>
      <c r="AU229" s="132" t="s">
        <v>8</v>
      </c>
      <c r="AY229" s="39" t="s">
        <v>298</v>
      </c>
      <c r="BE229" s="133">
        <f t="shared" si="24"/>
        <v>0</v>
      </c>
      <c r="BF229" s="133">
        <f t="shared" si="25"/>
        <v>0</v>
      </c>
      <c r="BG229" s="133">
        <f t="shared" si="26"/>
        <v>0</v>
      </c>
      <c r="BH229" s="133">
        <f t="shared" si="27"/>
        <v>0</v>
      </c>
      <c r="BI229" s="133">
        <f t="shared" si="28"/>
        <v>0</v>
      </c>
      <c r="BJ229" s="39" t="s">
        <v>8</v>
      </c>
      <c r="BK229" s="133">
        <f t="shared" si="29"/>
        <v>0</v>
      </c>
      <c r="BL229" s="39" t="s">
        <v>304</v>
      </c>
      <c r="BM229" s="132" t="s">
        <v>1882</v>
      </c>
    </row>
    <row r="230" spans="1:65" s="49" customFormat="1" ht="24.2" customHeight="1">
      <c r="A230" s="47"/>
      <c r="B230" s="46"/>
      <c r="C230" s="135" t="s">
        <v>995</v>
      </c>
      <c r="D230" s="135" t="s">
        <v>300</v>
      </c>
      <c r="E230" s="136" t="s">
        <v>1883</v>
      </c>
      <c r="F230" s="137" t="s">
        <v>1814</v>
      </c>
      <c r="G230" s="138" t="s">
        <v>1710</v>
      </c>
      <c r="H230" s="139">
        <v>1</v>
      </c>
      <c r="I230" s="23"/>
      <c r="J230" s="140">
        <f t="shared" si="20"/>
        <v>0</v>
      </c>
      <c r="K230" s="137" t="s">
        <v>1</v>
      </c>
      <c r="L230" s="46"/>
      <c r="M230" s="141" t="s">
        <v>1</v>
      </c>
      <c r="N230" s="142" t="s">
        <v>40</v>
      </c>
      <c r="O230" s="129"/>
      <c r="P230" s="130">
        <f t="shared" si="21"/>
        <v>0</v>
      </c>
      <c r="Q230" s="130">
        <v>0</v>
      </c>
      <c r="R230" s="130">
        <f t="shared" si="22"/>
        <v>0</v>
      </c>
      <c r="S230" s="130">
        <v>0</v>
      </c>
      <c r="T230" s="131">
        <f t="shared" si="23"/>
        <v>0</v>
      </c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R230" s="132" t="s">
        <v>304</v>
      </c>
      <c r="AT230" s="132" t="s">
        <v>300</v>
      </c>
      <c r="AU230" s="132" t="s">
        <v>8</v>
      </c>
      <c r="AY230" s="39" t="s">
        <v>298</v>
      </c>
      <c r="BE230" s="133">
        <f t="shared" si="24"/>
        <v>0</v>
      </c>
      <c r="BF230" s="133">
        <f t="shared" si="25"/>
        <v>0</v>
      </c>
      <c r="BG230" s="133">
        <f t="shared" si="26"/>
        <v>0</v>
      </c>
      <c r="BH230" s="133">
        <f t="shared" si="27"/>
        <v>0</v>
      </c>
      <c r="BI230" s="133">
        <f t="shared" si="28"/>
        <v>0</v>
      </c>
      <c r="BJ230" s="39" t="s">
        <v>8</v>
      </c>
      <c r="BK230" s="133">
        <f t="shared" si="29"/>
        <v>0</v>
      </c>
      <c r="BL230" s="39" t="s">
        <v>304</v>
      </c>
      <c r="BM230" s="132" t="s">
        <v>1884</v>
      </c>
    </row>
    <row r="231" spans="2:63" s="107" customFormat="1" ht="25.9" customHeight="1">
      <c r="B231" s="108"/>
      <c r="D231" s="109" t="s">
        <v>74</v>
      </c>
      <c r="E231" s="110" t="s">
        <v>1885</v>
      </c>
      <c r="F231" s="110" t="s">
        <v>1886</v>
      </c>
      <c r="J231" s="111">
        <f>BK231</f>
        <v>0</v>
      </c>
      <c r="L231" s="108"/>
      <c r="M231" s="112"/>
      <c r="N231" s="113"/>
      <c r="O231" s="113"/>
      <c r="P231" s="114">
        <f>SUM(P232:P238)</f>
        <v>0</v>
      </c>
      <c r="Q231" s="113"/>
      <c r="R231" s="114">
        <f>SUM(R232:R238)</f>
        <v>0</v>
      </c>
      <c r="S231" s="113"/>
      <c r="T231" s="115">
        <f>SUM(T232:T238)</f>
        <v>0</v>
      </c>
      <c r="AR231" s="109" t="s">
        <v>8</v>
      </c>
      <c r="AT231" s="116" t="s">
        <v>74</v>
      </c>
      <c r="AU231" s="116" t="s">
        <v>75</v>
      </c>
      <c r="AY231" s="109" t="s">
        <v>298</v>
      </c>
      <c r="BK231" s="117">
        <f>SUM(BK232:BK238)</f>
        <v>0</v>
      </c>
    </row>
    <row r="232" spans="1:65" s="49" customFormat="1" ht="24.2" customHeight="1">
      <c r="A232" s="47"/>
      <c r="B232" s="46"/>
      <c r="C232" s="120" t="s">
        <v>255</v>
      </c>
      <c r="D232" s="120" t="s">
        <v>358</v>
      </c>
      <c r="E232" s="121" t="s">
        <v>1887</v>
      </c>
      <c r="F232" s="122" t="s">
        <v>1888</v>
      </c>
      <c r="G232" s="123" t="s">
        <v>1710</v>
      </c>
      <c r="H232" s="124">
        <v>1</v>
      </c>
      <c r="I232" s="24"/>
      <c r="J232" s="125">
        <f aca="true" t="shared" si="30" ref="J232:J238">ROUND(I232*H232,0)</f>
        <v>0</v>
      </c>
      <c r="K232" s="122" t="s">
        <v>1</v>
      </c>
      <c r="L232" s="126"/>
      <c r="M232" s="127" t="s">
        <v>1</v>
      </c>
      <c r="N232" s="128" t="s">
        <v>40</v>
      </c>
      <c r="O232" s="129"/>
      <c r="P232" s="130">
        <f aca="true" t="shared" si="31" ref="P232:P238">O232*H232</f>
        <v>0</v>
      </c>
      <c r="Q232" s="130">
        <v>0</v>
      </c>
      <c r="R232" s="130">
        <f aca="true" t="shared" si="32" ref="R232:R238">Q232*H232</f>
        <v>0</v>
      </c>
      <c r="S232" s="130">
        <v>0</v>
      </c>
      <c r="T232" s="131">
        <f aca="true" t="shared" si="33" ref="T232:T238">S232*H232</f>
        <v>0</v>
      </c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R232" s="132" t="s">
        <v>340</v>
      </c>
      <c r="AT232" s="132" t="s">
        <v>358</v>
      </c>
      <c r="AU232" s="132" t="s">
        <v>8</v>
      </c>
      <c r="AY232" s="39" t="s">
        <v>298</v>
      </c>
      <c r="BE232" s="133">
        <f aca="true" t="shared" si="34" ref="BE232:BE238">IF(N232="základní",J232,0)</f>
        <v>0</v>
      </c>
      <c r="BF232" s="133">
        <f aca="true" t="shared" si="35" ref="BF232:BF238">IF(N232="snížená",J232,0)</f>
        <v>0</v>
      </c>
      <c r="BG232" s="133">
        <f aca="true" t="shared" si="36" ref="BG232:BG238">IF(N232="zákl. přenesená",J232,0)</f>
        <v>0</v>
      </c>
      <c r="BH232" s="133">
        <f aca="true" t="shared" si="37" ref="BH232:BH238">IF(N232="sníž. přenesená",J232,0)</f>
        <v>0</v>
      </c>
      <c r="BI232" s="133">
        <f aca="true" t="shared" si="38" ref="BI232:BI238">IF(N232="nulová",J232,0)</f>
        <v>0</v>
      </c>
      <c r="BJ232" s="39" t="s">
        <v>8</v>
      </c>
      <c r="BK232" s="133">
        <f aca="true" t="shared" si="39" ref="BK232:BK238">ROUND(I232*H232,0)</f>
        <v>0</v>
      </c>
      <c r="BL232" s="39" t="s">
        <v>304</v>
      </c>
      <c r="BM232" s="132" t="s">
        <v>1014</v>
      </c>
    </row>
    <row r="233" spans="1:65" s="49" customFormat="1" ht="24.2" customHeight="1">
      <c r="A233" s="47"/>
      <c r="B233" s="46"/>
      <c r="C233" s="120" t="s">
        <v>1004</v>
      </c>
      <c r="D233" s="120" t="s">
        <v>358</v>
      </c>
      <c r="E233" s="121" t="s">
        <v>1889</v>
      </c>
      <c r="F233" s="122" t="s">
        <v>1890</v>
      </c>
      <c r="G233" s="123" t="s">
        <v>1710</v>
      </c>
      <c r="H233" s="124">
        <v>1</v>
      </c>
      <c r="I233" s="24"/>
      <c r="J233" s="125">
        <f t="shared" si="30"/>
        <v>0</v>
      </c>
      <c r="K233" s="122" t="s">
        <v>1</v>
      </c>
      <c r="L233" s="126"/>
      <c r="M233" s="127" t="s">
        <v>1</v>
      </c>
      <c r="N233" s="128" t="s">
        <v>40</v>
      </c>
      <c r="O233" s="129"/>
      <c r="P233" s="130">
        <f t="shared" si="31"/>
        <v>0</v>
      </c>
      <c r="Q233" s="130">
        <v>0</v>
      </c>
      <c r="R233" s="130">
        <f t="shared" si="32"/>
        <v>0</v>
      </c>
      <c r="S233" s="130">
        <v>0</v>
      </c>
      <c r="T233" s="131">
        <f t="shared" si="33"/>
        <v>0</v>
      </c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R233" s="132" t="s">
        <v>340</v>
      </c>
      <c r="AT233" s="132" t="s">
        <v>358</v>
      </c>
      <c r="AU233" s="132" t="s">
        <v>8</v>
      </c>
      <c r="AY233" s="39" t="s">
        <v>298</v>
      </c>
      <c r="BE233" s="133">
        <f t="shared" si="34"/>
        <v>0</v>
      </c>
      <c r="BF233" s="133">
        <f t="shared" si="35"/>
        <v>0</v>
      </c>
      <c r="BG233" s="133">
        <f t="shared" si="36"/>
        <v>0</v>
      </c>
      <c r="BH233" s="133">
        <f t="shared" si="37"/>
        <v>0</v>
      </c>
      <c r="BI233" s="133">
        <f t="shared" si="38"/>
        <v>0</v>
      </c>
      <c r="BJ233" s="39" t="s">
        <v>8</v>
      </c>
      <c r="BK233" s="133">
        <f t="shared" si="39"/>
        <v>0</v>
      </c>
      <c r="BL233" s="39" t="s">
        <v>304</v>
      </c>
      <c r="BM233" s="132" t="s">
        <v>1023</v>
      </c>
    </row>
    <row r="234" spans="1:65" s="49" customFormat="1" ht="24.2" customHeight="1">
      <c r="A234" s="47"/>
      <c r="B234" s="46"/>
      <c r="C234" s="120" t="s">
        <v>1009</v>
      </c>
      <c r="D234" s="120" t="s">
        <v>358</v>
      </c>
      <c r="E234" s="121" t="s">
        <v>1891</v>
      </c>
      <c r="F234" s="122" t="s">
        <v>1892</v>
      </c>
      <c r="G234" s="123" t="s">
        <v>1728</v>
      </c>
      <c r="H234" s="124">
        <v>1</v>
      </c>
      <c r="I234" s="24"/>
      <c r="J234" s="125">
        <f t="shared" si="30"/>
        <v>0</v>
      </c>
      <c r="K234" s="122" t="s">
        <v>1</v>
      </c>
      <c r="L234" s="126"/>
      <c r="M234" s="127" t="s">
        <v>1</v>
      </c>
      <c r="N234" s="128" t="s">
        <v>40</v>
      </c>
      <c r="O234" s="129"/>
      <c r="P234" s="130">
        <f t="shared" si="31"/>
        <v>0</v>
      </c>
      <c r="Q234" s="130">
        <v>0</v>
      </c>
      <c r="R234" s="130">
        <f t="shared" si="32"/>
        <v>0</v>
      </c>
      <c r="S234" s="130">
        <v>0</v>
      </c>
      <c r="T234" s="131">
        <f t="shared" si="33"/>
        <v>0</v>
      </c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R234" s="132" t="s">
        <v>340</v>
      </c>
      <c r="AT234" s="132" t="s">
        <v>358</v>
      </c>
      <c r="AU234" s="132" t="s">
        <v>8</v>
      </c>
      <c r="AY234" s="39" t="s">
        <v>298</v>
      </c>
      <c r="BE234" s="133">
        <f t="shared" si="34"/>
        <v>0</v>
      </c>
      <c r="BF234" s="133">
        <f t="shared" si="35"/>
        <v>0</v>
      </c>
      <c r="BG234" s="133">
        <f t="shared" si="36"/>
        <v>0</v>
      </c>
      <c r="BH234" s="133">
        <f t="shared" si="37"/>
        <v>0</v>
      </c>
      <c r="BI234" s="133">
        <f t="shared" si="38"/>
        <v>0</v>
      </c>
      <c r="BJ234" s="39" t="s">
        <v>8</v>
      </c>
      <c r="BK234" s="133">
        <f t="shared" si="39"/>
        <v>0</v>
      </c>
      <c r="BL234" s="39" t="s">
        <v>304</v>
      </c>
      <c r="BM234" s="132" t="s">
        <v>1034</v>
      </c>
    </row>
    <row r="235" spans="1:65" s="49" customFormat="1" ht="76.35" customHeight="1">
      <c r="A235" s="47"/>
      <c r="B235" s="46"/>
      <c r="C235" s="120" t="s">
        <v>1014</v>
      </c>
      <c r="D235" s="120" t="s">
        <v>358</v>
      </c>
      <c r="E235" s="121" t="s">
        <v>1893</v>
      </c>
      <c r="F235" s="122" t="s">
        <v>1758</v>
      </c>
      <c r="G235" s="123" t="s">
        <v>1326</v>
      </c>
      <c r="H235" s="124">
        <v>2</v>
      </c>
      <c r="I235" s="24"/>
      <c r="J235" s="125">
        <f t="shared" si="30"/>
        <v>0</v>
      </c>
      <c r="K235" s="122" t="s">
        <v>1</v>
      </c>
      <c r="L235" s="126"/>
      <c r="M235" s="127" t="s">
        <v>1</v>
      </c>
      <c r="N235" s="128" t="s">
        <v>40</v>
      </c>
      <c r="O235" s="129"/>
      <c r="P235" s="130">
        <f t="shared" si="31"/>
        <v>0</v>
      </c>
      <c r="Q235" s="130">
        <v>0</v>
      </c>
      <c r="R235" s="130">
        <f t="shared" si="32"/>
        <v>0</v>
      </c>
      <c r="S235" s="130">
        <v>0</v>
      </c>
      <c r="T235" s="131">
        <f t="shared" si="33"/>
        <v>0</v>
      </c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R235" s="132" t="s">
        <v>340</v>
      </c>
      <c r="AT235" s="132" t="s">
        <v>358</v>
      </c>
      <c r="AU235" s="132" t="s">
        <v>8</v>
      </c>
      <c r="AY235" s="39" t="s">
        <v>298</v>
      </c>
      <c r="BE235" s="133">
        <f t="shared" si="34"/>
        <v>0</v>
      </c>
      <c r="BF235" s="133">
        <f t="shared" si="35"/>
        <v>0</v>
      </c>
      <c r="BG235" s="133">
        <f t="shared" si="36"/>
        <v>0</v>
      </c>
      <c r="BH235" s="133">
        <f t="shared" si="37"/>
        <v>0</v>
      </c>
      <c r="BI235" s="133">
        <f t="shared" si="38"/>
        <v>0</v>
      </c>
      <c r="BJ235" s="39" t="s">
        <v>8</v>
      </c>
      <c r="BK235" s="133">
        <f t="shared" si="39"/>
        <v>0</v>
      </c>
      <c r="BL235" s="39" t="s">
        <v>304</v>
      </c>
      <c r="BM235" s="132" t="s">
        <v>1043</v>
      </c>
    </row>
    <row r="236" spans="1:65" s="49" customFormat="1" ht="24.2" customHeight="1">
      <c r="A236" s="47"/>
      <c r="B236" s="46"/>
      <c r="C236" s="135" t="s">
        <v>1018</v>
      </c>
      <c r="D236" s="135" t="s">
        <v>300</v>
      </c>
      <c r="E236" s="136" t="s">
        <v>1887</v>
      </c>
      <c r="F236" s="137" t="s">
        <v>1888</v>
      </c>
      <c r="G236" s="138" t="s">
        <v>1710</v>
      </c>
      <c r="H236" s="139">
        <v>1</v>
      </c>
      <c r="I236" s="23"/>
      <c r="J236" s="140">
        <f t="shared" si="30"/>
        <v>0</v>
      </c>
      <c r="K236" s="137" t="s">
        <v>1</v>
      </c>
      <c r="L236" s="46"/>
      <c r="M236" s="141" t="s">
        <v>1</v>
      </c>
      <c r="N236" s="142" t="s">
        <v>40</v>
      </c>
      <c r="O236" s="129"/>
      <c r="P236" s="130">
        <f t="shared" si="31"/>
        <v>0</v>
      </c>
      <c r="Q236" s="130">
        <v>0</v>
      </c>
      <c r="R236" s="130">
        <f t="shared" si="32"/>
        <v>0</v>
      </c>
      <c r="S236" s="130">
        <v>0</v>
      </c>
      <c r="T236" s="131">
        <f t="shared" si="33"/>
        <v>0</v>
      </c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R236" s="132" t="s">
        <v>304</v>
      </c>
      <c r="AT236" s="132" t="s">
        <v>300</v>
      </c>
      <c r="AU236" s="132" t="s">
        <v>8</v>
      </c>
      <c r="AY236" s="39" t="s">
        <v>298</v>
      </c>
      <c r="BE236" s="133">
        <f t="shared" si="34"/>
        <v>0</v>
      </c>
      <c r="BF236" s="133">
        <f t="shared" si="35"/>
        <v>0</v>
      </c>
      <c r="BG236" s="133">
        <f t="shared" si="36"/>
        <v>0</v>
      </c>
      <c r="BH236" s="133">
        <f t="shared" si="37"/>
        <v>0</v>
      </c>
      <c r="BI236" s="133">
        <f t="shared" si="38"/>
        <v>0</v>
      </c>
      <c r="BJ236" s="39" t="s">
        <v>8</v>
      </c>
      <c r="BK236" s="133">
        <f t="shared" si="39"/>
        <v>0</v>
      </c>
      <c r="BL236" s="39" t="s">
        <v>304</v>
      </c>
      <c r="BM236" s="132" t="s">
        <v>1894</v>
      </c>
    </row>
    <row r="237" spans="1:65" s="49" customFormat="1" ht="24.2" customHeight="1">
      <c r="A237" s="47"/>
      <c r="B237" s="46"/>
      <c r="C237" s="135" t="s">
        <v>1023</v>
      </c>
      <c r="D237" s="135" t="s">
        <v>300</v>
      </c>
      <c r="E237" s="136" t="s">
        <v>1889</v>
      </c>
      <c r="F237" s="137" t="s">
        <v>1890</v>
      </c>
      <c r="G237" s="138" t="s">
        <v>1710</v>
      </c>
      <c r="H237" s="139">
        <v>1</v>
      </c>
      <c r="I237" s="23"/>
      <c r="J237" s="140">
        <f t="shared" si="30"/>
        <v>0</v>
      </c>
      <c r="K237" s="137" t="s">
        <v>1</v>
      </c>
      <c r="L237" s="46"/>
      <c r="M237" s="141" t="s">
        <v>1</v>
      </c>
      <c r="N237" s="142" t="s">
        <v>40</v>
      </c>
      <c r="O237" s="129"/>
      <c r="P237" s="130">
        <f t="shared" si="31"/>
        <v>0</v>
      </c>
      <c r="Q237" s="130">
        <v>0</v>
      </c>
      <c r="R237" s="130">
        <f t="shared" si="32"/>
        <v>0</v>
      </c>
      <c r="S237" s="130">
        <v>0</v>
      </c>
      <c r="T237" s="131">
        <f t="shared" si="33"/>
        <v>0</v>
      </c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R237" s="132" t="s">
        <v>304</v>
      </c>
      <c r="AT237" s="132" t="s">
        <v>300</v>
      </c>
      <c r="AU237" s="132" t="s">
        <v>8</v>
      </c>
      <c r="AY237" s="39" t="s">
        <v>298</v>
      </c>
      <c r="BE237" s="133">
        <f t="shared" si="34"/>
        <v>0</v>
      </c>
      <c r="BF237" s="133">
        <f t="shared" si="35"/>
        <v>0</v>
      </c>
      <c r="BG237" s="133">
        <f t="shared" si="36"/>
        <v>0</v>
      </c>
      <c r="BH237" s="133">
        <f t="shared" si="37"/>
        <v>0</v>
      </c>
      <c r="BI237" s="133">
        <f t="shared" si="38"/>
        <v>0</v>
      </c>
      <c r="BJ237" s="39" t="s">
        <v>8</v>
      </c>
      <c r="BK237" s="133">
        <f t="shared" si="39"/>
        <v>0</v>
      </c>
      <c r="BL237" s="39" t="s">
        <v>304</v>
      </c>
      <c r="BM237" s="132" t="s">
        <v>1895</v>
      </c>
    </row>
    <row r="238" spans="1:65" s="49" customFormat="1" ht="24.2" customHeight="1">
      <c r="A238" s="47"/>
      <c r="B238" s="46"/>
      <c r="C238" s="135" t="s">
        <v>1027</v>
      </c>
      <c r="D238" s="135" t="s">
        <v>300</v>
      </c>
      <c r="E238" s="136" t="s">
        <v>1891</v>
      </c>
      <c r="F238" s="137" t="s">
        <v>1892</v>
      </c>
      <c r="G238" s="138" t="s">
        <v>1728</v>
      </c>
      <c r="H238" s="139">
        <v>1</v>
      </c>
      <c r="I238" s="23"/>
      <c r="J238" s="140">
        <f t="shared" si="30"/>
        <v>0</v>
      </c>
      <c r="K238" s="137" t="s">
        <v>1</v>
      </c>
      <c r="L238" s="46"/>
      <c r="M238" s="141" t="s">
        <v>1</v>
      </c>
      <c r="N238" s="142" t="s">
        <v>40</v>
      </c>
      <c r="O238" s="129"/>
      <c r="P238" s="130">
        <f t="shared" si="31"/>
        <v>0</v>
      </c>
      <c r="Q238" s="130">
        <v>0</v>
      </c>
      <c r="R238" s="130">
        <f t="shared" si="32"/>
        <v>0</v>
      </c>
      <c r="S238" s="130">
        <v>0</v>
      </c>
      <c r="T238" s="131">
        <f t="shared" si="33"/>
        <v>0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R238" s="132" t="s">
        <v>304</v>
      </c>
      <c r="AT238" s="132" t="s">
        <v>300</v>
      </c>
      <c r="AU238" s="132" t="s">
        <v>8</v>
      </c>
      <c r="AY238" s="39" t="s">
        <v>298</v>
      </c>
      <c r="BE238" s="133">
        <f t="shared" si="34"/>
        <v>0</v>
      </c>
      <c r="BF238" s="133">
        <f t="shared" si="35"/>
        <v>0</v>
      </c>
      <c r="BG238" s="133">
        <f t="shared" si="36"/>
        <v>0</v>
      </c>
      <c r="BH238" s="133">
        <f t="shared" si="37"/>
        <v>0</v>
      </c>
      <c r="BI238" s="133">
        <f t="shared" si="38"/>
        <v>0</v>
      </c>
      <c r="BJ238" s="39" t="s">
        <v>8</v>
      </c>
      <c r="BK238" s="133">
        <f t="shared" si="39"/>
        <v>0</v>
      </c>
      <c r="BL238" s="39" t="s">
        <v>304</v>
      </c>
      <c r="BM238" s="132" t="s">
        <v>1896</v>
      </c>
    </row>
    <row r="239" spans="2:63" s="107" customFormat="1" ht="25.9" customHeight="1">
      <c r="B239" s="108"/>
      <c r="D239" s="109" t="s">
        <v>74</v>
      </c>
      <c r="E239" s="110" t="s">
        <v>1897</v>
      </c>
      <c r="F239" s="110" t="s">
        <v>1898</v>
      </c>
      <c r="J239" s="111">
        <f>BK239</f>
        <v>0</v>
      </c>
      <c r="L239" s="108"/>
      <c r="M239" s="112"/>
      <c r="N239" s="113"/>
      <c r="O239" s="113"/>
      <c r="P239" s="114">
        <f>SUM(P240:P244)</f>
        <v>0</v>
      </c>
      <c r="Q239" s="113"/>
      <c r="R239" s="114">
        <f>SUM(R240:R244)</f>
        <v>0</v>
      </c>
      <c r="S239" s="113"/>
      <c r="T239" s="115">
        <f>SUM(T240:T244)</f>
        <v>0</v>
      </c>
      <c r="AR239" s="109" t="s">
        <v>8</v>
      </c>
      <c r="AT239" s="116" t="s">
        <v>74</v>
      </c>
      <c r="AU239" s="116" t="s">
        <v>75</v>
      </c>
      <c r="AY239" s="109" t="s">
        <v>298</v>
      </c>
      <c r="BK239" s="117">
        <f>SUM(BK240:BK244)</f>
        <v>0</v>
      </c>
    </row>
    <row r="240" spans="1:65" s="49" customFormat="1" ht="14.45" customHeight="1">
      <c r="A240" s="47"/>
      <c r="B240" s="46"/>
      <c r="C240" s="135" t="s">
        <v>1034</v>
      </c>
      <c r="D240" s="135" t="s">
        <v>300</v>
      </c>
      <c r="E240" s="136" t="s">
        <v>1899</v>
      </c>
      <c r="F240" s="137" t="s">
        <v>1900</v>
      </c>
      <c r="G240" s="138" t="s">
        <v>1699</v>
      </c>
      <c r="H240" s="139">
        <v>16</v>
      </c>
      <c r="I240" s="23"/>
      <c r="J240" s="140">
        <f>ROUND(I240*H240,0)</f>
        <v>0</v>
      </c>
      <c r="K240" s="137" t="s">
        <v>1</v>
      </c>
      <c r="L240" s="46"/>
      <c r="M240" s="141" t="s">
        <v>1</v>
      </c>
      <c r="N240" s="142" t="s">
        <v>40</v>
      </c>
      <c r="O240" s="129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R240" s="132" t="s">
        <v>304</v>
      </c>
      <c r="AT240" s="132" t="s">
        <v>300</v>
      </c>
      <c r="AU240" s="132" t="s">
        <v>8</v>
      </c>
      <c r="AY240" s="39" t="s">
        <v>298</v>
      </c>
      <c r="BE240" s="133">
        <f>IF(N240="základní",J240,0)</f>
        <v>0</v>
      </c>
      <c r="BF240" s="133">
        <f>IF(N240="snížená",J240,0)</f>
        <v>0</v>
      </c>
      <c r="BG240" s="133">
        <f>IF(N240="zákl. přenesená",J240,0)</f>
        <v>0</v>
      </c>
      <c r="BH240" s="133">
        <f>IF(N240="sníž. přenesená",J240,0)</f>
        <v>0</v>
      </c>
      <c r="BI240" s="133">
        <f>IF(N240="nulová",J240,0)</f>
        <v>0</v>
      </c>
      <c r="BJ240" s="39" t="s">
        <v>8</v>
      </c>
      <c r="BK240" s="133">
        <f>ROUND(I240*H240,0)</f>
        <v>0</v>
      </c>
      <c r="BL240" s="39" t="s">
        <v>304</v>
      </c>
      <c r="BM240" s="132" t="s">
        <v>1901</v>
      </c>
    </row>
    <row r="241" spans="1:65" s="49" customFormat="1" ht="14.45" customHeight="1">
      <c r="A241" s="47"/>
      <c r="B241" s="46"/>
      <c r="C241" s="135" t="s">
        <v>1038</v>
      </c>
      <c r="D241" s="135" t="s">
        <v>300</v>
      </c>
      <c r="E241" s="136" t="s">
        <v>1902</v>
      </c>
      <c r="F241" s="137" t="s">
        <v>1903</v>
      </c>
      <c r="G241" s="138" t="s">
        <v>1699</v>
      </c>
      <c r="H241" s="139">
        <v>3</v>
      </c>
      <c r="I241" s="23"/>
      <c r="J241" s="140">
        <f>ROUND(I241*H241,0)</f>
        <v>0</v>
      </c>
      <c r="K241" s="137" t="s">
        <v>1</v>
      </c>
      <c r="L241" s="46"/>
      <c r="M241" s="141" t="s">
        <v>1</v>
      </c>
      <c r="N241" s="142" t="s">
        <v>40</v>
      </c>
      <c r="O241" s="129"/>
      <c r="P241" s="130">
        <f>O241*H241</f>
        <v>0</v>
      </c>
      <c r="Q241" s="130">
        <v>0</v>
      </c>
      <c r="R241" s="130">
        <f>Q241*H241</f>
        <v>0</v>
      </c>
      <c r="S241" s="130">
        <v>0</v>
      </c>
      <c r="T241" s="131">
        <f>S241*H241</f>
        <v>0</v>
      </c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R241" s="132" t="s">
        <v>304</v>
      </c>
      <c r="AT241" s="132" t="s">
        <v>300</v>
      </c>
      <c r="AU241" s="132" t="s">
        <v>8</v>
      </c>
      <c r="AY241" s="39" t="s">
        <v>298</v>
      </c>
      <c r="BE241" s="133">
        <f>IF(N241="základní",J241,0)</f>
        <v>0</v>
      </c>
      <c r="BF241" s="133">
        <f>IF(N241="snížená",J241,0)</f>
        <v>0</v>
      </c>
      <c r="BG241" s="133">
        <f>IF(N241="zákl. přenesená",J241,0)</f>
        <v>0</v>
      </c>
      <c r="BH241" s="133">
        <f>IF(N241="sníž. přenesená",J241,0)</f>
        <v>0</v>
      </c>
      <c r="BI241" s="133">
        <f>IF(N241="nulová",J241,0)</f>
        <v>0</v>
      </c>
      <c r="BJ241" s="39" t="s">
        <v>8</v>
      </c>
      <c r="BK241" s="133">
        <f>ROUND(I241*H241,0)</f>
        <v>0</v>
      </c>
      <c r="BL241" s="39" t="s">
        <v>304</v>
      </c>
      <c r="BM241" s="132" t="s">
        <v>1904</v>
      </c>
    </row>
    <row r="242" spans="1:65" s="49" customFormat="1" ht="24.2" customHeight="1">
      <c r="A242" s="47"/>
      <c r="B242" s="46"/>
      <c r="C242" s="135" t="s">
        <v>1043</v>
      </c>
      <c r="D242" s="135" t="s">
        <v>300</v>
      </c>
      <c r="E242" s="136" t="s">
        <v>1905</v>
      </c>
      <c r="F242" s="137" t="s">
        <v>1906</v>
      </c>
      <c r="G242" s="138" t="s">
        <v>1699</v>
      </c>
      <c r="H242" s="139">
        <v>8</v>
      </c>
      <c r="I242" s="23"/>
      <c r="J242" s="140">
        <f>ROUND(I242*H242,0)</f>
        <v>0</v>
      </c>
      <c r="K242" s="137" t="s">
        <v>1</v>
      </c>
      <c r="L242" s="46"/>
      <c r="M242" s="141" t="s">
        <v>1</v>
      </c>
      <c r="N242" s="142" t="s">
        <v>40</v>
      </c>
      <c r="O242" s="129"/>
      <c r="P242" s="130">
        <f>O242*H242</f>
        <v>0</v>
      </c>
      <c r="Q242" s="130">
        <v>0</v>
      </c>
      <c r="R242" s="130">
        <f>Q242*H242</f>
        <v>0</v>
      </c>
      <c r="S242" s="130">
        <v>0</v>
      </c>
      <c r="T242" s="131">
        <f>S242*H242</f>
        <v>0</v>
      </c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R242" s="132" t="s">
        <v>304</v>
      </c>
      <c r="AT242" s="132" t="s">
        <v>300</v>
      </c>
      <c r="AU242" s="132" t="s">
        <v>8</v>
      </c>
      <c r="AY242" s="39" t="s">
        <v>298</v>
      </c>
      <c r="BE242" s="133">
        <f>IF(N242="základní",J242,0)</f>
        <v>0</v>
      </c>
      <c r="BF242" s="133">
        <f>IF(N242="snížená",J242,0)</f>
        <v>0</v>
      </c>
      <c r="BG242" s="133">
        <f>IF(N242="zákl. přenesená",J242,0)</f>
        <v>0</v>
      </c>
      <c r="BH242" s="133">
        <f>IF(N242="sníž. přenesená",J242,0)</f>
        <v>0</v>
      </c>
      <c r="BI242" s="133">
        <f>IF(N242="nulová",J242,0)</f>
        <v>0</v>
      </c>
      <c r="BJ242" s="39" t="s">
        <v>8</v>
      </c>
      <c r="BK242" s="133">
        <f>ROUND(I242*H242,0)</f>
        <v>0</v>
      </c>
      <c r="BL242" s="39" t="s">
        <v>304</v>
      </c>
      <c r="BM242" s="132" t="s">
        <v>1907</v>
      </c>
    </row>
    <row r="243" spans="1:65" s="49" customFormat="1" ht="49.15" customHeight="1">
      <c r="A243" s="47"/>
      <c r="B243" s="46"/>
      <c r="C243" s="135" t="s">
        <v>240</v>
      </c>
      <c r="D243" s="135" t="s">
        <v>300</v>
      </c>
      <c r="E243" s="136" t="s">
        <v>1908</v>
      </c>
      <c r="F243" s="137" t="s">
        <v>1909</v>
      </c>
      <c r="G243" s="138" t="s">
        <v>1699</v>
      </c>
      <c r="H243" s="139">
        <v>5</v>
      </c>
      <c r="I243" s="23"/>
      <c r="J243" s="140">
        <f>ROUND(I243*H243,0)</f>
        <v>0</v>
      </c>
      <c r="K243" s="137" t="s">
        <v>1</v>
      </c>
      <c r="L243" s="46"/>
      <c r="M243" s="141" t="s">
        <v>1</v>
      </c>
      <c r="N243" s="142" t="s">
        <v>40</v>
      </c>
      <c r="O243" s="129"/>
      <c r="P243" s="130">
        <f>O243*H243</f>
        <v>0</v>
      </c>
      <c r="Q243" s="130">
        <v>0</v>
      </c>
      <c r="R243" s="130">
        <f>Q243*H243</f>
        <v>0</v>
      </c>
      <c r="S243" s="130">
        <v>0</v>
      </c>
      <c r="T243" s="131">
        <f>S243*H243</f>
        <v>0</v>
      </c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R243" s="132" t="s">
        <v>304</v>
      </c>
      <c r="AT243" s="132" t="s">
        <v>300</v>
      </c>
      <c r="AU243" s="132" t="s">
        <v>8</v>
      </c>
      <c r="AY243" s="39" t="s">
        <v>298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39" t="s">
        <v>8</v>
      </c>
      <c r="BK243" s="133">
        <f>ROUND(I243*H243,0)</f>
        <v>0</v>
      </c>
      <c r="BL243" s="39" t="s">
        <v>304</v>
      </c>
      <c r="BM243" s="132" t="s">
        <v>1910</v>
      </c>
    </row>
    <row r="244" spans="1:65" s="49" customFormat="1" ht="14.45" customHeight="1">
      <c r="A244" s="47"/>
      <c r="B244" s="46"/>
      <c r="C244" s="135" t="s">
        <v>1052</v>
      </c>
      <c r="D244" s="135" t="s">
        <v>300</v>
      </c>
      <c r="E244" s="136" t="s">
        <v>1911</v>
      </c>
      <c r="F244" s="137" t="s">
        <v>1912</v>
      </c>
      <c r="G244" s="138" t="s">
        <v>1725</v>
      </c>
      <c r="H244" s="139">
        <v>1</v>
      </c>
      <c r="I244" s="23"/>
      <c r="J244" s="140">
        <f>ROUND(I244*H244,0)</f>
        <v>0</v>
      </c>
      <c r="K244" s="137" t="s">
        <v>1</v>
      </c>
      <c r="L244" s="46"/>
      <c r="M244" s="178" t="s">
        <v>1</v>
      </c>
      <c r="N244" s="179" t="s">
        <v>40</v>
      </c>
      <c r="O244" s="145"/>
      <c r="P244" s="146">
        <f>O244*H244</f>
        <v>0</v>
      </c>
      <c r="Q244" s="146">
        <v>0</v>
      </c>
      <c r="R244" s="146">
        <f>Q244*H244</f>
        <v>0</v>
      </c>
      <c r="S244" s="146">
        <v>0</v>
      </c>
      <c r="T244" s="147">
        <f>S244*H244</f>
        <v>0</v>
      </c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R244" s="132" t="s">
        <v>304</v>
      </c>
      <c r="AT244" s="132" t="s">
        <v>300</v>
      </c>
      <c r="AU244" s="132" t="s">
        <v>8</v>
      </c>
      <c r="AY244" s="39" t="s">
        <v>298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39" t="s">
        <v>8</v>
      </c>
      <c r="BK244" s="133">
        <f>ROUND(I244*H244,0)</f>
        <v>0</v>
      </c>
      <c r="BL244" s="39" t="s">
        <v>304</v>
      </c>
      <c r="BM244" s="132" t="s">
        <v>1913</v>
      </c>
    </row>
    <row r="245" spans="1:31" s="49" customFormat="1" ht="6.95" customHeight="1">
      <c r="A245" s="47"/>
      <c r="B245" s="73"/>
      <c r="C245" s="74"/>
      <c r="D245" s="74"/>
      <c r="E245" s="74"/>
      <c r="F245" s="74"/>
      <c r="G245" s="74"/>
      <c r="H245" s="74"/>
      <c r="I245" s="74"/>
      <c r="J245" s="74"/>
      <c r="K245" s="74"/>
      <c r="L245" s="46"/>
      <c r="M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="38" customFormat="1" ht="12"/>
    <row r="247" s="38" customFormat="1" ht="12"/>
    <row r="248" s="38" customFormat="1" ht="12"/>
  </sheetData>
  <sheetProtection password="D62F" sheet="1" objects="1" scenarios="1"/>
  <autoFilter ref="C123:K24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0"/>
  <sheetViews>
    <sheetView showGridLines="0" workbookViewId="0" topLeftCell="A122">
      <selection activeCell="J142" sqref="J142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97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1914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1592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tr">
        <f>IF('Rekapitulace stavby'!AN10="","",'Rekapitulace stavby'!AN10)</f>
        <v/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tr">
        <f>IF('Rekapitulace stavby'!E11="","",'Rekapitulace stavby'!E11)</f>
        <v>ZOO Dvůr Králové a.s., Štefánikova 1029, D.K.n.L.</v>
      </c>
      <c r="F17" s="47"/>
      <c r="G17" s="47"/>
      <c r="H17" s="47"/>
      <c r="I17" s="45" t="s">
        <v>26</v>
      </c>
      <c r="J17" s="50" t="str">
        <f>IF('Rekapitulace stavby'!AN11="","",'Rekapitulace stavby'!AN11)</f>
        <v/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tr">
        <f>IF('Rekapitulace stavby'!AN16="","",'Rekapitulace stavby'!AN16)</f>
        <v/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tr">
        <f>IF('Rekapitulace stavby'!E17="","",'Rekapitulace stavby'!E17)</f>
        <v>Projektis spol. s r.o., Legionářská 562, D.K.n.L.</v>
      </c>
      <c r="F23" s="47"/>
      <c r="G23" s="47"/>
      <c r="H23" s="47"/>
      <c r="I23" s="45" t="s">
        <v>26</v>
      </c>
      <c r="J23" s="50" t="str">
        <f>IF('Rekapitulace stavby'!AN17="","",'Rekapitulace stavby'!AN17)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tr">
        <f>IF('Rekapitulace stavby'!AN19="","",'Rekapitulace stavby'!AN19)</f>
        <v/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tr">
        <f>IF('Rekapitulace stavby'!E20="","",'Rekapitulace stavby'!E20)</f>
        <v>ing. V. Švehla</v>
      </c>
      <c r="F26" s="47"/>
      <c r="G26" s="47"/>
      <c r="H26" s="47"/>
      <c r="I26" s="45" t="s">
        <v>26</v>
      </c>
      <c r="J26" s="50" t="str">
        <f>IF('Rekapitulace stavby'!AN20="","",'Rekapitulace stavby'!AN20)</f>
        <v/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ROUND(J143,0)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ROUND((SUM(BE143:BE329)),0)</f>
        <v>0</v>
      </c>
      <c r="G35" s="47"/>
      <c r="H35" s="47"/>
      <c r="I35" s="59">
        <v>0.21</v>
      </c>
      <c r="J35" s="58">
        <f>ROUND(((SUM(BE143:BE329))*I35),0)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ROUND((SUM(BF143:BF329)),0)</f>
        <v>0</v>
      </c>
      <c r="G36" s="47"/>
      <c r="H36" s="47"/>
      <c r="I36" s="59">
        <v>0.15</v>
      </c>
      <c r="J36" s="58">
        <f>ROUND(((SUM(BF143:BF329))*I36),0)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ROUND((SUM(BG143:BG329)),0)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ROUND((SUM(BH143:BH329)),0)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ROUND((SUM(BI143:BI329)),0)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db - Elektrotechnika silnoproud - změna B, 2. 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 xml:space="preserve"> 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J143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1915</v>
      </c>
      <c r="E99" s="84"/>
      <c r="F99" s="84"/>
      <c r="G99" s="84"/>
      <c r="H99" s="84"/>
      <c r="I99" s="84"/>
      <c r="J99" s="85">
        <f>J144</f>
        <v>0</v>
      </c>
      <c r="L99" s="82"/>
    </row>
    <row r="100" spans="2:12" s="238" customFormat="1" ht="19.9" customHeight="1">
      <c r="B100" s="86"/>
      <c r="D100" s="87" t="s">
        <v>1916</v>
      </c>
      <c r="E100" s="88"/>
      <c r="F100" s="88"/>
      <c r="G100" s="88"/>
      <c r="H100" s="88"/>
      <c r="I100" s="88"/>
      <c r="J100" s="89">
        <f>J145</f>
        <v>0</v>
      </c>
      <c r="L100" s="86"/>
    </row>
    <row r="101" spans="2:12" s="238" customFormat="1" ht="19.9" customHeight="1">
      <c r="B101" s="86"/>
      <c r="D101" s="87" t="s">
        <v>1917</v>
      </c>
      <c r="E101" s="88"/>
      <c r="F101" s="88"/>
      <c r="G101" s="88"/>
      <c r="H101" s="88"/>
      <c r="I101" s="88"/>
      <c r="J101" s="89">
        <f>J181</f>
        <v>0</v>
      </c>
      <c r="L101" s="86"/>
    </row>
    <row r="102" spans="2:12" s="238" customFormat="1" ht="19.9" customHeight="1">
      <c r="B102" s="86"/>
      <c r="D102" s="87" t="s">
        <v>1918</v>
      </c>
      <c r="E102" s="88"/>
      <c r="F102" s="88"/>
      <c r="G102" s="88"/>
      <c r="H102" s="88"/>
      <c r="I102" s="88"/>
      <c r="J102" s="89">
        <f>J183</f>
        <v>0</v>
      </c>
      <c r="L102" s="86"/>
    </row>
    <row r="103" spans="2:12" s="238" customFormat="1" ht="19.9" customHeight="1">
      <c r="B103" s="86"/>
      <c r="D103" s="87" t="s">
        <v>1919</v>
      </c>
      <c r="E103" s="88"/>
      <c r="F103" s="88"/>
      <c r="G103" s="88"/>
      <c r="H103" s="88"/>
      <c r="I103" s="88"/>
      <c r="J103" s="89">
        <f>J185</f>
        <v>0</v>
      </c>
      <c r="L103" s="86"/>
    </row>
    <row r="104" spans="2:12" s="238" customFormat="1" ht="14.85" customHeight="1">
      <c r="B104" s="86"/>
      <c r="D104" s="87" t="s">
        <v>1920</v>
      </c>
      <c r="E104" s="88"/>
      <c r="F104" s="88"/>
      <c r="G104" s="88"/>
      <c r="H104" s="88"/>
      <c r="I104" s="88"/>
      <c r="J104" s="89">
        <f>J186</f>
        <v>0</v>
      </c>
      <c r="L104" s="86"/>
    </row>
    <row r="105" spans="2:12" s="238" customFormat="1" ht="14.85" customHeight="1">
      <c r="B105" s="86"/>
      <c r="D105" s="87" t="s">
        <v>1921</v>
      </c>
      <c r="E105" s="88"/>
      <c r="F105" s="88"/>
      <c r="G105" s="88"/>
      <c r="H105" s="88"/>
      <c r="I105" s="88"/>
      <c r="J105" s="89">
        <f>J209</f>
        <v>0</v>
      </c>
      <c r="L105" s="86"/>
    </row>
    <row r="106" spans="2:12" s="238" customFormat="1" ht="14.85" customHeight="1">
      <c r="B106" s="86"/>
      <c r="D106" s="87" t="s">
        <v>1922</v>
      </c>
      <c r="E106" s="88"/>
      <c r="F106" s="88"/>
      <c r="G106" s="88"/>
      <c r="H106" s="88"/>
      <c r="I106" s="88"/>
      <c r="J106" s="89">
        <f>J222</f>
        <v>0</v>
      </c>
      <c r="L106" s="86"/>
    </row>
    <row r="107" spans="2:12" s="238" customFormat="1" ht="14.85" customHeight="1">
      <c r="B107" s="86"/>
      <c r="D107" s="87" t="s">
        <v>1923</v>
      </c>
      <c r="E107" s="88"/>
      <c r="F107" s="88"/>
      <c r="G107" s="88"/>
      <c r="H107" s="88"/>
      <c r="I107" s="88"/>
      <c r="J107" s="89">
        <f>J227</f>
        <v>0</v>
      </c>
      <c r="L107" s="86"/>
    </row>
    <row r="108" spans="2:12" s="238" customFormat="1" ht="14.85" customHeight="1">
      <c r="B108" s="86"/>
      <c r="D108" s="87" t="s">
        <v>1924</v>
      </c>
      <c r="E108" s="88"/>
      <c r="F108" s="88"/>
      <c r="G108" s="88"/>
      <c r="H108" s="88"/>
      <c r="I108" s="88"/>
      <c r="J108" s="89">
        <f>J234</f>
        <v>0</v>
      </c>
      <c r="L108" s="86"/>
    </row>
    <row r="109" spans="2:12" s="238" customFormat="1" ht="19.9" customHeight="1">
      <c r="B109" s="86"/>
      <c r="D109" s="87" t="s">
        <v>1925</v>
      </c>
      <c r="E109" s="88"/>
      <c r="F109" s="88"/>
      <c r="G109" s="88"/>
      <c r="H109" s="88"/>
      <c r="I109" s="88"/>
      <c r="J109" s="89">
        <f>J253</f>
        <v>0</v>
      </c>
      <c r="L109" s="86"/>
    </row>
    <row r="110" spans="2:12" s="238" customFormat="1" ht="19.9" customHeight="1">
      <c r="B110" s="86"/>
      <c r="D110" s="87" t="s">
        <v>1926</v>
      </c>
      <c r="E110" s="88"/>
      <c r="F110" s="88"/>
      <c r="G110" s="88"/>
      <c r="H110" s="88"/>
      <c r="I110" s="88"/>
      <c r="J110" s="89">
        <f>J255</f>
        <v>0</v>
      </c>
      <c r="L110" s="86"/>
    </row>
    <row r="111" spans="2:12" s="238" customFormat="1" ht="19.9" customHeight="1">
      <c r="B111" s="86"/>
      <c r="D111" s="87" t="s">
        <v>1927</v>
      </c>
      <c r="E111" s="88"/>
      <c r="F111" s="88"/>
      <c r="G111" s="88"/>
      <c r="H111" s="88"/>
      <c r="I111" s="88"/>
      <c r="J111" s="89">
        <f>J257</f>
        <v>0</v>
      </c>
      <c r="L111" s="86"/>
    </row>
    <row r="112" spans="2:12" s="238" customFormat="1" ht="14.85" customHeight="1">
      <c r="B112" s="86"/>
      <c r="D112" s="87" t="s">
        <v>1920</v>
      </c>
      <c r="E112" s="88"/>
      <c r="F112" s="88"/>
      <c r="G112" s="88"/>
      <c r="H112" s="88"/>
      <c r="I112" s="88"/>
      <c r="J112" s="89">
        <f>J258</f>
        <v>0</v>
      </c>
      <c r="L112" s="86"/>
    </row>
    <row r="113" spans="2:12" s="238" customFormat="1" ht="14.85" customHeight="1">
      <c r="B113" s="86"/>
      <c r="D113" s="87" t="s">
        <v>1921</v>
      </c>
      <c r="E113" s="88"/>
      <c r="F113" s="88"/>
      <c r="G113" s="88"/>
      <c r="H113" s="88"/>
      <c r="I113" s="88"/>
      <c r="J113" s="89">
        <f>J277</f>
        <v>0</v>
      </c>
      <c r="L113" s="86"/>
    </row>
    <row r="114" spans="2:12" s="238" customFormat="1" ht="14.85" customHeight="1">
      <c r="B114" s="86"/>
      <c r="D114" s="87" t="s">
        <v>1922</v>
      </c>
      <c r="E114" s="88"/>
      <c r="F114" s="88"/>
      <c r="G114" s="88"/>
      <c r="H114" s="88"/>
      <c r="I114" s="88"/>
      <c r="J114" s="89">
        <f>J294</f>
        <v>0</v>
      </c>
      <c r="L114" s="86"/>
    </row>
    <row r="115" spans="2:12" s="238" customFormat="1" ht="14.85" customHeight="1">
      <c r="B115" s="86"/>
      <c r="D115" s="87" t="s">
        <v>1923</v>
      </c>
      <c r="E115" s="88"/>
      <c r="F115" s="88"/>
      <c r="G115" s="88"/>
      <c r="H115" s="88"/>
      <c r="I115" s="88"/>
      <c r="J115" s="89">
        <f>J300</f>
        <v>0</v>
      </c>
      <c r="L115" s="86"/>
    </row>
    <row r="116" spans="2:12" s="238" customFormat="1" ht="14.85" customHeight="1">
      <c r="B116" s="86"/>
      <c r="D116" s="87" t="s">
        <v>1924</v>
      </c>
      <c r="E116" s="88"/>
      <c r="F116" s="88"/>
      <c r="G116" s="88"/>
      <c r="H116" s="88"/>
      <c r="I116" s="88"/>
      <c r="J116" s="89">
        <f>J307</f>
        <v>0</v>
      </c>
      <c r="L116" s="86"/>
    </row>
    <row r="117" spans="2:12" s="238" customFormat="1" ht="19.9" customHeight="1">
      <c r="B117" s="86"/>
      <c r="D117" s="87" t="s">
        <v>1928</v>
      </c>
      <c r="E117" s="88"/>
      <c r="F117" s="88"/>
      <c r="G117" s="88"/>
      <c r="H117" s="88"/>
      <c r="I117" s="88"/>
      <c r="J117" s="89">
        <f>J319</f>
        <v>0</v>
      </c>
      <c r="L117" s="86"/>
    </row>
    <row r="118" spans="2:12" s="238" customFormat="1" ht="14.85" customHeight="1">
      <c r="B118" s="86"/>
      <c r="D118" s="87" t="s">
        <v>1924</v>
      </c>
      <c r="E118" s="88"/>
      <c r="F118" s="88"/>
      <c r="G118" s="88"/>
      <c r="H118" s="88"/>
      <c r="I118" s="88"/>
      <c r="J118" s="89">
        <f>J320</f>
        <v>0</v>
      </c>
      <c r="L118" s="86"/>
    </row>
    <row r="119" spans="2:12" s="238" customFormat="1" ht="19.9" customHeight="1">
      <c r="B119" s="86"/>
      <c r="D119" s="87" t="s">
        <v>1929</v>
      </c>
      <c r="E119" s="88"/>
      <c r="F119" s="88"/>
      <c r="G119" s="88"/>
      <c r="H119" s="88"/>
      <c r="I119" s="88"/>
      <c r="J119" s="89">
        <f>J322</f>
        <v>0</v>
      </c>
      <c r="L119" s="86"/>
    </row>
    <row r="120" spans="2:12" s="238" customFormat="1" ht="19.9" customHeight="1">
      <c r="B120" s="86"/>
      <c r="D120" s="87" t="s">
        <v>1930</v>
      </c>
      <c r="E120" s="88"/>
      <c r="F120" s="88"/>
      <c r="G120" s="88"/>
      <c r="H120" s="88"/>
      <c r="I120" s="88"/>
      <c r="J120" s="89">
        <f>J326</f>
        <v>0</v>
      </c>
      <c r="L120" s="86"/>
    </row>
    <row r="121" spans="2:12" s="238" customFormat="1" ht="19.9" customHeight="1">
      <c r="B121" s="86"/>
      <c r="D121" s="87" t="s">
        <v>1931</v>
      </c>
      <c r="E121" s="88"/>
      <c r="F121" s="88"/>
      <c r="G121" s="88"/>
      <c r="H121" s="88"/>
      <c r="I121" s="88"/>
      <c r="J121" s="89">
        <f>J328</f>
        <v>0</v>
      </c>
      <c r="L121" s="86"/>
    </row>
    <row r="122" spans="1:31" s="49" customFormat="1" ht="21.75" customHeight="1">
      <c r="A122" s="47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6.95" customHeight="1">
      <c r="A123" s="47"/>
      <c r="B123" s="73"/>
      <c r="C123" s="74"/>
      <c r="D123" s="74"/>
      <c r="E123" s="74"/>
      <c r="F123" s="74"/>
      <c r="G123" s="74"/>
      <c r="H123" s="74"/>
      <c r="I123" s="74"/>
      <c r="J123" s="74"/>
      <c r="K123" s="74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="38" customFormat="1" ht="12"/>
    <row r="125" s="38" customFormat="1" ht="12"/>
    <row r="126" s="38" customFormat="1" ht="12"/>
    <row r="127" spans="1:31" s="49" customFormat="1" ht="6.95" customHeight="1">
      <c r="A127" s="47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24.95" customHeight="1">
      <c r="A128" s="47"/>
      <c r="B128" s="46"/>
      <c r="C128" s="43" t="s">
        <v>283</v>
      </c>
      <c r="D128" s="47"/>
      <c r="E128" s="47"/>
      <c r="F128" s="47"/>
      <c r="G128" s="47"/>
      <c r="H128" s="47"/>
      <c r="I128" s="47"/>
      <c r="J128" s="47"/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6.95" customHeight="1">
      <c r="A129" s="47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49" customFormat="1" ht="12" customHeight="1">
      <c r="A130" s="47"/>
      <c r="B130" s="46"/>
      <c r="C130" s="45" t="s">
        <v>16</v>
      </c>
      <c r="D130" s="47"/>
      <c r="E130" s="47"/>
      <c r="F130" s="47"/>
      <c r="G130" s="47"/>
      <c r="H130" s="47"/>
      <c r="I130" s="47"/>
      <c r="J130" s="47"/>
      <c r="K130" s="47"/>
      <c r="L130" s="4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s="49" customFormat="1" ht="16.5" customHeight="1">
      <c r="A131" s="47"/>
      <c r="B131" s="46"/>
      <c r="C131" s="47"/>
      <c r="D131" s="47"/>
      <c r="E131" s="292" t="str">
        <f>E7</f>
        <v>Expozice Jihozápadní Afrika, ZOO Dvůr Králové a.s. - Změna B, 2.etapa</v>
      </c>
      <c r="F131" s="293"/>
      <c r="G131" s="293"/>
      <c r="H131" s="293"/>
      <c r="I131" s="47"/>
      <c r="J131" s="47"/>
      <c r="K131" s="47"/>
      <c r="L131" s="48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2:12" s="38" customFormat="1" ht="12" customHeight="1">
      <c r="B132" s="42"/>
      <c r="C132" s="45" t="s">
        <v>171</v>
      </c>
      <c r="L132" s="42"/>
    </row>
    <row r="133" spans="1:31" s="49" customFormat="1" ht="16.5" customHeight="1">
      <c r="A133" s="47"/>
      <c r="B133" s="46"/>
      <c r="C133" s="47"/>
      <c r="D133" s="47"/>
      <c r="E133" s="292" t="s">
        <v>175</v>
      </c>
      <c r="F133" s="291"/>
      <c r="G133" s="291"/>
      <c r="H133" s="291"/>
      <c r="I133" s="47"/>
      <c r="J133" s="47"/>
      <c r="K133" s="47"/>
      <c r="L133" s="48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1:31" s="49" customFormat="1" ht="12" customHeight="1">
      <c r="A134" s="47"/>
      <c r="B134" s="46"/>
      <c r="C134" s="45" t="s">
        <v>179</v>
      </c>
      <c r="D134" s="47"/>
      <c r="E134" s="47"/>
      <c r="F134" s="47"/>
      <c r="G134" s="47"/>
      <c r="H134" s="47"/>
      <c r="I134" s="47"/>
      <c r="J134" s="47"/>
      <c r="K134" s="47"/>
      <c r="L134" s="48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1:31" s="49" customFormat="1" ht="16.5" customHeight="1">
      <c r="A135" s="47"/>
      <c r="B135" s="46"/>
      <c r="C135" s="47"/>
      <c r="D135" s="47"/>
      <c r="E135" s="249" t="str">
        <f>E11</f>
        <v>db - Elektrotechnika silnoproud - změna B, 2. etapa</v>
      </c>
      <c r="F135" s="291"/>
      <c r="G135" s="291"/>
      <c r="H135" s="291"/>
      <c r="I135" s="47"/>
      <c r="J135" s="47"/>
      <c r="K135" s="47"/>
      <c r="L135" s="48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1:31" s="49" customFormat="1" ht="6.95" customHeight="1">
      <c r="A136" s="47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8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1:31" s="49" customFormat="1" ht="12" customHeight="1">
      <c r="A137" s="47"/>
      <c r="B137" s="46"/>
      <c r="C137" s="45" t="s">
        <v>20</v>
      </c>
      <c r="D137" s="47"/>
      <c r="E137" s="47"/>
      <c r="F137" s="50" t="str">
        <f>F14</f>
        <v xml:space="preserve"> </v>
      </c>
      <c r="G137" s="47"/>
      <c r="H137" s="47"/>
      <c r="I137" s="45" t="s">
        <v>22</v>
      </c>
      <c r="J137" s="210">
        <f>IF(J14="","",J14)</f>
        <v>0</v>
      </c>
      <c r="K137" s="47"/>
      <c r="L137" s="48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1:31" s="49" customFormat="1" ht="6.95" customHeight="1">
      <c r="A138" s="47"/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8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1:31" s="49" customFormat="1" ht="40.15" customHeight="1">
      <c r="A139" s="47"/>
      <c r="B139" s="46"/>
      <c r="C139" s="45" t="s">
        <v>23</v>
      </c>
      <c r="D139" s="47"/>
      <c r="E139" s="47"/>
      <c r="F139" s="50" t="str">
        <f>E17</f>
        <v>ZOO Dvůr Králové a.s., Štefánikova 1029, D.K.n.L.</v>
      </c>
      <c r="G139" s="47"/>
      <c r="H139" s="47"/>
      <c r="I139" s="45" t="s">
        <v>29</v>
      </c>
      <c r="J139" s="77" t="str">
        <f>E23</f>
        <v>Projektis spol. s r.o., Legionářská 562, D.K.n.L.</v>
      </c>
      <c r="K139" s="47"/>
      <c r="L139" s="48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1:31" s="49" customFormat="1" ht="15.2" customHeight="1">
      <c r="A140" s="47"/>
      <c r="B140" s="46"/>
      <c r="C140" s="45" t="s">
        <v>27</v>
      </c>
      <c r="D140" s="47"/>
      <c r="E140" s="47"/>
      <c r="F140" s="50" t="str">
        <f>IF(E20="","",E20)</f>
        <v>Vyplň údaj</v>
      </c>
      <c r="G140" s="47"/>
      <c r="H140" s="47"/>
      <c r="I140" s="45" t="s">
        <v>32</v>
      </c>
      <c r="J140" s="77" t="str">
        <f>E26</f>
        <v>ing. V. Švehla</v>
      </c>
      <c r="K140" s="47"/>
      <c r="L140" s="48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1:31" s="49" customFormat="1" ht="10.35" customHeight="1">
      <c r="A141" s="47"/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8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1:31" s="99" customFormat="1" ht="29.25" customHeight="1">
      <c r="A142" s="90"/>
      <c r="B142" s="91"/>
      <c r="C142" s="92" t="s">
        <v>284</v>
      </c>
      <c r="D142" s="93" t="s">
        <v>60</v>
      </c>
      <c r="E142" s="93" t="s">
        <v>56</v>
      </c>
      <c r="F142" s="93" t="s">
        <v>57</v>
      </c>
      <c r="G142" s="93" t="s">
        <v>285</v>
      </c>
      <c r="H142" s="93" t="s">
        <v>286</v>
      </c>
      <c r="I142" s="93" t="s">
        <v>287</v>
      </c>
      <c r="J142" s="93" t="s">
        <v>258</v>
      </c>
      <c r="K142" s="94" t="s">
        <v>288</v>
      </c>
      <c r="L142" s="95"/>
      <c r="M142" s="96" t="s">
        <v>1</v>
      </c>
      <c r="N142" s="97" t="s">
        <v>39</v>
      </c>
      <c r="O142" s="97" t="s">
        <v>289</v>
      </c>
      <c r="P142" s="97" t="s">
        <v>290</v>
      </c>
      <c r="Q142" s="97" t="s">
        <v>291</v>
      </c>
      <c r="R142" s="97" t="s">
        <v>292</v>
      </c>
      <c r="S142" s="97" t="s">
        <v>293</v>
      </c>
      <c r="T142" s="98" t="s">
        <v>294</v>
      </c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</row>
    <row r="143" spans="1:63" s="49" customFormat="1" ht="22.9" customHeight="1">
      <c r="A143" s="47"/>
      <c r="B143" s="46"/>
      <c r="C143" s="100" t="s">
        <v>295</v>
      </c>
      <c r="D143" s="47"/>
      <c r="E143" s="47"/>
      <c r="F143" s="47"/>
      <c r="G143" s="47"/>
      <c r="H143" s="47"/>
      <c r="I143" s="47"/>
      <c r="J143" s="101">
        <f>BK143</f>
        <v>0</v>
      </c>
      <c r="K143" s="47"/>
      <c r="L143" s="46"/>
      <c r="M143" s="102"/>
      <c r="N143" s="103"/>
      <c r="O143" s="55"/>
      <c r="P143" s="104">
        <f>P144</f>
        <v>0</v>
      </c>
      <c r="Q143" s="55"/>
      <c r="R143" s="104">
        <f>R144</f>
        <v>0</v>
      </c>
      <c r="S143" s="55"/>
      <c r="T143" s="105">
        <f>T144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T143" s="39" t="s">
        <v>74</v>
      </c>
      <c r="AU143" s="39" t="s">
        <v>260</v>
      </c>
      <c r="BK143" s="106">
        <f>BK144</f>
        <v>0</v>
      </c>
    </row>
    <row r="144" spans="2:63" s="107" customFormat="1" ht="25.9" customHeight="1">
      <c r="B144" s="108"/>
      <c r="D144" s="109" t="s">
        <v>74</v>
      </c>
      <c r="E144" s="110" t="s">
        <v>358</v>
      </c>
      <c r="F144" s="110" t="s">
        <v>1932</v>
      </c>
      <c r="J144" s="111">
        <f>BK144</f>
        <v>0</v>
      </c>
      <c r="L144" s="108"/>
      <c r="M144" s="112"/>
      <c r="N144" s="113"/>
      <c r="O144" s="113"/>
      <c r="P144" s="114">
        <f>P145+P181+P183+P185+P253+P255+P257+P319+P322+P326+P328</f>
        <v>0</v>
      </c>
      <c r="Q144" s="113"/>
      <c r="R144" s="114">
        <f>R145+R181+R183+R185+R253+R255+R257+R319+R322+R326+R328</f>
        <v>0</v>
      </c>
      <c r="S144" s="113"/>
      <c r="T144" s="115">
        <f>T145+T181+T183+T185+T253+T255+T257+T319+T322+T326+T328</f>
        <v>0</v>
      </c>
      <c r="AR144" s="109" t="s">
        <v>310</v>
      </c>
      <c r="AT144" s="116" t="s">
        <v>74</v>
      </c>
      <c r="AU144" s="116" t="s">
        <v>75</v>
      </c>
      <c r="AY144" s="109" t="s">
        <v>298</v>
      </c>
      <c r="BK144" s="117">
        <f>BK145+BK181+BK183+BK185+BK253+BK255+BK257+BK319+BK322+BK326+BK328</f>
        <v>0</v>
      </c>
    </row>
    <row r="145" spans="2:63" s="107" customFormat="1" ht="22.9" customHeight="1">
      <c r="B145" s="108"/>
      <c r="D145" s="109" t="s">
        <v>74</v>
      </c>
      <c r="E145" s="118" t="s">
        <v>1933</v>
      </c>
      <c r="F145" s="118" t="s">
        <v>1934</v>
      </c>
      <c r="J145" s="119">
        <f>BK145</f>
        <v>0</v>
      </c>
      <c r="L145" s="108"/>
      <c r="M145" s="112"/>
      <c r="N145" s="113"/>
      <c r="O145" s="113"/>
      <c r="P145" s="114">
        <f>SUM(P146:P180)</f>
        <v>0</v>
      </c>
      <c r="Q145" s="113"/>
      <c r="R145" s="114">
        <f>SUM(R146:R180)</f>
        <v>0</v>
      </c>
      <c r="S145" s="113"/>
      <c r="T145" s="115">
        <f>SUM(T146:T180)</f>
        <v>0</v>
      </c>
      <c r="AR145" s="109" t="s">
        <v>310</v>
      </c>
      <c r="AT145" s="116" t="s">
        <v>74</v>
      </c>
      <c r="AU145" s="116" t="s">
        <v>8</v>
      </c>
      <c r="AY145" s="109" t="s">
        <v>298</v>
      </c>
      <c r="BK145" s="117">
        <f>SUM(BK146:BK180)</f>
        <v>0</v>
      </c>
    </row>
    <row r="146" spans="1:65" s="49" customFormat="1" ht="14.45" customHeight="1">
      <c r="A146" s="47"/>
      <c r="B146" s="46"/>
      <c r="C146" s="120" t="s">
        <v>8</v>
      </c>
      <c r="D146" s="120" t="s">
        <v>358</v>
      </c>
      <c r="E146" s="121" t="s">
        <v>1935</v>
      </c>
      <c r="F146" s="122" t="s">
        <v>1936</v>
      </c>
      <c r="G146" s="123" t="s">
        <v>1710</v>
      </c>
      <c r="H146" s="124">
        <v>1</v>
      </c>
      <c r="I146" s="24"/>
      <c r="J146" s="125">
        <f aca="true" t="shared" si="0" ref="J146:J180">ROUND(I146*H146,0)</f>
        <v>0</v>
      </c>
      <c r="K146" s="122" t="s">
        <v>1</v>
      </c>
      <c r="L146" s="126"/>
      <c r="M146" s="127" t="s">
        <v>1</v>
      </c>
      <c r="N146" s="128" t="s">
        <v>40</v>
      </c>
      <c r="O146" s="129"/>
      <c r="P146" s="130">
        <f aca="true" t="shared" si="1" ref="P146:P180">O146*H146</f>
        <v>0</v>
      </c>
      <c r="Q146" s="130">
        <v>0</v>
      </c>
      <c r="R146" s="130">
        <f aca="true" t="shared" si="2" ref="R146:R180">Q146*H146</f>
        <v>0</v>
      </c>
      <c r="S146" s="130">
        <v>0</v>
      </c>
      <c r="T146" s="131">
        <f aca="true" t="shared" si="3" ref="T146:T180">S146*H146</f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340</v>
      </c>
      <c r="AT146" s="132" t="s">
        <v>358</v>
      </c>
      <c r="AU146" s="132" t="s">
        <v>83</v>
      </c>
      <c r="AY146" s="39" t="s">
        <v>298</v>
      </c>
      <c r="BE146" s="133">
        <f aca="true" t="shared" si="4" ref="BE146:BE180">IF(N146="základní",J146,0)</f>
        <v>0</v>
      </c>
      <c r="BF146" s="133">
        <f aca="true" t="shared" si="5" ref="BF146:BF180">IF(N146="snížená",J146,0)</f>
        <v>0</v>
      </c>
      <c r="BG146" s="133">
        <f aca="true" t="shared" si="6" ref="BG146:BG180">IF(N146="zákl. přenesená",J146,0)</f>
        <v>0</v>
      </c>
      <c r="BH146" s="133">
        <f aca="true" t="shared" si="7" ref="BH146:BH180">IF(N146="sníž. přenesená",J146,0)</f>
        <v>0</v>
      </c>
      <c r="BI146" s="133">
        <f aca="true" t="shared" si="8" ref="BI146:BI180">IF(N146="nulová",J146,0)</f>
        <v>0</v>
      </c>
      <c r="BJ146" s="39" t="s">
        <v>8</v>
      </c>
      <c r="BK146" s="133">
        <f aca="true" t="shared" si="9" ref="BK146:BK180">ROUND(I146*H146,0)</f>
        <v>0</v>
      </c>
      <c r="BL146" s="39" t="s">
        <v>304</v>
      </c>
      <c r="BM146" s="132" t="s">
        <v>1937</v>
      </c>
    </row>
    <row r="147" spans="1:65" s="49" customFormat="1" ht="14.45" customHeight="1">
      <c r="A147" s="47"/>
      <c r="B147" s="46"/>
      <c r="C147" s="120" t="s">
        <v>83</v>
      </c>
      <c r="D147" s="120" t="s">
        <v>358</v>
      </c>
      <c r="E147" s="121" t="s">
        <v>1938</v>
      </c>
      <c r="F147" s="122" t="s">
        <v>1939</v>
      </c>
      <c r="G147" s="123" t="s">
        <v>1710</v>
      </c>
      <c r="H147" s="124">
        <v>1</v>
      </c>
      <c r="I147" s="24"/>
      <c r="J147" s="125">
        <f t="shared" si="0"/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340</v>
      </c>
      <c r="AT147" s="132" t="s">
        <v>358</v>
      </c>
      <c r="AU147" s="132" t="s">
        <v>83</v>
      </c>
      <c r="AY147" s="39" t="s">
        <v>298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39" t="s">
        <v>8</v>
      </c>
      <c r="BK147" s="133">
        <f t="shared" si="9"/>
        <v>0</v>
      </c>
      <c r="BL147" s="39" t="s">
        <v>304</v>
      </c>
      <c r="BM147" s="132" t="s">
        <v>1940</v>
      </c>
    </row>
    <row r="148" spans="1:65" s="49" customFormat="1" ht="14.45" customHeight="1">
      <c r="A148" s="47"/>
      <c r="B148" s="46"/>
      <c r="C148" s="120" t="s">
        <v>310</v>
      </c>
      <c r="D148" s="120" t="s">
        <v>358</v>
      </c>
      <c r="E148" s="121" t="s">
        <v>1941</v>
      </c>
      <c r="F148" s="122" t="s">
        <v>1942</v>
      </c>
      <c r="G148" s="123" t="s">
        <v>1710</v>
      </c>
      <c r="H148" s="124">
        <v>1</v>
      </c>
      <c r="I148" s="24"/>
      <c r="J148" s="125">
        <f t="shared" si="0"/>
        <v>0</v>
      </c>
      <c r="K148" s="122" t="s">
        <v>1</v>
      </c>
      <c r="L148" s="126"/>
      <c r="M148" s="127" t="s">
        <v>1</v>
      </c>
      <c r="N148" s="128" t="s">
        <v>40</v>
      </c>
      <c r="O148" s="129"/>
      <c r="P148" s="130">
        <f t="shared" si="1"/>
        <v>0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340</v>
      </c>
      <c r="AT148" s="132" t="s">
        <v>358</v>
      </c>
      <c r="AU148" s="132" t="s">
        <v>83</v>
      </c>
      <c r="AY148" s="39" t="s">
        <v>298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39" t="s">
        <v>8</v>
      </c>
      <c r="BK148" s="133">
        <f t="shared" si="9"/>
        <v>0</v>
      </c>
      <c r="BL148" s="39" t="s">
        <v>304</v>
      </c>
      <c r="BM148" s="132" t="s">
        <v>1943</v>
      </c>
    </row>
    <row r="149" spans="1:65" s="49" customFormat="1" ht="14.45" customHeight="1">
      <c r="A149" s="47"/>
      <c r="B149" s="46"/>
      <c r="C149" s="120" t="s">
        <v>304</v>
      </c>
      <c r="D149" s="120" t="s">
        <v>358</v>
      </c>
      <c r="E149" s="121" t="s">
        <v>1944</v>
      </c>
      <c r="F149" s="122" t="s">
        <v>1945</v>
      </c>
      <c r="G149" s="123" t="s">
        <v>392</v>
      </c>
      <c r="H149" s="124">
        <v>0.8</v>
      </c>
      <c r="I149" s="24"/>
      <c r="J149" s="125">
        <f t="shared" si="0"/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 t="shared" si="1"/>
        <v>0</v>
      </c>
      <c r="Q149" s="130">
        <v>0</v>
      </c>
      <c r="R149" s="130">
        <f t="shared" si="2"/>
        <v>0</v>
      </c>
      <c r="S149" s="130">
        <v>0</v>
      </c>
      <c r="T149" s="131">
        <f t="shared" si="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340</v>
      </c>
      <c r="AT149" s="132" t="s">
        <v>358</v>
      </c>
      <c r="AU149" s="132" t="s">
        <v>83</v>
      </c>
      <c r="AY149" s="39" t="s">
        <v>298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39" t="s">
        <v>8</v>
      </c>
      <c r="BK149" s="133">
        <f t="shared" si="9"/>
        <v>0</v>
      </c>
      <c r="BL149" s="39" t="s">
        <v>304</v>
      </c>
      <c r="BM149" s="132" t="s">
        <v>1946</v>
      </c>
    </row>
    <row r="150" spans="1:65" s="49" customFormat="1" ht="14.45" customHeight="1">
      <c r="A150" s="47"/>
      <c r="B150" s="46"/>
      <c r="C150" s="120" t="s">
        <v>327</v>
      </c>
      <c r="D150" s="120" t="s">
        <v>358</v>
      </c>
      <c r="E150" s="121" t="s">
        <v>1947</v>
      </c>
      <c r="F150" s="122" t="s">
        <v>1948</v>
      </c>
      <c r="G150" s="123" t="s">
        <v>1710</v>
      </c>
      <c r="H150" s="124">
        <v>2</v>
      </c>
      <c r="I150" s="24"/>
      <c r="J150" s="125">
        <f t="shared" si="0"/>
        <v>0</v>
      </c>
      <c r="K150" s="122" t="s">
        <v>1</v>
      </c>
      <c r="L150" s="126"/>
      <c r="M150" s="127" t="s">
        <v>1</v>
      </c>
      <c r="N150" s="128" t="s">
        <v>40</v>
      </c>
      <c r="O150" s="129"/>
      <c r="P150" s="130">
        <f t="shared" si="1"/>
        <v>0</v>
      </c>
      <c r="Q150" s="130">
        <v>0</v>
      </c>
      <c r="R150" s="130">
        <f t="shared" si="2"/>
        <v>0</v>
      </c>
      <c r="S150" s="130">
        <v>0</v>
      </c>
      <c r="T150" s="131">
        <f t="shared" si="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340</v>
      </c>
      <c r="AT150" s="132" t="s">
        <v>358</v>
      </c>
      <c r="AU150" s="132" t="s">
        <v>83</v>
      </c>
      <c r="AY150" s="39" t="s">
        <v>298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39" t="s">
        <v>8</v>
      </c>
      <c r="BK150" s="133">
        <f t="shared" si="9"/>
        <v>0</v>
      </c>
      <c r="BL150" s="39" t="s">
        <v>304</v>
      </c>
      <c r="BM150" s="132" t="s">
        <v>1949</v>
      </c>
    </row>
    <row r="151" spans="1:65" s="49" customFormat="1" ht="14.45" customHeight="1">
      <c r="A151" s="47"/>
      <c r="B151" s="46"/>
      <c r="C151" s="120" t="s">
        <v>332</v>
      </c>
      <c r="D151" s="120" t="s">
        <v>358</v>
      </c>
      <c r="E151" s="121" t="s">
        <v>1950</v>
      </c>
      <c r="F151" s="122" t="s">
        <v>1951</v>
      </c>
      <c r="G151" s="123" t="s">
        <v>1710</v>
      </c>
      <c r="H151" s="124">
        <v>2</v>
      </c>
      <c r="I151" s="24"/>
      <c r="J151" s="125">
        <f t="shared" si="0"/>
        <v>0</v>
      </c>
      <c r="K151" s="122" t="s">
        <v>1</v>
      </c>
      <c r="L151" s="126"/>
      <c r="M151" s="127" t="s">
        <v>1</v>
      </c>
      <c r="N151" s="128" t="s">
        <v>40</v>
      </c>
      <c r="O151" s="129"/>
      <c r="P151" s="130">
        <f t="shared" si="1"/>
        <v>0</v>
      </c>
      <c r="Q151" s="130">
        <v>0</v>
      </c>
      <c r="R151" s="130">
        <f t="shared" si="2"/>
        <v>0</v>
      </c>
      <c r="S151" s="130">
        <v>0</v>
      </c>
      <c r="T151" s="131">
        <f t="shared" si="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340</v>
      </c>
      <c r="AT151" s="132" t="s">
        <v>358</v>
      </c>
      <c r="AU151" s="132" t="s">
        <v>83</v>
      </c>
      <c r="AY151" s="39" t="s">
        <v>298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39" t="s">
        <v>8</v>
      </c>
      <c r="BK151" s="133">
        <f t="shared" si="9"/>
        <v>0</v>
      </c>
      <c r="BL151" s="39" t="s">
        <v>304</v>
      </c>
      <c r="BM151" s="132" t="s">
        <v>1952</v>
      </c>
    </row>
    <row r="152" spans="1:65" s="49" customFormat="1" ht="14.45" customHeight="1">
      <c r="A152" s="47"/>
      <c r="B152" s="46"/>
      <c r="C152" s="120" t="s">
        <v>336</v>
      </c>
      <c r="D152" s="120" t="s">
        <v>358</v>
      </c>
      <c r="E152" s="121" t="s">
        <v>1953</v>
      </c>
      <c r="F152" s="122" t="s">
        <v>1954</v>
      </c>
      <c r="G152" s="123" t="s">
        <v>1710</v>
      </c>
      <c r="H152" s="124">
        <v>1</v>
      </c>
      <c r="I152" s="24"/>
      <c r="J152" s="125">
        <f t="shared" si="0"/>
        <v>0</v>
      </c>
      <c r="K152" s="122" t="s">
        <v>1</v>
      </c>
      <c r="L152" s="126"/>
      <c r="M152" s="127" t="s">
        <v>1</v>
      </c>
      <c r="N152" s="128" t="s">
        <v>40</v>
      </c>
      <c r="O152" s="129"/>
      <c r="P152" s="130">
        <f t="shared" si="1"/>
        <v>0</v>
      </c>
      <c r="Q152" s="130">
        <v>0</v>
      </c>
      <c r="R152" s="130">
        <f t="shared" si="2"/>
        <v>0</v>
      </c>
      <c r="S152" s="130">
        <v>0</v>
      </c>
      <c r="T152" s="131">
        <f t="shared" si="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340</v>
      </c>
      <c r="AT152" s="132" t="s">
        <v>358</v>
      </c>
      <c r="AU152" s="132" t="s">
        <v>83</v>
      </c>
      <c r="AY152" s="39" t="s">
        <v>298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39" t="s">
        <v>8</v>
      </c>
      <c r="BK152" s="133">
        <f t="shared" si="9"/>
        <v>0</v>
      </c>
      <c r="BL152" s="39" t="s">
        <v>304</v>
      </c>
      <c r="BM152" s="132" t="s">
        <v>1955</v>
      </c>
    </row>
    <row r="153" spans="1:65" s="49" customFormat="1" ht="14.45" customHeight="1">
      <c r="A153" s="47"/>
      <c r="B153" s="46"/>
      <c r="C153" s="120" t="s">
        <v>340</v>
      </c>
      <c r="D153" s="120" t="s">
        <v>358</v>
      </c>
      <c r="E153" s="121" t="s">
        <v>1956</v>
      </c>
      <c r="F153" s="122" t="s">
        <v>1957</v>
      </c>
      <c r="G153" s="123" t="s">
        <v>1710</v>
      </c>
      <c r="H153" s="124">
        <v>1</v>
      </c>
      <c r="I153" s="24"/>
      <c r="J153" s="125">
        <f t="shared" si="0"/>
        <v>0</v>
      </c>
      <c r="K153" s="122" t="s">
        <v>1</v>
      </c>
      <c r="L153" s="126"/>
      <c r="M153" s="127" t="s">
        <v>1</v>
      </c>
      <c r="N153" s="128" t="s">
        <v>40</v>
      </c>
      <c r="O153" s="129"/>
      <c r="P153" s="130">
        <f t="shared" si="1"/>
        <v>0</v>
      </c>
      <c r="Q153" s="130">
        <v>0</v>
      </c>
      <c r="R153" s="130">
        <f t="shared" si="2"/>
        <v>0</v>
      </c>
      <c r="S153" s="130">
        <v>0</v>
      </c>
      <c r="T153" s="131">
        <f t="shared" si="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340</v>
      </c>
      <c r="AT153" s="132" t="s">
        <v>358</v>
      </c>
      <c r="AU153" s="132" t="s">
        <v>83</v>
      </c>
      <c r="AY153" s="39" t="s">
        <v>298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39" t="s">
        <v>8</v>
      </c>
      <c r="BK153" s="133">
        <f t="shared" si="9"/>
        <v>0</v>
      </c>
      <c r="BL153" s="39" t="s">
        <v>304</v>
      </c>
      <c r="BM153" s="132" t="s">
        <v>1958</v>
      </c>
    </row>
    <row r="154" spans="1:65" s="49" customFormat="1" ht="14.45" customHeight="1">
      <c r="A154" s="47"/>
      <c r="B154" s="46"/>
      <c r="C154" s="120" t="s">
        <v>344</v>
      </c>
      <c r="D154" s="120" t="s">
        <v>358</v>
      </c>
      <c r="E154" s="121" t="s">
        <v>1959</v>
      </c>
      <c r="F154" s="122" t="s">
        <v>1960</v>
      </c>
      <c r="G154" s="123" t="s">
        <v>1710</v>
      </c>
      <c r="H154" s="124">
        <v>2</v>
      </c>
      <c r="I154" s="24"/>
      <c r="J154" s="125">
        <f t="shared" si="0"/>
        <v>0</v>
      </c>
      <c r="K154" s="122" t="s">
        <v>1</v>
      </c>
      <c r="L154" s="126"/>
      <c r="M154" s="127" t="s">
        <v>1</v>
      </c>
      <c r="N154" s="128" t="s">
        <v>40</v>
      </c>
      <c r="O154" s="129"/>
      <c r="P154" s="130">
        <f t="shared" si="1"/>
        <v>0</v>
      </c>
      <c r="Q154" s="130">
        <v>0</v>
      </c>
      <c r="R154" s="130">
        <f t="shared" si="2"/>
        <v>0</v>
      </c>
      <c r="S154" s="130">
        <v>0</v>
      </c>
      <c r="T154" s="131">
        <f t="shared" si="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340</v>
      </c>
      <c r="AT154" s="132" t="s">
        <v>358</v>
      </c>
      <c r="AU154" s="132" t="s">
        <v>83</v>
      </c>
      <c r="AY154" s="39" t="s">
        <v>298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39" t="s">
        <v>8</v>
      </c>
      <c r="BK154" s="133">
        <f t="shared" si="9"/>
        <v>0</v>
      </c>
      <c r="BL154" s="39" t="s">
        <v>304</v>
      </c>
      <c r="BM154" s="132" t="s">
        <v>1961</v>
      </c>
    </row>
    <row r="155" spans="1:65" s="49" customFormat="1" ht="14.45" customHeight="1">
      <c r="A155" s="47"/>
      <c r="B155" s="46"/>
      <c r="C155" s="120" t="s">
        <v>350</v>
      </c>
      <c r="D155" s="120" t="s">
        <v>358</v>
      </c>
      <c r="E155" s="121" t="s">
        <v>1962</v>
      </c>
      <c r="F155" s="122" t="s">
        <v>1963</v>
      </c>
      <c r="G155" s="123" t="s">
        <v>1710</v>
      </c>
      <c r="H155" s="124">
        <v>1</v>
      </c>
      <c r="I155" s="24"/>
      <c r="J155" s="125">
        <f t="shared" si="0"/>
        <v>0</v>
      </c>
      <c r="K155" s="122" t="s">
        <v>1</v>
      </c>
      <c r="L155" s="126"/>
      <c r="M155" s="127" t="s">
        <v>1</v>
      </c>
      <c r="N155" s="128" t="s">
        <v>40</v>
      </c>
      <c r="O155" s="129"/>
      <c r="P155" s="130">
        <f t="shared" si="1"/>
        <v>0</v>
      </c>
      <c r="Q155" s="130">
        <v>0</v>
      </c>
      <c r="R155" s="130">
        <f t="shared" si="2"/>
        <v>0</v>
      </c>
      <c r="S155" s="130">
        <v>0</v>
      </c>
      <c r="T155" s="131">
        <f t="shared" si="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340</v>
      </c>
      <c r="AT155" s="132" t="s">
        <v>358</v>
      </c>
      <c r="AU155" s="132" t="s">
        <v>83</v>
      </c>
      <c r="AY155" s="39" t="s">
        <v>298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39" t="s">
        <v>8</v>
      </c>
      <c r="BK155" s="133">
        <f t="shared" si="9"/>
        <v>0</v>
      </c>
      <c r="BL155" s="39" t="s">
        <v>304</v>
      </c>
      <c r="BM155" s="132" t="s">
        <v>1964</v>
      </c>
    </row>
    <row r="156" spans="1:65" s="49" customFormat="1" ht="14.45" customHeight="1">
      <c r="A156" s="47"/>
      <c r="B156" s="46"/>
      <c r="C156" s="120" t="s">
        <v>357</v>
      </c>
      <c r="D156" s="120" t="s">
        <v>358</v>
      </c>
      <c r="E156" s="121" t="s">
        <v>1965</v>
      </c>
      <c r="F156" s="122" t="s">
        <v>1966</v>
      </c>
      <c r="G156" s="123" t="s">
        <v>1710</v>
      </c>
      <c r="H156" s="124">
        <v>1</v>
      </c>
      <c r="I156" s="24"/>
      <c r="J156" s="125">
        <f t="shared" si="0"/>
        <v>0</v>
      </c>
      <c r="K156" s="122" t="s">
        <v>1</v>
      </c>
      <c r="L156" s="126"/>
      <c r="M156" s="127" t="s">
        <v>1</v>
      </c>
      <c r="N156" s="128" t="s">
        <v>40</v>
      </c>
      <c r="O156" s="129"/>
      <c r="P156" s="130">
        <f t="shared" si="1"/>
        <v>0</v>
      </c>
      <c r="Q156" s="130">
        <v>0</v>
      </c>
      <c r="R156" s="130">
        <f t="shared" si="2"/>
        <v>0</v>
      </c>
      <c r="S156" s="130">
        <v>0</v>
      </c>
      <c r="T156" s="131">
        <f t="shared" si="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340</v>
      </c>
      <c r="AT156" s="132" t="s">
        <v>358</v>
      </c>
      <c r="AU156" s="132" t="s">
        <v>83</v>
      </c>
      <c r="AY156" s="39" t="s">
        <v>298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39" t="s">
        <v>8</v>
      </c>
      <c r="BK156" s="133">
        <f t="shared" si="9"/>
        <v>0</v>
      </c>
      <c r="BL156" s="39" t="s">
        <v>304</v>
      </c>
      <c r="BM156" s="132" t="s">
        <v>1967</v>
      </c>
    </row>
    <row r="157" spans="1:65" s="49" customFormat="1" ht="14.45" customHeight="1">
      <c r="A157" s="47"/>
      <c r="B157" s="46"/>
      <c r="C157" s="120" t="s">
        <v>363</v>
      </c>
      <c r="D157" s="120" t="s">
        <v>358</v>
      </c>
      <c r="E157" s="121" t="s">
        <v>1968</v>
      </c>
      <c r="F157" s="122" t="s">
        <v>1969</v>
      </c>
      <c r="G157" s="123" t="s">
        <v>1710</v>
      </c>
      <c r="H157" s="124">
        <v>1</v>
      </c>
      <c r="I157" s="24"/>
      <c r="J157" s="125">
        <f t="shared" si="0"/>
        <v>0</v>
      </c>
      <c r="K157" s="122" t="s">
        <v>1</v>
      </c>
      <c r="L157" s="126"/>
      <c r="M157" s="127" t="s">
        <v>1</v>
      </c>
      <c r="N157" s="128" t="s">
        <v>40</v>
      </c>
      <c r="O157" s="129"/>
      <c r="P157" s="130">
        <f t="shared" si="1"/>
        <v>0</v>
      </c>
      <c r="Q157" s="130">
        <v>0</v>
      </c>
      <c r="R157" s="130">
        <f t="shared" si="2"/>
        <v>0</v>
      </c>
      <c r="S157" s="130">
        <v>0</v>
      </c>
      <c r="T157" s="131">
        <f t="shared" si="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340</v>
      </c>
      <c r="AT157" s="132" t="s">
        <v>358</v>
      </c>
      <c r="AU157" s="132" t="s">
        <v>83</v>
      </c>
      <c r="AY157" s="39" t="s">
        <v>298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39" t="s">
        <v>8</v>
      </c>
      <c r="BK157" s="133">
        <f t="shared" si="9"/>
        <v>0</v>
      </c>
      <c r="BL157" s="39" t="s">
        <v>304</v>
      </c>
      <c r="BM157" s="132" t="s">
        <v>1970</v>
      </c>
    </row>
    <row r="158" spans="1:65" s="49" customFormat="1" ht="14.45" customHeight="1">
      <c r="A158" s="47"/>
      <c r="B158" s="46"/>
      <c r="C158" s="120" t="s">
        <v>367</v>
      </c>
      <c r="D158" s="120" t="s">
        <v>358</v>
      </c>
      <c r="E158" s="121" t="s">
        <v>1971</v>
      </c>
      <c r="F158" s="122" t="s">
        <v>1972</v>
      </c>
      <c r="G158" s="123" t="s">
        <v>1710</v>
      </c>
      <c r="H158" s="124">
        <v>1</v>
      </c>
      <c r="I158" s="24"/>
      <c r="J158" s="125">
        <f t="shared" si="0"/>
        <v>0</v>
      </c>
      <c r="K158" s="122" t="s">
        <v>1</v>
      </c>
      <c r="L158" s="126"/>
      <c r="M158" s="127" t="s">
        <v>1</v>
      </c>
      <c r="N158" s="128" t="s">
        <v>40</v>
      </c>
      <c r="O158" s="129"/>
      <c r="P158" s="130">
        <f t="shared" si="1"/>
        <v>0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340</v>
      </c>
      <c r="AT158" s="132" t="s">
        <v>358</v>
      </c>
      <c r="AU158" s="132" t="s">
        <v>83</v>
      </c>
      <c r="AY158" s="39" t="s">
        <v>298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39" t="s">
        <v>8</v>
      </c>
      <c r="BK158" s="133">
        <f t="shared" si="9"/>
        <v>0</v>
      </c>
      <c r="BL158" s="39" t="s">
        <v>304</v>
      </c>
      <c r="BM158" s="132" t="s">
        <v>1973</v>
      </c>
    </row>
    <row r="159" spans="1:65" s="49" customFormat="1" ht="14.45" customHeight="1">
      <c r="A159" s="47"/>
      <c r="B159" s="46"/>
      <c r="C159" s="120" t="s">
        <v>371</v>
      </c>
      <c r="D159" s="120" t="s">
        <v>358</v>
      </c>
      <c r="E159" s="121" t="s">
        <v>1974</v>
      </c>
      <c r="F159" s="122" t="s">
        <v>1975</v>
      </c>
      <c r="G159" s="123" t="s">
        <v>1710</v>
      </c>
      <c r="H159" s="124">
        <v>2</v>
      </c>
      <c r="I159" s="24"/>
      <c r="J159" s="125">
        <f t="shared" si="0"/>
        <v>0</v>
      </c>
      <c r="K159" s="122" t="s">
        <v>1</v>
      </c>
      <c r="L159" s="126"/>
      <c r="M159" s="127" t="s">
        <v>1</v>
      </c>
      <c r="N159" s="128" t="s">
        <v>40</v>
      </c>
      <c r="O159" s="129"/>
      <c r="P159" s="130">
        <f t="shared" si="1"/>
        <v>0</v>
      </c>
      <c r="Q159" s="130">
        <v>0</v>
      </c>
      <c r="R159" s="130">
        <f t="shared" si="2"/>
        <v>0</v>
      </c>
      <c r="S159" s="130">
        <v>0</v>
      </c>
      <c r="T159" s="131">
        <f t="shared" si="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340</v>
      </c>
      <c r="AT159" s="132" t="s">
        <v>358</v>
      </c>
      <c r="AU159" s="132" t="s">
        <v>83</v>
      </c>
      <c r="AY159" s="39" t="s">
        <v>298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39" t="s">
        <v>8</v>
      </c>
      <c r="BK159" s="133">
        <f t="shared" si="9"/>
        <v>0</v>
      </c>
      <c r="BL159" s="39" t="s">
        <v>304</v>
      </c>
      <c r="BM159" s="132" t="s">
        <v>1976</v>
      </c>
    </row>
    <row r="160" spans="1:65" s="49" customFormat="1" ht="14.45" customHeight="1">
      <c r="A160" s="47"/>
      <c r="B160" s="46"/>
      <c r="C160" s="120" t="s">
        <v>9</v>
      </c>
      <c r="D160" s="120" t="s">
        <v>358</v>
      </c>
      <c r="E160" s="121" t="s">
        <v>1977</v>
      </c>
      <c r="F160" s="122" t="s">
        <v>1978</v>
      </c>
      <c r="G160" s="123" t="s">
        <v>1710</v>
      </c>
      <c r="H160" s="124">
        <v>3</v>
      </c>
      <c r="I160" s="24"/>
      <c r="J160" s="125">
        <f t="shared" si="0"/>
        <v>0</v>
      </c>
      <c r="K160" s="122" t="s">
        <v>1</v>
      </c>
      <c r="L160" s="126"/>
      <c r="M160" s="127" t="s">
        <v>1</v>
      </c>
      <c r="N160" s="128" t="s">
        <v>40</v>
      </c>
      <c r="O160" s="129"/>
      <c r="P160" s="130">
        <f t="shared" si="1"/>
        <v>0</v>
      </c>
      <c r="Q160" s="130">
        <v>0</v>
      </c>
      <c r="R160" s="130">
        <f t="shared" si="2"/>
        <v>0</v>
      </c>
      <c r="S160" s="130">
        <v>0</v>
      </c>
      <c r="T160" s="131">
        <f t="shared" si="3"/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340</v>
      </c>
      <c r="AT160" s="132" t="s">
        <v>358</v>
      </c>
      <c r="AU160" s="132" t="s">
        <v>83</v>
      </c>
      <c r="AY160" s="39" t="s">
        <v>298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39" t="s">
        <v>8</v>
      </c>
      <c r="BK160" s="133">
        <f t="shared" si="9"/>
        <v>0</v>
      </c>
      <c r="BL160" s="39" t="s">
        <v>304</v>
      </c>
      <c r="BM160" s="132" t="s">
        <v>1979</v>
      </c>
    </row>
    <row r="161" spans="1:65" s="49" customFormat="1" ht="14.45" customHeight="1">
      <c r="A161" s="47"/>
      <c r="B161" s="46"/>
      <c r="C161" s="120" t="s">
        <v>378</v>
      </c>
      <c r="D161" s="120" t="s">
        <v>358</v>
      </c>
      <c r="E161" s="121" t="s">
        <v>1980</v>
      </c>
      <c r="F161" s="122" t="s">
        <v>1981</v>
      </c>
      <c r="G161" s="123" t="s">
        <v>1710</v>
      </c>
      <c r="H161" s="124">
        <v>1</v>
      </c>
      <c r="I161" s="24"/>
      <c r="J161" s="125">
        <f t="shared" si="0"/>
        <v>0</v>
      </c>
      <c r="K161" s="122" t="s">
        <v>1</v>
      </c>
      <c r="L161" s="126"/>
      <c r="M161" s="127" t="s">
        <v>1</v>
      </c>
      <c r="N161" s="128" t="s">
        <v>40</v>
      </c>
      <c r="O161" s="129"/>
      <c r="P161" s="130">
        <f t="shared" si="1"/>
        <v>0</v>
      </c>
      <c r="Q161" s="130">
        <v>0</v>
      </c>
      <c r="R161" s="130">
        <f t="shared" si="2"/>
        <v>0</v>
      </c>
      <c r="S161" s="130">
        <v>0</v>
      </c>
      <c r="T161" s="131">
        <f t="shared" si="3"/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340</v>
      </c>
      <c r="AT161" s="132" t="s">
        <v>358</v>
      </c>
      <c r="AU161" s="132" t="s">
        <v>83</v>
      </c>
      <c r="AY161" s="39" t="s">
        <v>298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39" t="s">
        <v>8</v>
      </c>
      <c r="BK161" s="133">
        <f t="shared" si="9"/>
        <v>0</v>
      </c>
      <c r="BL161" s="39" t="s">
        <v>304</v>
      </c>
      <c r="BM161" s="132" t="s">
        <v>1982</v>
      </c>
    </row>
    <row r="162" spans="1:65" s="49" customFormat="1" ht="14.45" customHeight="1">
      <c r="A162" s="47"/>
      <c r="B162" s="46"/>
      <c r="C162" s="120" t="s">
        <v>384</v>
      </c>
      <c r="D162" s="120" t="s">
        <v>358</v>
      </c>
      <c r="E162" s="121" t="s">
        <v>1983</v>
      </c>
      <c r="F162" s="122" t="s">
        <v>1984</v>
      </c>
      <c r="G162" s="123" t="s">
        <v>1710</v>
      </c>
      <c r="H162" s="124">
        <v>1</v>
      </c>
      <c r="I162" s="24"/>
      <c r="J162" s="125">
        <f t="shared" si="0"/>
        <v>0</v>
      </c>
      <c r="K162" s="122" t="s">
        <v>1</v>
      </c>
      <c r="L162" s="126"/>
      <c r="M162" s="127" t="s">
        <v>1</v>
      </c>
      <c r="N162" s="128" t="s">
        <v>40</v>
      </c>
      <c r="O162" s="129"/>
      <c r="P162" s="130">
        <f t="shared" si="1"/>
        <v>0</v>
      </c>
      <c r="Q162" s="130">
        <v>0</v>
      </c>
      <c r="R162" s="130">
        <f t="shared" si="2"/>
        <v>0</v>
      </c>
      <c r="S162" s="130">
        <v>0</v>
      </c>
      <c r="T162" s="131">
        <f t="shared" si="3"/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340</v>
      </c>
      <c r="AT162" s="132" t="s">
        <v>358</v>
      </c>
      <c r="AU162" s="132" t="s">
        <v>83</v>
      </c>
      <c r="AY162" s="39" t="s">
        <v>298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39" t="s">
        <v>8</v>
      </c>
      <c r="BK162" s="133">
        <f t="shared" si="9"/>
        <v>0</v>
      </c>
      <c r="BL162" s="39" t="s">
        <v>304</v>
      </c>
      <c r="BM162" s="132" t="s">
        <v>1985</v>
      </c>
    </row>
    <row r="163" spans="1:65" s="49" customFormat="1" ht="14.45" customHeight="1">
      <c r="A163" s="47"/>
      <c r="B163" s="46"/>
      <c r="C163" s="120" t="s">
        <v>389</v>
      </c>
      <c r="D163" s="120" t="s">
        <v>358</v>
      </c>
      <c r="E163" s="121" t="s">
        <v>1986</v>
      </c>
      <c r="F163" s="122" t="s">
        <v>1987</v>
      </c>
      <c r="G163" s="123" t="s">
        <v>1710</v>
      </c>
      <c r="H163" s="124">
        <v>1</v>
      </c>
      <c r="I163" s="24"/>
      <c r="J163" s="125">
        <f t="shared" si="0"/>
        <v>0</v>
      </c>
      <c r="K163" s="122" t="s">
        <v>1</v>
      </c>
      <c r="L163" s="126"/>
      <c r="M163" s="127" t="s">
        <v>1</v>
      </c>
      <c r="N163" s="128" t="s">
        <v>40</v>
      </c>
      <c r="O163" s="129"/>
      <c r="P163" s="130">
        <f t="shared" si="1"/>
        <v>0</v>
      </c>
      <c r="Q163" s="130">
        <v>0</v>
      </c>
      <c r="R163" s="130">
        <f t="shared" si="2"/>
        <v>0</v>
      </c>
      <c r="S163" s="130">
        <v>0</v>
      </c>
      <c r="T163" s="131">
        <f t="shared" si="3"/>
        <v>0</v>
      </c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R163" s="132" t="s">
        <v>340</v>
      </c>
      <c r="AT163" s="132" t="s">
        <v>358</v>
      </c>
      <c r="AU163" s="132" t="s">
        <v>83</v>
      </c>
      <c r="AY163" s="39" t="s">
        <v>298</v>
      </c>
      <c r="BE163" s="133">
        <f t="shared" si="4"/>
        <v>0</v>
      </c>
      <c r="BF163" s="133">
        <f t="shared" si="5"/>
        <v>0</v>
      </c>
      <c r="BG163" s="133">
        <f t="shared" si="6"/>
        <v>0</v>
      </c>
      <c r="BH163" s="133">
        <f t="shared" si="7"/>
        <v>0</v>
      </c>
      <c r="BI163" s="133">
        <f t="shared" si="8"/>
        <v>0</v>
      </c>
      <c r="BJ163" s="39" t="s">
        <v>8</v>
      </c>
      <c r="BK163" s="133">
        <f t="shared" si="9"/>
        <v>0</v>
      </c>
      <c r="BL163" s="39" t="s">
        <v>304</v>
      </c>
      <c r="BM163" s="132" t="s">
        <v>1988</v>
      </c>
    </row>
    <row r="164" spans="1:65" s="49" customFormat="1" ht="14.45" customHeight="1">
      <c r="A164" s="47"/>
      <c r="B164" s="46"/>
      <c r="C164" s="120" t="s">
        <v>395</v>
      </c>
      <c r="D164" s="120" t="s">
        <v>358</v>
      </c>
      <c r="E164" s="121" t="s">
        <v>1989</v>
      </c>
      <c r="F164" s="122" t="s">
        <v>1990</v>
      </c>
      <c r="G164" s="123" t="s">
        <v>1710</v>
      </c>
      <c r="H164" s="124">
        <v>3</v>
      </c>
      <c r="I164" s="24"/>
      <c r="J164" s="125">
        <f t="shared" si="0"/>
        <v>0</v>
      </c>
      <c r="K164" s="122" t="s">
        <v>1</v>
      </c>
      <c r="L164" s="126"/>
      <c r="M164" s="127" t="s">
        <v>1</v>
      </c>
      <c r="N164" s="128" t="s">
        <v>40</v>
      </c>
      <c r="O164" s="129"/>
      <c r="P164" s="130">
        <f t="shared" si="1"/>
        <v>0</v>
      </c>
      <c r="Q164" s="130">
        <v>0</v>
      </c>
      <c r="R164" s="130">
        <f t="shared" si="2"/>
        <v>0</v>
      </c>
      <c r="S164" s="130">
        <v>0</v>
      </c>
      <c r="T164" s="131">
        <f t="shared" si="3"/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340</v>
      </c>
      <c r="AT164" s="132" t="s">
        <v>358</v>
      </c>
      <c r="AU164" s="132" t="s">
        <v>83</v>
      </c>
      <c r="AY164" s="39" t="s">
        <v>298</v>
      </c>
      <c r="BE164" s="133">
        <f t="shared" si="4"/>
        <v>0</v>
      </c>
      <c r="BF164" s="133">
        <f t="shared" si="5"/>
        <v>0</v>
      </c>
      <c r="BG164" s="133">
        <f t="shared" si="6"/>
        <v>0</v>
      </c>
      <c r="BH164" s="133">
        <f t="shared" si="7"/>
        <v>0</v>
      </c>
      <c r="BI164" s="133">
        <f t="shared" si="8"/>
        <v>0</v>
      </c>
      <c r="BJ164" s="39" t="s">
        <v>8</v>
      </c>
      <c r="BK164" s="133">
        <f t="shared" si="9"/>
        <v>0</v>
      </c>
      <c r="BL164" s="39" t="s">
        <v>304</v>
      </c>
      <c r="BM164" s="132" t="s">
        <v>1991</v>
      </c>
    </row>
    <row r="165" spans="1:65" s="49" customFormat="1" ht="14.45" customHeight="1">
      <c r="A165" s="47"/>
      <c r="B165" s="46"/>
      <c r="C165" s="120" t="s">
        <v>401</v>
      </c>
      <c r="D165" s="120" t="s">
        <v>358</v>
      </c>
      <c r="E165" s="121" t="s">
        <v>1992</v>
      </c>
      <c r="F165" s="122" t="s">
        <v>1993</v>
      </c>
      <c r="G165" s="123" t="s">
        <v>1710</v>
      </c>
      <c r="H165" s="124">
        <v>3</v>
      </c>
      <c r="I165" s="24"/>
      <c r="J165" s="125">
        <f t="shared" si="0"/>
        <v>0</v>
      </c>
      <c r="K165" s="122" t="s">
        <v>1</v>
      </c>
      <c r="L165" s="126"/>
      <c r="M165" s="127" t="s">
        <v>1</v>
      </c>
      <c r="N165" s="128" t="s">
        <v>40</v>
      </c>
      <c r="O165" s="129"/>
      <c r="P165" s="130">
        <f t="shared" si="1"/>
        <v>0</v>
      </c>
      <c r="Q165" s="130">
        <v>0</v>
      </c>
      <c r="R165" s="130">
        <f t="shared" si="2"/>
        <v>0</v>
      </c>
      <c r="S165" s="130">
        <v>0</v>
      </c>
      <c r="T165" s="131">
        <f t="shared" si="3"/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340</v>
      </c>
      <c r="AT165" s="132" t="s">
        <v>358</v>
      </c>
      <c r="AU165" s="132" t="s">
        <v>83</v>
      </c>
      <c r="AY165" s="39" t="s">
        <v>298</v>
      </c>
      <c r="BE165" s="133">
        <f t="shared" si="4"/>
        <v>0</v>
      </c>
      <c r="BF165" s="133">
        <f t="shared" si="5"/>
        <v>0</v>
      </c>
      <c r="BG165" s="133">
        <f t="shared" si="6"/>
        <v>0</v>
      </c>
      <c r="BH165" s="133">
        <f t="shared" si="7"/>
        <v>0</v>
      </c>
      <c r="BI165" s="133">
        <f t="shared" si="8"/>
        <v>0</v>
      </c>
      <c r="BJ165" s="39" t="s">
        <v>8</v>
      </c>
      <c r="BK165" s="133">
        <f t="shared" si="9"/>
        <v>0</v>
      </c>
      <c r="BL165" s="39" t="s">
        <v>304</v>
      </c>
      <c r="BM165" s="132" t="s">
        <v>1994</v>
      </c>
    </row>
    <row r="166" spans="1:65" s="49" customFormat="1" ht="14.45" customHeight="1">
      <c r="A166" s="47"/>
      <c r="B166" s="46"/>
      <c r="C166" s="120" t="s">
        <v>7</v>
      </c>
      <c r="D166" s="120" t="s">
        <v>358</v>
      </c>
      <c r="E166" s="121" t="s">
        <v>1995</v>
      </c>
      <c r="F166" s="122" t="s">
        <v>1996</v>
      </c>
      <c r="G166" s="123" t="s">
        <v>1710</v>
      </c>
      <c r="H166" s="124">
        <v>1</v>
      </c>
      <c r="I166" s="24"/>
      <c r="J166" s="125">
        <f t="shared" si="0"/>
        <v>0</v>
      </c>
      <c r="K166" s="122" t="s">
        <v>1</v>
      </c>
      <c r="L166" s="126"/>
      <c r="M166" s="127" t="s">
        <v>1</v>
      </c>
      <c r="N166" s="128" t="s">
        <v>40</v>
      </c>
      <c r="O166" s="129"/>
      <c r="P166" s="130">
        <f t="shared" si="1"/>
        <v>0</v>
      </c>
      <c r="Q166" s="130">
        <v>0</v>
      </c>
      <c r="R166" s="130">
        <f t="shared" si="2"/>
        <v>0</v>
      </c>
      <c r="S166" s="130">
        <v>0</v>
      </c>
      <c r="T166" s="131">
        <f t="shared" si="3"/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340</v>
      </c>
      <c r="AT166" s="132" t="s">
        <v>358</v>
      </c>
      <c r="AU166" s="132" t="s">
        <v>83</v>
      </c>
      <c r="AY166" s="39" t="s">
        <v>298</v>
      </c>
      <c r="BE166" s="133">
        <f t="shared" si="4"/>
        <v>0</v>
      </c>
      <c r="BF166" s="133">
        <f t="shared" si="5"/>
        <v>0</v>
      </c>
      <c r="BG166" s="133">
        <f t="shared" si="6"/>
        <v>0</v>
      </c>
      <c r="BH166" s="133">
        <f t="shared" si="7"/>
        <v>0</v>
      </c>
      <c r="BI166" s="133">
        <f t="shared" si="8"/>
        <v>0</v>
      </c>
      <c r="BJ166" s="39" t="s">
        <v>8</v>
      </c>
      <c r="BK166" s="133">
        <f t="shared" si="9"/>
        <v>0</v>
      </c>
      <c r="BL166" s="39" t="s">
        <v>304</v>
      </c>
      <c r="BM166" s="132" t="s">
        <v>1997</v>
      </c>
    </row>
    <row r="167" spans="1:65" s="49" customFormat="1" ht="14.45" customHeight="1">
      <c r="A167" s="47"/>
      <c r="B167" s="46"/>
      <c r="C167" s="120" t="s">
        <v>414</v>
      </c>
      <c r="D167" s="120" t="s">
        <v>358</v>
      </c>
      <c r="E167" s="121" t="s">
        <v>1998</v>
      </c>
      <c r="F167" s="122" t="s">
        <v>1999</v>
      </c>
      <c r="G167" s="123" t="s">
        <v>1710</v>
      </c>
      <c r="H167" s="124">
        <v>1</v>
      </c>
      <c r="I167" s="24"/>
      <c r="J167" s="125">
        <f t="shared" si="0"/>
        <v>0</v>
      </c>
      <c r="K167" s="122" t="s">
        <v>1</v>
      </c>
      <c r="L167" s="126"/>
      <c r="M167" s="127" t="s">
        <v>1</v>
      </c>
      <c r="N167" s="128" t="s">
        <v>40</v>
      </c>
      <c r="O167" s="129"/>
      <c r="P167" s="130">
        <f t="shared" si="1"/>
        <v>0</v>
      </c>
      <c r="Q167" s="130">
        <v>0</v>
      </c>
      <c r="R167" s="130">
        <f t="shared" si="2"/>
        <v>0</v>
      </c>
      <c r="S167" s="130">
        <v>0</v>
      </c>
      <c r="T167" s="131">
        <f t="shared" si="3"/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340</v>
      </c>
      <c r="AT167" s="132" t="s">
        <v>358</v>
      </c>
      <c r="AU167" s="132" t="s">
        <v>83</v>
      </c>
      <c r="AY167" s="39" t="s">
        <v>298</v>
      </c>
      <c r="BE167" s="133">
        <f t="shared" si="4"/>
        <v>0</v>
      </c>
      <c r="BF167" s="133">
        <f t="shared" si="5"/>
        <v>0</v>
      </c>
      <c r="BG167" s="133">
        <f t="shared" si="6"/>
        <v>0</v>
      </c>
      <c r="BH167" s="133">
        <f t="shared" si="7"/>
        <v>0</v>
      </c>
      <c r="BI167" s="133">
        <f t="shared" si="8"/>
        <v>0</v>
      </c>
      <c r="BJ167" s="39" t="s">
        <v>8</v>
      </c>
      <c r="BK167" s="133">
        <f t="shared" si="9"/>
        <v>0</v>
      </c>
      <c r="BL167" s="39" t="s">
        <v>304</v>
      </c>
      <c r="BM167" s="132" t="s">
        <v>2000</v>
      </c>
    </row>
    <row r="168" spans="1:65" s="49" customFormat="1" ht="14.45" customHeight="1">
      <c r="A168" s="47"/>
      <c r="B168" s="46"/>
      <c r="C168" s="120" t="s">
        <v>421</v>
      </c>
      <c r="D168" s="120" t="s">
        <v>358</v>
      </c>
      <c r="E168" s="121" t="s">
        <v>2001</v>
      </c>
      <c r="F168" s="122" t="s">
        <v>2002</v>
      </c>
      <c r="G168" s="123" t="s">
        <v>1710</v>
      </c>
      <c r="H168" s="124">
        <v>1</v>
      </c>
      <c r="I168" s="24"/>
      <c r="J168" s="125">
        <f t="shared" si="0"/>
        <v>0</v>
      </c>
      <c r="K168" s="122" t="s">
        <v>1</v>
      </c>
      <c r="L168" s="126"/>
      <c r="M168" s="127" t="s">
        <v>1</v>
      </c>
      <c r="N168" s="128" t="s">
        <v>40</v>
      </c>
      <c r="O168" s="129"/>
      <c r="P168" s="130">
        <f t="shared" si="1"/>
        <v>0</v>
      </c>
      <c r="Q168" s="130">
        <v>0</v>
      </c>
      <c r="R168" s="130">
        <f t="shared" si="2"/>
        <v>0</v>
      </c>
      <c r="S168" s="130">
        <v>0</v>
      </c>
      <c r="T168" s="131">
        <f t="shared" si="3"/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340</v>
      </c>
      <c r="AT168" s="132" t="s">
        <v>358</v>
      </c>
      <c r="AU168" s="132" t="s">
        <v>83</v>
      </c>
      <c r="AY168" s="39" t="s">
        <v>298</v>
      </c>
      <c r="BE168" s="133">
        <f t="shared" si="4"/>
        <v>0</v>
      </c>
      <c r="BF168" s="133">
        <f t="shared" si="5"/>
        <v>0</v>
      </c>
      <c r="BG168" s="133">
        <f t="shared" si="6"/>
        <v>0</v>
      </c>
      <c r="BH168" s="133">
        <f t="shared" si="7"/>
        <v>0</v>
      </c>
      <c r="BI168" s="133">
        <f t="shared" si="8"/>
        <v>0</v>
      </c>
      <c r="BJ168" s="39" t="s">
        <v>8</v>
      </c>
      <c r="BK168" s="133">
        <f t="shared" si="9"/>
        <v>0</v>
      </c>
      <c r="BL168" s="39" t="s">
        <v>304</v>
      </c>
      <c r="BM168" s="132" t="s">
        <v>2003</v>
      </c>
    </row>
    <row r="169" spans="1:65" s="49" customFormat="1" ht="14.45" customHeight="1">
      <c r="A169" s="47"/>
      <c r="B169" s="46"/>
      <c r="C169" s="120" t="s">
        <v>431</v>
      </c>
      <c r="D169" s="120" t="s">
        <v>358</v>
      </c>
      <c r="E169" s="121" t="s">
        <v>2004</v>
      </c>
      <c r="F169" s="122" t="s">
        <v>2005</v>
      </c>
      <c r="G169" s="123" t="s">
        <v>1710</v>
      </c>
      <c r="H169" s="124">
        <v>2</v>
      </c>
      <c r="I169" s="24"/>
      <c r="J169" s="125">
        <f t="shared" si="0"/>
        <v>0</v>
      </c>
      <c r="K169" s="122" t="s">
        <v>1</v>
      </c>
      <c r="L169" s="126"/>
      <c r="M169" s="127" t="s">
        <v>1</v>
      </c>
      <c r="N169" s="128" t="s">
        <v>40</v>
      </c>
      <c r="O169" s="129"/>
      <c r="P169" s="130">
        <f t="shared" si="1"/>
        <v>0</v>
      </c>
      <c r="Q169" s="130">
        <v>0</v>
      </c>
      <c r="R169" s="130">
        <f t="shared" si="2"/>
        <v>0</v>
      </c>
      <c r="S169" s="130">
        <v>0</v>
      </c>
      <c r="T169" s="131">
        <f t="shared" si="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340</v>
      </c>
      <c r="AT169" s="132" t="s">
        <v>358</v>
      </c>
      <c r="AU169" s="132" t="s">
        <v>83</v>
      </c>
      <c r="AY169" s="39" t="s">
        <v>298</v>
      </c>
      <c r="BE169" s="133">
        <f t="shared" si="4"/>
        <v>0</v>
      </c>
      <c r="BF169" s="133">
        <f t="shared" si="5"/>
        <v>0</v>
      </c>
      <c r="BG169" s="133">
        <f t="shared" si="6"/>
        <v>0</v>
      </c>
      <c r="BH169" s="133">
        <f t="shared" si="7"/>
        <v>0</v>
      </c>
      <c r="BI169" s="133">
        <f t="shared" si="8"/>
        <v>0</v>
      </c>
      <c r="BJ169" s="39" t="s">
        <v>8</v>
      </c>
      <c r="BK169" s="133">
        <f t="shared" si="9"/>
        <v>0</v>
      </c>
      <c r="BL169" s="39" t="s">
        <v>304</v>
      </c>
      <c r="BM169" s="132" t="s">
        <v>2006</v>
      </c>
    </row>
    <row r="170" spans="1:65" s="49" customFormat="1" ht="14.45" customHeight="1">
      <c r="A170" s="47"/>
      <c r="B170" s="46"/>
      <c r="C170" s="120" t="s">
        <v>435</v>
      </c>
      <c r="D170" s="120" t="s">
        <v>358</v>
      </c>
      <c r="E170" s="121" t="s">
        <v>2007</v>
      </c>
      <c r="F170" s="122" t="s">
        <v>2008</v>
      </c>
      <c r="G170" s="123" t="s">
        <v>1710</v>
      </c>
      <c r="H170" s="124">
        <v>2</v>
      </c>
      <c r="I170" s="24"/>
      <c r="J170" s="125">
        <f t="shared" si="0"/>
        <v>0</v>
      </c>
      <c r="K170" s="122" t="s">
        <v>1</v>
      </c>
      <c r="L170" s="126"/>
      <c r="M170" s="127" t="s">
        <v>1</v>
      </c>
      <c r="N170" s="128" t="s">
        <v>40</v>
      </c>
      <c r="O170" s="129"/>
      <c r="P170" s="130">
        <f t="shared" si="1"/>
        <v>0</v>
      </c>
      <c r="Q170" s="130">
        <v>0</v>
      </c>
      <c r="R170" s="130">
        <f t="shared" si="2"/>
        <v>0</v>
      </c>
      <c r="S170" s="130">
        <v>0</v>
      </c>
      <c r="T170" s="131">
        <f t="shared" si="3"/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340</v>
      </c>
      <c r="AT170" s="132" t="s">
        <v>358</v>
      </c>
      <c r="AU170" s="132" t="s">
        <v>83</v>
      </c>
      <c r="AY170" s="39" t="s">
        <v>298</v>
      </c>
      <c r="BE170" s="133">
        <f t="shared" si="4"/>
        <v>0</v>
      </c>
      <c r="BF170" s="133">
        <f t="shared" si="5"/>
        <v>0</v>
      </c>
      <c r="BG170" s="133">
        <f t="shared" si="6"/>
        <v>0</v>
      </c>
      <c r="BH170" s="133">
        <f t="shared" si="7"/>
        <v>0</v>
      </c>
      <c r="BI170" s="133">
        <f t="shared" si="8"/>
        <v>0</v>
      </c>
      <c r="BJ170" s="39" t="s">
        <v>8</v>
      </c>
      <c r="BK170" s="133">
        <f t="shared" si="9"/>
        <v>0</v>
      </c>
      <c r="BL170" s="39" t="s">
        <v>304</v>
      </c>
      <c r="BM170" s="132" t="s">
        <v>2009</v>
      </c>
    </row>
    <row r="171" spans="1:65" s="49" customFormat="1" ht="14.45" customHeight="1">
      <c r="A171" s="47"/>
      <c r="B171" s="46"/>
      <c r="C171" s="120" t="s">
        <v>442</v>
      </c>
      <c r="D171" s="120" t="s">
        <v>358</v>
      </c>
      <c r="E171" s="121" t="s">
        <v>2010</v>
      </c>
      <c r="F171" s="122" t="s">
        <v>2011</v>
      </c>
      <c r="G171" s="123" t="s">
        <v>1710</v>
      </c>
      <c r="H171" s="124">
        <v>1</v>
      </c>
      <c r="I171" s="24"/>
      <c r="J171" s="125">
        <f t="shared" si="0"/>
        <v>0</v>
      </c>
      <c r="K171" s="122" t="s">
        <v>1</v>
      </c>
      <c r="L171" s="126"/>
      <c r="M171" s="127" t="s">
        <v>1</v>
      </c>
      <c r="N171" s="128" t="s">
        <v>40</v>
      </c>
      <c r="O171" s="129"/>
      <c r="P171" s="130">
        <f t="shared" si="1"/>
        <v>0</v>
      </c>
      <c r="Q171" s="130">
        <v>0</v>
      </c>
      <c r="R171" s="130">
        <f t="shared" si="2"/>
        <v>0</v>
      </c>
      <c r="S171" s="130">
        <v>0</v>
      </c>
      <c r="T171" s="131">
        <f t="shared" si="3"/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340</v>
      </c>
      <c r="AT171" s="132" t="s">
        <v>358</v>
      </c>
      <c r="AU171" s="132" t="s">
        <v>83</v>
      </c>
      <c r="AY171" s="39" t="s">
        <v>298</v>
      </c>
      <c r="BE171" s="133">
        <f t="shared" si="4"/>
        <v>0</v>
      </c>
      <c r="BF171" s="133">
        <f t="shared" si="5"/>
        <v>0</v>
      </c>
      <c r="BG171" s="133">
        <f t="shared" si="6"/>
        <v>0</v>
      </c>
      <c r="BH171" s="133">
        <f t="shared" si="7"/>
        <v>0</v>
      </c>
      <c r="BI171" s="133">
        <f t="shared" si="8"/>
        <v>0</v>
      </c>
      <c r="BJ171" s="39" t="s">
        <v>8</v>
      </c>
      <c r="BK171" s="133">
        <f t="shared" si="9"/>
        <v>0</v>
      </c>
      <c r="BL171" s="39" t="s">
        <v>304</v>
      </c>
      <c r="BM171" s="132" t="s">
        <v>2012</v>
      </c>
    </row>
    <row r="172" spans="1:65" s="49" customFormat="1" ht="14.45" customHeight="1">
      <c r="A172" s="47"/>
      <c r="B172" s="46"/>
      <c r="C172" s="120" t="s">
        <v>448</v>
      </c>
      <c r="D172" s="120" t="s">
        <v>358</v>
      </c>
      <c r="E172" s="121" t="s">
        <v>2013</v>
      </c>
      <c r="F172" s="122" t="s">
        <v>2014</v>
      </c>
      <c r="G172" s="123" t="s">
        <v>1710</v>
      </c>
      <c r="H172" s="124">
        <v>2</v>
      </c>
      <c r="I172" s="24"/>
      <c r="J172" s="125">
        <f t="shared" si="0"/>
        <v>0</v>
      </c>
      <c r="K172" s="122" t="s">
        <v>1</v>
      </c>
      <c r="L172" s="126"/>
      <c r="M172" s="127" t="s">
        <v>1</v>
      </c>
      <c r="N172" s="128" t="s">
        <v>40</v>
      </c>
      <c r="O172" s="129"/>
      <c r="P172" s="130">
        <f t="shared" si="1"/>
        <v>0</v>
      </c>
      <c r="Q172" s="130">
        <v>0</v>
      </c>
      <c r="R172" s="130">
        <f t="shared" si="2"/>
        <v>0</v>
      </c>
      <c r="S172" s="130">
        <v>0</v>
      </c>
      <c r="T172" s="131">
        <f t="shared" si="3"/>
        <v>0</v>
      </c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R172" s="132" t="s">
        <v>340</v>
      </c>
      <c r="AT172" s="132" t="s">
        <v>358</v>
      </c>
      <c r="AU172" s="132" t="s">
        <v>83</v>
      </c>
      <c r="AY172" s="39" t="s">
        <v>298</v>
      </c>
      <c r="BE172" s="133">
        <f t="shared" si="4"/>
        <v>0</v>
      </c>
      <c r="BF172" s="133">
        <f t="shared" si="5"/>
        <v>0</v>
      </c>
      <c r="BG172" s="133">
        <f t="shared" si="6"/>
        <v>0</v>
      </c>
      <c r="BH172" s="133">
        <f t="shared" si="7"/>
        <v>0</v>
      </c>
      <c r="BI172" s="133">
        <f t="shared" si="8"/>
        <v>0</v>
      </c>
      <c r="BJ172" s="39" t="s">
        <v>8</v>
      </c>
      <c r="BK172" s="133">
        <f t="shared" si="9"/>
        <v>0</v>
      </c>
      <c r="BL172" s="39" t="s">
        <v>304</v>
      </c>
      <c r="BM172" s="132" t="s">
        <v>2015</v>
      </c>
    </row>
    <row r="173" spans="1:65" s="49" customFormat="1" ht="14.45" customHeight="1">
      <c r="A173" s="47"/>
      <c r="B173" s="46"/>
      <c r="C173" s="120" t="s">
        <v>454</v>
      </c>
      <c r="D173" s="120" t="s">
        <v>358</v>
      </c>
      <c r="E173" s="121" t="s">
        <v>2016</v>
      </c>
      <c r="F173" s="122" t="s">
        <v>2017</v>
      </c>
      <c r="G173" s="123" t="s">
        <v>392</v>
      </c>
      <c r="H173" s="124">
        <v>15</v>
      </c>
      <c r="I173" s="24"/>
      <c r="J173" s="125">
        <f t="shared" si="0"/>
        <v>0</v>
      </c>
      <c r="K173" s="122" t="s">
        <v>1</v>
      </c>
      <c r="L173" s="126"/>
      <c r="M173" s="127" t="s">
        <v>1</v>
      </c>
      <c r="N173" s="128" t="s">
        <v>40</v>
      </c>
      <c r="O173" s="129"/>
      <c r="P173" s="130">
        <f t="shared" si="1"/>
        <v>0</v>
      </c>
      <c r="Q173" s="130">
        <v>0</v>
      </c>
      <c r="R173" s="130">
        <f t="shared" si="2"/>
        <v>0</v>
      </c>
      <c r="S173" s="130">
        <v>0</v>
      </c>
      <c r="T173" s="131">
        <f t="shared" si="3"/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340</v>
      </c>
      <c r="AT173" s="132" t="s">
        <v>358</v>
      </c>
      <c r="AU173" s="132" t="s">
        <v>83</v>
      </c>
      <c r="AY173" s="39" t="s">
        <v>298</v>
      </c>
      <c r="BE173" s="133">
        <f t="shared" si="4"/>
        <v>0</v>
      </c>
      <c r="BF173" s="133">
        <f t="shared" si="5"/>
        <v>0</v>
      </c>
      <c r="BG173" s="133">
        <f t="shared" si="6"/>
        <v>0</v>
      </c>
      <c r="BH173" s="133">
        <f t="shared" si="7"/>
        <v>0</v>
      </c>
      <c r="BI173" s="133">
        <f t="shared" si="8"/>
        <v>0</v>
      </c>
      <c r="BJ173" s="39" t="s">
        <v>8</v>
      </c>
      <c r="BK173" s="133">
        <f t="shared" si="9"/>
        <v>0</v>
      </c>
      <c r="BL173" s="39" t="s">
        <v>304</v>
      </c>
      <c r="BM173" s="132" t="s">
        <v>2018</v>
      </c>
    </row>
    <row r="174" spans="1:65" s="49" customFormat="1" ht="14.45" customHeight="1">
      <c r="A174" s="47"/>
      <c r="B174" s="46"/>
      <c r="C174" s="120" t="s">
        <v>459</v>
      </c>
      <c r="D174" s="120" t="s">
        <v>358</v>
      </c>
      <c r="E174" s="121" t="s">
        <v>2019</v>
      </c>
      <c r="F174" s="122" t="s">
        <v>2020</v>
      </c>
      <c r="G174" s="123" t="s">
        <v>392</v>
      </c>
      <c r="H174" s="124">
        <v>6</v>
      </c>
      <c r="I174" s="24"/>
      <c r="J174" s="125">
        <f t="shared" si="0"/>
        <v>0</v>
      </c>
      <c r="K174" s="122" t="s">
        <v>1</v>
      </c>
      <c r="L174" s="126"/>
      <c r="M174" s="127" t="s">
        <v>1</v>
      </c>
      <c r="N174" s="128" t="s">
        <v>40</v>
      </c>
      <c r="O174" s="129"/>
      <c r="P174" s="130">
        <f t="shared" si="1"/>
        <v>0</v>
      </c>
      <c r="Q174" s="130">
        <v>0</v>
      </c>
      <c r="R174" s="130">
        <f t="shared" si="2"/>
        <v>0</v>
      </c>
      <c r="S174" s="130">
        <v>0</v>
      </c>
      <c r="T174" s="131">
        <f t="shared" si="3"/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83</v>
      </c>
      <c r="AY174" s="39" t="s">
        <v>298</v>
      </c>
      <c r="BE174" s="133">
        <f t="shared" si="4"/>
        <v>0</v>
      </c>
      <c r="BF174" s="133">
        <f t="shared" si="5"/>
        <v>0</v>
      </c>
      <c r="BG174" s="133">
        <f t="shared" si="6"/>
        <v>0</v>
      </c>
      <c r="BH174" s="133">
        <f t="shared" si="7"/>
        <v>0</v>
      </c>
      <c r="BI174" s="133">
        <f t="shared" si="8"/>
        <v>0</v>
      </c>
      <c r="BJ174" s="39" t="s">
        <v>8</v>
      </c>
      <c r="BK174" s="133">
        <f t="shared" si="9"/>
        <v>0</v>
      </c>
      <c r="BL174" s="39" t="s">
        <v>304</v>
      </c>
      <c r="BM174" s="132" t="s">
        <v>2021</v>
      </c>
    </row>
    <row r="175" spans="1:65" s="49" customFormat="1" ht="14.45" customHeight="1">
      <c r="A175" s="47"/>
      <c r="B175" s="46"/>
      <c r="C175" s="120" t="s">
        <v>465</v>
      </c>
      <c r="D175" s="120" t="s">
        <v>358</v>
      </c>
      <c r="E175" s="121" t="s">
        <v>2022</v>
      </c>
      <c r="F175" s="122" t="s">
        <v>2023</v>
      </c>
      <c r="G175" s="123" t="s">
        <v>392</v>
      </c>
      <c r="H175" s="124">
        <v>3</v>
      </c>
      <c r="I175" s="24"/>
      <c r="J175" s="125">
        <f t="shared" si="0"/>
        <v>0</v>
      </c>
      <c r="K175" s="122" t="s">
        <v>1</v>
      </c>
      <c r="L175" s="126"/>
      <c r="M175" s="127" t="s">
        <v>1</v>
      </c>
      <c r="N175" s="128" t="s">
        <v>40</v>
      </c>
      <c r="O175" s="129"/>
      <c r="P175" s="130">
        <f t="shared" si="1"/>
        <v>0</v>
      </c>
      <c r="Q175" s="130">
        <v>0</v>
      </c>
      <c r="R175" s="130">
        <f t="shared" si="2"/>
        <v>0</v>
      </c>
      <c r="S175" s="130">
        <v>0</v>
      </c>
      <c r="T175" s="131">
        <f t="shared" si="3"/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340</v>
      </c>
      <c r="AT175" s="132" t="s">
        <v>358</v>
      </c>
      <c r="AU175" s="132" t="s">
        <v>83</v>
      </c>
      <c r="AY175" s="39" t="s">
        <v>298</v>
      </c>
      <c r="BE175" s="133">
        <f t="shared" si="4"/>
        <v>0</v>
      </c>
      <c r="BF175" s="133">
        <f t="shared" si="5"/>
        <v>0</v>
      </c>
      <c r="BG175" s="133">
        <f t="shared" si="6"/>
        <v>0</v>
      </c>
      <c r="BH175" s="133">
        <f t="shared" si="7"/>
        <v>0</v>
      </c>
      <c r="BI175" s="133">
        <f t="shared" si="8"/>
        <v>0</v>
      </c>
      <c r="BJ175" s="39" t="s">
        <v>8</v>
      </c>
      <c r="BK175" s="133">
        <f t="shared" si="9"/>
        <v>0</v>
      </c>
      <c r="BL175" s="39" t="s">
        <v>304</v>
      </c>
      <c r="BM175" s="132" t="s">
        <v>2024</v>
      </c>
    </row>
    <row r="176" spans="1:65" s="49" customFormat="1" ht="14.45" customHeight="1">
      <c r="A176" s="47"/>
      <c r="B176" s="46"/>
      <c r="C176" s="120" t="s">
        <v>471</v>
      </c>
      <c r="D176" s="120" t="s">
        <v>358</v>
      </c>
      <c r="E176" s="121" t="s">
        <v>2025</v>
      </c>
      <c r="F176" s="122" t="s">
        <v>2026</v>
      </c>
      <c r="G176" s="123" t="s">
        <v>1710</v>
      </c>
      <c r="H176" s="124">
        <v>12</v>
      </c>
      <c r="I176" s="24"/>
      <c r="J176" s="125">
        <f t="shared" si="0"/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 t="shared" si="1"/>
        <v>0</v>
      </c>
      <c r="Q176" s="130">
        <v>0</v>
      </c>
      <c r="R176" s="130">
        <f t="shared" si="2"/>
        <v>0</v>
      </c>
      <c r="S176" s="130">
        <v>0</v>
      </c>
      <c r="T176" s="131">
        <f t="shared" si="3"/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83</v>
      </c>
      <c r="AY176" s="39" t="s">
        <v>298</v>
      </c>
      <c r="BE176" s="133">
        <f t="shared" si="4"/>
        <v>0</v>
      </c>
      <c r="BF176" s="133">
        <f t="shared" si="5"/>
        <v>0</v>
      </c>
      <c r="BG176" s="133">
        <f t="shared" si="6"/>
        <v>0</v>
      </c>
      <c r="BH176" s="133">
        <f t="shared" si="7"/>
        <v>0</v>
      </c>
      <c r="BI176" s="133">
        <f t="shared" si="8"/>
        <v>0</v>
      </c>
      <c r="BJ176" s="39" t="s">
        <v>8</v>
      </c>
      <c r="BK176" s="133">
        <f t="shared" si="9"/>
        <v>0</v>
      </c>
      <c r="BL176" s="39" t="s">
        <v>304</v>
      </c>
      <c r="BM176" s="132" t="s">
        <v>2027</v>
      </c>
    </row>
    <row r="177" spans="1:65" s="49" customFormat="1" ht="14.45" customHeight="1">
      <c r="A177" s="47"/>
      <c r="B177" s="46"/>
      <c r="C177" s="120" t="s">
        <v>475</v>
      </c>
      <c r="D177" s="120" t="s">
        <v>358</v>
      </c>
      <c r="E177" s="121" t="s">
        <v>2028</v>
      </c>
      <c r="F177" s="122" t="s">
        <v>2029</v>
      </c>
      <c r="G177" s="123" t="s">
        <v>1710</v>
      </c>
      <c r="H177" s="124">
        <v>1</v>
      </c>
      <c r="I177" s="24"/>
      <c r="J177" s="125">
        <f t="shared" si="0"/>
        <v>0</v>
      </c>
      <c r="K177" s="122" t="s">
        <v>1</v>
      </c>
      <c r="L177" s="126"/>
      <c r="M177" s="127" t="s">
        <v>1</v>
      </c>
      <c r="N177" s="128" t="s">
        <v>40</v>
      </c>
      <c r="O177" s="129"/>
      <c r="P177" s="130">
        <f t="shared" si="1"/>
        <v>0</v>
      </c>
      <c r="Q177" s="130">
        <v>0</v>
      </c>
      <c r="R177" s="130">
        <f t="shared" si="2"/>
        <v>0</v>
      </c>
      <c r="S177" s="130">
        <v>0</v>
      </c>
      <c r="T177" s="131">
        <f t="shared" si="3"/>
        <v>0</v>
      </c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R177" s="132" t="s">
        <v>340</v>
      </c>
      <c r="AT177" s="132" t="s">
        <v>358</v>
      </c>
      <c r="AU177" s="132" t="s">
        <v>83</v>
      </c>
      <c r="AY177" s="39" t="s">
        <v>298</v>
      </c>
      <c r="BE177" s="133">
        <f t="shared" si="4"/>
        <v>0</v>
      </c>
      <c r="BF177" s="133">
        <f t="shared" si="5"/>
        <v>0</v>
      </c>
      <c r="BG177" s="133">
        <f t="shared" si="6"/>
        <v>0</v>
      </c>
      <c r="BH177" s="133">
        <f t="shared" si="7"/>
        <v>0</v>
      </c>
      <c r="BI177" s="133">
        <f t="shared" si="8"/>
        <v>0</v>
      </c>
      <c r="BJ177" s="39" t="s">
        <v>8</v>
      </c>
      <c r="BK177" s="133">
        <f t="shared" si="9"/>
        <v>0</v>
      </c>
      <c r="BL177" s="39" t="s">
        <v>304</v>
      </c>
      <c r="BM177" s="132" t="s">
        <v>2030</v>
      </c>
    </row>
    <row r="178" spans="1:65" s="49" customFormat="1" ht="14.45" customHeight="1">
      <c r="A178" s="47"/>
      <c r="B178" s="46"/>
      <c r="C178" s="120" t="s">
        <v>482</v>
      </c>
      <c r="D178" s="120" t="s">
        <v>358</v>
      </c>
      <c r="E178" s="121" t="s">
        <v>2031</v>
      </c>
      <c r="F178" s="122" t="s">
        <v>2032</v>
      </c>
      <c r="G178" s="123" t="s">
        <v>1710</v>
      </c>
      <c r="H178" s="124">
        <v>1</v>
      </c>
      <c r="I178" s="24"/>
      <c r="J178" s="125">
        <f t="shared" si="0"/>
        <v>0</v>
      </c>
      <c r="K178" s="122" t="s">
        <v>1</v>
      </c>
      <c r="L178" s="126"/>
      <c r="M178" s="127" t="s">
        <v>1</v>
      </c>
      <c r="N178" s="128" t="s">
        <v>40</v>
      </c>
      <c r="O178" s="129"/>
      <c r="P178" s="130">
        <f t="shared" si="1"/>
        <v>0</v>
      </c>
      <c r="Q178" s="130">
        <v>0</v>
      </c>
      <c r="R178" s="130">
        <f t="shared" si="2"/>
        <v>0</v>
      </c>
      <c r="S178" s="130">
        <v>0</v>
      </c>
      <c r="T178" s="131">
        <f t="shared" si="3"/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340</v>
      </c>
      <c r="AT178" s="132" t="s">
        <v>358</v>
      </c>
      <c r="AU178" s="132" t="s">
        <v>83</v>
      </c>
      <c r="AY178" s="39" t="s">
        <v>298</v>
      </c>
      <c r="BE178" s="133">
        <f t="shared" si="4"/>
        <v>0</v>
      </c>
      <c r="BF178" s="133">
        <f t="shared" si="5"/>
        <v>0</v>
      </c>
      <c r="BG178" s="133">
        <f t="shared" si="6"/>
        <v>0</v>
      </c>
      <c r="BH178" s="133">
        <f t="shared" si="7"/>
        <v>0</v>
      </c>
      <c r="BI178" s="133">
        <f t="shared" si="8"/>
        <v>0</v>
      </c>
      <c r="BJ178" s="39" t="s">
        <v>8</v>
      </c>
      <c r="BK178" s="133">
        <f t="shared" si="9"/>
        <v>0</v>
      </c>
      <c r="BL178" s="39" t="s">
        <v>304</v>
      </c>
      <c r="BM178" s="132" t="s">
        <v>2033</v>
      </c>
    </row>
    <row r="179" spans="1:65" s="49" customFormat="1" ht="14.45" customHeight="1">
      <c r="A179" s="47"/>
      <c r="B179" s="46"/>
      <c r="C179" s="120" t="s">
        <v>487</v>
      </c>
      <c r="D179" s="120" t="s">
        <v>358</v>
      </c>
      <c r="E179" s="121" t="s">
        <v>2034</v>
      </c>
      <c r="F179" s="122" t="s">
        <v>2035</v>
      </c>
      <c r="G179" s="123" t="s">
        <v>2036</v>
      </c>
      <c r="H179" s="25"/>
      <c r="I179" s="134">
        <f>SUM(J146:J178)/100</f>
        <v>0</v>
      </c>
      <c r="J179" s="125">
        <f t="shared" si="0"/>
        <v>0</v>
      </c>
      <c r="K179" s="122" t="s">
        <v>1</v>
      </c>
      <c r="L179" s="126"/>
      <c r="M179" s="127" t="s">
        <v>1</v>
      </c>
      <c r="N179" s="128" t="s">
        <v>40</v>
      </c>
      <c r="O179" s="129"/>
      <c r="P179" s="130">
        <f t="shared" si="1"/>
        <v>0</v>
      </c>
      <c r="Q179" s="130">
        <v>0</v>
      </c>
      <c r="R179" s="130">
        <f t="shared" si="2"/>
        <v>0</v>
      </c>
      <c r="S179" s="130">
        <v>0</v>
      </c>
      <c r="T179" s="131">
        <f t="shared" si="3"/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340</v>
      </c>
      <c r="AT179" s="132" t="s">
        <v>358</v>
      </c>
      <c r="AU179" s="132" t="s">
        <v>83</v>
      </c>
      <c r="AY179" s="39" t="s">
        <v>298</v>
      </c>
      <c r="BE179" s="133">
        <f t="shared" si="4"/>
        <v>0</v>
      </c>
      <c r="BF179" s="133">
        <f t="shared" si="5"/>
        <v>0</v>
      </c>
      <c r="BG179" s="133">
        <f t="shared" si="6"/>
        <v>0</v>
      </c>
      <c r="BH179" s="133">
        <f t="shared" si="7"/>
        <v>0</v>
      </c>
      <c r="BI179" s="133">
        <f t="shared" si="8"/>
        <v>0</v>
      </c>
      <c r="BJ179" s="39" t="s">
        <v>8</v>
      </c>
      <c r="BK179" s="133">
        <f t="shared" si="9"/>
        <v>0</v>
      </c>
      <c r="BL179" s="39" t="s">
        <v>304</v>
      </c>
      <c r="BM179" s="132" t="s">
        <v>2037</v>
      </c>
    </row>
    <row r="180" spans="1:65" s="49" customFormat="1" ht="14.45" customHeight="1">
      <c r="A180" s="47"/>
      <c r="B180" s="46"/>
      <c r="C180" s="120" t="s">
        <v>496</v>
      </c>
      <c r="D180" s="120" t="s">
        <v>358</v>
      </c>
      <c r="E180" s="121" t="s">
        <v>2038</v>
      </c>
      <c r="F180" s="122" t="s">
        <v>2039</v>
      </c>
      <c r="G180" s="123" t="s">
        <v>1699</v>
      </c>
      <c r="H180" s="124">
        <v>21.99</v>
      </c>
      <c r="I180" s="24"/>
      <c r="J180" s="125">
        <f t="shared" si="0"/>
        <v>0</v>
      </c>
      <c r="K180" s="122" t="s">
        <v>1</v>
      </c>
      <c r="L180" s="126"/>
      <c r="M180" s="127" t="s">
        <v>1</v>
      </c>
      <c r="N180" s="128" t="s">
        <v>40</v>
      </c>
      <c r="O180" s="129"/>
      <c r="P180" s="130">
        <f t="shared" si="1"/>
        <v>0</v>
      </c>
      <c r="Q180" s="130">
        <v>0</v>
      </c>
      <c r="R180" s="130">
        <f t="shared" si="2"/>
        <v>0</v>
      </c>
      <c r="S180" s="130">
        <v>0</v>
      </c>
      <c r="T180" s="131">
        <f t="shared" si="3"/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83</v>
      </c>
      <c r="AY180" s="39" t="s">
        <v>298</v>
      </c>
      <c r="BE180" s="133">
        <f t="shared" si="4"/>
        <v>0</v>
      </c>
      <c r="BF180" s="133">
        <f t="shared" si="5"/>
        <v>0</v>
      </c>
      <c r="BG180" s="133">
        <f t="shared" si="6"/>
        <v>0</v>
      </c>
      <c r="BH180" s="133">
        <f t="shared" si="7"/>
        <v>0</v>
      </c>
      <c r="BI180" s="133">
        <f t="shared" si="8"/>
        <v>0</v>
      </c>
      <c r="BJ180" s="39" t="s">
        <v>8</v>
      </c>
      <c r="BK180" s="133">
        <f t="shared" si="9"/>
        <v>0</v>
      </c>
      <c r="BL180" s="39" t="s">
        <v>304</v>
      </c>
      <c r="BM180" s="132" t="s">
        <v>2040</v>
      </c>
    </row>
    <row r="181" spans="2:63" s="107" customFormat="1" ht="22.9" customHeight="1">
      <c r="B181" s="108"/>
      <c r="D181" s="109" t="s">
        <v>74</v>
      </c>
      <c r="E181" s="118" t="s">
        <v>2041</v>
      </c>
      <c r="F181" s="118" t="s">
        <v>2042</v>
      </c>
      <c r="J181" s="119">
        <f>BK181</f>
        <v>0</v>
      </c>
      <c r="L181" s="108"/>
      <c r="M181" s="112"/>
      <c r="N181" s="113"/>
      <c r="O181" s="113"/>
      <c r="P181" s="114">
        <f>P182</f>
        <v>0</v>
      </c>
      <c r="Q181" s="113"/>
      <c r="R181" s="114">
        <f>R182</f>
        <v>0</v>
      </c>
      <c r="S181" s="113"/>
      <c r="T181" s="115">
        <f>T182</f>
        <v>0</v>
      </c>
      <c r="AR181" s="109" t="s">
        <v>310</v>
      </c>
      <c r="AT181" s="116" t="s">
        <v>74</v>
      </c>
      <c r="AU181" s="116" t="s">
        <v>8</v>
      </c>
      <c r="AY181" s="109" t="s">
        <v>298</v>
      </c>
      <c r="BK181" s="117">
        <f>BK182</f>
        <v>0</v>
      </c>
    </row>
    <row r="182" spans="1:65" s="49" customFormat="1" ht="14.45" customHeight="1">
      <c r="A182" s="47"/>
      <c r="B182" s="46"/>
      <c r="C182" s="120" t="s">
        <v>509</v>
      </c>
      <c r="D182" s="120" t="s">
        <v>358</v>
      </c>
      <c r="E182" s="121" t="s">
        <v>2043</v>
      </c>
      <c r="F182" s="122" t="s">
        <v>2044</v>
      </c>
      <c r="G182" s="123" t="s">
        <v>2036</v>
      </c>
      <c r="H182" s="25"/>
      <c r="I182" s="134">
        <f>J145/100</f>
        <v>0</v>
      </c>
      <c r="J182" s="125">
        <f>ROUND(I182*H182,0)</f>
        <v>0</v>
      </c>
      <c r="K182" s="122" t="s">
        <v>1</v>
      </c>
      <c r="L182" s="126"/>
      <c r="M182" s="127" t="s">
        <v>1</v>
      </c>
      <c r="N182" s="128" t="s">
        <v>40</v>
      </c>
      <c r="O182" s="129"/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2045</v>
      </c>
      <c r="AT182" s="132" t="s">
        <v>358</v>
      </c>
      <c r="AU182" s="132" t="s">
        <v>83</v>
      </c>
      <c r="AY182" s="39" t="s">
        <v>298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39" t="s">
        <v>8</v>
      </c>
      <c r="BK182" s="133">
        <f>ROUND(I182*H182,0)</f>
        <v>0</v>
      </c>
      <c r="BL182" s="39" t="s">
        <v>762</v>
      </c>
      <c r="BM182" s="132" t="s">
        <v>2046</v>
      </c>
    </row>
    <row r="183" spans="2:63" s="107" customFormat="1" ht="22.9" customHeight="1">
      <c r="B183" s="108"/>
      <c r="D183" s="109" t="s">
        <v>74</v>
      </c>
      <c r="E183" s="118" t="s">
        <v>2047</v>
      </c>
      <c r="F183" s="118" t="s">
        <v>2048</v>
      </c>
      <c r="J183" s="119">
        <f>BK183</f>
        <v>0</v>
      </c>
      <c r="L183" s="108"/>
      <c r="M183" s="112"/>
      <c r="N183" s="113"/>
      <c r="O183" s="113"/>
      <c r="P183" s="114">
        <f>P184</f>
        <v>0</v>
      </c>
      <c r="Q183" s="113"/>
      <c r="R183" s="114">
        <f>R184</f>
        <v>0</v>
      </c>
      <c r="S183" s="113"/>
      <c r="T183" s="115">
        <f>T184</f>
        <v>0</v>
      </c>
      <c r="AR183" s="109" t="s">
        <v>310</v>
      </c>
      <c r="AT183" s="116" t="s">
        <v>74</v>
      </c>
      <c r="AU183" s="116" t="s">
        <v>8</v>
      </c>
      <c r="AY183" s="109" t="s">
        <v>298</v>
      </c>
      <c r="BK183" s="117">
        <f>BK184</f>
        <v>0</v>
      </c>
    </row>
    <row r="184" spans="1:65" s="49" customFormat="1" ht="14.45" customHeight="1">
      <c r="A184" s="47"/>
      <c r="B184" s="46"/>
      <c r="C184" s="120" t="s">
        <v>526</v>
      </c>
      <c r="D184" s="120" t="s">
        <v>358</v>
      </c>
      <c r="E184" s="121" t="s">
        <v>2049</v>
      </c>
      <c r="F184" s="122" t="s">
        <v>2050</v>
      </c>
      <c r="G184" s="123" t="s">
        <v>2036</v>
      </c>
      <c r="H184" s="25"/>
      <c r="I184" s="134">
        <f>J145/100</f>
        <v>0</v>
      </c>
      <c r="J184" s="125">
        <f>ROUND(I184*H184,0)</f>
        <v>0</v>
      </c>
      <c r="K184" s="122" t="s">
        <v>1</v>
      </c>
      <c r="L184" s="126"/>
      <c r="M184" s="127" t="s">
        <v>1</v>
      </c>
      <c r="N184" s="128" t="s">
        <v>40</v>
      </c>
      <c r="O184" s="129"/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2045</v>
      </c>
      <c r="AT184" s="132" t="s">
        <v>358</v>
      </c>
      <c r="AU184" s="132" t="s">
        <v>83</v>
      </c>
      <c r="AY184" s="39" t="s">
        <v>298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39" t="s">
        <v>8</v>
      </c>
      <c r="BK184" s="133">
        <f>ROUND(I184*H184,0)</f>
        <v>0</v>
      </c>
      <c r="BL184" s="39" t="s">
        <v>762</v>
      </c>
      <c r="BM184" s="132" t="s">
        <v>2051</v>
      </c>
    </row>
    <row r="185" spans="2:63" s="107" customFormat="1" ht="22.9" customHeight="1">
      <c r="B185" s="108"/>
      <c r="D185" s="109" t="s">
        <v>74</v>
      </c>
      <c r="E185" s="118" t="s">
        <v>2052</v>
      </c>
      <c r="F185" s="118" t="s">
        <v>2053</v>
      </c>
      <c r="J185" s="119">
        <f>BK185</f>
        <v>0</v>
      </c>
      <c r="L185" s="108"/>
      <c r="M185" s="112"/>
      <c r="N185" s="113"/>
      <c r="O185" s="113"/>
      <c r="P185" s="114">
        <f>P186+P209+P222+P227+P234</f>
        <v>0</v>
      </c>
      <c r="Q185" s="113"/>
      <c r="R185" s="114">
        <f>R186+R209+R222+R227+R234</f>
        <v>0</v>
      </c>
      <c r="S185" s="113"/>
      <c r="T185" s="115">
        <f>T186+T209+T222+T227+T234</f>
        <v>0</v>
      </c>
      <c r="AR185" s="109" t="s">
        <v>310</v>
      </c>
      <c r="AT185" s="116" t="s">
        <v>74</v>
      </c>
      <c r="AU185" s="116" t="s">
        <v>8</v>
      </c>
      <c r="AY185" s="109" t="s">
        <v>298</v>
      </c>
      <c r="BK185" s="117">
        <f>BK186+BK209+BK222+BK227+BK234</f>
        <v>0</v>
      </c>
    </row>
    <row r="186" spans="2:63" s="107" customFormat="1" ht="20.85" customHeight="1">
      <c r="B186" s="108"/>
      <c r="D186" s="109" t="s">
        <v>74</v>
      </c>
      <c r="E186" s="118" t="s">
        <v>2054</v>
      </c>
      <c r="F186" s="118" t="s">
        <v>2055</v>
      </c>
      <c r="J186" s="119">
        <f>BK186</f>
        <v>0</v>
      </c>
      <c r="L186" s="108"/>
      <c r="M186" s="112"/>
      <c r="N186" s="113"/>
      <c r="O186" s="113"/>
      <c r="P186" s="114">
        <f>SUM(P187:P208)</f>
        <v>0</v>
      </c>
      <c r="Q186" s="113"/>
      <c r="R186" s="114">
        <f>SUM(R187:R208)</f>
        <v>0</v>
      </c>
      <c r="S186" s="113"/>
      <c r="T186" s="115">
        <f>SUM(T187:T208)</f>
        <v>0</v>
      </c>
      <c r="AR186" s="109" t="s">
        <v>8</v>
      </c>
      <c r="AT186" s="116" t="s">
        <v>74</v>
      </c>
      <c r="AU186" s="116" t="s">
        <v>83</v>
      </c>
      <c r="AY186" s="109" t="s">
        <v>298</v>
      </c>
      <c r="BK186" s="117">
        <f>SUM(BK187:BK208)</f>
        <v>0</v>
      </c>
    </row>
    <row r="187" spans="1:65" s="49" customFormat="1" ht="14.45" customHeight="1">
      <c r="A187" s="47"/>
      <c r="B187" s="46"/>
      <c r="C187" s="120" t="s">
        <v>530</v>
      </c>
      <c r="D187" s="120" t="s">
        <v>358</v>
      </c>
      <c r="E187" s="121" t="s">
        <v>2056</v>
      </c>
      <c r="F187" s="122" t="s">
        <v>2057</v>
      </c>
      <c r="G187" s="123" t="s">
        <v>392</v>
      </c>
      <c r="H187" s="124">
        <v>24</v>
      </c>
      <c r="I187" s="24"/>
      <c r="J187" s="125">
        <f aca="true" t="shared" si="10" ref="J187:J208">ROUND(I187*H187,0)</f>
        <v>0</v>
      </c>
      <c r="K187" s="122" t="s">
        <v>1</v>
      </c>
      <c r="L187" s="126"/>
      <c r="M187" s="127" t="s">
        <v>1</v>
      </c>
      <c r="N187" s="128" t="s">
        <v>40</v>
      </c>
      <c r="O187" s="129"/>
      <c r="P187" s="130">
        <f aca="true" t="shared" si="11" ref="P187:P208">O187*H187</f>
        <v>0</v>
      </c>
      <c r="Q187" s="130">
        <v>0</v>
      </c>
      <c r="R187" s="130">
        <f aca="true" t="shared" si="12" ref="R187:R208">Q187*H187</f>
        <v>0</v>
      </c>
      <c r="S187" s="130">
        <v>0</v>
      </c>
      <c r="T187" s="131">
        <f aca="true" t="shared" si="13" ref="T187:T208">S187*H187</f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310</v>
      </c>
      <c r="AY187" s="39" t="s">
        <v>298</v>
      </c>
      <c r="BE187" s="133">
        <f aca="true" t="shared" si="14" ref="BE187:BE208">IF(N187="základní",J187,0)</f>
        <v>0</v>
      </c>
      <c r="BF187" s="133">
        <f aca="true" t="shared" si="15" ref="BF187:BF208">IF(N187="snížená",J187,0)</f>
        <v>0</v>
      </c>
      <c r="BG187" s="133">
        <f aca="true" t="shared" si="16" ref="BG187:BG208">IF(N187="zákl. přenesená",J187,0)</f>
        <v>0</v>
      </c>
      <c r="BH187" s="133">
        <f aca="true" t="shared" si="17" ref="BH187:BH208">IF(N187="sníž. přenesená",J187,0)</f>
        <v>0</v>
      </c>
      <c r="BI187" s="133">
        <f aca="true" t="shared" si="18" ref="BI187:BI208">IF(N187="nulová",J187,0)</f>
        <v>0</v>
      </c>
      <c r="BJ187" s="39" t="s">
        <v>8</v>
      </c>
      <c r="BK187" s="133">
        <f aca="true" t="shared" si="19" ref="BK187:BK208">ROUND(I187*H187,0)</f>
        <v>0</v>
      </c>
      <c r="BL187" s="39" t="s">
        <v>304</v>
      </c>
      <c r="BM187" s="132" t="s">
        <v>2058</v>
      </c>
    </row>
    <row r="188" spans="1:65" s="49" customFormat="1" ht="14.45" customHeight="1">
      <c r="A188" s="47"/>
      <c r="B188" s="46"/>
      <c r="C188" s="120" t="s">
        <v>539</v>
      </c>
      <c r="D188" s="120" t="s">
        <v>358</v>
      </c>
      <c r="E188" s="121" t="s">
        <v>2059</v>
      </c>
      <c r="F188" s="122" t="s">
        <v>2060</v>
      </c>
      <c r="G188" s="123" t="s">
        <v>392</v>
      </c>
      <c r="H188" s="124">
        <v>12</v>
      </c>
      <c r="I188" s="24"/>
      <c r="J188" s="125">
        <f t="shared" si="10"/>
        <v>0</v>
      </c>
      <c r="K188" s="122" t="s">
        <v>1</v>
      </c>
      <c r="L188" s="126"/>
      <c r="M188" s="127" t="s">
        <v>1</v>
      </c>
      <c r="N188" s="128" t="s">
        <v>40</v>
      </c>
      <c r="O188" s="129"/>
      <c r="P188" s="130">
        <f t="shared" si="11"/>
        <v>0</v>
      </c>
      <c r="Q188" s="130">
        <v>0</v>
      </c>
      <c r="R188" s="130">
        <f t="shared" si="12"/>
        <v>0</v>
      </c>
      <c r="S188" s="130">
        <v>0</v>
      </c>
      <c r="T188" s="131">
        <f t="shared" si="1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310</v>
      </c>
      <c r="AY188" s="39" t="s">
        <v>298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39" t="s">
        <v>8</v>
      </c>
      <c r="BK188" s="133">
        <f t="shared" si="19"/>
        <v>0</v>
      </c>
      <c r="BL188" s="39" t="s">
        <v>304</v>
      </c>
      <c r="BM188" s="132" t="s">
        <v>2061</v>
      </c>
    </row>
    <row r="189" spans="1:65" s="49" customFormat="1" ht="14.45" customHeight="1">
      <c r="A189" s="47"/>
      <c r="B189" s="46"/>
      <c r="C189" s="120" t="s">
        <v>548</v>
      </c>
      <c r="D189" s="120" t="s">
        <v>358</v>
      </c>
      <c r="E189" s="121" t="s">
        <v>2062</v>
      </c>
      <c r="F189" s="122" t="s">
        <v>2063</v>
      </c>
      <c r="G189" s="123" t="s">
        <v>392</v>
      </c>
      <c r="H189" s="124">
        <v>51</v>
      </c>
      <c r="I189" s="24"/>
      <c r="J189" s="125">
        <f t="shared" si="10"/>
        <v>0</v>
      </c>
      <c r="K189" s="122" t="s">
        <v>1</v>
      </c>
      <c r="L189" s="126"/>
      <c r="M189" s="127" t="s">
        <v>1</v>
      </c>
      <c r="N189" s="128" t="s">
        <v>40</v>
      </c>
      <c r="O189" s="129"/>
      <c r="P189" s="130">
        <f t="shared" si="11"/>
        <v>0</v>
      </c>
      <c r="Q189" s="130">
        <v>0</v>
      </c>
      <c r="R189" s="130">
        <f t="shared" si="12"/>
        <v>0</v>
      </c>
      <c r="S189" s="130">
        <v>0</v>
      </c>
      <c r="T189" s="131">
        <f t="shared" si="13"/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340</v>
      </c>
      <c r="AT189" s="132" t="s">
        <v>358</v>
      </c>
      <c r="AU189" s="132" t="s">
        <v>310</v>
      </c>
      <c r="AY189" s="39" t="s">
        <v>298</v>
      </c>
      <c r="BE189" s="133">
        <f t="shared" si="14"/>
        <v>0</v>
      </c>
      <c r="BF189" s="133">
        <f t="shared" si="15"/>
        <v>0</v>
      </c>
      <c r="BG189" s="133">
        <f t="shared" si="16"/>
        <v>0</v>
      </c>
      <c r="BH189" s="133">
        <f t="shared" si="17"/>
        <v>0</v>
      </c>
      <c r="BI189" s="133">
        <f t="shared" si="18"/>
        <v>0</v>
      </c>
      <c r="BJ189" s="39" t="s">
        <v>8</v>
      </c>
      <c r="BK189" s="133">
        <f t="shared" si="19"/>
        <v>0</v>
      </c>
      <c r="BL189" s="39" t="s">
        <v>304</v>
      </c>
      <c r="BM189" s="132" t="s">
        <v>2064</v>
      </c>
    </row>
    <row r="190" spans="1:65" s="49" customFormat="1" ht="14.45" customHeight="1">
      <c r="A190" s="47"/>
      <c r="B190" s="46"/>
      <c r="C190" s="120" t="s">
        <v>554</v>
      </c>
      <c r="D190" s="120" t="s">
        <v>358</v>
      </c>
      <c r="E190" s="121" t="s">
        <v>2065</v>
      </c>
      <c r="F190" s="122" t="s">
        <v>2066</v>
      </c>
      <c r="G190" s="123" t="s">
        <v>392</v>
      </c>
      <c r="H190" s="124">
        <v>12</v>
      </c>
      <c r="I190" s="24"/>
      <c r="J190" s="125">
        <f t="shared" si="10"/>
        <v>0</v>
      </c>
      <c r="K190" s="122" t="s">
        <v>1</v>
      </c>
      <c r="L190" s="126"/>
      <c r="M190" s="127" t="s">
        <v>1</v>
      </c>
      <c r="N190" s="128" t="s">
        <v>40</v>
      </c>
      <c r="O190" s="129"/>
      <c r="P190" s="130">
        <f t="shared" si="11"/>
        <v>0</v>
      </c>
      <c r="Q190" s="130">
        <v>0</v>
      </c>
      <c r="R190" s="130">
        <f t="shared" si="12"/>
        <v>0</v>
      </c>
      <c r="S190" s="130">
        <v>0</v>
      </c>
      <c r="T190" s="131">
        <f t="shared" si="13"/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310</v>
      </c>
      <c r="AY190" s="39" t="s">
        <v>298</v>
      </c>
      <c r="BE190" s="133">
        <f t="shared" si="14"/>
        <v>0</v>
      </c>
      <c r="BF190" s="133">
        <f t="shared" si="15"/>
        <v>0</v>
      </c>
      <c r="BG190" s="133">
        <f t="shared" si="16"/>
        <v>0</v>
      </c>
      <c r="BH190" s="133">
        <f t="shared" si="17"/>
        <v>0</v>
      </c>
      <c r="BI190" s="133">
        <f t="shared" si="18"/>
        <v>0</v>
      </c>
      <c r="BJ190" s="39" t="s">
        <v>8</v>
      </c>
      <c r="BK190" s="133">
        <f t="shared" si="19"/>
        <v>0</v>
      </c>
      <c r="BL190" s="39" t="s">
        <v>304</v>
      </c>
      <c r="BM190" s="132" t="s">
        <v>2067</v>
      </c>
    </row>
    <row r="191" spans="1:65" s="49" customFormat="1" ht="14.45" customHeight="1">
      <c r="A191" s="47"/>
      <c r="B191" s="46"/>
      <c r="C191" s="120" t="s">
        <v>577</v>
      </c>
      <c r="D191" s="120" t="s">
        <v>358</v>
      </c>
      <c r="E191" s="121" t="s">
        <v>2068</v>
      </c>
      <c r="F191" s="122" t="s">
        <v>2069</v>
      </c>
      <c r="G191" s="123" t="s">
        <v>392</v>
      </c>
      <c r="H191" s="124">
        <v>30</v>
      </c>
      <c r="I191" s="24"/>
      <c r="J191" s="125">
        <f t="shared" si="10"/>
        <v>0</v>
      </c>
      <c r="K191" s="122" t="s">
        <v>1</v>
      </c>
      <c r="L191" s="126"/>
      <c r="M191" s="127" t="s">
        <v>1</v>
      </c>
      <c r="N191" s="128" t="s">
        <v>40</v>
      </c>
      <c r="O191" s="129"/>
      <c r="P191" s="130">
        <f t="shared" si="11"/>
        <v>0</v>
      </c>
      <c r="Q191" s="130">
        <v>0</v>
      </c>
      <c r="R191" s="130">
        <f t="shared" si="12"/>
        <v>0</v>
      </c>
      <c r="S191" s="130">
        <v>0</v>
      </c>
      <c r="T191" s="131">
        <f t="shared" si="1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340</v>
      </c>
      <c r="AT191" s="132" t="s">
        <v>358</v>
      </c>
      <c r="AU191" s="132" t="s">
        <v>310</v>
      </c>
      <c r="AY191" s="39" t="s">
        <v>298</v>
      </c>
      <c r="BE191" s="133">
        <f t="shared" si="14"/>
        <v>0</v>
      </c>
      <c r="BF191" s="133">
        <f t="shared" si="15"/>
        <v>0</v>
      </c>
      <c r="BG191" s="133">
        <f t="shared" si="16"/>
        <v>0</v>
      </c>
      <c r="BH191" s="133">
        <f t="shared" si="17"/>
        <v>0</v>
      </c>
      <c r="BI191" s="133">
        <f t="shared" si="18"/>
        <v>0</v>
      </c>
      <c r="BJ191" s="39" t="s">
        <v>8</v>
      </c>
      <c r="BK191" s="133">
        <f t="shared" si="19"/>
        <v>0</v>
      </c>
      <c r="BL191" s="39" t="s">
        <v>304</v>
      </c>
      <c r="BM191" s="132" t="s">
        <v>2070</v>
      </c>
    </row>
    <row r="192" spans="1:65" s="49" customFormat="1" ht="14.45" customHeight="1">
      <c r="A192" s="47"/>
      <c r="B192" s="46"/>
      <c r="C192" s="120" t="s">
        <v>605</v>
      </c>
      <c r="D192" s="120" t="s">
        <v>358</v>
      </c>
      <c r="E192" s="121" t="s">
        <v>2071</v>
      </c>
      <c r="F192" s="122" t="s">
        <v>2072</v>
      </c>
      <c r="G192" s="123" t="s">
        <v>392</v>
      </c>
      <c r="H192" s="124">
        <v>10</v>
      </c>
      <c r="I192" s="24"/>
      <c r="J192" s="125">
        <f t="shared" si="10"/>
        <v>0</v>
      </c>
      <c r="K192" s="122" t="s">
        <v>1</v>
      </c>
      <c r="L192" s="126"/>
      <c r="M192" s="127" t="s">
        <v>1</v>
      </c>
      <c r="N192" s="128" t="s">
        <v>40</v>
      </c>
      <c r="O192" s="129"/>
      <c r="P192" s="130">
        <f t="shared" si="11"/>
        <v>0</v>
      </c>
      <c r="Q192" s="130">
        <v>0</v>
      </c>
      <c r="R192" s="130">
        <f t="shared" si="12"/>
        <v>0</v>
      </c>
      <c r="S192" s="130">
        <v>0</v>
      </c>
      <c r="T192" s="131">
        <f t="shared" si="13"/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340</v>
      </c>
      <c r="AT192" s="132" t="s">
        <v>358</v>
      </c>
      <c r="AU192" s="132" t="s">
        <v>310</v>
      </c>
      <c r="AY192" s="39" t="s">
        <v>298</v>
      </c>
      <c r="BE192" s="133">
        <f t="shared" si="14"/>
        <v>0</v>
      </c>
      <c r="BF192" s="133">
        <f t="shared" si="15"/>
        <v>0</v>
      </c>
      <c r="BG192" s="133">
        <f t="shared" si="16"/>
        <v>0</v>
      </c>
      <c r="BH192" s="133">
        <f t="shared" si="17"/>
        <v>0</v>
      </c>
      <c r="BI192" s="133">
        <f t="shared" si="18"/>
        <v>0</v>
      </c>
      <c r="BJ192" s="39" t="s">
        <v>8</v>
      </c>
      <c r="BK192" s="133">
        <f t="shared" si="19"/>
        <v>0</v>
      </c>
      <c r="BL192" s="39" t="s">
        <v>304</v>
      </c>
      <c r="BM192" s="132" t="s">
        <v>2073</v>
      </c>
    </row>
    <row r="193" spans="1:65" s="49" customFormat="1" ht="14.45" customHeight="1">
      <c r="A193" s="47"/>
      <c r="B193" s="46"/>
      <c r="C193" s="120" t="s">
        <v>609</v>
      </c>
      <c r="D193" s="120" t="s">
        <v>358</v>
      </c>
      <c r="E193" s="121" t="s">
        <v>2074</v>
      </c>
      <c r="F193" s="122" t="s">
        <v>2075</v>
      </c>
      <c r="G193" s="123" t="s">
        <v>1710</v>
      </c>
      <c r="H193" s="124">
        <v>6</v>
      </c>
      <c r="I193" s="24"/>
      <c r="J193" s="125">
        <f t="shared" si="10"/>
        <v>0</v>
      </c>
      <c r="K193" s="122" t="s">
        <v>1</v>
      </c>
      <c r="L193" s="126"/>
      <c r="M193" s="127" t="s">
        <v>1</v>
      </c>
      <c r="N193" s="128" t="s">
        <v>40</v>
      </c>
      <c r="O193" s="129"/>
      <c r="P193" s="130">
        <f t="shared" si="11"/>
        <v>0</v>
      </c>
      <c r="Q193" s="130">
        <v>0</v>
      </c>
      <c r="R193" s="130">
        <f t="shared" si="12"/>
        <v>0</v>
      </c>
      <c r="S193" s="130">
        <v>0</v>
      </c>
      <c r="T193" s="131">
        <f t="shared" si="13"/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340</v>
      </c>
      <c r="AT193" s="132" t="s">
        <v>358</v>
      </c>
      <c r="AU193" s="132" t="s">
        <v>310</v>
      </c>
      <c r="AY193" s="39" t="s">
        <v>298</v>
      </c>
      <c r="BE193" s="133">
        <f t="shared" si="14"/>
        <v>0</v>
      </c>
      <c r="BF193" s="133">
        <f t="shared" si="15"/>
        <v>0</v>
      </c>
      <c r="BG193" s="133">
        <f t="shared" si="16"/>
        <v>0</v>
      </c>
      <c r="BH193" s="133">
        <f t="shared" si="17"/>
        <v>0</v>
      </c>
      <c r="BI193" s="133">
        <f t="shared" si="18"/>
        <v>0</v>
      </c>
      <c r="BJ193" s="39" t="s">
        <v>8</v>
      </c>
      <c r="BK193" s="133">
        <f t="shared" si="19"/>
        <v>0</v>
      </c>
      <c r="BL193" s="39" t="s">
        <v>304</v>
      </c>
      <c r="BM193" s="132" t="s">
        <v>2076</v>
      </c>
    </row>
    <row r="194" spans="1:65" s="49" customFormat="1" ht="14.45" customHeight="1">
      <c r="A194" s="47"/>
      <c r="B194" s="46"/>
      <c r="C194" s="120" t="s">
        <v>614</v>
      </c>
      <c r="D194" s="120" t="s">
        <v>358</v>
      </c>
      <c r="E194" s="121" t="s">
        <v>2077</v>
      </c>
      <c r="F194" s="122" t="s">
        <v>2078</v>
      </c>
      <c r="G194" s="123" t="s">
        <v>1710</v>
      </c>
      <c r="H194" s="124">
        <v>6</v>
      </c>
      <c r="I194" s="24"/>
      <c r="J194" s="125">
        <f t="shared" si="10"/>
        <v>0</v>
      </c>
      <c r="K194" s="122" t="s">
        <v>1</v>
      </c>
      <c r="L194" s="126"/>
      <c r="M194" s="127" t="s">
        <v>1</v>
      </c>
      <c r="N194" s="128" t="s">
        <v>40</v>
      </c>
      <c r="O194" s="129"/>
      <c r="P194" s="130">
        <f t="shared" si="11"/>
        <v>0</v>
      </c>
      <c r="Q194" s="130">
        <v>0</v>
      </c>
      <c r="R194" s="130">
        <f t="shared" si="12"/>
        <v>0</v>
      </c>
      <c r="S194" s="130">
        <v>0</v>
      </c>
      <c r="T194" s="131">
        <f t="shared" si="13"/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310</v>
      </c>
      <c r="AY194" s="39" t="s">
        <v>298</v>
      </c>
      <c r="BE194" s="133">
        <f t="shared" si="14"/>
        <v>0</v>
      </c>
      <c r="BF194" s="133">
        <f t="shared" si="15"/>
        <v>0</v>
      </c>
      <c r="BG194" s="133">
        <f t="shared" si="16"/>
        <v>0</v>
      </c>
      <c r="BH194" s="133">
        <f t="shared" si="17"/>
        <v>0</v>
      </c>
      <c r="BI194" s="133">
        <f t="shared" si="18"/>
        <v>0</v>
      </c>
      <c r="BJ194" s="39" t="s">
        <v>8</v>
      </c>
      <c r="BK194" s="133">
        <f t="shared" si="19"/>
        <v>0</v>
      </c>
      <c r="BL194" s="39" t="s">
        <v>304</v>
      </c>
      <c r="BM194" s="132" t="s">
        <v>2079</v>
      </c>
    </row>
    <row r="195" spans="1:65" s="49" customFormat="1" ht="14.45" customHeight="1">
      <c r="A195" s="47"/>
      <c r="B195" s="46"/>
      <c r="C195" s="120" t="s">
        <v>619</v>
      </c>
      <c r="D195" s="120" t="s">
        <v>358</v>
      </c>
      <c r="E195" s="121" t="s">
        <v>2080</v>
      </c>
      <c r="F195" s="122" t="s">
        <v>2081</v>
      </c>
      <c r="G195" s="123" t="s">
        <v>1710</v>
      </c>
      <c r="H195" s="124">
        <v>6</v>
      </c>
      <c r="I195" s="24"/>
      <c r="J195" s="125">
        <f t="shared" si="10"/>
        <v>0</v>
      </c>
      <c r="K195" s="122" t="s">
        <v>1</v>
      </c>
      <c r="L195" s="126"/>
      <c r="M195" s="127" t="s">
        <v>1</v>
      </c>
      <c r="N195" s="128" t="s">
        <v>40</v>
      </c>
      <c r="O195" s="129"/>
      <c r="P195" s="130">
        <f t="shared" si="11"/>
        <v>0</v>
      </c>
      <c r="Q195" s="130">
        <v>0</v>
      </c>
      <c r="R195" s="130">
        <f t="shared" si="12"/>
        <v>0</v>
      </c>
      <c r="S195" s="130">
        <v>0</v>
      </c>
      <c r="T195" s="131">
        <f t="shared" si="13"/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340</v>
      </c>
      <c r="AT195" s="132" t="s">
        <v>358</v>
      </c>
      <c r="AU195" s="132" t="s">
        <v>310</v>
      </c>
      <c r="AY195" s="39" t="s">
        <v>298</v>
      </c>
      <c r="BE195" s="133">
        <f t="shared" si="14"/>
        <v>0</v>
      </c>
      <c r="BF195" s="133">
        <f t="shared" si="15"/>
        <v>0</v>
      </c>
      <c r="BG195" s="133">
        <f t="shared" si="16"/>
        <v>0</v>
      </c>
      <c r="BH195" s="133">
        <f t="shared" si="17"/>
        <v>0</v>
      </c>
      <c r="BI195" s="133">
        <f t="shared" si="18"/>
        <v>0</v>
      </c>
      <c r="BJ195" s="39" t="s">
        <v>8</v>
      </c>
      <c r="BK195" s="133">
        <f t="shared" si="19"/>
        <v>0</v>
      </c>
      <c r="BL195" s="39" t="s">
        <v>304</v>
      </c>
      <c r="BM195" s="132" t="s">
        <v>2082</v>
      </c>
    </row>
    <row r="196" spans="1:65" s="49" customFormat="1" ht="14.45" customHeight="1">
      <c r="A196" s="47"/>
      <c r="B196" s="46"/>
      <c r="C196" s="120" t="s">
        <v>625</v>
      </c>
      <c r="D196" s="120" t="s">
        <v>358</v>
      </c>
      <c r="E196" s="121" t="s">
        <v>2083</v>
      </c>
      <c r="F196" s="122" t="s">
        <v>2084</v>
      </c>
      <c r="G196" s="123" t="s">
        <v>1710</v>
      </c>
      <c r="H196" s="124">
        <v>1</v>
      </c>
      <c r="I196" s="24"/>
      <c r="J196" s="125">
        <f t="shared" si="10"/>
        <v>0</v>
      </c>
      <c r="K196" s="122" t="s">
        <v>1</v>
      </c>
      <c r="L196" s="126"/>
      <c r="M196" s="127" t="s">
        <v>1</v>
      </c>
      <c r="N196" s="128" t="s">
        <v>40</v>
      </c>
      <c r="O196" s="129"/>
      <c r="P196" s="130">
        <f t="shared" si="11"/>
        <v>0</v>
      </c>
      <c r="Q196" s="130">
        <v>0</v>
      </c>
      <c r="R196" s="130">
        <f t="shared" si="12"/>
        <v>0</v>
      </c>
      <c r="S196" s="130">
        <v>0</v>
      </c>
      <c r="T196" s="131">
        <f t="shared" si="13"/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340</v>
      </c>
      <c r="AT196" s="132" t="s">
        <v>358</v>
      </c>
      <c r="AU196" s="132" t="s">
        <v>310</v>
      </c>
      <c r="AY196" s="39" t="s">
        <v>298</v>
      </c>
      <c r="BE196" s="133">
        <f t="shared" si="14"/>
        <v>0</v>
      </c>
      <c r="BF196" s="133">
        <f t="shared" si="15"/>
        <v>0</v>
      </c>
      <c r="BG196" s="133">
        <f t="shared" si="16"/>
        <v>0</v>
      </c>
      <c r="BH196" s="133">
        <f t="shared" si="17"/>
        <v>0</v>
      </c>
      <c r="BI196" s="133">
        <f t="shared" si="18"/>
        <v>0</v>
      </c>
      <c r="BJ196" s="39" t="s">
        <v>8</v>
      </c>
      <c r="BK196" s="133">
        <f t="shared" si="19"/>
        <v>0</v>
      </c>
      <c r="BL196" s="39" t="s">
        <v>304</v>
      </c>
      <c r="BM196" s="132" t="s">
        <v>2085</v>
      </c>
    </row>
    <row r="197" spans="1:65" s="49" customFormat="1" ht="14.45" customHeight="1">
      <c r="A197" s="47"/>
      <c r="B197" s="46"/>
      <c r="C197" s="120" t="s">
        <v>633</v>
      </c>
      <c r="D197" s="120" t="s">
        <v>358</v>
      </c>
      <c r="E197" s="121" t="s">
        <v>2086</v>
      </c>
      <c r="F197" s="122" t="s">
        <v>2087</v>
      </c>
      <c r="G197" s="123" t="s">
        <v>1710</v>
      </c>
      <c r="H197" s="124">
        <v>12</v>
      </c>
      <c r="I197" s="24"/>
      <c r="J197" s="125">
        <f t="shared" si="10"/>
        <v>0</v>
      </c>
      <c r="K197" s="122" t="s">
        <v>1</v>
      </c>
      <c r="L197" s="126"/>
      <c r="M197" s="127" t="s">
        <v>1</v>
      </c>
      <c r="N197" s="128" t="s">
        <v>40</v>
      </c>
      <c r="O197" s="129"/>
      <c r="P197" s="130">
        <f t="shared" si="11"/>
        <v>0</v>
      </c>
      <c r="Q197" s="130">
        <v>0</v>
      </c>
      <c r="R197" s="130">
        <f t="shared" si="12"/>
        <v>0</v>
      </c>
      <c r="S197" s="130">
        <v>0</v>
      </c>
      <c r="T197" s="131">
        <f t="shared" si="13"/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340</v>
      </c>
      <c r="AT197" s="132" t="s">
        <v>358</v>
      </c>
      <c r="AU197" s="132" t="s">
        <v>310</v>
      </c>
      <c r="AY197" s="39" t="s">
        <v>298</v>
      </c>
      <c r="BE197" s="133">
        <f t="shared" si="14"/>
        <v>0</v>
      </c>
      <c r="BF197" s="133">
        <f t="shared" si="15"/>
        <v>0</v>
      </c>
      <c r="BG197" s="133">
        <f t="shared" si="16"/>
        <v>0</v>
      </c>
      <c r="BH197" s="133">
        <f t="shared" si="17"/>
        <v>0</v>
      </c>
      <c r="BI197" s="133">
        <f t="shared" si="18"/>
        <v>0</v>
      </c>
      <c r="BJ197" s="39" t="s">
        <v>8</v>
      </c>
      <c r="BK197" s="133">
        <f t="shared" si="19"/>
        <v>0</v>
      </c>
      <c r="BL197" s="39" t="s">
        <v>304</v>
      </c>
      <c r="BM197" s="132" t="s">
        <v>2088</v>
      </c>
    </row>
    <row r="198" spans="1:65" s="49" customFormat="1" ht="14.45" customHeight="1">
      <c r="A198" s="47"/>
      <c r="B198" s="46"/>
      <c r="C198" s="120" t="s">
        <v>640</v>
      </c>
      <c r="D198" s="120" t="s">
        <v>358</v>
      </c>
      <c r="E198" s="121" t="s">
        <v>2089</v>
      </c>
      <c r="F198" s="122" t="s">
        <v>2090</v>
      </c>
      <c r="G198" s="123" t="s">
        <v>1710</v>
      </c>
      <c r="H198" s="124">
        <v>1</v>
      </c>
      <c r="I198" s="24"/>
      <c r="J198" s="125">
        <f t="shared" si="10"/>
        <v>0</v>
      </c>
      <c r="K198" s="122" t="s">
        <v>1</v>
      </c>
      <c r="L198" s="126"/>
      <c r="M198" s="127" t="s">
        <v>1</v>
      </c>
      <c r="N198" s="128" t="s">
        <v>40</v>
      </c>
      <c r="O198" s="129"/>
      <c r="P198" s="130">
        <f t="shared" si="11"/>
        <v>0</v>
      </c>
      <c r="Q198" s="130">
        <v>0</v>
      </c>
      <c r="R198" s="130">
        <f t="shared" si="12"/>
        <v>0</v>
      </c>
      <c r="S198" s="130">
        <v>0</v>
      </c>
      <c r="T198" s="131">
        <f t="shared" si="13"/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310</v>
      </c>
      <c r="AY198" s="39" t="s">
        <v>298</v>
      </c>
      <c r="BE198" s="133">
        <f t="shared" si="14"/>
        <v>0</v>
      </c>
      <c r="BF198" s="133">
        <f t="shared" si="15"/>
        <v>0</v>
      </c>
      <c r="BG198" s="133">
        <f t="shared" si="16"/>
        <v>0</v>
      </c>
      <c r="BH198" s="133">
        <f t="shared" si="17"/>
        <v>0</v>
      </c>
      <c r="BI198" s="133">
        <f t="shared" si="18"/>
        <v>0</v>
      </c>
      <c r="BJ198" s="39" t="s">
        <v>8</v>
      </c>
      <c r="BK198" s="133">
        <f t="shared" si="19"/>
        <v>0</v>
      </c>
      <c r="BL198" s="39" t="s">
        <v>304</v>
      </c>
      <c r="BM198" s="132" t="s">
        <v>2091</v>
      </c>
    </row>
    <row r="199" spans="1:65" s="49" customFormat="1" ht="14.45" customHeight="1">
      <c r="A199" s="47"/>
      <c r="B199" s="46"/>
      <c r="C199" s="120" t="s">
        <v>231</v>
      </c>
      <c r="D199" s="120" t="s">
        <v>358</v>
      </c>
      <c r="E199" s="121" t="s">
        <v>2092</v>
      </c>
      <c r="F199" s="122" t="s">
        <v>2093</v>
      </c>
      <c r="G199" s="123" t="s">
        <v>392</v>
      </c>
      <c r="H199" s="124">
        <v>18</v>
      </c>
      <c r="I199" s="24"/>
      <c r="J199" s="125">
        <f t="shared" si="10"/>
        <v>0</v>
      </c>
      <c r="K199" s="122" t="s">
        <v>1</v>
      </c>
      <c r="L199" s="126"/>
      <c r="M199" s="127" t="s">
        <v>1</v>
      </c>
      <c r="N199" s="128" t="s">
        <v>40</v>
      </c>
      <c r="O199" s="129"/>
      <c r="P199" s="130">
        <f t="shared" si="11"/>
        <v>0</v>
      </c>
      <c r="Q199" s="130">
        <v>0</v>
      </c>
      <c r="R199" s="130">
        <f t="shared" si="12"/>
        <v>0</v>
      </c>
      <c r="S199" s="130">
        <v>0</v>
      </c>
      <c r="T199" s="131">
        <f t="shared" si="13"/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340</v>
      </c>
      <c r="AT199" s="132" t="s">
        <v>358</v>
      </c>
      <c r="AU199" s="132" t="s">
        <v>310</v>
      </c>
      <c r="AY199" s="39" t="s">
        <v>298</v>
      </c>
      <c r="BE199" s="133">
        <f t="shared" si="14"/>
        <v>0</v>
      </c>
      <c r="BF199" s="133">
        <f t="shared" si="15"/>
        <v>0</v>
      </c>
      <c r="BG199" s="133">
        <f t="shared" si="16"/>
        <v>0</v>
      </c>
      <c r="BH199" s="133">
        <f t="shared" si="17"/>
        <v>0</v>
      </c>
      <c r="BI199" s="133">
        <f t="shared" si="18"/>
        <v>0</v>
      </c>
      <c r="BJ199" s="39" t="s">
        <v>8</v>
      </c>
      <c r="BK199" s="133">
        <f t="shared" si="19"/>
        <v>0</v>
      </c>
      <c r="BL199" s="39" t="s">
        <v>304</v>
      </c>
      <c r="BM199" s="132" t="s">
        <v>2094</v>
      </c>
    </row>
    <row r="200" spans="1:65" s="49" customFormat="1" ht="14.45" customHeight="1">
      <c r="A200" s="47"/>
      <c r="B200" s="46"/>
      <c r="C200" s="120" t="s">
        <v>647</v>
      </c>
      <c r="D200" s="120" t="s">
        <v>358</v>
      </c>
      <c r="E200" s="121" t="s">
        <v>2095</v>
      </c>
      <c r="F200" s="122" t="s">
        <v>2096</v>
      </c>
      <c r="G200" s="123" t="s">
        <v>392</v>
      </c>
      <c r="H200" s="124">
        <v>18</v>
      </c>
      <c r="I200" s="24"/>
      <c r="J200" s="125">
        <f t="shared" si="10"/>
        <v>0</v>
      </c>
      <c r="K200" s="122" t="s">
        <v>1</v>
      </c>
      <c r="L200" s="126"/>
      <c r="M200" s="127" t="s">
        <v>1</v>
      </c>
      <c r="N200" s="128" t="s">
        <v>40</v>
      </c>
      <c r="O200" s="129"/>
      <c r="P200" s="130">
        <f t="shared" si="11"/>
        <v>0</v>
      </c>
      <c r="Q200" s="130">
        <v>0</v>
      </c>
      <c r="R200" s="130">
        <f t="shared" si="12"/>
        <v>0</v>
      </c>
      <c r="S200" s="130">
        <v>0</v>
      </c>
      <c r="T200" s="131">
        <f t="shared" si="13"/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340</v>
      </c>
      <c r="AT200" s="132" t="s">
        <v>358</v>
      </c>
      <c r="AU200" s="132" t="s">
        <v>310</v>
      </c>
      <c r="AY200" s="39" t="s">
        <v>298</v>
      </c>
      <c r="BE200" s="133">
        <f t="shared" si="14"/>
        <v>0</v>
      </c>
      <c r="BF200" s="133">
        <f t="shared" si="15"/>
        <v>0</v>
      </c>
      <c r="BG200" s="133">
        <f t="shared" si="16"/>
        <v>0</v>
      </c>
      <c r="BH200" s="133">
        <f t="shared" si="17"/>
        <v>0</v>
      </c>
      <c r="BI200" s="133">
        <f t="shared" si="18"/>
        <v>0</v>
      </c>
      <c r="BJ200" s="39" t="s">
        <v>8</v>
      </c>
      <c r="BK200" s="133">
        <f t="shared" si="19"/>
        <v>0</v>
      </c>
      <c r="BL200" s="39" t="s">
        <v>304</v>
      </c>
      <c r="BM200" s="132" t="s">
        <v>2097</v>
      </c>
    </row>
    <row r="201" spans="1:65" s="49" customFormat="1" ht="14.45" customHeight="1">
      <c r="A201" s="47"/>
      <c r="B201" s="46"/>
      <c r="C201" s="120" t="s">
        <v>651</v>
      </c>
      <c r="D201" s="120" t="s">
        <v>358</v>
      </c>
      <c r="E201" s="121" t="s">
        <v>2098</v>
      </c>
      <c r="F201" s="122" t="s">
        <v>2099</v>
      </c>
      <c r="G201" s="123" t="s">
        <v>392</v>
      </c>
      <c r="H201" s="124">
        <v>28</v>
      </c>
      <c r="I201" s="24"/>
      <c r="J201" s="125">
        <f t="shared" si="10"/>
        <v>0</v>
      </c>
      <c r="K201" s="122" t="s">
        <v>1</v>
      </c>
      <c r="L201" s="126"/>
      <c r="M201" s="127" t="s">
        <v>1</v>
      </c>
      <c r="N201" s="128" t="s">
        <v>40</v>
      </c>
      <c r="O201" s="129"/>
      <c r="P201" s="130">
        <f t="shared" si="11"/>
        <v>0</v>
      </c>
      <c r="Q201" s="130">
        <v>0</v>
      </c>
      <c r="R201" s="130">
        <f t="shared" si="12"/>
        <v>0</v>
      </c>
      <c r="S201" s="130">
        <v>0</v>
      </c>
      <c r="T201" s="131">
        <f t="shared" si="13"/>
        <v>0</v>
      </c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R201" s="132" t="s">
        <v>340</v>
      </c>
      <c r="AT201" s="132" t="s">
        <v>358</v>
      </c>
      <c r="AU201" s="132" t="s">
        <v>310</v>
      </c>
      <c r="AY201" s="39" t="s">
        <v>298</v>
      </c>
      <c r="BE201" s="133">
        <f t="shared" si="14"/>
        <v>0</v>
      </c>
      <c r="BF201" s="133">
        <f t="shared" si="15"/>
        <v>0</v>
      </c>
      <c r="BG201" s="133">
        <f t="shared" si="16"/>
        <v>0</v>
      </c>
      <c r="BH201" s="133">
        <f t="shared" si="17"/>
        <v>0</v>
      </c>
      <c r="BI201" s="133">
        <f t="shared" si="18"/>
        <v>0</v>
      </c>
      <c r="BJ201" s="39" t="s">
        <v>8</v>
      </c>
      <c r="BK201" s="133">
        <f t="shared" si="19"/>
        <v>0</v>
      </c>
      <c r="BL201" s="39" t="s">
        <v>304</v>
      </c>
      <c r="BM201" s="132" t="s">
        <v>2100</v>
      </c>
    </row>
    <row r="202" spans="1:65" s="49" customFormat="1" ht="14.45" customHeight="1">
      <c r="A202" s="47"/>
      <c r="B202" s="46"/>
      <c r="C202" s="120" t="s">
        <v>655</v>
      </c>
      <c r="D202" s="120" t="s">
        <v>358</v>
      </c>
      <c r="E202" s="121" t="s">
        <v>2101</v>
      </c>
      <c r="F202" s="122" t="s">
        <v>2102</v>
      </c>
      <c r="G202" s="123" t="s">
        <v>392</v>
      </c>
      <c r="H202" s="124">
        <v>8</v>
      </c>
      <c r="I202" s="24"/>
      <c r="J202" s="125">
        <f t="shared" si="10"/>
        <v>0</v>
      </c>
      <c r="K202" s="122" t="s">
        <v>1</v>
      </c>
      <c r="L202" s="126"/>
      <c r="M202" s="127" t="s">
        <v>1</v>
      </c>
      <c r="N202" s="128" t="s">
        <v>40</v>
      </c>
      <c r="O202" s="129"/>
      <c r="P202" s="130">
        <f t="shared" si="11"/>
        <v>0</v>
      </c>
      <c r="Q202" s="130">
        <v>0</v>
      </c>
      <c r="R202" s="130">
        <f t="shared" si="12"/>
        <v>0</v>
      </c>
      <c r="S202" s="130">
        <v>0</v>
      </c>
      <c r="T202" s="131">
        <f t="shared" si="13"/>
        <v>0</v>
      </c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R202" s="132" t="s">
        <v>340</v>
      </c>
      <c r="AT202" s="132" t="s">
        <v>358</v>
      </c>
      <c r="AU202" s="132" t="s">
        <v>310</v>
      </c>
      <c r="AY202" s="39" t="s">
        <v>298</v>
      </c>
      <c r="BE202" s="133">
        <f t="shared" si="14"/>
        <v>0</v>
      </c>
      <c r="BF202" s="133">
        <f t="shared" si="15"/>
        <v>0</v>
      </c>
      <c r="BG202" s="133">
        <f t="shared" si="16"/>
        <v>0</v>
      </c>
      <c r="BH202" s="133">
        <f t="shared" si="17"/>
        <v>0</v>
      </c>
      <c r="BI202" s="133">
        <f t="shared" si="18"/>
        <v>0</v>
      </c>
      <c r="BJ202" s="39" t="s">
        <v>8</v>
      </c>
      <c r="BK202" s="133">
        <f t="shared" si="19"/>
        <v>0</v>
      </c>
      <c r="BL202" s="39" t="s">
        <v>304</v>
      </c>
      <c r="BM202" s="132" t="s">
        <v>2103</v>
      </c>
    </row>
    <row r="203" spans="1:65" s="49" customFormat="1" ht="14.45" customHeight="1">
      <c r="A203" s="47"/>
      <c r="B203" s="46"/>
      <c r="C203" s="120" t="s">
        <v>659</v>
      </c>
      <c r="D203" s="120" t="s">
        <v>358</v>
      </c>
      <c r="E203" s="121" t="s">
        <v>2104</v>
      </c>
      <c r="F203" s="122" t="s">
        <v>2105</v>
      </c>
      <c r="G203" s="123" t="s">
        <v>392</v>
      </c>
      <c r="H203" s="124">
        <v>36</v>
      </c>
      <c r="I203" s="24"/>
      <c r="J203" s="125">
        <f t="shared" si="10"/>
        <v>0</v>
      </c>
      <c r="K203" s="122" t="s">
        <v>1</v>
      </c>
      <c r="L203" s="126"/>
      <c r="M203" s="127" t="s">
        <v>1</v>
      </c>
      <c r="N203" s="128" t="s">
        <v>40</v>
      </c>
      <c r="O203" s="129"/>
      <c r="P203" s="130">
        <f t="shared" si="11"/>
        <v>0</v>
      </c>
      <c r="Q203" s="130">
        <v>0</v>
      </c>
      <c r="R203" s="130">
        <f t="shared" si="12"/>
        <v>0</v>
      </c>
      <c r="S203" s="130">
        <v>0</v>
      </c>
      <c r="T203" s="131">
        <f t="shared" si="13"/>
        <v>0</v>
      </c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R203" s="132" t="s">
        <v>340</v>
      </c>
      <c r="AT203" s="132" t="s">
        <v>358</v>
      </c>
      <c r="AU203" s="132" t="s">
        <v>310</v>
      </c>
      <c r="AY203" s="39" t="s">
        <v>298</v>
      </c>
      <c r="BE203" s="133">
        <f t="shared" si="14"/>
        <v>0</v>
      </c>
      <c r="BF203" s="133">
        <f t="shared" si="15"/>
        <v>0</v>
      </c>
      <c r="BG203" s="133">
        <f t="shared" si="16"/>
        <v>0</v>
      </c>
      <c r="BH203" s="133">
        <f t="shared" si="17"/>
        <v>0</v>
      </c>
      <c r="BI203" s="133">
        <f t="shared" si="18"/>
        <v>0</v>
      </c>
      <c r="BJ203" s="39" t="s">
        <v>8</v>
      </c>
      <c r="BK203" s="133">
        <f t="shared" si="19"/>
        <v>0</v>
      </c>
      <c r="BL203" s="39" t="s">
        <v>304</v>
      </c>
      <c r="BM203" s="132" t="s">
        <v>2106</v>
      </c>
    </row>
    <row r="204" spans="1:65" s="49" customFormat="1" ht="14.45" customHeight="1">
      <c r="A204" s="47"/>
      <c r="B204" s="46"/>
      <c r="C204" s="120" t="s">
        <v>663</v>
      </c>
      <c r="D204" s="120" t="s">
        <v>358</v>
      </c>
      <c r="E204" s="121" t="s">
        <v>2107</v>
      </c>
      <c r="F204" s="122" t="s">
        <v>2108</v>
      </c>
      <c r="G204" s="123" t="s">
        <v>1710</v>
      </c>
      <c r="H204" s="124">
        <v>54</v>
      </c>
      <c r="I204" s="24"/>
      <c r="J204" s="125">
        <f t="shared" si="10"/>
        <v>0</v>
      </c>
      <c r="K204" s="122" t="s">
        <v>1</v>
      </c>
      <c r="L204" s="126"/>
      <c r="M204" s="127" t="s">
        <v>1</v>
      </c>
      <c r="N204" s="128" t="s">
        <v>40</v>
      </c>
      <c r="O204" s="129"/>
      <c r="P204" s="130">
        <f t="shared" si="11"/>
        <v>0</v>
      </c>
      <c r="Q204" s="130">
        <v>0</v>
      </c>
      <c r="R204" s="130">
        <f t="shared" si="12"/>
        <v>0</v>
      </c>
      <c r="S204" s="130">
        <v>0</v>
      </c>
      <c r="T204" s="131">
        <f t="shared" si="13"/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340</v>
      </c>
      <c r="AT204" s="132" t="s">
        <v>358</v>
      </c>
      <c r="AU204" s="132" t="s">
        <v>310</v>
      </c>
      <c r="AY204" s="39" t="s">
        <v>298</v>
      </c>
      <c r="BE204" s="133">
        <f t="shared" si="14"/>
        <v>0</v>
      </c>
      <c r="BF204" s="133">
        <f t="shared" si="15"/>
        <v>0</v>
      </c>
      <c r="BG204" s="133">
        <f t="shared" si="16"/>
        <v>0</v>
      </c>
      <c r="BH204" s="133">
        <f t="shared" si="17"/>
        <v>0</v>
      </c>
      <c r="BI204" s="133">
        <f t="shared" si="18"/>
        <v>0</v>
      </c>
      <c r="BJ204" s="39" t="s">
        <v>8</v>
      </c>
      <c r="BK204" s="133">
        <f t="shared" si="19"/>
        <v>0</v>
      </c>
      <c r="BL204" s="39" t="s">
        <v>304</v>
      </c>
      <c r="BM204" s="132" t="s">
        <v>2109</v>
      </c>
    </row>
    <row r="205" spans="1:65" s="49" customFormat="1" ht="14.45" customHeight="1">
      <c r="A205" s="47"/>
      <c r="B205" s="46"/>
      <c r="C205" s="120" t="s">
        <v>668</v>
      </c>
      <c r="D205" s="120" t="s">
        <v>358</v>
      </c>
      <c r="E205" s="121" t="s">
        <v>2110</v>
      </c>
      <c r="F205" s="122" t="s">
        <v>2111</v>
      </c>
      <c r="G205" s="123" t="s">
        <v>1710</v>
      </c>
      <c r="H205" s="124">
        <v>18</v>
      </c>
      <c r="I205" s="24"/>
      <c r="J205" s="125">
        <f t="shared" si="10"/>
        <v>0</v>
      </c>
      <c r="K205" s="122" t="s">
        <v>1</v>
      </c>
      <c r="L205" s="126"/>
      <c r="M205" s="127" t="s">
        <v>1</v>
      </c>
      <c r="N205" s="128" t="s">
        <v>40</v>
      </c>
      <c r="O205" s="129"/>
      <c r="P205" s="130">
        <f t="shared" si="11"/>
        <v>0</v>
      </c>
      <c r="Q205" s="130">
        <v>0</v>
      </c>
      <c r="R205" s="130">
        <f t="shared" si="12"/>
        <v>0</v>
      </c>
      <c r="S205" s="130">
        <v>0</v>
      </c>
      <c r="T205" s="131">
        <f t="shared" si="13"/>
        <v>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R205" s="132" t="s">
        <v>340</v>
      </c>
      <c r="AT205" s="132" t="s">
        <v>358</v>
      </c>
      <c r="AU205" s="132" t="s">
        <v>310</v>
      </c>
      <c r="AY205" s="39" t="s">
        <v>298</v>
      </c>
      <c r="BE205" s="133">
        <f t="shared" si="14"/>
        <v>0</v>
      </c>
      <c r="BF205" s="133">
        <f t="shared" si="15"/>
        <v>0</v>
      </c>
      <c r="BG205" s="133">
        <f t="shared" si="16"/>
        <v>0</v>
      </c>
      <c r="BH205" s="133">
        <f t="shared" si="17"/>
        <v>0</v>
      </c>
      <c r="BI205" s="133">
        <f t="shared" si="18"/>
        <v>0</v>
      </c>
      <c r="BJ205" s="39" t="s">
        <v>8</v>
      </c>
      <c r="BK205" s="133">
        <f t="shared" si="19"/>
        <v>0</v>
      </c>
      <c r="BL205" s="39" t="s">
        <v>304</v>
      </c>
      <c r="BM205" s="132" t="s">
        <v>2112</v>
      </c>
    </row>
    <row r="206" spans="1:65" s="49" customFormat="1" ht="14.45" customHeight="1">
      <c r="A206" s="47"/>
      <c r="B206" s="46"/>
      <c r="C206" s="120" t="s">
        <v>674</v>
      </c>
      <c r="D206" s="120" t="s">
        <v>358</v>
      </c>
      <c r="E206" s="121" t="s">
        <v>2113</v>
      </c>
      <c r="F206" s="122" t="s">
        <v>2114</v>
      </c>
      <c r="G206" s="123" t="s">
        <v>1710</v>
      </c>
      <c r="H206" s="124">
        <v>36</v>
      </c>
      <c r="I206" s="24"/>
      <c r="J206" s="125">
        <f t="shared" si="10"/>
        <v>0</v>
      </c>
      <c r="K206" s="122" t="s">
        <v>1</v>
      </c>
      <c r="L206" s="126"/>
      <c r="M206" s="127" t="s">
        <v>1</v>
      </c>
      <c r="N206" s="128" t="s">
        <v>40</v>
      </c>
      <c r="O206" s="129"/>
      <c r="P206" s="130">
        <f t="shared" si="11"/>
        <v>0</v>
      </c>
      <c r="Q206" s="130">
        <v>0</v>
      </c>
      <c r="R206" s="130">
        <f t="shared" si="12"/>
        <v>0</v>
      </c>
      <c r="S206" s="130">
        <v>0</v>
      </c>
      <c r="T206" s="131">
        <f t="shared" si="13"/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340</v>
      </c>
      <c r="AT206" s="132" t="s">
        <v>358</v>
      </c>
      <c r="AU206" s="132" t="s">
        <v>310</v>
      </c>
      <c r="AY206" s="39" t="s">
        <v>298</v>
      </c>
      <c r="BE206" s="133">
        <f t="shared" si="14"/>
        <v>0</v>
      </c>
      <c r="BF206" s="133">
        <f t="shared" si="15"/>
        <v>0</v>
      </c>
      <c r="BG206" s="133">
        <f t="shared" si="16"/>
        <v>0</v>
      </c>
      <c r="BH206" s="133">
        <f t="shared" si="17"/>
        <v>0</v>
      </c>
      <c r="BI206" s="133">
        <f t="shared" si="18"/>
        <v>0</v>
      </c>
      <c r="BJ206" s="39" t="s">
        <v>8</v>
      </c>
      <c r="BK206" s="133">
        <f t="shared" si="19"/>
        <v>0</v>
      </c>
      <c r="BL206" s="39" t="s">
        <v>304</v>
      </c>
      <c r="BM206" s="132" t="s">
        <v>2115</v>
      </c>
    </row>
    <row r="207" spans="1:65" s="49" customFormat="1" ht="14.45" customHeight="1">
      <c r="A207" s="47"/>
      <c r="B207" s="46"/>
      <c r="C207" s="120" t="s">
        <v>708</v>
      </c>
      <c r="D207" s="120" t="s">
        <v>358</v>
      </c>
      <c r="E207" s="121" t="s">
        <v>2116</v>
      </c>
      <c r="F207" s="122" t="s">
        <v>2117</v>
      </c>
      <c r="G207" s="123" t="s">
        <v>1326</v>
      </c>
      <c r="H207" s="124">
        <v>16</v>
      </c>
      <c r="I207" s="24"/>
      <c r="J207" s="125">
        <f t="shared" si="10"/>
        <v>0</v>
      </c>
      <c r="K207" s="122" t="s">
        <v>1</v>
      </c>
      <c r="L207" s="126"/>
      <c r="M207" s="127" t="s">
        <v>1</v>
      </c>
      <c r="N207" s="128" t="s">
        <v>40</v>
      </c>
      <c r="O207" s="129"/>
      <c r="P207" s="130">
        <f t="shared" si="11"/>
        <v>0</v>
      </c>
      <c r="Q207" s="130">
        <v>0</v>
      </c>
      <c r="R207" s="130">
        <f t="shared" si="12"/>
        <v>0</v>
      </c>
      <c r="S207" s="130">
        <v>0</v>
      </c>
      <c r="T207" s="131">
        <f t="shared" si="13"/>
        <v>0</v>
      </c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R207" s="132" t="s">
        <v>340</v>
      </c>
      <c r="AT207" s="132" t="s">
        <v>358</v>
      </c>
      <c r="AU207" s="132" t="s">
        <v>310</v>
      </c>
      <c r="AY207" s="39" t="s">
        <v>298</v>
      </c>
      <c r="BE207" s="133">
        <f t="shared" si="14"/>
        <v>0</v>
      </c>
      <c r="BF207" s="133">
        <f t="shared" si="15"/>
        <v>0</v>
      </c>
      <c r="BG207" s="133">
        <f t="shared" si="16"/>
        <v>0</v>
      </c>
      <c r="BH207" s="133">
        <f t="shared" si="17"/>
        <v>0</v>
      </c>
      <c r="BI207" s="133">
        <f t="shared" si="18"/>
        <v>0</v>
      </c>
      <c r="BJ207" s="39" t="s">
        <v>8</v>
      </c>
      <c r="BK207" s="133">
        <f t="shared" si="19"/>
        <v>0</v>
      </c>
      <c r="BL207" s="39" t="s">
        <v>304</v>
      </c>
      <c r="BM207" s="132" t="s">
        <v>2118</v>
      </c>
    </row>
    <row r="208" spans="1:65" s="49" customFormat="1" ht="14.45" customHeight="1">
      <c r="A208" s="47"/>
      <c r="B208" s="46"/>
      <c r="C208" s="120" t="s">
        <v>714</v>
      </c>
      <c r="D208" s="120" t="s">
        <v>358</v>
      </c>
      <c r="E208" s="121" t="s">
        <v>2116</v>
      </c>
      <c r="F208" s="122" t="s">
        <v>2117</v>
      </c>
      <c r="G208" s="123" t="s">
        <v>1326</v>
      </c>
      <c r="H208" s="124">
        <v>10</v>
      </c>
      <c r="I208" s="24"/>
      <c r="J208" s="125">
        <f t="shared" si="10"/>
        <v>0</v>
      </c>
      <c r="K208" s="122" t="s">
        <v>1</v>
      </c>
      <c r="L208" s="126"/>
      <c r="M208" s="127" t="s">
        <v>1</v>
      </c>
      <c r="N208" s="128" t="s">
        <v>40</v>
      </c>
      <c r="O208" s="129"/>
      <c r="P208" s="130">
        <f t="shared" si="11"/>
        <v>0</v>
      </c>
      <c r="Q208" s="130">
        <v>0</v>
      </c>
      <c r="R208" s="130">
        <f t="shared" si="12"/>
        <v>0</v>
      </c>
      <c r="S208" s="130">
        <v>0</v>
      </c>
      <c r="T208" s="131">
        <f t="shared" si="13"/>
        <v>0</v>
      </c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R208" s="132" t="s">
        <v>340</v>
      </c>
      <c r="AT208" s="132" t="s">
        <v>358</v>
      </c>
      <c r="AU208" s="132" t="s">
        <v>310</v>
      </c>
      <c r="AY208" s="39" t="s">
        <v>298</v>
      </c>
      <c r="BE208" s="133">
        <f t="shared" si="14"/>
        <v>0</v>
      </c>
      <c r="BF208" s="133">
        <f t="shared" si="15"/>
        <v>0</v>
      </c>
      <c r="BG208" s="133">
        <f t="shared" si="16"/>
        <v>0</v>
      </c>
      <c r="BH208" s="133">
        <f t="shared" si="17"/>
        <v>0</v>
      </c>
      <c r="BI208" s="133">
        <f t="shared" si="18"/>
        <v>0</v>
      </c>
      <c r="BJ208" s="39" t="s">
        <v>8</v>
      </c>
      <c r="BK208" s="133">
        <f t="shared" si="19"/>
        <v>0</v>
      </c>
      <c r="BL208" s="39" t="s">
        <v>304</v>
      </c>
      <c r="BM208" s="132" t="s">
        <v>2119</v>
      </c>
    </row>
    <row r="209" spans="2:63" s="107" customFormat="1" ht="20.85" customHeight="1">
      <c r="B209" s="108"/>
      <c r="D209" s="109" t="s">
        <v>74</v>
      </c>
      <c r="E209" s="118" t="s">
        <v>2120</v>
      </c>
      <c r="F209" s="118" t="s">
        <v>2121</v>
      </c>
      <c r="J209" s="119">
        <f>BK209</f>
        <v>0</v>
      </c>
      <c r="L209" s="108"/>
      <c r="M209" s="112"/>
      <c r="N209" s="113"/>
      <c r="O209" s="113"/>
      <c r="P209" s="114">
        <f>SUM(P210:P221)</f>
        <v>0</v>
      </c>
      <c r="Q209" s="113"/>
      <c r="R209" s="114">
        <f>SUM(R210:R221)</f>
        <v>0</v>
      </c>
      <c r="S209" s="113"/>
      <c r="T209" s="115">
        <f>SUM(T210:T221)</f>
        <v>0</v>
      </c>
      <c r="AR209" s="109" t="s">
        <v>8</v>
      </c>
      <c r="AT209" s="116" t="s">
        <v>74</v>
      </c>
      <c r="AU209" s="116" t="s">
        <v>83</v>
      </c>
      <c r="AY209" s="109" t="s">
        <v>298</v>
      </c>
      <c r="BK209" s="117">
        <f>SUM(BK210:BK221)</f>
        <v>0</v>
      </c>
    </row>
    <row r="210" spans="1:65" s="49" customFormat="1" ht="14.45" customHeight="1">
      <c r="A210" s="47"/>
      <c r="B210" s="46"/>
      <c r="C210" s="120" t="s">
        <v>740</v>
      </c>
      <c r="D210" s="120" t="s">
        <v>358</v>
      </c>
      <c r="E210" s="121" t="s">
        <v>2122</v>
      </c>
      <c r="F210" s="122" t="s">
        <v>2123</v>
      </c>
      <c r="G210" s="123" t="s">
        <v>392</v>
      </c>
      <c r="H210" s="124">
        <v>24</v>
      </c>
      <c r="I210" s="24"/>
      <c r="J210" s="125">
        <f aca="true" t="shared" si="20" ref="J210:J221">ROUND(I210*H210,0)</f>
        <v>0</v>
      </c>
      <c r="K210" s="122" t="s">
        <v>1</v>
      </c>
      <c r="L210" s="126"/>
      <c r="M210" s="127" t="s">
        <v>1</v>
      </c>
      <c r="N210" s="128" t="s">
        <v>40</v>
      </c>
      <c r="O210" s="129"/>
      <c r="P210" s="130">
        <f aca="true" t="shared" si="21" ref="P210:P221">O210*H210</f>
        <v>0</v>
      </c>
      <c r="Q210" s="130">
        <v>0</v>
      </c>
      <c r="R210" s="130">
        <f aca="true" t="shared" si="22" ref="R210:R221">Q210*H210</f>
        <v>0</v>
      </c>
      <c r="S210" s="130">
        <v>0</v>
      </c>
      <c r="T210" s="131">
        <f aca="true" t="shared" si="23" ref="T210:T221">S210*H210</f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340</v>
      </c>
      <c r="AT210" s="132" t="s">
        <v>358</v>
      </c>
      <c r="AU210" s="132" t="s">
        <v>310</v>
      </c>
      <c r="AY210" s="39" t="s">
        <v>298</v>
      </c>
      <c r="BE210" s="133">
        <f aca="true" t="shared" si="24" ref="BE210:BE221">IF(N210="základní",J210,0)</f>
        <v>0</v>
      </c>
      <c r="BF210" s="133">
        <f aca="true" t="shared" si="25" ref="BF210:BF221">IF(N210="snížená",J210,0)</f>
        <v>0</v>
      </c>
      <c r="BG210" s="133">
        <f aca="true" t="shared" si="26" ref="BG210:BG221">IF(N210="zákl. přenesená",J210,0)</f>
        <v>0</v>
      </c>
      <c r="BH210" s="133">
        <f aca="true" t="shared" si="27" ref="BH210:BH221">IF(N210="sníž. přenesená",J210,0)</f>
        <v>0</v>
      </c>
      <c r="BI210" s="133">
        <f aca="true" t="shared" si="28" ref="BI210:BI221">IF(N210="nulová",J210,0)</f>
        <v>0</v>
      </c>
      <c r="BJ210" s="39" t="s">
        <v>8</v>
      </c>
      <c r="BK210" s="133">
        <f aca="true" t="shared" si="29" ref="BK210:BK221">ROUND(I210*H210,0)</f>
        <v>0</v>
      </c>
      <c r="BL210" s="39" t="s">
        <v>304</v>
      </c>
      <c r="BM210" s="132" t="s">
        <v>2124</v>
      </c>
    </row>
    <row r="211" spans="1:65" s="49" customFormat="1" ht="14.45" customHeight="1">
      <c r="A211" s="47"/>
      <c r="B211" s="46"/>
      <c r="C211" s="120" t="s">
        <v>745</v>
      </c>
      <c r="D211" s="120" t="s">
        <v>358</v>
      </c>
      <c r="E211" s="121" t="s">
        <v>2125</v>
      </c>
      <c r="F211" s="122" t="s">
        <v>2126</v>
      </c>
      <c r="G211" s="123" t="s">
        <v>392</v>
      </c>
      <c r="H211" s="124">
        <v>235</v>
      </c>
      <c r="I211" s="24"/>
      <c r="J211" s="125">
        <f t="shared" si="20"/>
        <v>0</v>
      </c>
      <c r="K211" s="122" t="s">
        <v>1</v>
      </c>
      <c r="L211" s="126"/>
      <c r="M211" s="127" t="s">
        <v>1</v>
      </c>
      <c r="N211" s="128" t="s">
        <v>40</v>
      </c>
      <c r="O211" s="129"/>
      <c r="P211" s="130">
        <f t="shared" si="21"/>
        <v>0</v>
      </c>
      <c r="Q211" s="130">
        <v>0</v>
      </c>
      <c r="R211" s="130">
        <f t="shared" si="22"/>
        <v>0</v>
      </c>
      <c r="S211" s="130">
        <v>0</v>
      </c>
      <c r="T211" s="131">
        <f t="shared" si="23"/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340</v>
      </c>
      <c r="AT211" s="132" t="s">
        <v>358</v>
      </c>
      <c r="AU211" s="132" t="s">
        <v>310</v>
      </c>
      <c r="AY211" s="39" t="s">
        <v>298</v>
      </c>
      <c r="BE211" s="133">
        <f t="shared" si="24"/>
        <v>0</v>
      </c>
      <c r="BF211" s="133">
        <f t="shared" si="25"/>
        <v>0</v>
      </c>
      <c r="BG211" s="133">
        <f t="shared" si="26"/>
        <v>0</v>
      </c>
      <c r="BH211" s="133">
        <f t="shared" si="27"/>
        <v>0</v>
      </c>
      <c r="BI211" s="133">
        <f t="shared" si="28"/>
        <v>0</v>
      </c>
      <c r="BJ211" s="39" t="s">
        <v>8</v>
      </c>
      <c r="BK211" s="133">
        <f t="shared" si="29"/>
        <v>0</v>
      </c>
      <c r="BL211" s="39" t="s">
        <v>304</v>
      </c>
      <c r="BM211" s="132" t="s">
        <v>2127</v>
      </c>
    </row>
    <row r="212" spans="1:65" s="49" customFormat="1" ht="14.45" customHeight="1">
      <c r="A212" s="47"/>
      <c r="B212" s="46"/>
      <c r="C212" s="120" t="s">
        <v>753</v>
      </c>
      <c r="D212" s="120" t="s">
        <v>358</v>
      </c>
      <c r="E212" s="121" t="s">
        <v>2128</v>
      </c>
      <c r="F212" s="122" t="s">
        <v>2129</v>
      </c>
      <c r="G212" s="123" t="s">
        <v>392</v>
      </c>
      <c r="H212" s="124">
        <v>196</v>
      </c>
      <c r="I212" s="24"/>
      <c r="J212" s="125">
        <f t="shared" si="20"/>
        <v>0</v>
      </c>
      <c r="K212" s="122" t="s">
        <v>1</v>
      </c>
      <c r="L212" s="126"/>
      <c r="M212" s="127" t="s">
        <v>1</v>
      </c>
      <c r="N212" s="128" t="s">
        <v>40</v>
      </c>
      <c r="O212" s="129"/>
      <c r="P212" s="130">
        <f t="shared" si="21"/>
        <v>0</v>
      </c>
      <c r="Q212" s="130">
        <v>0</v>
      </c>
      <c r="R212" s="130">
        <f t="shared" si="22"/>
        <v>0</v>
      </c>
      <c r="S212" s="130">
        <v>0</v>
      </c>
      <c r="T212" s="131">
        <f t="shared" si="23"/>
        <v>0</v>
      </c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R212" s="132" t="s">
        <v>340</v>
      </c>
      <c r="AT212" s="132" t="s">
        <v>358</v>
      </c>
      <c r="AU212" s="132" t="s">
        <v>310</v>
      </c>
      <c r="AY212" s="39" t="s">
        <v>298</v>
      </c>
      <c r="BE212" s="133">
        <f t="shared" si="24"/>
        <v>0</v>
      </c>
      <c r="BF212" s="133">
        <f t="shared" si="25"/>
        <v>0</v>
      </c>
      <c r="BG212" s="133">
        <f t="shared" si="26"/>
        <v>0</v>
      </c>
      <c r="BH212" s="133">
        <f t="shared" si="27"/>
        <v>0</v>
      </c>
      <c r="BI212" s="133">
        <f t="shared" si="28"/>
        <v>0</v>
      </c>
      <c r="BJ212" s="39" t="s">
        <v>8</v>
      </c>
      <c r="BK212" s="133">
        <f t="shared" si="29"/>
        <v>0</v>
      </c>
      <c r="BL212" s="39" t="s">
        <v>304</v>
      </c>
      <c r="BM212" s="132" t="s">
        <v>2130</v>
      </c>
    </row>
    <row r="213" spans="1:65" s="49" customFormat="1" ht="14.45" customHeight="1">
      <c r="A213" s="47"/>
      <c r="B213" s="46"/>
      <c r="C213" s="120" t="s">
        <v>758</v>
      </c>
      <c r="D213" s="120" t="s">
        <v>358</v>
      </c>
      <c r="E213" s="121" t="s">
        <v>2131</v>
      </c>
      <c r="F213" s="122" t="s">
        <v>2132</v>
      </c>
      <c r="G213" s="123" t="s">
        <v>392</v>
      </c>
      <c r="H213" s="124">
        <v>15</v>
      </c>
      <c r="I213" s="24"/>
      <c r="J213" s="125">
        <f t="shared" si="20"/>
        <v>0</v>
      </c>
      <c r="K213" s="122" t="s">
        <v>1</v>
      </c>
      <c r="L213" s="126"/>
      <c r="M213" s="127" t="s">
        <v>1</v>
      </c>
      <c r="N213" s="128" t="s">
        <v>40</v>
      </c>
      <c r="O213" s="129"/>
      <c r="P213" s="130">
        <f t="shared" si="21"/>
        <v>0</v>
      </c>
      <c r="Q213" s="130">
        <v>0</v>
      </c>
      <c r="R213" s="130">
        <f t="shared" si="22"/>
        <v>0</v>
      </c>
      <c r="S213" s="130">
        <v>0</v>
      </c>
      <c r="T213" s="131">
        <f t="shared" si="23"/>
        <v>0</v>
      </c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R213" s="132" t="s">
        <v>340</v>
      </c>
      <c r="AT213" s="132" t="s">
        <v>358</v>
      </c>
      <c r="AU213" s="132" t="s">
        <v>310</v>
      </c>
      <c r="AY213" s="39" t="s">
        <v>298</v>
      </c>
      <c r="BE213" s="133">
        <f t="shared" si="24"/>
        <v>0</v>
      </c>
      <c r="BF213" s="133">
        <f t="shared" si="25"/>
        <v>0</v>
      </c>
      <c r="BG213" s="133">
        <f t="shared" si="26"/>
        <v>0</v>
      </c>
      <c r="BH213" s="133">
        <f t="shared" si="27"/>
        <v>0</v>
      </c>
      <c r="BI213" s="133">
        <f t="shared" si="28"/>
        <v>0</v>
      </c>
      <c r="BJ213" s="39" t="s">
        <v>8</v>
      </c>
      <c r="BK213" s="133">
        <f t="shared" si="29"/>
        <v>0</v>
      </c>
      <c r="BL213" s="39" t="s">
        <v>304</v>
      </c>
      <c r="BM213" s="132" t="s">
        <v>2133</v>
      </c>
    </row>
    <row r="214" spans="1:65" s="49" customFormat="1" ht="14.45" customHeight="1">
      <c r="A214" s="47"/>
      <c r="B214" s="46"/>
      <c r="C214" s="120" t="s">
        <v>762</v>
      </c>
      <c r="D214" s="120" t="s">
        <v>358</v>
      </c>
      <c r="E214" s="121" t="s">
        <v>2134</v>
      </c>
      <c r="F214" s="122" t="s">
        <v>2135</v>
      </c>
      <c r="G214" s="123" t="s">
        <v>392</v>
      </c>
      <c r="H214" s="124">
        <v>30</v>
      </c>
      <c r="I214" s="24"/>
      <c r="J214" s="125">
        <f t="shared" si="20"/>
        <v>0</v>
      </c>
      <c r="K214" s="122" t="s">
        <v>1</v>
      </c>
      <c r="L214" s="126"/>
      <c r="M214" s="127" t="s">
        <v>1</v>
      </c>
      <c r="N214" s="128" t="s">
        <v>40</v>
      </c>
      <c r="O214" s="129"/>
      <c r="P214" s="130">
        <f t="shared" si="21"/>
        <v>0</v>
      </c>
      <c r="Q214" s="130">
        <v>0</v>
      </c>
      <c r="R214" s="130">
        <f t="shared" si="22"/>
        <v>0</v>
      </c>
      <c r="S214" s="130">
        <v>0</v>
      </c>
      <c r="T214" s="131">
        <f t="shared" si="23"/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340</v>
      </c>
      <c r="AT214" s="132" t="s">
        <v>358</v>
      </c>
      <c r="AU214" s="132" t="s">
        <v>310</v>
      </c>
      <c r="AY214" s="39" t="s">
        <v>298</v>
      </c>
      <c r="BE214" s="133">
        <f t="shared" si="24"/>
        <v>0</v>
      </c>
      <c r="BF214" s="133">
        <f t="shared" si="25"/>
        <v>0</v>
      </c>
      <c r="BG214" s="133">
        <f t="shared" si="26"/>
        <v>0</v>
      </c>
      <c r="BH214" s="133">
        <f t="shared" si="27"/>
        <v>0</v>
      </c>
      <c r="BI214" s="133">
        <f t="shared" si="28"/>
        <v>0</v>
      </c>
      <c r="BJ214" s="39" t="s">
        <v>8</v>
      </c>
      <c r="BK214" s="133">
        <f t="shared" si="29"/>
        <v>0</v>
      </c>
      <c r="BL214" s="39" t="s">
        <v>304</v>
      </c>
      <c r="BM214" s="132" t="s">
        <v>2136</v>
      </c>
    </row>
    <row r="215" spans="1:65" s="49" customFormat="1" ht="14.45" customHeight="1">
      <c r="A215" s="47"/>
      <c r="B215" s="46"/>
      <c r="C215" s="120" t="s">
        <v>768</v>
      </c>
      <c r="D215" s="120" t="s">
        <v>358</v>
      </c>
      <c r="E215" s="121" t="s">
        <v>2137</v>
      </c>
      <c r="F215" s="122" t="s">
        <v>2138</v>
      </c>
      <c r="G215" s="123" t="s">
        <v>392</v>
      </c>
      <c r="H215" s="124">
        <v>28</v>
      </c>
      <c r="I215" s="24"/>
      <c r="J215" s="125">
        <f t="shared" si="20"/>
        <v>0</v>
      </c>
      <c r="K215" s="122" t="s">
        <v>1</v>
      </c>
      <c r="L215" s="126"/>
      <c r="M215" s="127" t="s">
        <v>1</v>
      </c>
      <c r="N215" s="128" t="s">
        <v>40</v>
      </c>
      <c r="O215" s="129"/>
      <c r="P215" s="130">
        <f t="shared" si="21"/>
        <v>0</v>
      </c>
      <c r="Q215" s="130">
        <v>0</v>
      </c>
      <c r="R215" s="130">
        <f t="shared" si="22"/>
        <v>0</v>
      </c>
      <c r="S215" s="130">
        <v>0</v>
      </c>
      <c r="T215" s="131">
        <f t="shared" si="23"/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340</v>
      </c>
      <c r="AT215" s="132" t="s">
        <v>358</v>
      </c>
      <c r="AU215" s="132" t="s">
        <v>310</v>
      </c>
      <c r="AY215" s="39" t="s">
        <v>298</v>
      </c>
      <c r="BE215" s="133">
        <f t="shared" si="24"/>
        <v>0</v>
      </c>
      <c r="BF215" s="133">
        <f t="shared" si="25"/>
        <v>0</v>
      </c>
      <c r="BG215" s="133">
        <f t="shared" si="26"/>
        <v>0</v>
      </c>
      <c r="BH215" s="133">
        <f t="shared" si="27"/>
        <v>0</v>
      </c>
      <c r="BI215" s="133">
        <f t="shared" si="28"/>
        <v>0</v>
      </c>
      <c r="BJ215" s="39" t="s">
        <v>8</v>
      </c>
      <c r="BK215" s="133">
        <f t="shared" si="29"/>
        <v>0</v>
      </c>
      <c r="BL215" s="39" t="s">
        <v>304</v>
      </c>
      <c r="BM215" s="132" t="s">
        <v>2139</v>
      </c>
    </row>
    <row r="216" spans="1:65" s="49" customFormat="1" ht="14.45" customHeight="1">
      <c r="A216" s="47"/>
      <c r="B216" s="46"/>
      <c r="C216" s="120" t="s">
        <v>773</v>
      </c>
      <c r="D216" s="120" t="s">
        <v>358</v>
      </c>
      <c r="E216" s="121" t="s">
        <v>2140</v>
      </c>
      <c r="F216" s="122" t="s">
        <v>2141</v>
      </c>
      <c r="G216" s="123" t="s">
        <v>392</v>
      </c>
      <c r="H216" s="124">
        <v>27</v>
      </c>
      <c r="I216" s="24"/>
      <c r="J216" s="125">
        <f t="shared" si="20"/>
        <v>0</v>
      </c>
      <c r="K216" s="122" t="s">
        <v>1</v>
      </c>
      <c r="L216" s="126"/>
      <c r="M216" s="127" t="s">
        <v>1</v>
      </c>
      <c r="N216" s="128" t="s">
        <v>40</v>
      </c>
      <c r="O216" s="129"/>
      <c r="P216" s="130">
        <f t="shared" si="21"/>
        <v>0</v>
      </c>
      <c r="Q216" s="130">
        <v>0</v>
      </c>
      <c r="R216" s="130">
        <f t="shared" si="22"/>
        <v>0</v>
      </c>
      <c r="S216" s="130">
        <v>0</v>
      </c>
      <c r="T216" s="131">
        <f t="shared" si="23"/>
        <v>0</v>
      </c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R216" s="132" t="s">
        <v>340</v>
      </c>
      <c r="AT216" s="132" t="s">
        <v>358</v>
      </c>
      <c r="AU216" s="132" t="s">
        <v>310</v>
      </c>
      <c r="AY216" s="39" t="s">
        <v>298</v>
      </c>
      <c r="BE216" s="133">
        <f t="shared" si="24"/>
        <v>0</v>
      </c>
      <c r="BF216" s="133">
        <f t="shared" si="25"/>
        <v>0</v>
      </c>
      <c r="BG216" s="133">
        <f t="shared" si="26"/>
        <v>0</v>
      </c>
      <c r="BH216" s="133">
        <f t="shared" si="27"/>
        <v>0</v>
      </c>
      <c r="BI216" s="133">
        <f t="shared" si="28"/>
        <v>0</v>
      </c>
      <c r="BJ216" s="39" t="s">
        <v>8</v>
      </c>
      <c r="BK216" s="133">
        <f t="shared" si="29"/>
        <v>0</v>
      </c>
      <c r="BL216" s="39" t="s">
        <v>304</v>
      </c>
      <c r="BM216" s="132" t="s">
        <v>2142</v>
      </c>
    </row>
    <row r="217" spans="1:65" s="49" customFormat="1" ht="14.45" customHeight="1">
      <c r="A217" s="47"/>
      <c r="B217" s="46"/>
      <c r="C217" s="120" t="s">
        <v>788</v>
      </c>
      <c r="D217" s="120" t="s">
        <v>358</v>
      </c>
      <c r="E217" s="121" t="s">
        <v>2019</v>
      </c>
      <c r="F217" s="122" t="s">
        <v>2020</v>
      </c>
      <c r="G217" s="123" t="s">
        <v>392</v>
      </c>
      <c r="H217" s="124">
        <v>10</v>
      </c>
      <c r="I217" s="24"/>
      <c r="J217" s="125">
        <f t="shared" si="20"/>
        <v>0</v>
      </c>
      <c r="K217" s="122" t="s">
        <v>1</v>
      </c>
      <c r="L217" s="126"/>
      <c r="M217" s="127" t="s">
        <v>1</v>
      </c>
      <c r="N217" s="128" t="s">
        <v>40</v>
      </c>
      <c r="O217" s="129"/>
      <c r="P217" s="130">
        <f t="shared" si="21"/>
        <v>0</v>
      </c>
      <c r="Q217" s="130">
        <v>0</v>
      </c>
      <c r="R217" s="130">
        <f t="shared" si="22"/>
        <v>0</v>
      </c>
      <c r="S217" s="130">
        <v>0</v>
      </c>
      <c r="T217" s="131">
        <f t="shared" si="23"/>
        <v>0</v>
      </c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R217" s="132" t="s">
        <v>340</v>
      </c>
      <c r="AT217" s="132" t="s">
        <v>358</v>
      </c>
      <c r="AU217" s="132" t="s">
        <v>310</v>
      </c>
      <c r="AY217" s="39" t="s">
        <v>298</v>
      </c>
      <c r="BE217" s="133">
        <f t="shared" si="24"/>
        <v>0</v>
      </c>
      <c r="BF217" s="133">
        <f t="shared" si="25"/>
        <v>0</v>
      </c>
      <c r="BG217" s="133">
        <f t="shared" si="26"/>
        <v>0</v>
      </c>
      <c r="BH217" s="133">
        <f t="shared" si="27"/>
        <v>0</v>
      </c>
      <c r="BI217" s="133">
        <f t="shared" si="28"/>
        <v>0</v>
      </c>
      <c r="BJ217" s="39" t="s">
        <v>8</v>
      </c>
      <c r="BK217" s="133">
        <f t="shared" si="29"/>
        <v>0</v>
      </c>
      <c r="BL217" s="39" t="s">
        <v>304</v>
      </c>
      <c r="BM217" s="132" t="s">
        <v>2143</v>
      </c>
    </row>
    <row r="218" spans="1:65" s="49" customFormat="1" ht="14.45" customHeight="1">
      <c r="A218" s="47"/>
      <c r="B218" s="46"/>
      <c r="C218" s="120" t="s">
        <v>793</v>
      </c>
      <c r="D218" s="120" t="s">
        <v>358</v>
      </c>
      <c r="E218" s="121" t="s">
        <v>2022</v>
      </c>
      <c r="F218" s="122" t="s">
        <v>2023</v>
      </c>
      <c r="G218" s="123" t="s">
        <v>392</v>
      </c>
      <c r="H218" s="124">
        <v>12</v>
      </c>
      <c r="I218" s="24"/>
      <c r="J218" s="125">
        <f t="shared" si="20"/>
        <v>0</v>
      </c>
      <c r="K218" s="122" t="s">
        <v>1</v>
      </c>
      <c r="L218" s="126"/>
      <c r="M218" s="127" t="s">
        <v>1</v>
      </c>
      <c r="N218" s="128" t="s">
        <v>40</v>
      </c>
      <c r="O218" s="129"/>
      <c r="P218" s="130">
        <f t="shared" si="21"/>
        <v>0</v>
      </c>
      <c r="Q218" s="130">
        <v>0</v>
      </c>
      <c r="R218" s="130">
        <f t="shared" si="22"/>
        <v>0</v>
      </c>
      <c r="S218" s="130">
        <v>0</v>
      </c>
      <c r="T218" s="131">
        <f t="shared" si="23"/>
        <v>0</v>
      </c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R218" s="132" t="s">
        <v>340</v>
      </c>
      <c r="AT218" s="132" t="s">
        <v>358</v>
      </c>
      <c r="AU218" s="132" t="s">
        <v>310</v>
      </c>
      <c r="AY218" s="39" t="s">
        <v>298</v>
      </c>
      <c r="BE218" s="133">
        <f t="shared" si="24"/>
        <v>0</v>
      </c>
      <c r="BF218" s="133">
        <f t="shared" si="25"/>
        <v>0</v>
      </c>
      <c r="BG218" s="133">
        <f t="shared" si="26"/>
        <v>0</v>
      </c>
      <c r="BH218" s="133">
        <f t="shared" si="27"/>
        <v>0</v>
      </c>
      <c r="BI218" s="133">
        <f t="shared" si="28"/>
        <v>0</v>
      </c>
      <c r="BJ218" s="39" t="s">
        <v>8</v>
      </c>
      <c r="BK218" s="133">
        <f t="shared" si="29"/>
        <v>0</v>
      </c>
      <c r="BL218" s="39" t="s">
        <v>304</v>
      </c>
      <c r="BM218" s="132" t="s">
        <v>2144</v>
      </c>
    </row>
    <row r="219" spans="1:65" s="49" customFormat="1" ht="14.45" customHeight="1">
      <c r="A219" s="47"/>
      <c r="B219" s="46"/>
      <c r="C219" s="120" t="s">
        <v>798</v>
      </c>
      <c r="D219" s="120" t="s">
        <v>358</v>
      </c>
      <c r="E219" s="121" t="s">
        <v>2145</v>
      </c>
      <c r="F219" s="122" t="s">
        <v>2146</v>
      </c>
      <c r="G219" s="123" t="s">
        <v>392</v>
      </c>
      <c r="H219" s="124">
        <v>34</v>
      </c>
      <c r="I219" s="24"/>
      <c r="J219" s="125">
        <f t="shared" si="20"/>
        <v>0</v>
      </c>
      <c r="K219" s="122" t="s">
        <v>1</v>
      </c>
      <c r="L219" s="126"/>
      <c r="M219" s="127" t="s">
        <v>1</v>
      </c>
      <c r="N219" s="128" t="s">
        <v>40</v>
      </c>
      <c r="O219" s="129"/>
      <c r="P219" s="130">
        <f t="shared" si="21"/>
        <v>0</v>
      </c>
      <c r="Q219" s="130">
        <v>0</v>
      </c>
      <c r="R219" s="130">
        <f t="shared" si="22"/>
        <v>0</v>
      </c>
      <c r="S219" s="130">
        <v>0</v>
      </c>
      <c r="T219" s="131">
        <f t="shared" si="23"/>
        <v>0</v>
      </c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R219" s="132" t="s">
        <v>340</v>
      </c>
      <c r="AT219" s="132" t="s">
        <v>358</v>
      </c>
      <c r="AU219" s="132" t="s">
        <v>310</v>
      </c>
      <c r="AY219" s="39" t="s">
        <v>298</v>
      </c>
      <c r="BE219" s="133">
        <f t="shared" si="24"/>
        <v>0</v>
      </c>
      <c r="BF219" s="133">
        <f t="shared" si="25"/>
        <v>0</v>
      </c>
      <c r="BG219" s="133">
        <f t="shared" si="26"/>
        <v>0</v>
      </c>
      <c r="BH219" s="133">
        <f t="shared" si="27"/>
        <v>0</v>
      </c>
      <c r="BI219" s="133">
        <f t="shared" si="28"/>
        <v>0</v>
      </c>
      <c r="BJ219" s="39" t="s">
        <v>8</v>
      </c>
      <c r="BK219" s="133">
        <f t="shared" si="29"/>
        <v>0</v>
      </c>
      <c r="BL219" s="39" t="s">
        <v>304</v>
      </c>
      <c r="BM219" s="132" t="s">
        <v>2147</v>
      </c>
    </row>
    <row r="220" spans="1:65" s="49" customFormat="1" ht="14.45" customHeight="1">
      <c r="A220" s="47"/>
      <c r="B220" s="46"/>
      <c r="C220" s="120" t="s">
        <v>803</v>
      </c>
      <c r="D220" s="120" t="s">
        <v>358</v>
      </c>
      <c r="E220" s="121" t="s">
        <v>2148</v>
      </c>
      <c r="F220" s="122" t="s">
        <v>2149</v>
      </c>
      <c r="G220" s="123" t="s">
        <v>1710</v>
      </c>
      <c r="H220" s="124">
        <v>2</v>
      </c>
      <c r="I220" s="24"/>
      <c r="J220" s="125">
        <f t="shared" si="20"/>
        <v>0</v>
      </c>
      <c r="K220" s="122" t="s">
        <v>1</v>
      </c>
      <c r="L220" s="126"/>
      <c r="M220" s="127" t="s">
        <v>1</v>
      </c>
      <c r="N220" s="128" t="s">
        <v>40</v>
      </c>
      <c r="O220" s="129"/>
      <c r="P220" s="130">
        <f t="shared" si="21"/>
        <v>0</v>
      </c>
      <c r="Q220" s="130">
        <v>0</v>
      </c>
      <c r="R220" s="130">
        <f t="shared" si="22"/>
        <v>0</v>
      </c>
      <c r="S220" s="130">
        <v>0</v>
      </c>
      <c r="T220" s="131">
        <f t="shared" si="23"/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340</v>
      </c>
      <c r="AT220" s="132" t="s">
        <v>358</v>
      </c>
      <c r="AU220" s="132" t="s">
        <v>310</v>
      </c>
      <c r="AY220" s="39" t="s">
        <v>298</v>
      </c>
      <c r="BE220" s="133">
        <f t="shared" si="24"/>
        <v>0</v>
      </c>
      <c r="BF220" s="133">
        <f t="shared" si="25"/>
        <v>0</v>
      </c>
      <c r="BG220" s="133">
        <f t="shared" si="26"/>
        <v>0</v>
      </c>
      <c r="BH220" s="133">
        <f t="shared" si="27"/>
        <v>0</v>
      </c>
      <c r="BI220" s="133">
        <f t="shared" si="28"/>
        <v>0</v>
      </c>
      <c r="BJ220" s="39" t="s">
        <v>8</v>
      </c>
      <c r="BK220" s="133">
        <f t="shared" si="29"/>
        <v>0</v>
      </c>
      <c r="BL220" s="39" t="s">
        <v>304</v>
      </c>
      <c r="BM220" s="132" t="s">
        <v>2150</v>
      </c>
    </row>
    <row r="221" spans="1:65" s="49" customFormat="1" ht="14.45" customHeight="1">
      <c r="A221" s="47"/>
      <c r="B221" s="46"/>
      <c r="C221" s="120" t="s">
        <v>808</v>
      </c>
      <c r="D221" s="120" t="s">
        <v>358</v>
      </c>
      <c r="E221" s="121" t="s">
        <v>2151</v>
      </c>
      <c r="F221" s="122" t="s">
        <v>2152</v>
      </c>
      <c r="G221" s="123" t="s">
        <v>1710</v>
      </c>
      <c r="H221" s="124">
        <v>6</v>
      </c>
      <c r="I221" s="24"/>
      <c r="J221" s="125">
        <f t="shared" si="20"/>
        <v>0</v>
      </c>
      <c r="K221" s="122" t="s">
        <v>1</v>
      </c>
      <c r="L221" s="126"/>
      <c r="M221" s="127" t="s">
        <v>1</v>
      </c>
      <c r="N221" s="128" t="s">
        <v>40</v>
      </c>
      <c r="O221" s="129"/>
      <c r="P221" s="130">
        <f t="shared" si="21"/>
        <v>0</v>
      </c>
      <c r="Q221" s="130">
        <v>0</v>
      </c>
      <c r="R221" s="130">
        <f t="shared" si="22"/>
        <v>0</v>
      </c>
      <c r="S221" s="130">
        <v>0</v>
      </c>
      <c r="T221" s="131">
        <f t="shared" si="23"/>
        <v>0</v>
      </c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R221" s="132" t="s">
        <v>340</v>
      </c>
      <c r="AT221" s="132" t="s">
        <v>358</v>
      </c>
      <c r="AU221" s="132" t="s">
        <v>310</v>
      </c>
      <c r="AY221" s="39" t="s">
        <v>298</v>
      </c>
      <c r="BE221" s="133">
        <f t="shared" si="24"/>
        <v>0</v>
      </c>
      <c r="BF221" s="133">
        <f t="shared" si="25"/>
        <v>0</v>
      </c>
      <c r="BG221" s="133">
        <f t="shared" si="26"/>
        <v>0</v>
      </c>
      <c r="BH221" s="133">
        <f t="shared" si="27"/>
        <v>0</v>
      </c>
      <c r="BI221" s="133">
        <f t="shared" si="28"/>
        <v>0</v>
      </c>
      <c r="BJ221" s="39" t="s">
        <v>8</v>
      </c>
      <c r="BK221" s="133">
        <f t="shared" si="29"/>
        <v>0</v>
      </c>
      <c r="BL221" s="39" t="s">
        <v>304</v>
      </c>
      <c r="BM221" s="132" t="s">
        <v>2153</v>
      </c>
    </row>
    <row r="222" spans="2:63" s="107" customFormat="1" ht="20.85" customHeight="1">
      <c r="B222" s="108"/>
      <c r="D222" s="109" t="s">
        <v>74</v>
      </c>
      <c r="E222" s="118" t="s">
        <v>2154</v>
      </c>
      <c r="F222" s="118" t="s">
        <v>2155</v>
      </c>
      <c r="J222" s="119">
        <f>BK222</f>
        <v>0</v>
      </c>
      <c r="L222" s="108"/>
      <c r="M222" s="112"/>
      <c r="N222" s="113"/>
      <c r="O222" s="113"/>
      <c r="P222" s="114">
        <f>SUM(P223:P226)</f>
        <v>0</v>
      </c>
      <c r="Q222" s="113"/>
      <c r="R222" s="114">
        <f>SUM(R223:R226)</f>
        <v>0</v>
      </c>
      <c r="S222" s="113"/>
      <c r="T222" s="115">
        <f>SUM(T223:T226)</f>
        <v>0</v>
      </c>
      <c r="AR222" s="109" t="s">
        <v>8</v>
      </c>
      <c r="AT222" s="116" t="s">
        <v>74</v>
      </c>
      <c r="AU222" s="116" t="s">
        <v>83</v>
      </c>
      <c r="AY222" s="109" t="s">
        <v>298</v>
      </c>
      <c r="BK222" s="117">
        <f>SUM(BK223:BK226)</f>
        <v>0</v>
      </c>
    </row>
    <row r="223" spans="1:65" s="49" customFormat="1" ht="14.45" customHeight="1">
      <c r="A223" s="47"/>
      <c r="B223" s="46"/>
      <c r="C223" s="120" t="s">
        <v>812</v>
      </c>
      <c r="D223" s="120" t="s">
        <v>358</v>
      </c>
      <c r="E223" s="121" t="s">
        <v>2156</v>
      </c>
      <c r="F223" s="122" t="s">
        <v>2157</v>
      </c>
      <c r="G223" s="123" t="s">
        <v>1710</v>
      </c>
      <c r="H223" s="124">
        <v>7</v>
      </c>
      <c r="I223" s="24"/>
      <c r="J223" s="125">
        <f>ROUND(I223*H223,0)</f>
        <v>0</v>
      </c>
      <c r="K223" s="122" t="s">
        <v>1</v>
      </c>
      <c r="L223" s="126"/>
      <c r="M223" s="127" t="s">
        <v>1</v>
      </c>
      <c r="N223" s="128" t="s">
        <v>40</v>
      </c>
      <c r="O223" s="129"/>
      <c r="P223" s="130">
        <f>O223*H223</f>
        <v>0</v>
      </c>
      <c r="Q223" s="130">
        <v>0</v>
      </c>
      <c r="R223" s="130">
        <f>Q223*H223</f>
        <v>0</v>
      </c>
      <c r="S223" s="130">
        <v>0</v>
      </c>
      <c r="T223" s="131">
        <f>S223*H223</f>
        <v>0</v>
      </c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R223" s="132" t="s">
        <v>340</v>
      </c>
      <c r="AT223" s="132" t="s">
        <v>358</v>
      </c>
      <c r="AU223" s="132" t="s">
        <v>310</v>
      </c>
      <c r="AY223" s="39" t="s">
        <v>298</v>
      </c>
      <c r="BE223" s="133">
        <f>IF(N223="základní",J223,0)</f>
        <v>0</v>
      </c>
      <c r="BF223" s="133">
        <f>IF(N223="snížená",J223,0)</f>
        <v>0</v>
      </c>
      <c r="BG223" s="133">
        <f>IF(N223="zákl. přenesená",J223,0)</f>
        <v>0</v>
      </c>
      <c r="BH223" s="133">
        <f>IF(N223="sníž. přenesená",J223,0)</f>
        <v>0</v>
      </c>
      <c r="BI223" s="133">
        <f>IF(N223="nulová",J223,0)</f>
        <v>0</v>
      </c>
      <c r="BJ223" s="39" t="s">
        <v>8</v>
      </c>
      <c r="BK223" s="133">
        <f>ROUND(I223*H223,0)</f>
        <v>0</v>
      </c>
      <c r="BL223" s="39" t="s">
        <v>304</v>
      </c>
      <c r="BM223" s="132" t="s">
        <v>2158</v>
      </c>
    </row>
    <row r="224" spans="1:65" s="49" customFormat="1" ht="14.45" customHeight="1">
      <c r="A224" s="47"/>
      <c r="B224" s="46"/>
      <c r="C224" s="120" t="s">
        <v>816</v>
      </c>
      <c r="D224" s="120" t="s">
        <v>358</v>
      </c>
      <c r="E224" s="121" t="s">
        <v>2159</v>
      </c>
      <c r="F224" s="122" t="s">
        <v>2160</v>
      </c>
      <c r="G224" s="123" t="s">
        <v>1710</v>
      </c>
      <c r="H224" s="124">
        <v>2</v>
      </c>
      <c r="I224" s="24"/>
      <c r="J224" s="125">
        <f>ROUND(I224*H224,0)</f>
        <v>0</v>
      </c>
      <c r="K224" s="122" t="s">
        <v>1</v>
      </c>
      <c r="L224" s="126"/>
      <c r="M224" s="127" t="s">
        <v>1</v>
      </c>
      <c r="N224" s="128" t="s">
        <v>40</v>
      </c>
      <c r="O224" s="129"/>
      <c r="P224" s="130">
        <f>O224*H224</f>
        <v>0</v>
      </c>
      <c r="Q224" s="130">
        <v>0</v>
      </c>
      <c r="R224" s="130">
        <f>Q224*H224</f>
        <v>0</v>
      </c>
      <c r="S224" s="130">
        <v>0</v>
      </c>
      <c r="T224" s="131">
        <f>S224*H224</f>
        <v>0</v>
      </c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R224" s="132" t="s">
        <v>340</v>
      </c>
      <c r="AT224" s="132" t="s">
        <v>358</v>
      </c>
      <c r="AU224" s="132" t="s">
        <v>310</v>
      </c>
      <c r="AY224" s="39" t="s">
        <v>298</v>
      </c>
      <c r="BE224" s="133">
        <f>IF(N224="základní",J224,0)</f>
        <v>0</v>
      </c>
      <c r="BF224" s="133">
        <f>IF(N224="snížená",J224,0)</f>
        <v>0</v>
      </c>
      <c r="BG224" s="133">
        <f>IF(N224="zákl. přenesená",J224,0)</f>
        <v>0</v>
      </c>
      <c r="BH224" s="133">
        <f>IF(N224="sníž. přenesená",J224,0)</f>
        <v>0</v>
      </c>
      <c r="BI224" s="133">
        <f>IF(N224="nulová",J224,0)</f>
        <v>0</v>
      </c>
      <c r="BJ224" s="39" t="s">
        <v>8</v>
      </c>
      <c r="BK224" s="133">
        <f>ROUND(I224*H224,0)</f>
        <v>0</v>
      </c>
      <c r="BL224" s="39" t="s">
        <v>304</v>
      </c>
      <c r="BM224" s="132" t="s">
        <v>2161</v>
      </c>
    </row>
    <row r="225" spans="1:65" s="49" customFormat="1" ht="14.45" customHeight="1">
      <c r="A225" s="47"/>
      <c r="B225" s="46"/>
      <c r="C225" s="120" t="s">
        <v>821</v>
      </c>
      <c r="D225" s="120" t="s">
        <v>358</v>
      </c>
      <c r="E225" s="121" t="s">
        <v>2162</v>
      </c>
      <c r="F225" s="122" t="s">
        <v>2163</v>
      </c>
      <c r="G225" s="123" t="s">
        <v>1710</v>
      </c>
      <c r="H225" s="124">
        <v>4</v>
      </c>
      <c r="I225" s="24"/>
      <c r="J225" s="125">
        <f>ROUND(I225*H225,0)</f>
        <v>0</v>
      </c>
      <c r="K225" s="122" t="s">
        <v>1</v>
      </c>
      <c r="L225" s="126"/>
      <c r="M225" s="127" t="s">
        <v>1</v>
      </c>
      <c r="N225" s="128" t="s">
        <v>40</v>
      </c>
      <c r="O225" s="129"/>
      <c r="P225" s="130">
        <f>O225*H225</f>
        <v>0</v>
      </c>
      <c r="Q225" s="130">
        <v>0</v>
      </c>
      <c r="R225" s="130">
        <f>Q225*H225</f>
        <v>0</v>
      </c>
      <c r="S225" s="130">
        <v>0</v>
      </c>
      <c r="T225" s="131">
        <f>S225*H225</f>
        <v>0</v>
      </c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R225" s="132" t="s">
        <v>340</v>
      </c>
      <c r="AT225" s="132" t="s">
        <v>358</v>
      </c>
      <c r="AU225" s="132" t="s">
        <v>310</v>
      </c>
      <c r="AY225" s="39" t="s">
        <v>298</v>
      </c>
      <c r="BE225" s="133">
        <f>IF(N225="základní",J225,0)</f>
        <v>0</v>
      </c>
      <c r="BF225" s="133">
        <f>IF(N225="snížená",J225,0)</f>
        <v>0</v>
      </c>
      <c r="BG225" s="133">
        <f>IF(N225="zákl. přenesená",J225,0)</f>
        <v>0</v>
      </c>
      <c r="BH225" s="133">
        <f>IF(N225="sníž. přenesená",J225,0)</f>
        <v>0</v>
      </c>
      <c r="BI225" s="133">
        <f>IF(N225="nulová",J225,0)</f>
        <v>0</v>
      </c>
      <c r="BJ225" s="39" t="s">
        <v>8</v>
      </c>
      <c r="BK225" s="133">
        <f>ROUND(I225*H225,0)</f>
        <v>0</v>
      </c>
      <c r="BL225" s="39" t="s">
        <v>304</v>
      </c>
      <c r="BM225" s="132" t="s">
        <v>2164</v>
      </c>
    </row>
    <row r="226" spans="1:65" s="49" customFormat="1" ht="14.45" customHeight="1">
      <c r="A226" s="47"/>
      <c r="B226" s="46"/>
      <c r="C226" s="120" t="s">
        <v>837</v>
      </c>
      <c r="D226" s="120" t="s">
        <v>358</v>
      </c>
      <c r="E226" s="121" t="s">
        <v>2165</v>
      </c>
      <c r="F226" s="122" t="s">
        <v>2166</v>
      </c>
      <c r="G226" s="123" t="s">
        <v>1710</v>
      </c>
      <c r="H226" s="124">
        <v>1</v>
      </c>
      <c r="I226" s="24"/>
      <c r="J226" s="125">
        <f>ROUND(I226*H226,0)</f>
        <v>0</v>
      </c>
      <c r="K226" s="122" t="s">
        <v>1</v>
      </c>
      <c r="L226" s="126"/>
      <c r="M226" s="127" t="s">
        <v>1</v>
      </c>
      <c r="N226" s="128" t="s">
        <v>40</v>
      </c>
      <c r="O226" s="129"/>
      <c r="P226" s="130">
        <f>O226*H226</f>
        <v>0</v>
      </c>
      <c r="Q226" s="130">
        <v>0</v>
      </c>
      <c r="R226" s="130">
        <f>Q226*H226</f>
        <v>0</v>
      </c>
      <c r="S226" s="130">
        <v>0</v>
      </c>
      <c r="T226" s="131">
        <f>S226*H226</f>
        <v>0</v>
      </c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R226" s="132" t="s">
        <v>340</v>
      </c>
      <c r="AT226" s="132" t="s">
        <v>358</v>
      </c>
      <c r="AU226" s="132" t="s">
        <v>310</v>
      </c>
      <c r="AY226" s="39" t="s">
        <v>298</v>
      </c>
      <c r="BE226" s="133">
        <f>IF(N226="základní",J226,0)</f>
        <v>0</v>
      </c>
      <c r="BF226" s="133">
        <f>IF(N226="snížená",J226,0)</f>
        <v>0</v>
      </c>
      <c r="BG226" s="133">
        <f>IF(N226="zákl. přenesená",J226,0)</f>
        <v>0</v>
      </c>
      <c r="BH226" s="133">
        <f>IF(N226="sníž. přenesená",J226,0)</f>
        <v>0</v>
      </c>
      <c r="BI226" s="133">
        <f>IF(N226="nulová",J226,0)</f>
        <v>0</v>
      </c>
      <c r="BJ226" s="39" t="s">
        <v>8</v>
      </c>
      <c r="BK226" s="133">
        <f>ROUND(I226*H226,0)</f>
        <v>0</v>
      </c>
      <c r="BL226" s="39" t="s">
        <v>304</v>
      </c>
      <c r="BM226" s="132" t="s">
        <v>2167</v>
      </c>
    </row>
    <row r="227" spans="2:63" s="107" customFormat="1" ht="20.85" customHeight="1">
      <c r="B227" s="108"/>
      <c r="D227" s="109" t="s">
        <v>74</v>
      </c>
      <c r="E227" s="118" t="s">
        <v>2168</v>
      </c>
      <c r="F227" s="118" t="s">
        <v>2169</v>
      </c>
      <c r="J227" s="119">
        <f>BK227</f>
        <v>0</v>
      </c>
      <c r="L227" s="108"/>
      <c r="M227" s="112"/>
      <c r="N227" s="113"/>
      <c r="O227" s="113"/>
      <c r="P227" s="114">
        <f>SUM(P228:P233)</f>
        <v>0</v>
      </c>
      <c r="Q227" s="113"/>
      <c r="R227" s="114">
        <f>SUM(R228:R233)</f>
        <v>0</v>
      </c>
      <c r="S227" s="113"/>
      <c r="T227" s="115">
        <f>SUM(T228:T233)</f>
        <v>0</v>
      </c>
      <c r="AR227" s="109" t="s">
        <v>8</v>
      </c>
      <c r="AT227" s="116" t="s">
        <v>74</v>
      </c>
      <c r="AU227" s="116" t="s">
        <v>83</v>
      </c>
      <c r="AY227" s="109" t="s">
        <v>298</v>
      </c>
      <c r="BK227" s="117">
        <f>SUM(BK228:BK233)</f>
        <v>0</v>
      </c>
    </row>
    <row r="228" spans="1:65" s="49" customFormat="1" ht="14.45" customHeight="1">
      <c r="A228" s="47"/>
      <c r="B228" s="46"/>
      <c r="C228" s="120" t="s">
        <v>843</v>
      </c>
      <c r="D228" s="120" t="s">
        <v>358</v>
      </c>
      <c r="E228" s="121" t="s">
        <v>2170</v>
      </c>
      <c r="F228" s="122" t="s">
        <v>2171</v>
      </c>
      <c r="G228" s="123" t="s">
        <v>1710</v>
      </c>
      <c r="H228" s="124">
        <v>13</v>
      </c>
      <c r="I228" s="24"/>
      <c r="J228" s="125">
        <f aca="true" t="shared" si="30" ref="J228:J233">ROUND(I228*H228,0)</f>
        <v>0</v>
      </c>
      <c r="K228" s="122" t="s">
        <v>1</v>
      </c>
      <c r="L228" s="126"/>
      <c r="M228" s="127" t="s">
        <v>1</v>
      </c>
      <c r="N228" s="128" t="s">
        <v>40</v>
      </c>
      <c r="O228" s="129"/>
      <c r="P228" s="130">
        <f aca="true" t="shared" si="31" ref="P228:P233">O228*H228</f>
        <v>0</v>
      </c>
      <c r="Q228" s="130">
        <v>0</v>
      </c>
      <c r="R228" s="130">
        <f aca="true" t="shared" si="32" ref="R228:R233">Q228*H228</f>
        <v>0</v>
      </c>
      <c r="S228" s="130">
        <v>0</v>
      </c>
      <c r="T228" s="131">
        <f aca="true" t="shared" si="33" ref="T228:T233">S228*H228</f>
        <v>0</v>
      </c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R228" s="132" t="s">
        <v>340</v>
      </c>
      <c r="AT228" s="132" t="s">
        <v>358</v>
      </c>
      <c r="AU228" s="132" t="s">
        <v>310</v>
      </c>
      <c r="AY228" s="39" t="s">
        <v>298</v>
      </c>
      <c r="BE228" s="133">
        <f aca="true" t="shared" si="34" ref="BE228:BE233">IF(N228="základní",J228,0)</f>
        <v>0</v>
      </c>
      <c r="BF228" s="133">
        <f aca="true" t="shared" si="35" ref="BF228:BF233">IF(N228="snížená",J228,0)</f>
        <v>0</v>
      </c>
      <c r="BG228" s="133">
        <f aca="true" t="shared" si="36" ref="BG228:BG233">IF(N228="zákl. přenesená",J228,0)</f>
        <v>0</v>
      </c>
      <c r="BH228" s="133">
        <f aca="true" t="shared" si="37" ref="BH228:BH233">IF(N228="sníž. přenesená",J228,0)</f>
        <v>0</v>
      </c>
      <c r="BI228" s="133">
        <f aca="true" t="shared" si="38" ref="BI228:BI233">IF(N228="nulová",J228,0)</f>
        <v>0</v>
      </c>
      <c r="BJ228" s="39" t="s">
        <v>8</v>
      </c>
      <c r="BK228" s="133">
        <f aca="true" t="shared" si="39" ref="BK228:BK233">ROUND(I228*H228,0)</f>
        <v>0</v>
      </c>
      <c r="BL228" s="39" t="s">
        <v>304</v>
      </c>
      <c r="BM228" s="132" t="s">
        <v>2172</v>
      </c>
    </row>
    <row r="229" spans="1:65" s="49" customFormat="1" ht="14.45" customHeight="1">
      <c r="A229" s="47"/>
      <c r="B229" s="46"/>
      <c r="C229" s="120" t="s">
        <v>849</v>
      </c>
      <c r="D229" s="120" t="s">
        <v>358</v>
      </c>
      <c r="E229" s="121" t="s">
        <v>2173</v>
      </c>
      <c r="F229" s="122" t="s">
        <v>2174</v>
      </c>
      <c r="G229" s="123" t="s">
        <v>1710</v>
      </c>
      <c r="H229" s="124">
        <v>1</v>
      </c>
      <c r="I229" s="24"/>
      <c r="J229" s="125">
        <f t="shared" si="30"/>
        <v>0</v>
      </c>
      <c r="K229" s="122" t="s">
        <v>1</v>
      </c>
      <c r="L229" s="126"/>
      <c r="M229" s="127" t="s">
        <v>1</v>
      </c>
      <c r="N229" s="128" t="s">
        <v>40</v>
      </c>
      <c r="O229" s="129"/>
      <c r="P229" s="130">
        <f t="shared" si="31"/>
        <v>0</v>
      </c>
      <c r="Q229" s="130">
        <v>0</v>
      </c>
      <c r="R229" s="130">
        <f t="shared" si="32"/>
        <v>0</v>
      </c>
      <c r="S229" s="130">
        <v>0</v>
      </c>
      <c r="T229" s="131">
        <f t="shared" si="33"/>
        <v>0</v>
      </c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R229" s="132" t="s">
        <v>340</v>
      </c>
      <c r="AT229" s="132" t="s">
        <v>358</v>
      </c>
      <c r="AU229" s="132" t="s">
        <v>310</v>
      </c>
      <c r="AY229" s="39" t="s">
        <v>298</v>
      </c>
      <c r="BE229" s="133">
        <f t="shared" si="34"/>
        <v>0</v>
      </c>
      <c r="BF229" s="133">
        <f t="shared" si="35"/>
        <v>0</v>
      </c>
      <c r="BG229" s="133">
        <f t="shared" si="36"/>
        <v>0</v>
      </c>
      <c r="BH229" s="133">
        <f t="shared" si="37"/>
        <v>0</v>
      </c>
      <c r="BI229" s="133">
        <f t="shared" si="38"/>
        <v>0</v>
      </c>
      <c r="BJ229" s="39" t="s">
        <v>8</v>
      </c>
      <c r="BK229" s="133">
        <f t="shared" si="39"/>
        <v>0</v>
      </c>
      <c r="BL229" s="39" t="s">
        <v>304</v>
      </c>
      <c r="BM229" s="132" t="s">
        <v>2175</v>
      </c>
    </row>
    <row r="230" spans="1:65" s="49" customFormat="1" ht="14.45" customHeight="1">
      <c r="A230" s="47"/>
      <c r="B230" s="46"/>
      <c r="C230" s="120" t="s">
        <v>854</v>
      </c>
      <c r="D230" s="120" t="s">
        <v>358</v>
      </c>
      <c r="E230" s="121" t="s">
        <v>2176</v>
      </c>
      <c r="F230" s="122" t="s">
        <v>2177</v>
      </c>
      <c r="G230" s="123" t="s">
        <v>1710</v>
      </c>
      <c r="H230" s="124">
        <v>1</v>
      </c>
      <c r="I230" s="24"/>
      <c r="J230" s="125">
        <f t="shared" si="30"/>
        <v>0</v>
      </c>
      <c r="K230" s="122" t="s">
        <v>1</v>
      </c>
      <c r="L230" s="126"/>
      <c r="M230" s="127" t="s">
        <v>1</v>
      </c>
      <c r="N230" s="128" t="s">
        <v>40</v>
      </c>
      <c r="O230" s="129"/>
      <c r="P230" s="130">
        <f t="shared" si="31"/>
        <v>0</v>
      </c>
      <c r="Q230" s="130">
        <v>0</v>
      </c>
      <c r="R230" s="130">
        <f t="shared" si="32"/>
        <v>0</v>
      </c>
      <c r="S230" s="130">
        <v>0</v>
      </c>
      <c r="T230" s="131">
        <f t="shared" si="33"/>
        <v>0</v>
      </c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R230" s="132" t="s">
        <v>340</v>
      </c>
      <c r="AT230" s="132" t="s">
        <v>358</v>
      </c>
      <c r="AU230" s="132" t="s">
        <v>310</v>
      </c>
      <c r="AY230" s="39" t="s">
        <v>298</v>
      </c>
      <c r="BE230" s="133">
        <f t="shared" si="34"/>
        <v>0</v>
      </c>
      <c r="BF230" s="133">
        <f t="shared" si="35"/>
        <v>0</v>
      </c>
      <c r="BG230" s="133">
        <f t="shared" si="36"/>
        <v>0</v>
      </c>
      <c r="BH230" s="133">
        <f t="shared" si="37"/>
        <v>0</v>
      </c>
      <c r="BI230" s="133">
        <f t="shared" si="38"/>
        <v>0</v>
      </c>
      <c r="BJ230" s="39" t="s">
        <v>8</v>
      </c>
      <c r="BK230" s="133">
        <f t="shared" si="39"/>
        <v>0</v>
      </c>
      <c r="BL230" s="39" t="s">
        <v>304</v>
      </c>
      <c r="BM230" s="132" t="s">
        <v>2178</v>
      </c>
    </row>
    <row r="231" spans="1:65" s="49" customFormat="1" ht="14.45" customHeight="1">
      <c r="A231" s="47"/>
      <c r="B231" s="46"/>
      <c r="C231" s="120" t="s">
        <v>860</v>
      </c>
      <c r="D231" s="120" t="s">
        <v>358</v>
      </c>
      <c r="E231" s="121" t="s">
        <v>2179</v>
      </c>
      <c r="F231" s="122" t="s">
        <v>2180</v>
      </c>
      <c r="G231" s="123" t="s">
        <v>1710</v>
      </c>
      <c r="H231" s="124">
        <v>2</v>
      </c>
      <c r="I231" s="24"/>
      <c r="J231" s="125">
        <f t="shared" si="30"/>
        <v>0</v>
      </c>
      <c r="K231" s="122" t="s">
        <v>1</v>
      </c>
      <c r="L231" s="126"/>
      <c r="M231" s="127" t="s">
        <v>1</v>
      </c>
      <c r="N231" s="128" t="s">
        <v>40</v>
      </c>
      <c r="O231" s="129"/>
      <c r="P231" s="130">
        <f t="shared" si="31"/>
        <v>0</v>
      </c>
      <c r="Q231" s="130">
        <v>0</v>
      </c>
      <c r="R231" s="130">
        <f t="shared" si="32"/>
        <v>0</v>
      </c>
      <c r="S231" s="130">
        <v>0</v>
      </c>
      <c r="T231" s="131">
        <f t="shared" si="33"/>
        <v>0</v>
      </c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R231" s="132" t="s">
        <v>340</v>
      </c>
      <c r="AT231" s="132" t="s">
        <v>358</v>
      </c>
      <c r="AU231" s="132" t="s">
        <v>310</v>
      </c>
      <c r="AY231" s="39" t="s">
        <v>298</v>
      </c>
      <c r="BE231" s="133">
        <f t="shared" si="34"/>
        <v>0</v>
      </c>
      <c r="BF231" s="133">
        <f t="shared" si="35"/>
        <v>0</v>
      </c>
      <c r="BG231" s="133">
        <f t="shared" si="36"/>
        <v>0</v>
      </c>
      <c r="BH231" s="133">
        <f t="shared" si="37"/>
        <v>0</v>
      </c>
      <c r="BI231" s="133">
        <f t="shared" si="38"/>
        <v>0</v>
      </c>
      <c r="BJ231" s="39" t="s">
        <v>8</v>
      </c>
      <c r="BK231" s="133">
        <f t="shared" si="39"/>
        <v>0</v>
      </c>
      <c r="BL231" s="39" t="s">
        <v>304</v>
      </c>
      <c r="BM231" s="132" t="s">
        <v>2181</v>
      </c>
    </row>
    <row r="232" spans="1:65" s="49" customFormat="1" ht="14.45" customHeight="1">
      <c r="A232" s="47"/>
      <c r="B232" s="46"/>
      <c r="C232" s="120" t="s">
        <v>868</v>
      </c>
      <c r="D232" s="120" t="s">
        <v>358</v>
      </c>
      <c r="E232" s="121" t="s">
        <v>2182</v>
      </c>
      <c r="F232" s="122" t="s">
        <v>2183</v>
      </c>
      <c r="G232" s="123" t="s">
        <v>1710</v>
      </c>
      <c r="H232" s="124">
        <v>1</v>
      </c>
      <c r="I232" s="24"/>
      <c r="J232" s="125">
        <f t="shared" si="30"/>
        <v>0</v>
      </c>
      <c r="K232" s="122" t="s">
        <v>1</v>
      </c>
      <c r="L232" s="126"/>
      <c r="M232" s="127" t="s">
        <v>1</v>
      </c>
      <c r="N232" s="128" t="s">
        <v>40</v>
      </c>
      <c r="O232" s="129"/>
      <c r="P232" s="130">
        <f t="shared" si="31"/>
        <v>0</v>
      </c>
      <c r="Q232" s="130">
        <v>0</v>
      </c>
      <c r="R232" s="130">
        <f t="shared" si="32"/>
        <v>0</v>
      </c>
      <c r="S232" s="130">
        <v>0</v>
      </c>
      <c r="T232" s="131">
        <f t="shared" si="33"/>
        <v>0</v>
      </c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R232" s="132" t="s">
        <v>340</v>
      </c>
      <c r="AT232" s="132" t="s">
        <v>358</v>
      </c>
      <c r="AU232" s="132" t="s">
        <v>310</v>
      </c>
      <c r="AY232" s="39" t="s">
        <v>298</v>
      </c>
      <c r="BE232" s="133">
        <f t="shared" si="34"/>
        <v>0</v>
      </c>
      <c r="BF232" s="133">
        <f t="shared" si="35"/>
        <v>0</v>
      </c>
      <c r="BG232" s="133">
        <f t="shared" si="36"/>
        <v>0</v>
      </c>
      <c r="BH232" s="133">
        <f t="shared" si="37"/>
        <v>0</v>
      </c>
      <c r="BI232" s="133">
        <f t="shared" si="38"/>
        <v>0</v>
      </c>
      <c r="BJ232" s="39" t="s">
        <v>8</v>
      </c>
      <c r="BK232" s="133">
        <f t="shared" si="39"/>
        <v>0</v>
      </c>
      <c r="BL232" s="39" t="s">
        <v>304</v>
      </c>
      <c r="BM232" s="132" t="s">
        <v>2184</v>
      </c>
    </row>
    <row r="233" spans="1:65" s="49" customFormat="1" ht="14.45" customHeight="1">
      <c r="A233" s="47"/>
      <c r="B233" s="46"/>
      <c r="C233" s="120" t="s">
        <v>872</v>
      </c>
      <c r="D233" s="120" t="s">
        <v>358</v>
      </c>
      <c r="E233" s="121" t="s">
        <v>2185</v>
      </c>
      <c r="F233" s="122" t="s">
        <v>2186</v>
      </c>
      <c r="G233" s="123" t="s">
        <v>1710</v>
      </c>
      <c r="H233" s="124">
        <v>4</v>
      </c>
      <c r="I233" s="24"/>
      <c r="J233" s="125">
        <f t="shared" si="30"/>
        <v>0</v>
      </c>
      <c r="K233" s="122" t="s">
        <v>1</v>
      </c>
      <c r="L233" s="126"/>
      <c r="M233" s="127" t="s">
        <v>1</v>
      </c>
      <c r="N233" s="128" t="s">
        <v>40</v>
      </c>
      <c r="O233" s="129"/>
      <c r="P233" s="130">
        <f t="shared" si="31"/>
        <v>0</v>
      </c>
      <c r="Q233" s="130">
        <v>0</v>
      </c>
      <c r="R233" s="130">
        <f t="shared" si="32"/>
        <v>0</v>
      </c>
      <c r="S233" s="130">
        <v>0</v>
      </c>
      <c r="T233" s="131">
        <f t="shared" si="33"/>
        <v>0</v>
      </c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R233" s="132" t="s">
        <v>340</v>
      </c>
      <c r="AT233" s="132" t="s">
        <v>358</v>
      </c>
      <c r="AU233" s="132" t="s">
        <v>310</v>
      </c>
      <c r="AY233" s="39" t="s">
        <v>298</v>
      </c>
      <c r="BE233" s="133">
        <f t="shared" si="34"/>
        <v>0</v>
      </c>
      <c r="BF233" s="133">
        <f t="shared" si="35"/>
        <v>0</v>
      </c>
      <c r="BG233" s="133">
        <f t="shared" si="36"/>
        <v>0</v>
      </c>
      <c r="BH233" s="133">
        <f t="shared" si="37"/>
        <v>0</v>
      </c>
      <c r="BI233" s="133">
        <f t="shared" si="38"/>
        <v>0</v>
      </c>
      <c r="BJ233" s="39" t="s">
        <v>8</v>
      </c>
      <c r="BK233" s="133">
        <f t="shared" si="39"/>
        <v>0</v>
      </c>
      <c r="BL233" s="39" t="s">
        <v>304</v>
      </c>
      <c r="BM233" s="132" t="s">
        <v>2187</v>
      </c>
    </row>
    <row r="234" spans="2:63" s="107" customFormat="1" ht="20.85" customHeight="1">
      <c r="B234" s="108"/>
      <c r="D234" s="109" t="s">
        <v>74</v>
      </c>
      <c r="E234" s="118" t="s">
        <v>2188</v>
      </c>
      <c r="F234" s="118" t="s">
        <v>2189</v>
      </c>
      <c r="J234" s="119">
        <f>BK234</f>
        <v>0</v>
      </c>
      <c r="L234" s="108"/>
      <c r="M234" s="112"/>
      <c r="N234" s="113"/>
      <c r="O234" s="113"/>
      <c r="P234" s="114">
        <f>SUM(P235:P252)</f>
        <v>0</v>
      </c>
      <c r="Q234" s="113"/>
      <c r="R234" s="114">
        <f>SUM(R235:R252)</f>
        <v>0</v>
      </c>
      <c r="S234" s="113"/>
      <c r="T234" s="115">
        <f>SUM(T235:T252)</f>
        <v>0</v>
      </c>
      <c r="AR234" s="109" t="s">
        <v>8</v>
      </c>
      <c r="AT234" s="116" t="s">
        <v>74</v>
      </c>
      <c r="AU234" s="116" t="s">
        <v>83</v>
      </c>
      <c r="AY234" s="109" t="s">
        <v>298</v>
      </c>
      <c r="BK234" s="117">
        <f>SUM(BK235:BK252)</f>
        <v>0</v>
      </c>
    </row>
    <row r="235" spans="1:65" s="49" customFormat="1" ht="14.45" customHeight="1">
      <c r="A235" s="47"/>
      <c r="B235" s="46"/>
      <c r="C235" s="120" t="s">
        <v>876</v>
      </c>
      <c r="D235" s="120" t="s">
        <v>358</v>
      </c>
      <c r="E235" s="121" t="s">
        <v>2190</v>
      </c>
      <c r="F235" s="122" t="s">
        <v>2191</v>
      </c>
      <c r="G235" s="123" t="s">
        <v>1710</v>
      </c>
      <c r="H235" s="124">
        <v>15</v>
      </c>
      <c r="I235" s="24"/>
      <c r="J235" s="125">
        <f aca="true" t="shared" si="40" ref="J235:J252">ROUND(I235*H235,0)</f>
        <v>0</v>
      </c>
      <c r="K235" s="122" t="s">
        <v>1</v>
      </c>
      <c r="L235" s="126"/>
      <c r="M235" s="127" t="s">
        <v>1</v>
      </c>
      <c r="N235" s="128" t="s">
        <v>40</v>
      </c>
      <c r="O235" s="129"/>
      <c r="P235" s="130">
        <f aca="true" t="shared" si="41" ref="P235:P252">O235*H235</f>
        <v>0</v>
      </c>
      <c r="Q235" s="130">
        <v>0</v>
      </c>
      <c r="R235" s="130">
        <f aca="true" t="shared" si="42" ref="R235:R252">Q235*H235</f>
        <v>0</v>
      </c>
      <c r="S235" s="130">
        <v>0</v>
      </c>
      <c r="T235" s="131">
        <f aca="true" t="shared" si="43" ref="T235:T252">S235*H235</f>
        <v>0</v>
      </c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R235" s="132" t="s">
        <v>340</v>
      </c>
      <c r="AT235" s="132" t="s">
        <v>358</v>
      </c>
      <c r="AU235" s="132" t="s">
        <v>310</v>
      </c>
      <c r="AY235" s="39" t="s">
        <v>298</v>
      </c>
      <c r="BE235" s="133">
        <f aca="true" t="shared" si="44" ref="BE235:BE252">IF(N235="základní",J235,0)</f>
        <v>0</v>
      </c>
      <c r="BF235" s="133">
        <f aca="true" t="shared" si="45" ref="BF235:BF252">IF(N235="snížená",J235,0)</f>
        <v>0</v>
      </c>
      <c r="BG235" s="133">
        <f aca="true" t="shared" si="46" ref="BG235:BG252">IF(N235="zákl. přenesená",J235,0)</f>
        <v>0</v>
      </c>
      <c r="BH235" s="133">
        <f aca="true" t="shared" si="47" ref="BH235:BH252">IF(N235="sníž. přenesená",J235,0)</f>
        <v>0</v>
      </c>
      <c r="BI235" s="133">
        <f aca="true" t="shared" si="48" ref="BI235:BI252">IF(N235="nulová",J235,0)</f>
        <v>0</v>
      </c>
      <c r="BJ235" s="39" t="s">
        <v>8</v>
      </c>
      <c r="BK235" s="133">
        <f aca="true" t="shared" si="49" ref="BK235:BK252">ROUND(I235*H235,0)</f>
        <v>0</v>
      </c>
      <c r="BL235" s="39" t="s">
        <v>304</v>
      </c>
      <c r="BM235" s="132" t="s">
        <v>2192</v>
      </c>
    </row>
    <row r="236" spans="1:65" s="49" customFormat="1" ht="14.45" customHeight="1">
      <c r="A236" s="47"/>
      <c r="B236" s="46"/>
      <c r="C236" s="120" t="s">
        <v>880</v>
      </c>
      <c r="D236" s="120" t="s">
        <v>358</v>
      </c>
      <c r="E236" s="121" t="s">
        <v>2193</v>
      </c>
      <c r="F236" s="122" t="s">
        <v>2194</v>
      </c>
      <c r="G236" s="123" t="s">
        <v>1710</v>
      </c>
      <c r="H236" s="124">
        <v>6</v>
      </c>
      <c r="I236" s="24"/>
      <c r="J236" s="125">
        <f t="shared" si="40"/>
        <v>0</v>
      </c>
      <c r="K236" s="122" t="s">
        <v>1</v>
      </c>
      <c r="L236" s="126"/>
      <c r="M236" s="127" t="s">
        <v>1</v>
      </c>
      <c r="N236" s="128" t="s">
        <v>40</v>
      </c>
      <c r="O236" s="129"/>
      <c r="P236" s="130">
        <f t="shared" si="41"/>
        <v>0</v>
      </c>
      <c r="Q236" s="130">
        <v>0</v>
      </c>
      <c r="R236" s="130">
        <f t="shared" si="42"/>
        <v>0</v>
      </c>
      <c r="S236" s="130">
        <v>0</v>
      </c>
      <c r="T236" s="131">
        <f t="shared" si="43"/>
        <v>0</v>
      </c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R236" s="132" t="s">
        <v>340</v>
      </c>
      <c r="AT236" s="132" t="s">
        <v>358</v>
      </c>
      <c r="AU236" s="132" t="s">
        <v>310</v>
      </c>
      <c r="AY236" s="39" t="s">
        <v>298</v>
      </c>
      <c r="BE236" s="133">
        <f t="shared" si="44"/>
        <v>0</v>
      </c>
      <c r="BF236" s="133">
        <f t="shared" si="45"/>
        <v>0</v>
      </c>
      <c r="BG236" s="133">
        <f t="shared" si="46"/>
        <v>0</v>
      </c>
      <c r="BH236" s="133">
        <f t="shared" si="47"/>
        <v>0</v>
      </c>
      <c r="BI236" s="133">
        <f t="shared" si="48"/>
        <v>0</v>
      </c>
      <c r="BJ236" s="39" t="s">
        <v>8</v>
      </c>
      <c r="BK236" s="133">
        <f t="shared" si="49"/>
        <v>0</v>
      </c>
      <c r="BL236" s="39" t="s">
        <v>304</v>
      </c>
      <c r="BM236" s="132" t="s">
        <v>2195</v>
      </c>
    </row>
    <row r="237" spans="1:65" s="49" customFormat="1" ht="14.45" customHeight="1">
      <c r="A237" s="47"/>
      <c r="B237" s="46"/>
      <c r="C237" s="120" t="s">
        <v>884</v>
      </c>
      <c r="D237" s="120" t="s">
        <v>358</v>
      </c>
      <c r="E237" s="121" t="s">
        <v>2196</v>
      </c>
      <c r="F237" s="122" t="s">
        <v>2197</v>
      </c>
      <c r="G237" s="123" t="s">
        <v>392</v>
      </c>
      <c r="H237" s="124">
        <v>95</v>
      </c>
      <c r="I237" s="24"/>
      <c r="J237" s="125">
        <f t="shared" si="40"/>
        <v>0</v>
      </c>
      <c r="K237" s="122" t="s">
        <v>1</v>
      </c>
      <c r="L237" s="126"/>
      <c r="M237" s="127" t="s">
        <v>1</v>
      </c>
      <c r="N237" s="128" t="s">
        <v>40</v>
      </c>
      <c r="O237" s="129"/>
      <c r="P237" s="130">
        <f t="shared" si="41"/>
        <v>0</v>
      </c>
      <c r="Q237" s="130">
        <v>0</v>
      </c>
      <c r="R237" s="130">
        <f t="shared" si="42"/>
        <v>0</v>
      </c>
      <c r="S237" s="130">
        <v>0</v>
      </c>
      <c r="T237" s="131">
        <f t="shared" si="43"/>
        <v>0</v>
      </c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R237" s="132" t="s">
        <v>340</v>
      </c>
      <c r="AT237" s="132" t="s">
        <v>358</v>
      </c>
      <c r="AU237" s="132" t="s">
        <v>310</v>
      </c>
      <c r="AY237" s="39" t="s">
        <v>298</v>
      </c>
      <c r="BE237" s="133">
        <f t="shared" si="44"/>
        <v>0</v>
      </c>
      <c r="BF237" s="133">
        <f t="shared" si="45"/>
        <v>0</v>
      </c>
      <c r="BG237" s="133">
        <f t="shared" si="46"/>
        <v>0</v>
      </c>
      <c r="BH237" s="133">
        <f t="shared" si="47"/>
        <v>0</v>
      </c>
      <c r="BI237" s="133">
        <f t="shared" si="48"/>
        <v>0</v>
      </c>
      <c r="BJ237" s="39" t="s">
        <v>8</v>
      </c>
      <c r="BK237" s="133">
        <f t="shared" si="49"/>
        <v>0</v>
      </c>
      <c r="BL237" s="39" t="s">
        <v>304</v>
      </c>
      <c r="BM237" s="132" t="s">
        <v>2198</v>
      </c>
    </row>
    <row r="238" spans="1:65" s="49" customFormat="1" ht="14.45" customHeight="1">
      <c r="A238" s="47"/>
      <c r="B238" s="46"/>
      <c r="C238" s="120" t="s">
        <v>888</v>
      </c>
      <c r="D238" s="120" t="s">
        <v>358</v>
      </c>
      <c r="E238" s="121" t="s">
        <v>2199</v>
      </c>
      <c r="F238" s="122" t="s">
        <v>2200</v>
      </c>
      <c r="G238" s="123" t="s">
        <v>392</v>
      </c>
      <c r="H238" s="124">
        <v>20</v>
      </c>
      <c r="I238" s="24"/>
      <c r="J238" s="125">
        <f t="shared" si="40"/>
        <v>0</v>
      </c>
      <c r="K238" s="122" t="s">
        <v>1</v>
      </c>
      <c r="L238" s="126"/>
      <c r="M238" s="127" t="s">
        <v>1</v>
      </c>
      <c r="N238" s="128" t="s">
        <v>40</v>
      </c>
      <c r="O238" s="129"/>
      <c r="P238" s="130">
        <f t="shared" si="41"/>
        <v>0</v>
      </c>
      <c r="Q238" s="130">
        <v>0</v>
      </c>
      <c r="R238" s="130">
        <f t="shared" si="42"/>
        <v>0</v>
      </c>
      <c r="S238" s="130">
        <v>0</v>
      </c>
      <c r="T238" s="131">
        <f t="shared" si="43"/>
        <v>0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R238" s="132" t="s">
        <v>340</v>
      </c>
      <c r="AT238" s="132" t="s">
        <v>358</v>
      </c>
      <c r="AU238" s="132" t="s">
        <v>310</v>
      </c>
      <c r="AY238" s="39" t="s">
        <v>298</v>
      </c>
      <c r="BE238" s="133">
        <f t="shared" si="44"/>
        <v>0</v>
      </c>
      <c r="BF238" s="133">
        <f t="shared" si="45"/>
        <v>0</v>
      </c>
      <c r="BG238" s="133">
        <f t="shared" si="46"/>
        <v>0</v>
      </c>
      <c r="BH238" s="133">
        <f t="shared" si="47"/>
        <v>0</v>
      </c>
      <c r="BI238" s="133">
        <f t="shared" si="48"/>
        <v>0</v>
      </c>
      <c r="BJ238" s="39" t="s">
        <v>8</v>
      </c>
      <c r="BK238" s="133">
        <f t="shared" si="49"/>
        <v>0</v>
      </c>
      <c r="BL238" s="39" t="s">
        <v>304</v>
      </c>
      <c r="BM238" s="132" t="s">
        <v>2201</v>
      </c>
    </row>
    <row r="239" spans="1:65" s="49" customFormat="1" ht="14.45" customHeight="1">
      <c r="A239" s="47"/>
      <c r="B239" s="46"/>
      <c r="C239" s="120" t="s">
        <v>892</v>
      </c>
      <c r="D239" s="120" t="s">
        <v>358</v>
      </c>
      <c r="E239" s="121" t="s">
        <v>2202</v>
      </c>
      <c r="F239" s="122" t="s">
        <v>2203</v>
      </c>
      <c r="G239" s="123" t="s">
        <v>392</v>
      </c>
      <c r="H239" s="124">
        <v>22</v>
      </c>
      <c r="I239" s="24"/>
      <c r="J239" s="125">
        <f t="shared" si="40"/>
        <v>0</v>
      </c>
      <c r="K239" s="122" t="s">
        <v>1</v>
      </c>
      <c r="L239" s="126"/>
      <c r="M239" s="127" t="s">
        <v>1</v>
      </c>
      <c r="N239" s="128" t="s">
        <v>40</v>
      </c>
      <c r="O239" s="129"/>
      <c r="P239" s="130">
        <f t="shared" si="41"/>
        <v>0</v>
      </c>
      <c r="Q239" s="130">
        <v>0</v>
      </c>
      <c r="R239" s="130">
        <f t="shared" si="42"/>
        <v>0</v>
      </c>
      <c r="S239" s="130">
        <v>0</v>
      </c>
      <c r="T239" s="131">
        <f t="shared" si="43"/>
        <v>0</v>
      </c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R239" s="132" t="s">
        <v>340</v>
      </c>
      <c r="AT239" s="132" t="s">
        <v>358</v>
      </c>
      <c r="AU239" s="132" t="s">
        <v>310</v>
      </c>
      <c r="AY239" s="39" t="s">
        <v>298</v>
      </c>
      <c r="BE239" s="133">
        <f t="shared" si="44"/>
        <v>0</v>
      </c>
      <c r="BF239" s="133">
        <f t="shared" si="45"/>
        <v>0</v>
      </c>
      <c r="BG239" s="133">
        <f t="shared" si="46"/>
        <v>0</v>
      </c>
      <c r="BH239" s="133">
        <f t="shared" si="47"/>
        <v>0</v>
      </c>
      <c r="BI239" s="133">
        <f t="shared" si="48"/>
        <v>0</v>
      </c>
      <c r="BJ239" s="39" t="s">
        <v>8</v>
      </c>
      <c r="BK239" s="133">
        <f t="shared" si="49"/>
        <v>0</v>
      </c>
      <c r="BL239" s="39" t="s">
        <v>304</v>
      </c>
      <c r="BM239" s="132" t="s">
        <v>2204</v>
      </c>
    </row>
    <row r="240" spans="1:65" s="49" customFormat="1" ht="14.45" customHeight="1">
      <c r="A240" s="47"/>
      <c r="B240" s="46"/>
      <c r="C240" s="120" t="s">
        <v>902</v>
      </c>
      <c r="D240" s="120" t="s">
        <v>358</v>
      </c>
      <c r="E240" s="121" t="s">
        <v>2205</v>
      </c>
      <c r="F240" s="122" t="s">
        <v>2206</v>
      </c>
      <c r="G240" s="123" t="s">
        <v>1710</v>
      </c>
      <c r="H240" s="124">
        <v>26</v>
      </c>
      <c r="I240" s="24"/>
      <c r="J240" s="125">
        <f t="shared" si="40"/>
        <v>0</v>
      </c>
      <c r="K240" s="122" t="s">
        <v>1</v>
      </c>
      <c r="L240" s="126"/>
      <c r="M240" s="127" t="s">
        <v>1</v>
      </c>
      <c r="N240" s="128" t="s">
        <v>40</v>
      </c>
      <c r="O240" s="129"/>
      <c r="P240" s="130">
        <f t="shared" si="41"/>
        <v>0</v>
      </c>
      <c r="Q240" s="130">
        <v>0</v>
      </c>
      <c r="R240" s="130">
        <f t="shared" si="42"/>
        <v>0</v>
      </c>
      <c r="S240" s="130">
        <v>0</v>
      </c>
      <c r="T240" s="131">
        <f t="shared" si="43"/>
        <v>0</v>
      </c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R240" s="132" t="s">
        <v>340</v>
      </c>
      <c r="AT240" s="132" t="s">
        <v>358</v>
      </c>
      <c r="AU240" s="132" t="s">
        <v>310</v>
      </c>
      <c r="AY240" s="39" t="s">
        <v>298</v>
      </c>
      <c r="BE240" s="133">
        <f t="shared" si="44"/>
        <v>0</v>
      </c>
      <c r="BF240" s="133">
        <f t="shared" si="45"/>
        <v>0</v>
      </c>
      <c r="BG240" s="133">
        <f t="shared" si="46"/>
        <v>0</v>
      </c>
      <c r="BH240" s="133">
        <f t="shared" si="47"/>
        <v>0</v>
      </c>
      <c r="BI240" s="133">
        <f t="shared" si="48"/>
        <v>0</v>
      </c>
      <c r="BJ240" s="39" t="s">
        <v>8</v>
      </c>
      <c r="BK240" s="133">
        <f t="shared" si="49"/>
        <v>0</v>
      </c>
      <c r="BL240" s="39" t="s">
        <v>304</v>
      </c>
      <c r="BM240" s="132" t="s">
        <v>2207</v>
      </c>
    </row>
    <row r="241" spans="1:65" s="49" customFormat="1" ht="14.45" customHeight="1">
      <c r="A241" s="47"/>
      <c r="B241" s="46"/>
      <c r="C241" s="120" t="s">
        <v>908</v>
      </c>
      <c r="D241" s="120" t="s">
        <v>358</v>
      </c>
      <c r="E241" s="121" t="s">
        <v>2208</v>
      </c>
      <c r="F241" s="122" t="s">
        <v>2209</v>
      </c>
      <c r="G241" s="123" t="s">
        <v>392</v>
      </c>
      <c r="H241" s="124">
        <v>86</v>
      </c>
      <c r="I241" s="24"/>
      <c r="J241" s="125">
        <f t="shared" si="40"/>
        <v>0</v>
      </c>
      <c r="K241" s="122" t="s">
        <v>1</v>
      </c>
      <c r="L241" s="126"/>
      <c r="M241" s="127" t="s">
        <v>1</v>
      </c>
      <c r="N241" s="128" t="s">
        <v>40</v>
      </c>
      <c r="O241" s="129"/>
      <c r="P241" s="130">
        <f t="shared" si="41"/>
        <v>0</v>
      </c>
      <c r="Q241" s="130">
        <v>0</v>
      </c>
      <c r="R241" s="130">
        <f t="shared" si="42"/>
        <v>0</v>
      </c>
      <c r="S241" s="130">
        <v>0</v>
      </c>
      <c r="T241" s="131">
        <f t="shared" si="43"/>
        <v>0</v>
      </c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R241" s="132" t="s">
        <v>340</v>
      </c>
      <c r="AT241" s="132" t="s">
        <v>358</v>
      </c>
      <c r="AU241" s="132" t="s">
        <v>310</v>
      </c>
      <c r="AY241" s="39" t="s">
        <v>298</v>
      </c>
      <c r="BE241" s="133">
        <f t="shared" si="44"/>
        <v>0</v>
      </c>
      <c r="BF241" s="133">
        <f t="shared" si="45"/>
        <v>0</v>
      </c>
      <c r="BG241" s="133">
        <f t="shared" si="46"/>
        <v>0</v>
      </c>
      <c r="BH241" s="133">
        <f t="shared" si="47"/>
        <v>0</v>
      </c>
      <c r="BI241" s="133">
        <f t="shared" si="48"/>
        <v>0</v>
      </c>
      <c r="BJ241" s="39" t="s">
        <v>8</v>
      </c>
      <c r="BK241" s="133">
        <f t="shared" si="49"/>
        <v>0</v>
      </c>
      <c r="BL241" s="39" t="s">
        <v>304</v>
      </c>
      <c r="BM241" s="132" t="s">
        <v>2210</v>
      </c>
    </row>
    <row r="242" spans="1:65" s="49" customFormat="1" ht="14.45" customHeight="1">
      <c r="A242" s="47"/>
      <c r="B242" s="46"/>
      <c r="C242" s="120" t="s">
        <v>917</v>
      </c>
      <c r="D242" s="120" t="s">
        <v>358</v>
      </c>
      <c r="E242" s="121" t="s">
        <v>2211</v>
      </c>
      <c r="F242" s="122" t="s">
        <v>2212</v>
      </c>
      <c r="G242" s="123" t="s">
        <v>392</v>
      </c>
      <c r="H242" s="124">
        <v>34</v>
      </c>
      <c r="I242" s="24"/>
      <c r="J242" s="125">
        <f t="shared" si="40"/>
        <v>0</v>
      </c>
      <c r="K242" s="122" t="s">
        <v>1</v>
      </c>
      <c r="L242" s="126"/>
      <c r="M242" s="127" t="s">
        <v>1</v>
      </c>
      <c r="N242" s="128" t="s">
        <v>40</v>
      </c>
      <c r="O242" s="129"/>
      <c r="P242" s="130">
        <f t="shared" si="41"/>
        <v>0</v>
      </c>
      <c r="Q242" s="130">
        <v>0</v>
      </c>
      <c r="R242" s="130">
        <f t="shared" si="42"/>
        <v>0</v>
      </c>
      <c r="S242" s="130">
        <v>0</v>
      </c>
      <c r="T242" s="131">
        <f t="shared" si="43"/>
        <v>0</v>
      </c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R242" s="132" t="s">
        <v>340</v>
      </c>
      <c r="AT242" s="132" t="s">
        <v>358</v>
      </c>
      <c r="AU242" s="132" t="s">
        <v>310</v>
      </c>
      <c r="AY242" s="39" t="s">
        <v>298</v>
      </c>
      <c r="BE242" s="133">
        <f t="shared" si="44"/>
        <v>0</v>
      </c>
      <c r="BF242" s="133">
        <f t="shared" si="45"/>
        <v>0</v>
      </c>
      <c r="BG242" s="133">
        <f t="shared" si="46"/>
        <v>0</v>
      </c>
      <c r="BH242" s="133">
        <f t="shared" si="47"/>
        <v>0</v>
      </c>
      <c r="BI242" s="133">
        <f t="shared" si="48"/>
        <v>0</v>
      </c>
      <c r="BJ242" s="39" t="s">
        <v>8</v>
      </c>
      <c r="BK242" s="133">
        <f t="shared" si="49"/>
        <v>0</v>
      </c>
      <c r="BL242" s="39" t="s">
        <v>304</v>
      </c>
      <c r="BM242" s="132" t="s">
        <v>2213</v>
      </c>
    </row>
    <row r="243" spans="1:65" s="49" customFormat="1" ht="14.45" customHeight="1">
      <c r="A243" s="47"/>
      <c r="B243" s="46"/>
      <c r="C243" s="120" t="s">
        <v>924</v>
      </c>
      <c r="D243" s="120" t="s">
        <v>358</v>
      </c>
      <c r="E243" s="121" t="s">
        <v>2214</v>
      </c>
      <c r="F243" s="122" t="s">
        <v>2215</v>
      </c>
      <c r="G243" s="123" t="s">
        <v>1710</v>
      </c>
      <c r="H243" s="124">
        <v>18</v>
      </c>
      <c r="I243" s="24"/>
      <c r="J243" s="125">
        <f t="shared" si="40"/>
        <v>0</v>
      </c>
      <c r="K243" s="122" t="s">
        <v>1</v>
      </c>
      <c r="L243" s="126"/>
      <c r="M243" s="127" t="s">
        <v>1</v>
      </c>
      <c r="N243" s="128" t="s">
        <v>40</v>
      </c>
      <c r="O243" s="129"/>
      <c r="P243" s="130">
        <f t="shared" si="41"/>
        <v>0</v>
      </c>
      <c r="Q243" s="130">
        <v>0</v>
      </c>
      <c r="R243" s="130">
        <f t="shared" si="42"/>
        <v>0</v>
      </c>
      <c r="S243" s="130">
        <v>0</v>
      </c>
      <c r="T243" s="131">
        <f t="shared" si="43"/>
        <v>0</v>
      </c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R243" s="132" t="s">
        <v>340</v>
      </c>
      <c r="AT243" s="132" t="s">
        <v>358</v>
      </c>
      <c r="AU243" s="132" t="s">
        <v>310</v>
      </c>
      <c r="AY243" s="39" t="s">
        <v>298</v>
      </c>
      <c r="BE243" s="133">
        <f t="shared" si="44"/>
        <v>0</v>
      </c>
      <c r="BF243" s="133">
        <f t="shared" si="45"/>
        <v>0</v>
      </c>
      <c r="BG243" s="133">
        <f t="shared" si="46"/>
        <v>0</v>
      </c>
      <c r="BH243" s="133">
        <f t="shared" si="47"/>
        <v>0</v>
      </c>
      <c r="BI243" s="133">
        <f t="shared" si="48"/>
        <v>0</v>
      </c>
      <c r="BJ243" s="39" t="s">
        <v>8</v>
      </c>
      <c r="BK243" s="133">
        <f t="shared" si="49"/>
        <v>0</v>
      </c>
      <c r="BL243" s="39" t="s">
        <v>304</v>
      </c>
      <c r="BM243" s="132" t="s">
        <v>2216</v>
      </c>
    </row>
    <row r="244" spans="1:65" s="49" customFormat="1" ht="14.45" customHeight="1">
      <c r="A244" s="47"/>
      <c r="B244" s="46"/>
      <c r="C244" s="120" t="s">
        <v>928</v>
      </c>
      <c r="D244" s="120" t="s">
        <v>358</v>
      </c>
      <c r="E244" s="121" t="s">
        <v>2217</v>
      </c>
      <c r="F244" s="122" t="s">
        <v>2218</v>
      </c>
      <c r="G244" s="123" t="s">
        <v>1710</v>
      </c>
      <c r="H244" s="124">
        <v>53</v>
      </c>
      <c r="I244" s="24"/>
      <c r="J244" s="125">
        <f t="shared" si="40"/>
        <v>0</v>
      </c>
      <c r="K244" s="122" t="s">
        <v>1</v>
      </c>
      <c r="L244" s="126"/>
      <c r="M244" s="127" t="s">
        <v>1</v>
      </c>
      <c r="N244" s="128" t="s">
        <v>40</v>
      </c>
      <c r="O244" s="129"/>
      <c r="P244" s="130">
        <f t="shared" si="41"/>
        <v>0</v>
      </c>
      <c r="Q244" s="130">
        <v>0</v>
      </c>
      <c r="R244" s="130">
        <f t="shared" si="42"/>
        <v>0</v>
      </c>
      <c r="S244" s="130">
        <v>0</v>
      </c>
      <c r="T244" s="131">
        <f t="shared" si="43"/>
        <v>0</v>
      </c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R244" s="132" t="s">
        <v>340</v>
      </c>
      <c r="AT244" s="132" t="s">
        <v>358</v>
      </c>
      <c r="AU244" s="132" t="s">
        <v>310</v>
      </c>
      <c r="AY244" s="39" t="s">
        <v>298</v>
      </c>
      <c r="BE244" s="133">
        <f t="shared" si="44"/>
        <v>0</v>
      </c>
      <c r="BF244" s="133">
        <f t="shared" si="45"/>
        <v>0</v>
      </c>
      <c r="BG244" s="133">
        <f t="shared" si="46"/>
        <v>0</v>
      </c>
      <c r="BH244" s="133">
        <f t="shared" si="47"/>
        <v>0</v>
      </c>
      <c r="BI244" s="133">
        <f t="shared" si="48"/>
        <v>0</v>
      </c>
      <c r="BJ244" s="39" t="s">
        <v>8</v>
      </c>
      <c r="BK244" s="133">
        <f t="shared" si="49"/>
        <v>0</v>
      </c>
      <c r="BL244" s="39" t="s">
        <v>304</v>
      </c>
      <c r="BM244" s="132" t="s">
        <v>2219</v>
      </c>
    </row>
    <row r="245" spans="1:65" s="49" customFormat="1" ht="14.45" customHeight="1">
      <c r="A245" s="47"/>
      <c r="B245" s="46"/>
      <c r="C245" s="120" t="s">
        <v>932</v>
      </c>
      <c r="D245" s="120" t="s">
        <v>358</v>
      </c>
      <c r="E245" s="121" t="s">
        <v>2220</v>
      </c>
      <c r="F245" s="122" t="s">
        <v>2221</v>
      </c>
      <c r="G245" s="123" t="s">
        <v>1710</v>
      </c>
      <c r="H245" s="124">
        <v>10</v>
      </c>
      <c r="I245" s="24"/>
      <c r="J245" s="125">
        <f t="shared" si="40"/>
        <v>0</v>
      </c>
      <c r="K245" s="122" t="s">
        <v>1</v>
      </c>
      <c r="L245" s="126"/>
      <c r="M245" s="127" t="s">
        <v>1</v>
      </c>
      <c r="N245" s="128" t="s">
        <v>40</v>
      </c>
      <c r="O245" s="129"/>
      <c r="P245" s="130">
        <f t="shared" si="41"/>
        <v>0</v>
      </c>
      <c r="Q245" s="130">
        <v>0</v>
      </c>
      <c r="R245" s="130">
        <f t="shared" si="42"/>
        <v>0</v>
      </c>
      <c r="S245" s="130">
        <v>0</v>
      </c>
      <c r="T245" s="131">
        <f t="shared" si="43"/>
        <v>0</v>
      </c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R245" s="132" t="s">
        <v>340</v>
      </c>
      <c r="AT245" s="132" t="s">
        <v>358</v>
      </c>
      <c r="AU245" s="132" t="s">
        <v>310</v>
      </c>
      <c r="AY245" s="39" t="s">
        <v>298</v>
      </c>
      <c r="BE245" s="133">
        <f t="shared" si="44"/>
        <v>0</v>
      </c>
      <c r="BF245" s="133">
        <f t="shared" si="45"/>
        <v>0</v>
      </c>
      <c r="BG245" s="133">
        <f t="shared" si="46"/>
        <v>0</v>
      </c>
      <c r="BH245" s="133">
        <f t="shared" si="47"/>
        <v>0</v>
      </c>
      <c r="BI245" s="133">
        <f t="shared" si="48"/>
        <v>0</v>
      </c>
      <c r="BJ245" s="39" t="s">
        <v>8</v>
      </c>
      <c r="BK245" s="133">
        <f t="shared" si="49"/>
        <v>0</v>
      </c>
      <c r="BL245" s="39" t="s">
        <v>304</v>
      </c>
      <c r="BM245" s="132" t="s">
        <v>2222</v>
      </c>
    </row>
    <row r="246" spans="1:65" s="49" customFormat="1" ht="14.45" customHeight="1">
      <c r="A246" s="47"/>
      <c r="B246" s="46"/>
      <c r="C246" s="120" t="s">
        <v>936</v>
      </c>
      <c r="D246" s="120" t="s">
        <v>358</v>
      </c>
      <c r="E246" s="121" t="s">
        <v>2223</v>
      </c>
      <c r="F246" s="122" t="s">
        <v>2224</v>
      </c>
      <c r="G246" s="123" t="s">
        <v>1710</v>
      </c>
      <c r="H246" s="124">
        <v>6</v>
      </c>
      <c r="I246" s="24"/>
      <c r="J246" s="125">
        <f t="shared" si="40"/>
        <v>0</v>
      </c>
      <c r="K246" s="122" t="s">
        <v>1</v>
      </c>
      <c r="L246" s="126"/>
      <c r="M246" s="127" t="s">
        <v>1</v>
      </c>
      <c r="N246" s="128" t="s">
        <v>40</v>
      </c>
      <c r="O246" s="129"/>
      <c r="P246" s="130">
        <f t="shared" si="41"/>
        <v>0</v>
      </c>
      <c r="Q246" s="130">
        <v>0</v>
      </c>
      <c r="R246" s="130">
        <f t="shared" si="42"/>
        <v>0</v>
      </c>
      <c r="S246" s="130">
        <v>0</v>
      </c>
      <c r="T246" s="131">
        <f t="shared" si="43"/>
        <v>0</v>
      </c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R246" s="132" t="s">
        <v>340</v>
      </c>
      <c r="AT246" s="132" t="s">
        <v>358</v>
      </c>
      <c r="AU246" s="132" t="s">
        <v>310</v>
      </c>
      <c r="AY246" s="39" t="s">
        <v>298</v>
      </c>
      <c r="BE246" s="133">
        <f t="shared" si="44"/>
        <v>0</v>
      </c>
      <c r="BF246" s="133">
        <f t="shared" si="45"/>
        <v>0</v>
      </c>
      <c r="BG246" s="133">
        <f t="shared" si="46"/>
        <v>0</v>
      </c>
      <c r="BH246" s="133">
        <f t="shared" si="47"/>
        <v>0</v>
      </c>
      <c r="BI246" s="133">
        <f t="shared" si="48"/>
        <v>0</v>
      </c>
      <c r="BJ246" s="39" t="s">
        <v>8</v>
      </c>
      <c r="BK246" s="133">
        <f t="shared" si="49"/>
        <v>0</v>
      </c>
      <c r="BL246" s="39" t="s">
        <v>304</v>
      </c>
      <c r="BM246" s="132" t="s">
        <v>2225</v>
      </c>
    </row>
    <row r="247" spans="1:65" s="49" customFormat="1" ht="14.45" customHeight="1">
      <c r="A247" s="47"/>
      <c r="B247" s="46"/>
      <c r="C247" s="120" t="s">
        <v>940</v>
      </c>
      <c r="D247" s="120" t="s">
        <v>358</v>
      </c>
      <c r="E247" s="121" t="s">
        <v>2226</v>
      </c>
      <c r="F247" s="122" t="s">
        <v>2227</v>
      </c>
      <c r="G247" s="123" t="s">
        <v>1710</v>
      </c>
      <c r="H247" s="124">
        <v>9</v>
      </c>
      <c r="I247" s="24"/>
      <c r="J247" s="125">
        <f t="shared" si="40"/>
        <v>0</v>
      </c>
      <c r="K247" s="122" t="s">
        <v>1</v>
      </c>
      <c r="L247" s="126"/>
      <c r="M247" s="127" t="s">
        <v>1</v>
      </c>
      <c r="N247" s="128" t="s">
        <v>40</v>
      </c>
      <c r="O247" s="129"/>
      <c r="P247" s="130">
        <f t="shared" si="41"/>
        <v>0</v>
      </c>
      <c r="Q247" s="130">
        <v>0</v>
      </c>
      <c r="R247" s="130">
        <f t="shared" si="42"/>
        <v>0</v>
      </c>
      <c r="S247" s="130">
        <v>0</v>
      </c>
      <c r="T247" s="131">
        <f t="shared" si="43"/>
        <v>0</v>
      </c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R247" s="132" t="s">
        <v>340</v>
      </c>
      <c r="AT247" s="132" t="s">
        <v>358</v>
      </c>
      <c r="AU247" s="132" t="s">
        <v>310</v>
      </c>
      <c r="AY247" s="39" t="s">
        <v>298</v>
      </c>
      <c r="BE247" s="133">
        <f t="shared" si="44"/>
        <v>0</v>
      </c>
      <c r="BF247" s="133">
        <f t="shared" si="45"/>
        <v>0</v>
      </c>
      <c r="BG247" s="133">
        <f t="shared" si="46"/>
        <v>0</v>
      </c>
      <c r="BH247" s="133">
        <f t="shared" si="47"/>
        <v>0</v>
      </c>
      <c r="BI247" s="133">
        <f t="shared" si="48"/>
        <v>0</v>
      </c>
      <c r="BJ247" s="39" t="s">
        <v>8</v>
      </c>
      <c r="BK247" s="133">
        <f t="shared" si="49"/>
        <v>0</v>
      </c>
      <c r="BL247" s="39" t="s">
        <v>304</v>
      </c>
      <c r="BM247" s="132" t="s">
        <v>2228</v>
      </c>
    </row>
    <row r="248" spans="1:65" s="49" customFormat="1" ht="14.45" customHeight="1">
      <c r="A248" s="47"/>
      <c r="B248" s="46"/>
      <c r="C248" s="120" t="s">
        <v>944</v>
      </c>
      <c r="D248" s="120" t="s">
        <v>358</v>
      </c>
      <c r="E248" s="121" t="s">
        <v>2229</v>
      </c>
      <c r="F248" s="122" t="s">
        <v>2230</v>
      </c>
      <c r="G248" s="123" t="s">
        <v>1710</v>
      </c>
      <c r="H248" s="124">
        <v>9</v>
      </c>
      <c r="I248" s="24"/>
      <c r="J248" s="125">
        <f t="shared" si="40"/>
        <v>0</v>
      </c>
      <c r="K248" s="122" t="s">
        <v>1</v>
      </c>
      <c r="L248" s="126"/>
      <c r="M248" s="127" t="s">
        <v>1</v>
      </c>
      <c r="N248" s="128" t="s">
        <v>40</v>
      </c>
      <c r="O248" s="129"/>
      <c r="P248" s="130">
        <f t="shared" si="41"/>
        <v>0</v>
      </c>
      <c r="Q248" s="130">
        <v>0</v>
      </c>
      <c r="R248" s="130">
        <f t="shared" si="42"/>
        <v>0</v>
      </c>
      <c r="S248" s="130">
        <v>0</v>
      </c>
      <c r="T248" s="131">
        <f t="shared" si="43"/>
        <v>0</v>
      </c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R248" s="132" t="s">
        <v>340</v>
      </c>
      <c r="AT248" s="132" t="s">
        <v>358</v>
      </c>
      <c r="AU248" s="132" t="s">
        <v>310</v>
      </c>
      <c r="AY248" s="39" t="s">
        <v>298</v>
      </c>
      <c r="BE248" s="133">
        <f t="shared" si="44"/>
        <v>0</v>
      </c>
      <c r="BF248" s="133">
        <f t="shared" si="45"/>
        <v>0</v>
      </c>
      <c r="BG248" s="133">
        <f t="shared" si="46"/>
        <v>0</v>
      </c>
      <c r="BH248" s="133">
        <f t="shared" si="47"/>
        <v>0</v>
      </c>
      <c r="BI248" s="133">
        <f t="shared" si="48"/>
        <v>0</v>
      </c>
      <c r="BJ248" s="39" t="s">
        <v>8</v>
      </c>
      <c r="BK248" s="133">
        <f t="shared" si="49"/>
        <v>0</v>
      </c>
      <c r="BL248" s="39" t="s">
        <v>304</v>
      </c>
      <c r="BM248" s="132" t="s">
        <v>2231</v>
      </c>
    </row>
    <row r="249" spans="1:65" s="49" customFormat="1" ht="14.45" customHeight="1">
      <c r="A249" s="47"/>
      <c r="B249" s="46"/>
      <c r="C249" s="120" t="s">
        <v>948</v>
      </c>
      <c r="D249" s="120" t="s">
        <v>358</v>
      </c>
      <c r="E249" s="121" t="s">
        <v>2232</v>
      </c>
      <c r="F249" s="122" t="s">
        <v>2233</v>
      </c>
      <c r="G249" s="123" t="s">
        <v>1710</v>
      </c>
      <c r="H249" s="124">
        <v>9</v>
      </c>
      <c r="I249" s="24"/>
      <c r="J249" s="125">
        <f t="shared" si="40"/>
        <v>0</v>
      </c>
      <c r="K249" s="122" t="s">
        <v>1</v>
      </c>
      <c r="L249" s="126"/>
      <c r="M249" s="127" t="s">
        <v>1</v>
      </c>
      <c r="N249" s="128" t="s">
        <v>40</v>
      </c>
      <c r="O249" s="129"/>
      <c r="P249" s="130">
        <f t="shared" si="41"/>
        <v>0</v>
      </c>
      <c r="Q249" s="130">
        <v>0</v>
      </c>
      <c r="R249" s="130">
        <f t="shared" si="42"/>
        <v>0</v>
      </c>
      <c r="S249" s="130">
        <v>0</v>
      </c>
      <c r="T249" s="131">
        <f t="shared" si="43"/>
        <v>0</v>
      </c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R249" s="132" t="s">
        <v>340</v>
      </c>
      <c r="AT249" s="132" t="s">
        <v>358</v>
      </c>
      <c r="AU249" s="132" t="s">
        <v>310</v>
      </c>
      <c r="AY249" s="39" t="s">
        <v>298</v>
      </c>
      <c r="BE249" s="133">
        <f t="shared" si="44"/>
        <v>0</v>
      </c>
      <c r="BF249" s="133">
        <f t="shared" si="45"/>
        <v>0</v>
      </c>
      <c r="BG249" s="133">
        <f t="shared" si="46"/>
        <v>0</v>
      </c>
      <c r="BH249" s="133">
        <f t="shared" si="47"/>
        <v>0</v>
      </c>
      <c r="BI249" s="133">
        <f t="shared" si="48"/>
        <v>0</v>
      </c>
      <c r="BJ249" s="39" t="s">
        <v>8</v>
      </c>
      <c r="BK249" s="133">
        <f t="shared" si="49"/>
        <v>0</v>
      </c>
      <c r="BL249" s="39" t="s">
        <v>304</v>
      </c>
      <c r="BM249" s="132" t="s">
        <v>2234</v>
      </c>
    </row>
    <row r="250" spans="1:65" s="49" customFormat="1" ht="14.45" customHeight="1">
      <c r="A250" s="47"/>
      <c r="B250" s="46"/>
      <c r="C250" s="120" t="s">
        <v>952</v>
      </c>
      <c r="D250" s="120" t="s">
        <v>358</v>
      </c>
      <c r="E250" s="121" t="s">
        <v>2235</v>
      </c>
      <c r="F250" s="122" t="s">
        <v>2236</v>
      </c>
      <c r="G250" s="123" t="s">
        <v>1710</v>
      </c>
      <c r="H250" s="124">
        <v>9</v>
      </c>
      <c r="I250" s="24"/>
      <c r="J250" s="125">
        <f t="shared" si="40"/>
        <v>0</v>
      </c>
      <c r="K250" s="122" t="s">
        <v>1</v>
      </c>
      <c r="L250" s="126"/>
      <c r="M250" s="127" t="s">
        <v>1</v>
      </c>
      <c r="N250" s="128" t="s">
        <v>40</v>
      </c>
      <c r="O250" s="129"/>
      <c r="P250" s="130">
        <f t="shared" si="41"/>
        <v>0</v>
      </c>
      <c r="Q250" s="130">
        <v>0</v>
      </c>
      <c r="R250" s="130">
        <f t="shared" si="42"/>
        <v>0</v>
      </c>
      <c r="S250" s="130">
        <v>0</v>
      </c>
      <c r="T250" s="131">
        <f t="shared" si="43"/>
        <v>0</v>
      </c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R250" s="132" t="s">
        <v>340</v>
      </c>
      <c r="AT250" s="132" t="s">
        <v>358</v>
      </c>
      <c r="AU250" s="132" t="s">
        <v>310</v>
      </c>
      <c r="AY250" s="39" t="s">
        <v>298</v>
      </c>
      <c r="BE250" s="133">
        <f t="shared" si="44"/>
        <v>0</v>
      </c>
      <c r="BF250" s="133">
        <f t="shared" si="45"/>
        <v>0</v>
      </c>
      <c r="BG250" s="133">
        <f t="shared" si="46"/>
        <v>0</v>
      </c>
      <c r="BH250" s="133">
        <f t="shared" si="47"/>
        <v>0</v>
      </c>
      <c r="BI250" s="133">
        <f t="shared" si="48"/>
        <v>0</v>
      </c>
      <c r="BJ250" s="39" t="s">
        <v>8</v>
      </c>
      <c r="BK250" s="133">
        <f t="shared" si="49"/>
        <v>0</v>
      </c>
      <c r="BL250" s="39" t="s">
        <v>304</v>
      </c>
      <c r="BM250" s="132" t="s">
        <v>2237</v>
      </c>
    </row>
    <row r="251" spans="1:65" s="49" customFormat="1" ht="14.45" customHeight="1">
      <c r="A251" s="47"/>
      <c r="B251" s="46"/>
      <c r="C251" s="120" t="s">
        <v>958</v>
      </c>
      <c r="D251" s="120" t="s">
        <v>358</v>
      </c>
      <c r="E251" s="121" t="s">
        <v>2238</v>
      </c>
      <c r="F251" s="122" t="s">
        <v>2239</v>
      </c>
      <c r="G251" s="123" t="s">
        <v>1710</v>
      </c>
      <c r="H251" s="124">
        <v>9</v>
      </c>
      <c r="I251" s="24"/>
      <c r="J251" s="125">
        <f t="shared" si="40"/>
        <v>0</v>
      </c>
      <c r="K251" s="122" t="s">
        <v>1</v>
      </c>
      <c r="L251" s="126"/>
      <c r="M251" s="127" t="s">
        <v>1</v>
      </c>
      <c r="N251" s="128" t="s">
        <v>40</v>
      </c>
      <c r="O251" s="129"/>
      <c r="P251" s="130">
        <f t="shared" si="41"/>
        <v>0</v>
      </c>
      <c r="Q251" s="130">
        <v>0</v>
      </c>
      <c r="R251" s="130">
        <f t="shared" si="42"/>
        <v>0</v>
      </c>
      <c r="S251" s="130">
        <v>0</v>
      </c>
      <c r="T251" s="131">
        <f t="shared" si="43"/>
        <v>0</v>
      </c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R251" s="132" t="s">
        <v>340</v>
      </c>
      <c r="AT251" s="132" t="s">
        <v>358</v>
      </c>
      <c r="AU251" s="132" t="s">
        <v>310</v>
      </c>
      <c r="AY251" s="39" t="s">
        <v>298</v>
      </c>
      <c r="BE251" s="133">
        <f t="shared" si="44"/>
        <v>0</v>
      </c>
      <c r="BF251" s="133">
        <f t="shared" si="45"/>
        <v>0</v>
      </c>
      <c r="BG251" s="133">
        <f t="shared" si="46"/>
        <v>0</v>
      </c>
      <c r="BH251" s="133">
        <f t="shared" si="47"/>
        <v>0</v>
      </c>
      <c r="BI251" s="133">
        <f t="shared" si="48"/>
        <v>0</v>
      </c>
      <c r="BJ251" s="39" t="s">
        <v>8</v>
      </c>
      <c r="BK251" s="133">
        <f t="shared" si="49"/>
        <v>0</v>
      </c>
      <c r="BL251" s="39" t="s">
        <v>304</v>
      </c>
      <c r="BM251" s="132" t="s">
        <v>2240</v>
      </c>
    </row>
    <row r="252" spans="1:65" s="49" customFormat="1" ht="14.45" customHeight="1">
      <c r="A252" s="47"/>
      <c r="B252" s="46"/>
      <c r="C252" s="120" t="s">
        <v>964</v>
      </c>
      <c r="D252" s="120" t="s">
        <v>358</v>
      </c>
      <c r="E252" s="121" t="s">
        <v>2241</v>
      </c>
      <c r="F252" s="122" t="s">
        <v>2242</v>
      </c>
      <c r="G252" s="123" t="s">
        <v>1710</v>
      </c>
      <c r="H252" s="124">
        <v>6</v>
      </c>
      <c r="I252" s="24"/>
      <c r="J252" s="125">
        <f t="shared" si="40"/>
        <v>0</v>
      </c>
      <c r="K252" s="122" t="s">
        <v>1</v>
      </c>
      <c r="L252" s="126"/>
      <c r="M252" s="127" t="s">
        <v>1</v>
      </c>
      <c r="N252" s="128" t="s">
        <v>40</v>
      </c>
      <c r="O252" s="129"/>
      <c r="P252" s="130">
        <f t="shared" si="41"/>
        <v>0</v>
      </c>
      <c r="Q252" s="130">
        <v>0</v>
      </c>
      <c r="R252" s="130">
        <f t="shared" si="42"/>
        <v>0</v>
      </c>
      <c r="S252" s="130">
        <v>0</v>
      </c>
      <c r="T252" s="131">
        <f t="shared" si="43"/>
        <v>0</v>
      </c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R252" s="132" t="s">
        <v>340</v>
      </c>
      <c r="AT252" s="132" t="s">
        <v>358</v>
      </c>
      <c r="AU252" s="132" t="s">
        <v>310</v>
      </c>
      <c r="AY252" s="39" t="s">
        <v>298</v>
      </c>
      <c r="BE252" s="133">
        <f t="shared" si="44"/>
        <v>0</v>
      </c>
      <c r="BF252" s="133">
        <f t="shared" si="45"/>
        <v>0</v>
      </c>
      <c r="BG252" s="133">
        <f t="shared" si="46"/>
        <v>0</v>
      </c>
      <c r="BH252" s="133">
        <f t="shared" si="47"/>
        <v>0</v>
      </c>
      <c r="BI252" s="133">
        <f t="shared" si="48"/>
        <v>0</v>
      </c>
      <c r="BJ252" s="39" t="s">
        <v>8</v>
      </c>
      <c r="BK252" s="133">
        <f t="shared" si="49"/>
        <v>0</v>
      </c>
      <c r="BL252" s="39" t="s">
        <v>304</v>
      </c>
      <c r="BM252" s="132" t="s">
        <v>2243</v>
      </c>
    </row>
    <row r="253" spans="2:63" s="107" customFormat="1" ht="22.9" customHeight="1">
      <c r="B253" s="108"/>
      <c r="D253" s="109" t="s">
        <v>74</v>
      </c>
      <c r="E253" s="118" t="s">
        <v>2244</v>
      </c>
      <c r="F253" s="118" t="s">
        <v>2245</v>
      </c>
      <c r="J253" s="119">
        <f>BK253</f>
        <v>0</v>
      </c>
      <c r="L253" s="108"/>
      <c r="M253" s="112"/>
      <c r="N253" s="113"/>
      <c r="O253" s="113"/>
      <c r="P253" s="114">
        <f>P254</f>
        <v>0</v>
      </c>
      <c r="Q253" s="113"/>
      <c r="R253" s="114">
        <f>R254</f>
        <v>0</v>
      </c>
      <c r="S253" s="113"/>
      <c r="T253" s="115">
        <f>T254</f>
        <v>0</v>
      </c>
      <c r="AR253" s="109" t="s">
        <v>310</v>
      </c>
      <c r="AT253" s="116" t="s">
        <v>74</v>
      </c>
      <c r="AU253" s="116" t="s">
        <v>8</v>
      </c>
      <c r="AY253" s="109" t="s">
        <v>298</v>
      </c>
      <c r="BK253" s="117">
        <f>BK254</f>
        <v>0</v>
      </c>
    </row>
    <row r="254" spans="1:65" s="49" customFormat="1" ht="14.45" customHeight="1">
      <c r="A254" s="47"/>
      <c r="B254" s="46"/>
      <c r="C254" s="120" t="s">
        <v>970</v>
      </c>
      <c r="D254" s="120" t="s">
        <v>358</v>
      </c>
      <c r="E254" s="121" t="s">
        <v>2246</v>
      </c>
      <c r="F254" s="122" t="s">
        <v>2247</v>
      </c>
      <c r="G254" s="123" t="s">
        <v>2036</v>
      </c>
      <c r="H254" s="25"/>
      <c r="I254" s="134">
        <f>SUM(J187:J192,J199:J203,J207:J208,J210:J219,J237:J239,J241:J242)/100</f>
        <v>0</v>
      </c>
      <c r="J254" s="125">
        <f>ROUND(I254*H254,0)</f>
        <v>0</v>
      </c>
      <c r="K254" s="122" t="s">
        <v>1</v>
      </c>
      <c r="L254" s="126"/>
      <c r="M254" s="127" t="s">
        <v>1</v>
      </c>
      <c r="N254" s="128" t="s">
        <v>40</v>
      </c>
      <c r="O254" s="129"/>
      <c r="P254" s="130">
        <f>O254*H254</f>
        <v>0</v>
      </c>
      <c r="Q254" s="130">
        <v>0</v>
      </c>
      <c r="R254" s="130">
        <f>Q254*H254</f>
        <v>0</v>
      </c>
      <c r="S254" s="130">
        <v>0</v>
      </c>
      <c r="T254" s="131">
        <f>S254*H254</f>
        <v>0</v>
      </c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R254" s="132" t="s">
        <v>2045</v>
      </c>
      <c r="AT254" s="132" t="s">
        <v>358</v>
      </c>
      <c r="AU254" s="132" t="s">
        <v>83</v>
      </c>
      <c r="AY254" s="39" t="s">
        <v>298</v>
      </c>
      <c r="BE254" s="133">
        <f>IF(N254="základní",J254,0)</f>
        <v>0</v>
      </c>
      <c r="BF254" s="133">
        <f>IF(N254="snížená",J254,0)</f>
        <v>0</v>
      </c>
      <c r="BG254" s="133">
        <f>IF(N254="zákl. přenesená",J254,0)</f>
        <v>0</v>
      </c>
      <c r="BH254" s="133">
        <f>IF(N254="sníž. přenesená",J254,0)</f>
        <v>0</v>
      </c>
      <c r="BI254" s="133">
        <f>IF(N254="nulová",J254,0)</f>
        <v>0</v>
      </c>
      <c r="BJ254" s="39" t="s">
        <v>8</v>
      </c>
      <c r="BK254" s="133">
        <f>ROUND(I254*H254,0)</f>
        <v>0</v>
      </c>
      <c r="BL254" s="39" t="s">
        <v>762</v>
      </c>
      <c r="BM254" s="132" t="s">
        <v>2248</v>
      </c>
    </row>
    <row r="255" spans="2:63" s="107" customFormat="1" ht="22.9" customHeight="1">
      <c r="B255" s="108"/>
      <c r="D255" s="109" t="s">
        <v>74</v>
      </c>
      <c r="E255" s="118" t="s">
        <v>2249</v>
      </c>
      <c r="F255" s="118" t="s">
        <v>2250</v>
      </c>
      <c r="J255" s="119">
        <f>BK255</f>
        <v>0</v>
      </c>
      <c r="L255" s="108"/>
      <c r="M255" s="112"/>
      <c r="N255" s="113"/>
      <c r="O255" s="113"/>
      <c r="P255" s="114">
        <f>P256</f>
        <v>0</v>
      </c>
      <c r="Q255" s="113"/>
      <c r="R255" s="114">
        <f>R256</f>
        <v>0</v>
      </c>
      <c r="S255" s="113"/>
      <c r="T255" s="115">
        <f>T256</f>
        <v>0</v>
      </c>
      <c r="AR255" s="109" t="s">
        <v>310</v>
      </c>
      <c r="AT255" s="116" t="s">
        <v>74</v>
      </c>
      <c r="AU255" s="116" t="s">
        <v>8</v>
      </c>
      <c r="AY255" s="109" t="s">
        <v>298</v>
      </c>
      <c r="BK255" s="117">
        <f>BK256</f>
        <v>0</v>
      </c>
    </row>
    <row r="256" spans="1:65" s="49" customFormat="1" ht="14.45" customHeight="1">
      <c r="A256" s="47"/>
      <c r="B256" s="46"/>
      <c r="C256" s="120" t="s">
        <v>976</v>
      </c>
      <c r="D256" s="120" t="s">
        <v>358</v>
      </c>
      <c r="E256" s="121" t="s">
        <v>2251</v>
      </c>
      <c r="F256" s="122" t="s">
        <v>2035</v>
      </c>
      <c r="G256" s="123" t="s">
        <v>2036</v>
      </c>
      <c r="H256" s="25"/>
      <c r="I256" s="134">
        <f>(J185)/100</f>
        <v>0</v>
      </c>
      <c r="J256" s="125">
        <f>ROUND(I256*H256,0)</f>
        <v>0</v>
      </c>
      <c r="K256" s="122" t="s">
        <v>1</v>
      </c>
      <c r="L256" s="126"/>
      <c r="M256" s="127" t="s">
        <v>1</v>
      </c>
      <c r="N256" s="128" t="s">
        <v>40</v>
      </c>
      <c r="O256" s="129"/>
      <c r="P256" s="130">
        <f>O256*H256</f>
        <v>0</v>
      </c>
      <c r="Q256" s="130">
        <v>0</v>
      </c>
      <c r="R256" s="130">
        <f>Q256*H256</f>
        <v>0</v>
      </c>
      <c r="S256" s="130">
        <v>0</v>
      </c>
      <c r="T256" s="131">
        <f>S256*H256</f>
        <v>0</v>
      </c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R256" s="132" t="s">
        <v>2045</v>
      </c>
      <c r="AT256" s="132" t="s">
        <v>358</v>
      </c>
      <c r="AU256" s="132" t="s">
        <v>83</v>
      </c>
      <c r="AY256" s="39" t="s">
        <v>298</v>
      </c>
      <c r="BE256" s="133">
        <f>IF(N256="základní",J256,0)</f>
        <v>0</v>
      </c>
      <c r="BF256" s="133">
        <f>IF(N256="snížená",J256,0)</f>
        <v>0</v>
      </c>
      <c r="BG256" s="133">
        <f>IF(N256="zákl. přenesená",J256,0)</f>
        <v>0</v>
      </c>
      <c r="BH256" s="133">
        <f>IF(N256="sníž. přenesená",J256,0)</f>
        <v>0</v>
      </c>
      <c r="BI256" s="133">
        <f>IF(N256="nulová",J256,0)</f>
        <v>0</v>
      </c>
      <c r="BJ256" s="39" t="s">
        <v>8</v>
      </c>
      <c r="BK256" s="133">
        <f>ROUND(I256*H256,0)</f>
        <v>0</v>
      </c>
      <c r="BL256" s="39" t="s">
        <v>762</v>
      </c>
      <c r="BM256" s="132" t="s">
        <v>2252</v>
      </c>
    </row>
    <row r="257" spans="2:63" s="107" customFormat="1" ht="22.9" customHeight="1">
      <c r="B257" s="108"/>
      <c r="D257" s="109" t="s">
        <v>74</v>
      </c>
      <c r="E257" s="118" t="s">
        <v>2253</v>
      </c>
      <c r="F257" s="118" t="s">
        <v>2254</v>
      </c>
      <c r="J257" s="119">
        <f>BK257</f>
        <v>0</v>
      </c>
      <c r="L257" s="108"/>
      <c r="M257" s="112"/>
      <c r="N257" s="113"/>
      <c r="O257" s="113"/>
      <c r="P257" s="114">
        <f>P258+P277+P294+P300+P307</f>
        <v>0</v>
      </c>
      <c r="Q257" s="113"/>
      <c r="R257" s="114">
        <f>R258+R277+R294+R300+R307</f>
        <v>0</v>
      </c>
      <c r="S257" s="113"/>
      <c r="T257" s="115">
        <f>T258+T277+T294+T300+T307</f>
        <v>0</v>
      </c>
      <c r="AR257" s="109" t="s">
        <v>310</v>
      </c>
      <c r="AT257" s="116" t="s">
        <v>74</v>
      </c>
      <c r="AU257" s="116" t="s">
        <v>8</v>
      </c>
      <c r="AY257" s="109" t="s">
        <v>298</v>
      </c>
      <c r="BK257" s="117">
        <f>BK258+BK277+BK294+BK300+BK307</f>
        <v>0</v>
      </c>
    </row>
    <row r="258" spans="2:63" s="107" customFormat="1" ht="20.85" customHeight="1">
      <c r="B258" s="108"/>
      <c r="D258" s="109" t="s">
        <v>74</v>
      </c>
      <c r="E258" s="118" t="s">
        <v>2054</v>
      </c>
      <c r="F258" s="118" t="s">
        <v>2055</v>
      </c>
      <c r="J258" s="119">
        <f>BK258</f>
        <v>0</v>
      </c>
      <c r="L258" s="108"/>
      <c r="M258" s="112"/>
      <c r="N258" s="113"/>
      <c r="O258" s="113"/>
      <c r="P258" s="114">
        <f>SUM(P259:P276)</f>
        <v>0</v>
      </c>
      <c r="Q258" s="113"/>
      <c r="R258" s="114">
        <f>SUM(R259:R276)</f>
        <v>0</v>
      </c>
      <c r="S258" s="113"/>
      <c r="T258" s="115">
        <f>SUM(T259:T276)</f>
        <v>0</v>
      </c>
      <c r="AR258" s="109" t="s">
        <v>8</v>
      </c>
      <c r="AT258" s="116" t="s">
        <v>74</v>
      </c>
      <c r="AU258" s="116" t="s">
        <v>83</v>
      </c>
      <c r="AY258" s="109" t="s">
        <v>298</v>
      </c>
      <c r="BK258" s="117">
        <f>SUM(BK259:BK276)</f>
        <v>0</v>
      </c>
    </row>
    <row r="259" spans="1:65" s="49" customFormat="1" ht="14.45" customHeight="1">
      <c r="A259" s="47"/>
      <c r="B259" s="46"/>
      <c r="C259" s="135" t="s">
        <v>981</v>
      </c>
      <c r="D259" s="135" t="s">
        <v>300</v>
      </c>
      <c r="E259" s="136" t="s">
        <v>2255</v>
      </c>
      <c r="F259" s="137" t="s">
        <v>2057</v>
      </c>
      <c r="G259" s="138" t="s">
        <v>392</v>
      </c>
      <c r="H259" s="139">
        <v>24</v>
      </c>
      <c r="I259" s="23"/>
      <c r="J259" s="140">
        <f aca="true" t="shared" si="50" ref="J259:J276">ROUND(I259*H259,0)</f>
        <v>0</v>
      </c>
      <c r="K259" s="137" t="s">
        <v>1</v>
      </c>
      <c r="L259" s="46"/>
      <c r="M259" s="141" t="s">
        <v>1</v>
      </c>
      <c r="N259" s="142" t="s">
        <v>40</v>
      </c>
      <c r="O259" s="129"/>
      <c r="P259" s="130">
        <f aca="true" t="shared" si="51" ref="P259:P276">O259*H259</f>
        <v>0</v>
      </c>
      <c r="Q259" s="130">
        <v>0</v>
      </c>
      <c r="R259" s="130">
        <f aca="true" t="shared" si="52" ref="R259:R276">Q259*H259</f>
        <v>0</v>
      </c>
      <c r="S259" s="130">
        <v>0</v>
      </c>
      <c r="T259" s="131">
        <f aca="true" t="shared" si="53" ref="T259:T276">S259*H259</f>
        <v>0</v>
      </c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R259" s="132" t="s">
        <v>304</v>
      </c>
      <c r="AT259" s="132" t="s">
        <v>300</v>
      </c>
      <c r="AU259" s="132" t="s">
        <v>310</v>
      </c>
      <c r="AY259" s="39" t="s">
        <v>298</v>
      </c>
      <c r="BE259" s="133">
        <f aca="true" t="shared" si="54" ref="BE259:BE276">IF(N259="základní",J259,0)</f>
        <v>0</v>
      </c>
      <c r="BF259" s="133">
        <f aca="true" t="shared" si="55" ref="BF259:BF276">IF(N259="snížená",J259,0)</f>
        <v>0</v>
      </c>
      <c r="BG259" s="133">
        <f aca="true" t="shared" si="56" ref="BG259:BG276">IF(N259="zákl. přenesená",J259,0)</f>
        <v>0</v>
      </c>
      <c r="BH259" s="133">
        <f aca="true" t="shared" si="57" ref="BH259:BH276">IF(N259="sníž. přenesená",J259,0)</f>
        <v>0</v>
      </c>
      <c r="BI259" s="133">
        <f aca="true" t="shared" si="58" ref="BI259:BI276">IF(N259="nulová",J259,0)</f>
        <v>0</v>
      </c>
      <c r="BJ259" s="39" t="s">
        <v>8</v>
      </c>
      <c r="BK259" s="133">
        <f aca="true" t="shared" si="59" ref="BK259:BK276">ROUND(I259*H259,0)</f>
        <v>0</v>
      </c>
      <c r="BL259" s="39" t="s">
        <v>304</v>
      </c>
      <c r="BM259" s="132" t="s">
        <v>2256</v>
      </c>
    </row>
    <row r="260" spans="1:65" s="49" customFormat="1" ht="14.45" customHeight="1">
      <c r="A260" s="47"/>
      <c r="B260" s="46"/>
      <c r="C260" s="135" t="s">
        <v>985</v>
      </c>
      <c r="D260" s="135" t="s">
        <v>300</v>
      </c>
      <c r="E260" s="136" t="s">
        <v>2257</v>
      </c>
      <c r="F260" s="137" t="s">
        <v>2060</v>
      </c>
      <c r="G260" s="138" t="s">
        <v>392</v>
      </c>
      <c r="H260" s="139">
        <v>12</v>
      </c>
      <c r="I260" s="23"/>
      <c r="J260" s="140">
        <f t="shared" si="50"/>
        <v>0</v>
      </c>
      <c r="K260" s="137" t="s">
        <v>1</v>
      </c>
      <c r="L260" s="46"/>
      <c r="M260" s="141" t="s">
        <v>1</v>
      </c>
      <c r="N260" s="142" t="s">
        <v>40</v>
      </c>
      <c r="O260" s="129"/>
      <c r="P260" s="130">
        <f t="shared" si="51"/>
        <v>0</v>
      </c>
      <c r="Q260" s="130">
        <v>0</v>
      </c>
      <c r="R260" s="130">
        <f t="shared" si="52"/>
        <v>0</v>
      </c>
      <c r="S260" s="130">
        <v>0</v>
      </c>
      <c r="T260" s="131">
        <f t="shared" si="53"/>
        <v>0</v>
      </c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R260" s="132" t="s">
        <v>304</v>
      </c>
      <c r="AT260" s="132" t="s">
        <v>300</v>
      </c>
      <c r="AU260" s="132" t="s">
        <v>310</v>
      </c>
      <c r="AY260" s="39" t="s">
        <v>298</v>
      </c>
      <c r="BE260" s="133">
        <f t="shared" si="54"/>
        <v>0</v>
      </c>
      <c r="BF260" s="133">
        <f t="shared" si="55"/>
        <v>0</v>
      </c>
      <c r="BG260" s="133">
        <f t="shared" si="56"/>
        <v>0</v>
      </c>
      <c r="BH260" s="133">
        <f t="shared" si="57"/>
        <v>0</v>
      </c>
      <c r="BI260" s="133">
        <f t="shared" si="58"/>
        <v>0</v>
      </c>
      <c r="BJ260" s="39" t="s">
        <v>8</v>
      </c>
      <c r="BK260" s="133">
        <f t="shared" si="59"/>
        <v>0</v>
      </c>
      <c r="BL260" s="39" t="s">
        <v>304</v>
      </c>
      <c r="BM260" s="132" t="s">
        <v>2258</v>
      </c>
    </row>
    <row r="261" spans="1:65" s="49" customFormat="1" ht="14.45" customHeight="1">
      <c r="A261" s="47"/>
      <c r="B261" s="46"/>
      <c r="C261" s="135" t="s">
        <v>995</v>
      </c>
      <c r="D261" s="135" t="s">
        <v>300</v>
      </c>
      <c r="E261" s="136" t="s">
        <v>2259</v>
      </c>
      <c r="F261" s="137" t="s">
        <v>2063</v>
      </c>
      <c r="G261" s="138" t="s">
        <v>392</v>
      </c>
      <c r="H261" s="139">
        <v>51</v>
      </c>
      <c r="I261" s="23"/>
      <c r="J261" s="140">
        <f t="shared" si="50"/>
        <v>0</v>
      </c>
      <c r="K261" s="137" t="s">
        <v>1</v>
      </c>
      <c r="L261" s="46"/>
      <c r="M261" s="141" t="s">
        <v>1</v>
      </c>
      <c r="N261" s="142" t="s">
        <v>40</v>
      </c>
      <c r="O261" s="129"/>
      <c r="P261" s="130">
        <f t="shared" si="51"/>
        <v>0</v>
      </c>
      <c r="Q261" s="130">
        <v>0</v>
      </c>
      <c r="R261" s="130">
        <f t="shared" si="52"/>
        <v>0</v>
      </c>
      <c r="S261" s="130">
        <v>0</v>
      </c>
      <c r="T261" s="131">
        <f t="shared" si="53"/>
        <v>0</v>
      </c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R261" s="132" t="s">
        <v>304</v>
      </c>
      <c r="AT261" s="132" t="s">
        <v>300</v>
      </c>
      <c r="AU261" s="132" t="s">
        <v>310</v>
      </c>
      <c r="AY261" s="39" t="s">
        <v>298</v>
      </c>
      <c r="BE261" s="133">
        <f t="shared" si="54"/>
        <v>0</v>
      </c>
      <c r="BF261" s="133">
        <f t="shared" si="55"/>
        <v>0</v>
      </c>
      <c r="BG261" s="133">
        <f t="shared" si="56"/>
        <v>0</v>
      </c>
      <c r="BH261" s="133">
        <f t="shared" si="57"/>
        <v>0</v>
      </c>
      <c r="BI261" s="133">
        <f t="shared" si="58"/>
        <v>0</v>
      </c>
      <c r="BJ261" s="39" t="s">
        <v>8</v>
      </c>
      <c r="BK261" s="133">
        <f t="shared" si="59"/>
        <v>0</v>
      </c>
      <c r="BL261" s="39" t="s">
        <v>304</v>
      </c>
      <c r="BM261" s="132" t="s">
        <v>2260</v>
      </c>
    </row>
    <row r="262" spans="1:65" s="49" customFormat="1" ht="14.45" customHeight="1">
      <c r="A262" s="47"/>
      <c r="B262" s="46"/>
      <c r="C262" s="135" t="s">
        <v>255</v>
      </c>
      <c r="D262" s="135" t="s">
        <v>300</v>
      </c>
      <c r="E262" s="136" t="s">
        <v>2261</v>
      </c>
      <c r="F262" s="137" t="s">
        <v>2066</v>
      </c>
      <c r="G262" s="138" t="s">
        <v>392</v>
      </c>
      <c r="H262" s="139">
        <v>12</v>
      </c>
      <c r="I262" s="23"/>
      <c r="J262" s="140">
        <f t="shared" si="50"/>
        <v>0</v>
      </c>
      <c r="K262" s="137" t="s">
        <v>1</v>
      </c>
      <c r="L262" s="46"/>
      <c r="M262" s="141" t="s">
        <v>1</v>
      </c>
      <c r="N262" s="142" t="s">
        <v>40</v>
      </c>
      <c r="O262" s="129"/>
      <c r="P262" s="130">
        <f t="shared" si="51"/>
        <v>0</v>
      </c>
      <c r="Q262" s="130">
        <v>0</v>
      </c>
      <c r="R262" s="130">
        <f t="shared" si="52"/>
        <v>0</v>
      </c>
      <c r="S262" s="130">
        <v>0</v>
      </c>
      <c r="T262" s="131">
        <f t="shared" si="53"/>
        <v>0</v>
      </c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R262" s="132" t="s">
        <v>304</v>
      </c>
      <c r="AT262" s="132" t="s">
        <v>300</v>
      </c>
      <c r="AU262" s="132" t="s">
        <v>310</v>
      </c>
      <c r="AY262" s="39" t="s">
        <v>298</v>
      </c>
      <c r="BE262" s="133">
        <f t="shared" si="54"/>
        <v>0</v>
      </c>
      <c r="BF262" s="133">
        <f t="shared" si="55"/>
        <v>0</v>
      </c>
      <c r="BG262" s="133">
        <f t="shared" si="56"/>
        <v>0</v>
      </c>
      <c r="BH262" s="133">
        <f t="shared" si="57"/>
        <v>0</v>
      </c>
      <c r="BI262" s="133">
        <f t="shared" si="58"/>
        <v>0</v>
      </c>
      <c r="BJ262" s="39" t="s">
        <v>8</v>
      </c>
      <c r="BK262" s="133">
        <f t="shared" si="59"/>
        <v>0</v>
      </c>
      <c r="BL262" s="39" t="s">
        <v>304</v>
      </c>
      <c r="BM262" s="132" t="s">
        <v>2262</v>
      </c>
    </row>
    <row r="263" spans="1:65" s="49" customFormat="1" ht="14.45" customHeight="1">
      <c r="A263" s="47"/>
      <c r="B263" s="46"/>
      <c r="C263" s="135" t="s">
        <v>1004</v>
      </c>
      <c r="D263" s="135" t="s">
        <v>300</v>
      </c>
      <c r="E263" s="136" t="s">
        <v>2263</v>
      </c>
      <c r="F263" s="137" t="s">
        <v>2069</v>
      </c>
      <c r="G263" s="138" t="s">
        <v>392</v>
      </c>
      <c r="H263" s="139">
        <v>30</v>
      </c>
      <c r="I263" s="23"/>
      <c r="J263" s="140">
        <f t="shared" si="50"/>
        <v>0</v>
      </c>
      <c r="K263" s="137" t="s">
        <v>1</v>
      </c>
      <c r="L263" s="46"/>
      <c r="M263" s="141" t="s">
        <v>1</v>
      </c>
      <c r="N263" s="142" t="s">
        <v>40</v>
      </c>
      <c r="O263" s="129"/>
      <c r="P263" s="130">
        <f t="shared" si="51"/>
        <v>0</v>
      </c>
      <c r="Q263" s="130">
        <v>0</v>
      </c>
      <c r="R263" s="130">
        <f t="shared" si="52"/>
        <v>0</v>
      </c>
      <c r="S263" s="130">
        <v>0</v>
      </c>
      <c r="T263" s="131">
        <f t="shared" si="53"/>
        <v>0</v>
      </c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R263" s="132" t="s">
        <v>304</v>
      </c>
      <c r="AT263" s="132" t="s">
        <v>300</v>
      </c>
      <c r="AU263" s="132" t="s">
        <v>310</v>
      </c>
      <c r="AY263" s="39" t="s">
        <v>298</v>
      </c>
      <c r="BE263" s="133">
        <f t="shared" si="54"/>
        <v>0</v>
      </c>
      <c r="BF263" s="133">
        <f t="shared" si="55"/>
        <v>0</v>
      </c>
      <c r="BG263" s="133">
        <f t="shared" si="56"/>
        <v>0</v>
      </c>
      <c r="BH263" s="133">
        <f t="shared" si="57"/>
        <v>0</v>
      </c>
      <c r="BI263" s="133">
        <f t="shared" si="58"/>
        <v>0</v>
      </c>
      <c r="BJ263" s="39" t="s">
        <v>8</v>
      </c>
      <c r="BK263" s="133">
        <f t="shared" si="59"/>
        <v>0</v>
      </c>
      <c r="BL263" s="39" t="s">
        <v>304</v>
      </c>
      <c r="BM263" s="132" t="s">
        <v>2264</v>
      </c>
    </row>
    <row r="264" spans="1:65" s="49" customFormat="1" ht="14.45" customHeight="1">
      <c r="A264" s="47"/>
      <c r="B264" s="46"/>
      <c r="C264" s="135" t="s">
        <v>1009</v>
      </c>
      <c r="D264" s="135" t="s">
        <v>300</v>
      </c>
      <c r="E264" s="136" t="s">
        <v>2265</v>
      </c>
      <c r="F264" s="137" t="s">
        <v>2266</v>
      </c>
      <c r="G264" s="138" t="s">
        <v>392</v>
      </c>
      <c r="H264" s="139">
        <v>10</v>
      </c>
      <c r="I264" s="23"/>
      <c r="J264" s="140">
        <f t="shared" si="50"/>
        <v>0</v>
      </c>
      <c r="K264" s="137" t="s">
        <v>1</v>
      </c>
      <c r="L264" s="46"/>
      <c r="M264" s="141" t="s">
        <v>1</v>
      </c>
      <c r="N264" s="142" t="s">
        <v>40</v>
      </c>
      <c r="O264" s="129"/>
      <c r="P264" s="130">
        <f t="shared" si="51"/>
        <v>0</v>
      </c>
      <c r="Q264" s="130">
        <v>0</v>
      </c>
      <c r="R264" s="130">
        <f t="shared" si="52"/>
        <v>0</v>
      </c>
      <c r="S264" s="130">
        <v>0</v>
      </c>
      <c r="T264" s="131">
        <f t="shared" si="53"/>
        <v>0</v>
      </c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R264" s="132" t="s">
        <v>304</v>
      </c>
      <c r="AT264" s="132" t="s">
        <v>300</v>
      </c>
      <c r="AU264" s="132" t="s">
        <v>310</v>
      </c>
      <c r="AY264" s="39" t="s">
        <v>298</v>
      </c>
      <c r="BE264" s="133">
        <f t="shared" si="54"/>
        <v>0</v>
      </c>
      <c r="BF264" s="133">
        <f t="shared" si="55"/>
        <v>0</v>
      </c>
      <c r="BG264" s="133">
        <f t="shared" si="56"/>
        <v>0</v>
      </c>
      <c r="BH264" s="133">
        <f t="shared" si="57"/>
        <v>0</v>
      </c>
      <c r="BI264" s="133">
        <f t="shared" si="58"/>
        <v>0</v>
      </c>
      <c r="BJ264" s="39" t="s">
        <v>8</v>
      </c>
      <c r="BK264" s="133">
        <f t="shared" si="59"/>
        <v>0</v>
      </c>
      <c r="BL264" s="39" t="s">
        <v>304</v>
      </c>
      <c r="BM264" s="132" t="s">
        <v>2267</v>
      </c>
    </row>
    <row r="265" spans="1:65" s="49" customFormat="1" ht="14.45" customHeight="1">
      <c r="A265" s="47"/>
      <c r="B265" s="46"/>
      <c r="C265" s="135" t="s">
        <v>1014</v>
      </c>
      <c r="D265" s="135" t="s">
        <v>300</v>
      </c>
      <c r="E265" s="136" t="s">
        <v>2268</v>
      </c>
      <c r="F265" s="137" t="s">
        <v>2269</v>
      </c>
      <c r="G265" s="138" t="s">
        <v>1710</v>
      </c>
      <c r="H265" s="139">
        <v>6</v>
      </c>
      <c r="I265" s="23"/>
      <c r="J265" s="140">
        <f t="shared" si="50"/>
        <v>0</v>
      </c>
      <c r="K265" s="137" t="s">
        <v>1</v>
      </c>
      <c r="L265" s="46"/>
      <c r="M265" s="141" t="s">
        <v>1</v>
      </c>
      <c r="N265" s="142" t="s">
        <v>40</v>
      </c>
      <c r="O265" s="129"/>
      <c r="P265" s="130">
        <f t="shared" si="51"/>
        <v>0</v>
      </c>
      <c r="Q265" s="130">
        <v>0</v>
      </c>
      <c r="R265" s="130">
        <f t="shared" si="52"/>
        <v>0</v>
      </c>
      <c r="S265" s="130">
        <v>0</v>
      </c>
      <c r="T265" s="131">
        <f t="shared" si="53"/>
        <v>0</v>
      </c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R265" s="132" t="s">
        <v>304</v>
      </c>
      <c r="AT265" s="132" t="s">
        <v>300</v>
      </c>
      <c r="AU265" s="132" t="s">
        <v>310</v>
      </c>
      <c r="AY265" s="39" t="s">
        <v>298</v>
      </c>
      <c r="BE265" s="133">
        <f t="shared" si="54"/>
        <v>0</v>
      </c>
      <c r="BF265" s="133">
        <f t="shared" si="55"/>
        <v>0</v>
      </c>
      <c r="BG265" s="133">
        <f t="shared" si="56"/>
        <v>0</v>
      </c>
      <c r="BH265" s="133">
        <f t="shared" si="57"/>
        <v>0</v>
      </c>
      <c r="BI265" s="133">
        <f t="shared" si="58"/>
        <v>0</v>
      </c>
      <c r="BJ265" s="39" t="s">
        <v>8</v>
      </c>
      <c r="BK265" s="133">
        <f t="shared" si="59"/>
        <v>0</v>
      </c>
      <c r="BL265" s="39" t="s">
        <v>304</v>
      </c>
      <c r="BM265" s="132" t="s">
        <v>2270</v>
      </c>
    </row>
    <row r="266" spans="1:65" s="49" customFormat="1" ht="14.45" customHeight="1">
      <c r="A266" s="47"/>
      <c r="B266" s="46"/>
      <c r="C266" s="135" t="s">
        <v>1018</v>
      </c>
      <c r="D266" s="135" t="s">
        <v>300</v>
      </c>
      <c r="E266" s="136" t="s">
        <v>2271</v>
      </c>
      <c r="F266" s="137" t="s">
        <v>2272</v>
      </c>
      <c r="G266" s="138" t="s">
        <v>1710</v>
      </c>
      <c r="H266" s="139">
        <v>15</v>
      </c>
      <c r="I266" s="23"/>
      <c r="J266" s="140">
        <f t="shared" si="50"/>
        <v>0</v>
      </c>
      <c r="K266" s="137" t="s">
        <v>1</v>
      </c>
      <c r="L266" s="46"/>
      <c r="M266" s="141" t="s">
        <v>1</v>
      </c>
      <c r="N266" s="142" t="s">
        <v>40</v>
      </c>
      <c r="O266" s="129"/>
      <c r="P266" s="130">
        <f t="shared" si="51"/>
        <v>0</v>
      </c>
      <c r="Q266" s="130">
        <v>0</v>
      </c>
      <c r="R266" s="130">
        <f t="shared" si="52"/>
        <v>0</v>
      </c>
      <c r="S266" s="130">
        <v>0</v>
      </c>
      <c r="T266" s="131">
        <f t="shared" si="53"/>
        <v>0</v>
      </c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R266" s="132" t="s">
        <v>304</v>
      </c>
      <c r="AT266" s="132" t="s">
        <v>300</v>
      </c>
      <c r="AU266" s="132" t="s">
        <v>310</v>
      </c>
      <c r="AY266" s="39" t="s">
        <v>298</v>
      </c>
      <c r="BE266" s="133">
        <f t="shared" si="54"/>
        <v>0</v>
      </c>
      <c r="BF266" s="133">
        <f t="shared" si="55"/>
        <v>0</v>
      </c>
      <c r="BG266" s="133">
        <f t="shared" si="56"/>
        <v>0</v>
      </c>
      <c r="BH266" s="133">
        <f t="shared" si="57"/>
        <v>0</v>
      </c>
      <c r="BI266" s="133">
        <f t="shared" si="58"/>
        <v>0</v>
      </c>
      <c r="BJ266" s="39" t="s">
        <v>8</v>
      </c>
      <c r="BK266" s="133">
        <f t="shared" si="59"/>
        <v>0</v>
      </c>
      <c r="BL266" s="39" t="s">
        <v>304</v>
      </c>
      <c r="BM266" s="132" t="s">
        <v>2273</v>
      </c>
    </row>
    <row r="267" spans="1:65" s="49" customFormat="1" ht="14.45" customHeight="1">
      <c r="A267" s="47"/>
      <c r="B267" s="46"/>
      <c r="C267" s="135" t="s">
        <v>1023</v>
      </c>
      <c r="D267" s="135" t="s">
        <v>300</v>
      </c>
      <c r="E267" s="136" t="s">
        <v>2274</v>
      </c>
      <c r="F267" s="137" t="s">
        <v>2084</v>
      </c>
      <c r="G267" s="138" t="s">
        <v>1710</v>
      </c>
      <c r="H267" s="139">
        <v>1</v>
      </c>
      <c r="I267" s="23"/>
      <c r="J267" s="140">
        <f t="shared" si="50"/>
        <v>0</v>
      </c>
      <c r="K267" s="137" t="s">
        <v>1</v>
      </c>
      <c r="L267" s="46"/>
      <c r="M267" s="141" t="s">
        <v>1</v>
      </c>
      <c r="N267" s="142" t="s">
        <v>40</v>
      </c>
      <c r="O267" s="129"/>
      <c r="P267" s="130">
        <f t="shared" si="51"/>
        <v>0</v>
      </c>
      <c r="Q267" s="130">
        <v>0</v>
      </c>
      <c r="R267" s="130">
        <f t="shared" si="52"/>
        <v>0</v>
      </c>
      <c r="S267" s="130">
        <v>0</v>
      </c>
      <c r="T267" s="131">
        <f t="shared" si="53"/>
        <v>0</v>
      </c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R267" s="132" t="s">
        <v>304</v>
      </c>
      <c r="AT267" s="132" t="s">
        <v>300</v>
      </c>
      <c r="AU267" s="132" t="s">
        <v>310</v>
      </c>
      <c r="AY267" s="39" t="s">
        <v>298</v>
      </c>
      <c r="BE267" s="133">
        <f t="shared" si="54"/>
        <v>0</v>
      </c>
      <c r="BF267" s="133">
        <f t="shared" si="55"/>
        <v>0</v>
      </c>
      <c r="BG267" s="133">
        <f t="shared" si="56"/>
        <v>0</v>
      </c>
      <c r="BH267" s="133">
        <f t="shared" si="57"/>
        <v>0</v>
      </c>
      <c r="BI267" s="133">
        <f t="shared" si="58"/>
        <v>0</v>
      </c>
      <c r="BJ267" s="39" t="s">
        <v>8</v>
      </c>
      <c r="BK267" s="133">
        <f t="shared" si="59"/>
        <v>0</v>
      </c>
      <c r="BL267" s="39" t="s">
        <v>304</v>
      </c>
      <c r="BM267" s="132" t="s">
        <v>2275</v>
      </c>
    </row>
    <row r="268" spans="1:65" s="49" customFormat="1" ht="14.45" customHeight="1">
      <c r="A268" s="47"/>
      <c r="B268" s="46"/>
      <c r="C268" s="135" t="s">
        <v>1027</v>
      </c>
      <c r="D268" s="135" t="s">
        <v>300</v>
      </c>
      <c r="E268" s="136" t="s">
        <v>2276</v>
      </c>
      <c r="F268" s="137" t="s">
        <v>2277</v>
      </c>
      <c r="G268" s="138" t="s">
        <v>1710</v>
      </c>
      <c r="H268" s="139">
        <v>12</v>
      </c>
      <c r="I268" s="23"/>
      <c r="J268" s="140">
        <f t="shared" si="50"/>
        <v>0</v>
      </c>
      <c r="K268" s="137" t="s">
        <v>1</v>
      </c>
      <c r="L268" s="46"/>
      <c r="M268" s="141" t="s">
        <v>1</v>
      </c>
      <c r="N268" s="142" t="s">
        <v>40</v>
      </c>
      <c r="O268" s="129"/>
      <c r="P268" s="130">
        <f t="shared" si="51"/>
        <v>0</v>
      </c>
      <c r="Q268" s="130">
        <v>0</v>
      </c>
      <c r="R268" s="130">
        <f t="shared" si="52"/>
        <v>0</v>
      </c>
      <c r="S268" s="130">
        <v>0</v>
      </c>
      <c r="T268" s="131">
        <f t="shared" si="53"/>
        <v>0</v>
      </c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R268" s="132" t="s">
        <v>304</v>
      </c>
      <c r="AT268" s="132" t="s">
        <v>300</v>
      </c>
      <c r="AU268" s="132" t="s">
        <v>310</v>
      </c>
      <c r="AY268" s="39" t="s">
        <v>298</v>
      </c>
      <c r="BE268" s="133">
        <f t="shared" si="54"/>
        <v>0</v>
      </c>
      <c r="BF268" s="133">
        <f t="shared" si="55"/>
        <v>0</v>
      </c>
      <c r="BG268" s="133">
        <f t="shared" si="56"/>
        <v>0</v>
      </c>
      <c r="BH268" s="133">
        <f t="shared" si="57"/>
        <v>0</v>
      </c>
      <c r="BI268" s="133">
        <f t="shared" si="58"/>
        <v>0</v>
      </c>
      <c r="BJ268" s="39" t="s">
        <v>8</v>
      </c>
      <c r="BK268" s="133">
        <f t="shared" si="59"/>
        <v>0</v>
      </c>
      <c r="BL268" s="39" t="s">
        <v>304</v>
      </c>
      <c r="BM268" s="132" t="s">
        <v>2278</v>
      </c>
    </row>
    <row r="269" spans="1:65" s="49" customFormat="1" ht="14.45" customHeight="1">
      <c r="A269" s="47"/>
      <c r="B269" s="46"/>
      <c r="C269" s="135" t="s">
        <v>1034</v>
      </c>
      <c r="D269" s="135" t="s">
        <v>300</v>
      </c>
      <c r="E269" s="136" t="s">
        <v>2279</v>
      </c>
      <c r="F269" s="137" t="s">
        <v>2090</v>
      </c>
      <c r="G269" s="138" t="s">
        <v>1710</v>
      </c>
      <c r="H269" s="139">
        <v>1</v>
      </c>
      <c r="I269" s="23"/>
      <c r="J269" s="140">
        <f t="shared" si="50"/>
        <v>0</v>
      </c>
      <c r="K269" s="137" t="s">
        <v>1</v>
      </c>
      <c r="L269" s="46"/>
      <c r="M269" s="141" t="s">
        <v>1</v>
      </c>
      <c r="N269" s="142" t="s">
        <v>40</v>
      </c>
      <c r="O269" s="129"/>
      <c r="P269" s="130">
        <f t="shared" si="51"/>
        <v>0</v>
      </c>
      <c r="Q269" s="130">
        <v>0</v>
      </c>
      <c r="R269" s="130">
        <f t="shared" si="52"/>
        <v>0</v>
      </c>
      <c r="S269" s="130">
        <v>0</v>
      </c>
      <c r="T269" s="131">
        <f t="shared" si="53"/>
        <v>0</v>
      </c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R269" s="132" t="s">
        <v>304</v>
      </c>
      <c r="AT269" s="132" t="s">
        <v>300</v>
      </c>
      <c r="AU269" s="132" t="s">
        <v>310</v>
      </c>
      <c r="AY269" s="39" t="s">
        <v>298</v>
      </c>
      <c r="BE269" s="133">
        <f t="shared" si="54"/>
        <v>0</v>
      </c>
      <c r="BF269" s="133">
        <f t="shared" si="55"/>
        <v>0</v>
      </c>
      <c r="BG269" s="133">
        <f t="shared" si="56"/>
        <v>0</v>
      </c>
      <c r="BH269" s="133">
        <f t="shared" si="57"/>
        <v>0</v>
      </c>
      <c r="BI269" s="133">
        <f t="shared" si="58"/>
        <v>0</v>
      </c>
      <c r="BJ269" s="39" t="s">
        <v>8</v>
      </c>
      <c r="BK269" s="133">
        <f t="shared" si="59"/>
        <v>0</v>
      </c>
      <c r="BL269" s="39" t="s">
        <v>304</v>
      </c>
      <c r="BM269" s="132" t="s">
        <v>2280</v>
      </c>
    </row>
    <row r="270" spans="1:65" s="49" customFormat="1" ht="14.45" customHeight="1">
      <c r="A270" s="47"/>
      <c r="B270" s="46"/>
      <c r="C270" s="135" t="s">
        <v>1038</v>
      </c>
      <c r="D270" s="135" t="s">
        <v>300</v>
      </c>
      <c r="E270" s="136" t="s">
        <v>2281</v>
      </c>
      <c r="F270" s="137" t="s">
        <v>2093</v>
      </c>
      <c r="G270" s="138" t="s">
        <v>392</v>
      </c>
      <c r="H270" s="139">
        <v>18</v>
      </c>
      <c r="I270" s="23"/>
      <c r="J270" s="140">
        <f t="shared" si="50"/>
        <v>0</v>
      </c>
      <c r="K270" s="137" t="s">
        <v>1</v>
      </c>
      <c r="L270" s="46"/>
      <c r="M270" s="141" t="s">
        <v>1</v>
      </c>
      <c r="N270" s="142" t="s">
        <v>40</v>
      </c>
      <c r="O270" s="129"/>
      <c r="P270" s="130">
        <f t="shared" si="51"/>
        <v>0</v>
      </c>
      <c r="Q270" s="130">
        <v>0</v>
      </c>
      <c r="R270" s="130">
        <f t="shared" si="52"/>
        <v>0</v>
      </c>
      <c r="S270" s="130">
        <v>0</v>
      </c>
      <c r="T270" s="131">
        <f t="shared" si="53"/>
        <v>0</v>
      </c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R270" s="132" t="s">
        <v>304</v>
      </c>
      <c r="AT270" s="132" t="s">
        <v>300</v>
      </c>
      <c r="AU270" s="132" t="s">
        <v>310</v>
      </c>
      <c r="AY270" s="39" t="s">
        <v>298</v>
      </c>
      <c r="BE270" s="133">
        <f t="shared" si="54"/>
        <v>0</v>
      </c>
      <c r="BF270" s="133">
        <f t="shared" si="55"/>
        <v>0</v>
      </c>
      <c r="BG270" s="133">
        <f t="shared" si="56"/>
        <v>0</v>
      </c>
      <c r="BH270" s="133">
        <f t="shared" si="57"/>
        <v>0</v>
      </c>
      <c r="BI270" s="133">
        <f t="shared" si="58"/>
        <v>0</v>
      </c>
      <c r="BJ270" s="39" t="s">
        <v>8</v>
      </c>
      <c r="BK270" s="133">
        <f t="shared" si="59"/>
        <v>0</v>
      </c>
      <c r="BL270" s="39" t="s">
        <v>304</v>
      </c>
      <c r="BM270" s="132" t="s">
        <v>2282</v>
      </c>
    </row>
    <row r="271" spans="1:65" s="49" customFormat="1" ht="14.45" customHeight="1">
      <c r="A271" s="47"/>
      <c r="B271" s="46"/>
      <c r="C271" s="135" t="s">
        <v>1043</v>
      </c>
      <c r="D271" s="135" t="s">
        <v>300</v>
      </c>
      <c r="E271" s="136" t="s">
        <v>2283</v>
      </c>
      <c r="F271" s="137" t="s">
        <v>2102</v>
      </c>
      <c r="G271" s="138" t="s">
        <v>392</v>
      </c>
      <c r="H271" s="139">
        <v>8</v>
      </c>
      <c r="I271" s="23"/>
      <c r="J271" s="140">
        <f t="shared" si="50"/>
        <v>0</v>
      </c>
      <c r="K271" s="137" t="s">
        <v>1</v>
      </c>
      <c r="L271" s="46"/>
      <c r="M271" s="141" t="s">
        <v>1</v>
      </c>
      <c r="N271" s="142" t="s">
        <v>40</v>
      </c>
      <c r="O271" s="129"/>
      <c r="P271" s="130">
        <f t="shared" si="51"/>
        <v>0</v>
      </c>
      <c r="Q271" s="130">
        <v>0</v>
      </c>
      <c r="R271" s="130">
        <f t="shared" si="52"/>
        <v>0</v>
      </c>
      <c r="S271" s="130">
        <v>0</v>
      </c>
      <c r="T271" s="131">
        <f t="shared" si="53"/>
        <v>0</v>
      </c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R271" s="132" t="s">
        <v>304</v>
      </c>
      <c r="AT271" s="132" t="s">
        <v>300</v>
      </c>
      <c r="AU271" s="132" t="s">
        <v>310</v>
      </c>
      <c r="AY271" s="39" t="s">
        <v>298</v>
      </c>
      <c r="BE271" s="133">
        <f t="shared" si="54"/>
        <v>0</v>
      </c>
      <c r="BF271" s="133">
        <f t="shared" si="55"/>
        <v>0</v>
      </c>
      <c r="BG271" s="133">
        <f t="shared" si="56"/>
        <v>0</v>
      </c>
      <c r="BH271" s="133">
        <f t="shared" si="57"/>
        <v>0</v>
      </c>
      <c r="BI271" s="133">
        <f t="shared" si="58"/>
        <v>0</v>
      </c>
      <c r="BJ271" s="39" t="s">
        <v>8</v>
      </c>
      <c r="BK271" s="133">
        <f t="shared" si="59"/>
        <v>0</v>
      </c>
      <c r="BL271" s="39" t="s">
        <v>304</v>
      </c>
      <c r="BM271" s="132" t="s">
        <v>2284</v>
      </c>
    </row>
    <row r="272" spans="1:65" s="49" customFormat="1" ht="14.45" customHeight="1">
      <c r="A272" s="47"/>
      <c r="B272" s="46"/>
      <c r="C272" s="135" t="s">
        <v>240</v>
      </c>
      <c r="D272" s="135" t="s">
        <v>300</v>
      </c>
      <c r="E272" s="136" t="s">
        <v>2285</v>
      </c>
      <c r="F272" s="137" t="s">
        <v>2099</v>
      </c>
      <c r="G272" s="138" t="s">
        <v>392</v>
      </c>
      <c r="H272" s="139">
        <v>28</v>
      </c>
      <c r="I272" s="23"/>
      <c r="J272" s="140">
        <f t="shared" si="50"/>
        <v>0</v>
      </c>
      <c r="K272" s="137" t="s">
        <v>1</v>
      </c>
      <c r="L272" s="46"/>
      <c r="M272" s="141" t="s">
        <v>1</v>
      </c>
      <c r="N272" s="142" t="s">
        <v>40</v>
      </c>
      <c r="O272" s="129"/>
      <c r="P272" s="130">
        <f t="shared" si="51"/>
        <v>0</v>
      </c>
      <c r="Q272" s="130">
        <v>0</v>
      </c>
      <c r="R272" s="130">
        <f t="shared" si="52"/>
        <v>0</v>
      </c>
      <c r="S272" s="130">
        <v>0</v>
      </c>
      <c r="T272" s="131">
        <f t="shared" si="53"/>
        <v>0</v>
      </c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R272" s="132" t="s">
        <v>304</v>
      </c>
      <c r="AT272" s="132" t="s">
        <v>300</v>
      </c>
      <c r="AU272" s="132" t="s">
        <v>310</v>
      </c>
      <c r="AY272" s="39" t="s">
        <v>298</v>
      </c>
      <c r="BE272" s="133">
        <f t="shared" si="54"/>
        <v>0</v>
      </c>
      <c r="BF272" s="133">
        <f t="shared" si="55"/>
        <v>0</v>
      </c>
      <c r="BG272" s="133">
        <f t="shared" si="56"/>
        <v>0</v>
      </c>
      <c r="BH272" s="133">
        <f t="shared" si="57"/>
        <v>0</v>
      </c>
      <c r="BI272" s="133">
        <f t="shared" si="58"/>
        <v>0</v>
      </c>
      <c r="BJ272" s="39" t="s">
        <v>8</v>
      </c>
      <c r="BK272" s="133">
        <f t="shared" si="59"/>
        <v>0</v>
      </c>
      <c r="BL272" s="39" t="s">
        <v>304</v>
      </c>
      <c r="BM272" s="132" t="s">
        <v>2286</v>
      </c>
    </row>
    <row r="273" spans="1:65" s="49" customFormat="1" ht="14.45" customHeight="1">
      <c r="A273" s="47"/>
      <c r="B273" s="46"/>
      <c r="C273" s="135" t="s">
        <v>1052</v>
      </c>
      <c r="D273" s="135" t="s">
        <v>300</v>
      </c>
      <c r="E273" s="136" t="s">
        <v>2287</v>
      </c>
      <c r="F273" s="137" t="s">
        <v>2288</v>
      </c>
      <c r="G273" s="138" t="s">
        <v>1710</v>
      </c>
      <c r="H273" s="139">
        <v>18</v>
      </c>
      <c r="I273" s="23"/>
      <c r="J273" s="140">
        <f t="shared" si="50"/>
        <v>0</v>
      </c>
      <c r="K273" s="137" t="s">
        <v>1</v>
      </c>
      <c r="L273" s="46"/>
      <c r="M273" s="141" t="s">
        <v>1</v>
      </c>
      <c r="N273" s="142" t="s">
        <v>40</v>
      </c>
      <c r="O273" s="129"/>
      <c r="P273" s="130">
        <f t="shared" si="51"/>
        <v>0</v>
      </c>
      <c r="Q273" s="130">
        <v>0</v>
      </c>
      <c r="R273" s="130">
        <f t="shared" si="52"/>
        <v>0</v>
      </c>
      <c r="S273" s="130">
        <v>0</v>
      </c>
      <c r="T273" s="131">
        <f t="shared" si="53"/>
        <v>0</v>
      </c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R273" s="132" t="s">
        <v>304</v>
      </c>
      <c r="AT273" s="132" t="s">
        <v>300</v>
      </c>
      <c r="AU273" s="132" t="s">
        <v>310</v>
      </c>
      <c r="AY273" s="39" t="s">
        <v>298</v>
      </c>
      <c r="BE273" s="133">
        <f t="shared" si="54"/>
        <v>0</v>
      </c>
      <c r="BF273" s="133">
        <f t="shared" si="55"/>
        <v>0</v>
      </c>
      <c r="BG273" s="133">
        <f t="shared" si="56"/>
        <v>0</v>
      </c>
      <c r="BH273" s="133">
        <f t="shared" si="57"/>
        <v>0</v>
      </c>
      <c r="BI273" s="133">
        <f t="shared" si="58"/>
        <v>0</v>
      </c>
      <c r="BJ273" s="39" t="s">
        <v>8</v>
      </c>
      <c r="BK273" s="133">
        <f t="shared" si="59"/>
        <v>0</v>
      </c>
      <c r="BL273" s="39" t="s">
        <v>304</v>
      </c>
      <c r="BM273" s="132" t="s">
        <v>2289</v>
      </c>
    </row>
    <row r="274" spans="1:65" s="49" customFormat="1" ht="14.45" customHeight="1">
      <c r="A274" s="47"/>
      <c r="B274" s="46"/>
      <c r="C274" s="135" t="s">
        <v>1060</v>
      </c>
      <c r="D274" s="135" t="s">
        <v>300</v>
      </c>
      <c r="E274" s="136" t="s">
        <v>2290</v>
      </c>
      <c r="F274" s="137" t="s">
        <v>2291</v>
      </c>
      <c r="G274" s="138" t="s">
        <v>1710</v>
      </c>
      <c r="H274" s="139">
        <v>36</v>
      </c>
      <c r="I274" s="23"/>
      <c r="J274" s="140">
        <f t="shared" si="50"/>
        <v>0</v>
      </c>
      <c r="K274" s="137" t="s">
        <v>1</v>
      </c>
      <c r="L274" s="46"/>
      <c r="M274" s="141" t="s">
        <v>1</v>
      </c>
      <c r="N274" s="142" t="s">
        <v>40</v>
      </c>
      <c r="O274" s="129"/>
      <c r="P274" s="130">
        <f t="shared" si="51"/>
        <v>0</v>
      </c>
      <c r="Q274" s="130">
        <v>0</v>
      </c>
      <c r="R274" s="130">
        <f t="shared" si="52"/>
        <v>0</v>
      </c>
      <c r="S274" s="130">
        <v>0</v>
      </c>
      <c r="T274" s="131">
        <f t="shared" si="53"/>
        <v>0</v>
      </c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R274" s="132" t="s">
        <v>304</v>
      </c>
      <c r="AT274" s="132" t="s">
        <v>300</v>
      </c>
      <c r="AU274" s="132" t="s">
        <v>310</v>
      </c>
      <c r="AY274" s="39" t="s">
        <v>298</v>
      </c>
      <c r="BE274" s="133">
        <f t="shared" si="54"/>
        <v>0</v>
      </c>
      <c r="BF274" s="133">
        <f t="shared" si="55"/>
        <v>0</v>
      </c>
      <c r="BG274" s="133">
        <f t="shared" si="56"/>
        <v>0</v>
      </c>
      <c r="BH274" s="133">
        <f t="shared" si="57"/>
        <v>0</v>
      </c>
      <c r="BI274" s="133">
        <f t="shared" si="58"/>
        <v>0</v>
      </c>
      <c r="BJ274" s="39" t="s">
        <v>8</v>
      </c>
      <c r="BK274" s="133">
        <f t="shared" si="59"/>
        <v>0</v>
      </c>
      <c r="BL274" s="39" t="s">
        <v>304</v>
      </c>
      <c r="BM274" s="132" t="s">
        <v>2292</v>
      </c>
    </row>
    <row r="275" spans="1:65" s="49" customFormat="1" ht="14.45" customHeight="1">
      <c r="A275" s="47"/>
      <c r="B275" s="46"/>
      <c r="C275" s="135" t="s">
        <v>1064</v>
      </c>
      <c r="D275" s="135" t="s">
        <v>300</v>
      </c>
      <c r="E275" s="136" t="s">
        <v>2293</v>
      </c>
      <c r="F275" s="137" t="s">
        <v>2294</v>
      </c>
      <c r="G275" s="138" t="s">
        <v>1710</v>
      </c>
      <c r="H275" s="139">
        <v>8</v>
      </c>
      <c r="I275" s="23"/>
      <c r="J275" s="140">
        <f t="shared" si="50"/>
        <v>0</v>
      </c>
      <c r="K275" s="137" t="s">
        <v>1</v>
      </c>
      <c r="L275" s="46"/>
      <c r="M275" s="141" t="s">
        <v>1</v>
      </c>
      <c r="N275" s="142" t="s">
        <v>40</v>
      </c>
      <c r="O275" s="129"/>
      <c r="P275" s="130">
        <f t="shared" si="51"/>
        <v>0</v>
      </c>
      <c r="Q275" s="130">
        <v>0</v>
      </c>
      <c r="R275" s="130">
        <f t="shared" si="52"/>
        <v>0</v>
      </c>
      <c r="S275" s="130">
        <v>0</v>
      </c>
      <c r="T275" s="131">
        <f t="shared" si="53"/>
        <v>0</v>
      </c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R275" s="132" t="s">
        <v>304</v>
      </c>
      <c r="AT275" s="132" t="s">
        <v>300</v>
      </c>
      <c r="AU275" s="132" t="s">
        <v>310</v>
      </c>
      <c r="AY275" s="39" t="s">
        <v>298</v>
      </c>
      <c r="BE275" s="133">
        <f t="shared" si="54"/>
        <v>0</v>
      </c>
      <c r="BF275" s="133">
        <f t="shared" si="55"/>
        <v>0</v>
      </c>
      <c r="BG275" s="133">
        <f t="shared" si="56"/>
        <v>0</v>
      </c>
      <c r="BH275" s="133">
        <f t="shared" si="57"/>
        <v>0</v>
      </c>
      <c r="BI275" s="133">
        <f t="shared" si="58"/>
        <v>0</v>
      </c>
      <c r="BJ275" s="39" t="s">
        <v>8</v>
      </c>
      <c r="BK275" s="133">
        <f t="shared" si="59"/>
        <v>0</v>
      </c>
      <c r="BL275" s="39" t="s">
        <v>304</v>
      </c>
      <c r="BM275" s="132" t="s">
        <v>2295</v>
      </c>
    </row>
    <row r="276" spans="1:65" s="49" customFormat="1" ht="14.45" customHeight="1">
      <c r="A276" s="47"/>
      <c r="B276" s="46"/>
      <c r="C276" s="135" t="s">
        <v>1069</v>
      </c>
      <c r="D276" s="135" t="s">
        <v>300</v>
      </c>
      <c r="E276" s="136" t="s">
        <v>2296</v>
      </c>
      <c r="F276" s="137" t="s">
        <v>2297</v>
      </c>
      <c r="G276" s="138" t="s">
        <v>1710</v>
      </c>
      <c r="H276" s="139">
        <v>2</v>
      </c>
      <c r="I276" s="23"/>
      <c r="J276" s="140">
        <f t="shared" si="50"/>
        <v>0</v>
      </c>
      <c r="K276" s="137" t="s">
        <v>1</v>
      </c>
      <c r="L276" s="46"/>
      <c r="M276" s="141" t="s">
        <v>1</v>
      </c>
      <c r="N276" s="142" t="s">
        <v>40</v>
      </c>
      <c r="O276" s="129"/>
      <c r="P276" s="130">
        <f t="shared" si="51"/>
        <v>0</v>
      </c>
      <c r="Q276" s="130">
        <v>0</v>
      </c>
      <c r="R276" s="130">
        <f t="shared" si="52"/>
        <v>0</v>
      </c>
      <c r="S276" s="130">
        <v>0</v>
      </c>
      <c r="T276" s="131">
        <f t="shared" si="53"/>
        <v>0</v>
      </c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R276" s="132" t="s">
        <v>304</v>
      </c>
      <c r="AT276" s="132" t="s">
        <v>300</v>
      </c>
      <c r="AU276" s="132" t="s">
        <v>310</v>
      </c>
      <c r="AY276" s="39" t="s">
        <v>298</v>
      </c>
      <c r="BE276" s="133">
        <f t="shared" si="54"/>
        <v>0</v>
      </c>
      <c r="BF276" s="133">
        <f t="shared" si="55"/>
        <v>0</v>
      </c>
      <c r="BG276" s="133">
        <f t="shared" si="56"/>
        <v>0</v>
      </c>
      <c r="BH276" s="133">
        <f t="shared" si="57"/>
        <v>0</v>
      </c>
      <c r="BI276" s="133">
        <f t="shared" si="58"/>
        <v>0</v>
      </c>
      <c r="BJ276" s="39" t="s">
        <v>8</v>
      </c>
      <c r="BK276" s="133">
        <f t="shared" si="59"/>
        <v>0</v>
      </c>
      <c r="BL276" s="39" t="s">
        <v>304</v>
      </c>
      <c r="BM276" s="132" t="s">
        <v>2298</v>
      </c>
    </row>
    <row r="277" spans="2:63" s="107" customFormat="1" ht="20.85" customHeight="1">
      <c r="B277" s="108"/>
      <c r="D277" s="109" t="s">
        <v>74</v>
      </c>
      <c r="E277" s="118" t="s">
        <v>2120</v>
      </c>
      <c r="F277" s="118" t="s">
        <v>2121</v>
      </c>
      <c r="J277" s="119">
        <f>BK277</f>
        <v>0</v>
      </c>
      <c r="L277" s="108"/>
      <c r="M277" s="112"/>
      <c r="N277" s="113"/>
      <c r="O277" s="113"/>
      <c r="P277" s="114">
        <f>SUM(P278:P293)</f>
        <v>0</v>
      </c>
      <c r="Q277" s="113"/>
      <c r="R277" s="114">
        <f>SUM(R278:R293)</f>
        <v>0</v>
      </c>
      <c r="S277" s="113"/>
      <c r="T277" s="115">
        <f>SUM(T278:T293)</f>
        <v>0</v>
      </c>
      <c r="AR277" s="109" t="s">
        <v>8</v>
      </c>
      <c r="AT277" s="116" t="s">
        <v>74</v>
      </c>
      <c r="AU277" s="116" t="s">
        <v>83</v>
      </c>
      <c r="AY277" s="109" t="s">
        <v>298</v>
      </c>
      <c r="BK277" s="117">
        <f>SUM(BK278:BK293)</f>
        <v>0</v>
      </c>
    </row>
    <row r="278" spans="1:65" s="49" customFormat="1" ht="14.45" customHeight="1">
      <c r="A278" s="47"/>
      <c r="B278" s="46"/>
      <c r="C278" s="135" t="s">
        <v>1076</v>
      </c>
      <c r="D278" s="135" t="s">
        <v>300</v>
      </c>
      <c r="E278" s="136" t="s">
        <v>2299</v>
      </c>
      <c r="F278" s="137" t="s">
        <v>2300</v>
      </c>
      <c r="G278" s="138" t="s">
        <v>392</v>
      </c>
      <c r="H278" s="139">
        <v>24</v>
      </c>
      <c r="I278" s="23"/>
      <c r="J278" s="140">
        <f aca="true" t="shared" si="60" ref="J278:J293">ROUND(I278*H278,0)</f>
        <v>0</v>
      </c>
      <c r="K278" s="137" t="s">
        <v>1</v>
      </c>
      <c r="L278" s="46"/>
      <c r="M278" s="141" t="s">
        <v>1</v>
      </c>
      <c r="N278" s="142" t="s">
        <v>40</v>
      </c>
      <c r="O278" s="129"/>
      <c r="P278" s="130">
        <f aca="true" t="shared" si="61" ref="P278:P293">O278*H278</f>
        <v>0</v>
      </c>
      <c r="Q278" s="130">
        <v>0</v>
      </c>
      <c r="R278" s="130">
        <f aca="true" t="shared" si="62" ref="R278:R293">Q278*H278</f>
        <v>0</v>
      </c>
      <c r="S278" s="130">
        <v>0</v>
      </c>
      <c r="T278" s="131">
        <f aca="true" t="shared" si="63" ref="T278:T293">S278*H278</f>
        <v>0</v>
      </c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R278" s="132" t="s">
        <v>304</v>
      </c>
      <c r="AT278" s="132" t="s">
        <v>300</v>
      </c>
      <c r="AU278" s="132" t="s">
        <v>310</v>
      </c>
      <c r="AY278" s="39" t="s">
        <v>298</v>
      </c>
      <c r="BE278" s="133">
        <f aca="true" t="shared" si="64" ref="BE278:BE293">IF(N278="základní",J278,0)</f>
        <v>0</v>
      </c>
      <c r="BF278" s="133">
        <f aca="true" t="shared" si="65" ref="BF278:BF293">IF(N278="snížená",J278,0)</f>
        <v>0</v>
      </c>
      <c r="BG278" s="133">
        <f aca="true" t="shared" si="66" ref="BG278:BG293">IF(N278="zákl. přenesená",J278,0)</f>
        <v>0</v>
      </c>
      <c r="BH278" s="133">
        <f aca="true" t="shared" si="67" ref="BH278:BH293">IF(N278="sníž. přenesená",J278,0)</f>
        <v>0</v>
      </c>
      <c r="BI278" s="133">
        <f aca="true" t="shared" si="68" ref="BI278:BI293">IF(N278="nulová",J278,0)</f>
        <v>0</v>
      </c>
      <c r="BJ278" s="39" t="s">
        <v>8</v>
      </c>
      <c r="BK278" s="133">
        <f aca="true" t="shared" si="69" ref="BK278:BK293">ROUND(I278*H278,0)</f>
        <v>0</v>
      </c>
      <c r="BL278" s="39" t="s">
        <v>304</v>
      </c>
      <c r="BM278" s="132" t="s">
        <v>2301</v>
      </c>
    </row>
    <row r="279" spans="1:65" s="49" customFormat="1" ht="14.45" customHeight="1">
      <c r="A279" s="47"/>
      <c r="B279" s="46"/>
      <c r="C279" s="135" t="s">
        <v>1083</v>
      </c>
      <c r="D279" s="135" t="s">
        <v>300</v>
      </c>
      <c r="E279" s="136" t="s">
        <v>2302</v>
      </c>
      <c r="F279" s="137" t="s">
        <v>2303</v>
      </c>
      <c r="G279" s="138" t="s">
        <v>392</v>
      </c>
      <c r="H279" s="139">
        <v>235</v>
      </c>
      <c r="I279" s="23"/>
      <c r="J279" s="140">
        <f t="shared" si="60"/>
        <v>0</v>
      </c>
      <c r="K279" s="137" t="s">
        <v>1</v>
      </c>
      <c r="L279" s="46"/>
      <c r="M279" s="141" t="s">
        <v>1</v>
      </c>
      <c r="N279" s="142" t="s">
        <v>40</v>
      </c>
      <c r="O279" s="129"/>
      <c r="P279" s="130">
        <f t="shared" si="61"/>
        <v>0</v>
      </c>
      <c r="Q279" s="130">
        <v>0</v>
      </c>
      <c r="R279" s="130">
        <f t="shared" si="62"/>
        <v>0</v>
      </c>
      <c r="S279" s="130">
        <v>0</v>
      </c>
      <c r="T279" s="131">
        <f t="shared" si="63"/>
        <v>0</v>
      </c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R279" s="132" t="s">
        <v>304</v>
      </c>
      <c r="AT279" s="132" t="s">
        <v>300</v>
      </c>
      <c r="AU279" s="132" t="s">
        <v>310</v>
      </c>
      <c r="AY279" s="39" t="s">
        <v>298</v>
      </c>
      <c r="BE279" s="133">
        <f t="shared" si="64"/>
        <v>0</v>
      </c>
      <c r="BF279" s="133">
        <f t="shared" si="65"/>
        <v>0</v>
      </c>
      <c r="BG279" s="133">
        <f t="shared" si="66"/>
        <v>0</v>
      </c>
      <c r="BH279" s="133">
        <f t="shared" si="67"/>
        <v>0</v>
      </c>
      <c r="BI279" s="133">
        <f t="shared" si="68"/>
        <v>0</v>
      </c>
      <c r="BJ279" s="39" t="s">
        <v>8</v>
      </c>
      <c r="BK279" s="133">
        <f t="shared" si="69"/>
        <v>0</v>
      </c>
      <c r="BL279" s="39" t="s">
        <v>304</v>
      </c>
      <c r="BM279" s="132" t="s">
        <v>2304</v>
      </c>
    </row>
    <row r="280" spans="1:65" s="49" customFormat="1" ht="14.45" customHeight="1">
      <c r="A280" s="47"/>
      <c r="B280" s="46"/>
      <c r="C280" s="135" t="s">
        <v>1089</v>
      </c>
      <c r="D280" s="135" t="s">
        <v>300</v>
      </c>
      <c r="E280" s="136" t="s">
        <v>2305</v>
      </c>
      <c r="F280" s="137" t="s">
        <v>2306</v>
      </c>
      <c r="G280" s="138" t="s">
        <v>392</v>
      </c>
      <c r="H280" s="139">
        <v>196</v>
      </c>
      <c r="I280" s="23"/>
      <c r="J280" s="140">
        <f t="shared" si="60"/>
        <v>0</v>
      </c>
      <c r="K280" s="137" t="s">
        <v>1</v>
      </c>
      <c r="L280" s="46"/>
      <c r="M280" s="141" t="s">
        <v>1</v>
      </c>
      <c r="N280" s="142" t="s">
        <v>40</v>
      </c>
      <c r="O280" s="129"/>
      <c r="P280" s="130">
        <f t="shared" si="61"/>
        <v>0</v>
      </c>
      <c r="Q280" s="130">
        <v>0</v>
      </c>
      <c r="R280" s="130">
        <f t="shared" si="62"/>
        <v>0</v>
      </c>
      <c r="S280" s="130">
        <v>0</v>
      </c>
      <c r="T280" s="131">
        <f t="shared" si="63"/>
        <v>0</v>
      </c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R280" s="132" t="s">
        <v>304</v>
      </c>
      <c r="AT280" s="132" t="s">
        <v>300</v>
      </c>
      <c r="AU280" s="132" t="s">
        <v>310</v>
      </c>
      <c r="AY280" s="39" t="s">
        <v>298</v>
      </c>
      <c r="BE280" s="133">
        <f t="shared" si="64"/>
        <v>0</v>
      </c>
      <c r="BF280" s="133">
        <f t="shared" si="65"/>
        <v>0</v>
      </c>
      <c r="BG280" s="133">
        <f t="shared" si="66"/>
        <v>0</v>
      </c>
      <c r="BH280" s="133">
        <f t="shared" si="67"/>
        <v>0</v>
      </c>
      <c r="BI280" s="133">
        <f t="shared" si="68"/>
        <v>0</v>
      </c>
      <c r="BJ280" s="39" t="s">
        <v>8</v>
      </c>
      <c r="BK280" s="133">
        <f t="shared" si="69"/>
        <v>0</v>
      </c>
      <c r="BL280" s="39" t="s">
        <v>304</v>
      </c>
      <c r="BM280" s="132" t="s">
        <v>2307</v>
      </c>
    </row>
    <row r="281" spans="1:65" s="49" customFormat="1" ht="14.45" customHeight="1">
      <c r="A281" s="47"/>
      <c r="B281" s="46"/>
      <c r="C281" s="135" t="s">
        <v>1096</v>
      </c>
      <c r="D281" s="135" t="s">
        <v>300</v>
      </c>
      <c r="E281" s="136" t="s">
        <v>2308</v>
      </c>
      <c r="F281" s="137" t="s">
        <v>2309</v>
      </c>
      <c r="G281" s="138" t="s">
        <v>392</v>
      </c>
      <c r="H281" s="139">
        <v>15</v>
      </c>
      <c r="I281" s="23"/>
      <c r="J281" s="140">
        <f t="shared" si="60"/>
        <v>0</v>
      </c>
      <c r="K281" s="137" t="s">
        <v>1</v>
      </c>
      <c r="L281" s="46"/>
      <c r="M281" s="141" t="s">
        <v>1</v>
      </c>
      <c r="N281" s="142" t="s">
        <v>40</v>
      </c>
      <c r="O281" s="129"/>
      <c r="P281" s="130">
        <f t="shared" si="61"/>
        <v>0</v>
      </c>
      <c r="Q281" s="130">
        <v>0</v>
      </c>
      <c r="R281" s="130">
        <f t="shared" si="62"/>
        <v>0</v>
      </c>
      <c r="S281" s="130">
        <v>0</v>
      </c>
      <c r="T281" s="131">
        <f t="shared" si="63"/>
        <v>0</v>
      </c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R281" s="132" t="s">
        <v>304</v>
      </c>
      <c r="AT281" s="132" t="s">
        <v>300</v>
      </c>
      <c r="AU281" s="132" t="s">
        <v>310</v>
      </c>
      <c r="AY281" s="39" t="s">
        <v>298</v>
      </c>
      <c r="BE281" s="133">
        <f t="shared" si="64"/>
        <v>0</v>
      </c>
      <c r="BF281" s="133">
        <f t="shared" si="65"/>
        <v>0</v>
      </c>
      <c r="BG281" s="133">
        <f t="shared" si="66"/>
        <v>0</v>
      </c>
      <c r="BH281" s="133">
        <f t="shared" si="67"/>
        <v>0</v>
      </c>
      <c r="BI281" s="133">
        <f t="shared" si="68"/>
        <v>0</v>
      </c>
      <c r="BJ281" s="39" t="s">
        <v>8</v>
      </c>
      <c r="BK281" s="133">
        <f t="shared" si="69"/>
        <v>0</v>
      </c>
      <c r="BL281" s="39" t="s">
        <v>304</v>
      </c>
      <c r="BM281" s="132" t="s">
        <v>2310</v>
      </c>
    </row>
    <row r="282" spans="1:65" s="49" customFormat="1" ht="14.45" customHeight="1">
      <c r="A282" s="47"/>
      <c r="B282" s="46"/>
      <c r="C282" s="135" t="s">
        <v>1106</v>
      </c>
      <c r="D282" s="135" t="s">
        <v>300</v>
      </c>
      <c r="E282" s="136" t="s">
        <v>2311</v>
      </c>
      <c r="F282" s="137" t="s">
        <v>2312</v>
      </c>
      <c r="G282" s="138" t="s">
        <v>392</v>
      </c>
      <c r="H282" s="139">
        <v>30</v>
      </c>
      <c r="I282" s="23"/>
      <c r="J282" s="140">
        <f t="shared" si="60"/>
        <v>0</v>
      </c>
      <c r="K282" s="137" t="s">
        <v>1</v>
      </c>
      <c r="L282" s="46"/>
      <c r="M282" s="141" t="s">
        <v>1</v>
      </c>
      <c r="N282" s="142" t="s">
        <v>40</v>
      </c>
      <c r="O282" s="129"/>
      <c r="P282" s="130">
        <f t="shared" si="61"/>
        <v>0</v>
      </c>
      <c r="Q282" s="130">
        <v>0</v>
      </c>
      <c r="R282" s="130">
        <f t="shared" si="62"/>
        <v>0</v>
      </c>
      <c r="S282" s="130">
        <v>0</v>
      </c>
      <c r="T282" s="131">
        <f t="shared" si="63"/>
        <v>0</v>
      </c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R282" s="132" t="s">
        <v>304</v>
      </c>
      <c r="AT282" s="132" t="s">
        <v>300</v>
      </c>
      <c r="AU282" s="132" t="s">
        <v>310</v>
      </c>
      <c r="AY282" s="39" t="s">
        <v>298</v>
      </c>
      <c r="BE282" s="133">
        <f t="shared" si="64"/>
        <v>0</v>
      </c>
      <c r="BF282" s="133">
        <f t="shared" si="65"/>
        <v>0</v>
      </c>
      <c r="BG282" s="133">
        <f t="shared" si="66"/>
        <v>0</v>
      </c>
      <c r="BH282" s="133">
        <f t="shared" si="67"/>
        <v>0</v>
      </c>
      <c r="BI282" s="133">
        <f t="shared" si="68"/>
        <v>0</v>
      </c>
      <c r="BJ282" s="39" t="s">
        <v>8</v>
      </c>
      <c r="BK282" s="133">
        <f t="shared" si="69"/>
        <v>0</v>
      </c>
      <c r="BL282" s="39" t="s">
        <v>304</v>
      </c>
      <c r="BM282" s="132" t="s">
        <v>2313</v>
      </c>
    </row>
    <row r="283" spans="1:65" s="49" customFormat="1" ht="14.45" customHeight="1">
      <c r="A283" s="47"/>
      <c r="B283" s="46"/>
      <c r="C283" s="135" t="s">
        <v>1114</v>
      </c>
      <c r="D283" s="135" t="s">
        <v>300</v>
      </c>
      <c r="E283" s="136" t="s">
        <v>2314</v>
      </c>
      <c r="F283" s="137" t="s">
        <v>2315</v>
      </c>
      <c r="G283" s="138" t="s">
        <v>392</v>
      </c>
      <c r="H283" s="139">
        <v>28</v>
      </c>
      <c r="I283" s="23"/>
      <c r="J283" s="140">
        <f t="shared" si="60"/>
        <v>0</v>
      </c>
      <c r="K283" s="137" t="s">
        <v>1</v>
      </c>
      <c r="L283" s="46"/>
      <c r="M283" s="141" t="s">
        <v>1</v>
      </c>
      <c r="N283" s="142" t="s">
        <v>40</v>
      </c>
      <c r="O283" s="129"/>
      <c r="P283" s="130">
        <f t="shared" si="61"/>
        <v>0</v>
      </c>
      <c r="Q283" s="130">
        <v>0</v>
      </c>
      <c r="R283" s="130">
        <f t="shared" si="62"/>
        <v>0</v>
      </c>
      <c r="S283" s="130">
        <v>0</v>
      </c>
      <c r="T283" s="131">
        <f t="shared" si="63"/>
        <v>0</v>
      </c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R283" s="132" t="s">
        <v>304</v>
      </c>
      <c r="AT283" s="132" t="s">
        <v>300</v>
      </c>
      <c r="AU283" s="132" t="s">
        <v>310</v>
      </c>
      <c r="AY283" s="39" t="s">
        <v>298</v>
      </c>
      <c r="BE283" s="133">
        <f t="shared" si="64"/>
        <v>0</v>
      </c>
      <c r="BF283" s="133">
        <f t="shared" si="65"/>
        <v>0</v>
      </c>
      <c r="BG283" s="133">
        <f t="shared" si="66"/>
        <v>0</v>
      </c>
      <c r="BH283" s="133">
        <f t="shared" si="67"/>
        <v>0</v>
      </c>
      <c r="BI283" s="133">
        <f t="shared" si="68"/>
        <v>0</v>
      </c>
      <c r="BJ283" s="39" t="s">
        <v>8</v>
      </c>
      <c r="BK283" s="133">
        <f t="shared" si="69"/>
        <v>0</v>
      </c>
      <c r="BL283" s="39" t="s">
        <v>304</v>
      </c>
      <c r="BM283" s="132" t="s">
        <v>2316</v>
      </c>
    </row>
    <row r="284" spans="1:65" s="49" customFormat="1" ht="14.45" customHeight="1">
      <c r="A284" s="47"/>
      <c r="B284" s="46"/>
      <c r="C284" s="135" t="s">
        <v>1118</v>
      </c>
      <c r="D284" s="135" t="s">
        <v>300</v>
      </c>
      <c r="E284" s="136" t="s">
        <v>2317</v>
      </c>
      <c r="F284" s="137" t="s">
        <v>2141</v>
      </c>
      <c r="G284" s="138" t="s">
        <v>392</v>
      </c>
      <c r="H284" s="139">
        <v>27</v>
      </c>
      <c r="I284" s="23"/>
      <c r="J284" s="140">
        <f t="shared" si="60"/>
        <v>0</v>
      </c>
      <c r="K284" s="137" t="s">
        <v>1</v>
      </c>
      <c r="L284" s="46"/>
      <c r="M284" s="141" t="s">
        <v>1</v>
      </c>
      <c r="N284" s="142" t="s">
        <v>40</v>
      </c>
      <c r="O284" s="129"/>
      <c r="P284" s="130">
        <f t="shared" si="61"/>
        <v>0</v>
      </c>
      <c r="Q284" s="130">
        <v>0</v>
      </c>
      <c r="R284" s="130">
        <f t="shared" si="62"/>
        <v>0</v>
      </c>
      <c r="S284" s="130">
        <v>0</v>
      </c>
      <c r="T284" s="131">
        <f t="shared" si="63"/>
        <v>0</v>
      </c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R284" s="132" t="s">
        <v>304</v>
      </c>
      <c r="AT284" s="132" t="s">
        <v>300</v>
      </c>
      <c r="AU284" s="132" t="s">
        <v>310</v>
      </c>
      <c r="AY284" s="39" t="s">
        <v>298</v>
      </c>
      <c r="BE284" s="133">
        <f t="shared" si="64"/>
        <v>0</v>
      </c>
      <c r="BF284" s="133">
        <f t="shared" si="65"/>
        <v>0</v>
      </c>
      <c r="BG284" s="133">
        <f t="shared" si="66"/>
        <v>0</v>
      </c>
      <c r="BH284" s="133">
        <f t="shared" si="67"/>
        <v>0</v>
      </c>
      <c r="BI284" s="133">
        <f t="shared" si="68"/>
        <v>0</v>
      </c>
      <c r="BJ284" s="39" t="s">
        <v>8</v>
      </c>
      <c r="BK284" s="133">
        <f t="shared" si="69"/>
        <v>0</v>
      </c>
      <c r="BL284" s="39" t="s">
        <v>304</v>
      </c>
      <c r="BM284" s="132" t="s">
        <v>2318</v>
      </c>
    </row>
    <row r="285" spans="1:65" s="49" customFormat="1" ht="14.45" customHeight="1">
      <c r="A285" s="47"/>
      <c r="B285" s="46"/>
      <c r="C285" s="135" t="s">
        <v>1122</v>
      </c>
      <c r="D285" s="135" t="s">
        <v>300</v>
      </c>
      <c r="E285" s="136" t="s">
        <v>2319</v>
      </c>
      <c r="F285" s="137" t="s">
        <v>2320</v>
      </c>
      <c r="G285" s="138" t="s">
        <v>392</v>
      </c>
      <c r="H285" s="139">
        <v>10</v>
      </c>
      <c r="I285" s="23"/>
      <c r="J285" s="140">
        <f t="shared" si="60"/>
        <v>0</v>
      </c>
      <c r="K285" s="137" t="s">
        <v>1</v>
      </c>
      <c r="L285" s="46"/>
      <c r="M285" s="141" t="s">
        <v>1</v>
      </c>
      <c r="N285" s="142" t="s">
        <v>40</v>
      </c>
      <c r="O285" s="129"/>
      <c r="P285" s="130">
        <f t="shared" si="61"/>
        <v>0</v>
      </c>
      <c r="Q285" s="130">
        <v>0</v>
      </c>
      <c r="R285" s="130">
        <f t="shared" si="62"/>
        <v>0</v>
      </c>
      <c r="S285" s="130">
        <v>0</v>
      </c>
      <c r="T285" s="131">
        <f t="shared" si="63"/>
        <v>0</v>
      </c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R285" s="132" t="s">
        <v>304</v>
      </c>
      <c r="AT285" s="132" t="s">
        <v>300</v>
      </c>
      <c r="AU285" s="132" t="s">
        <v>310</v>
      </c>
      <c r="AY285" s="39" t="s">
        <v>298</v>
      </c>
      <c r="BE285" s="133">
        <f t="shared" si="64"/>
        <v>0</v>
      </c>
      <c r="BF285" s="133">
        <f t="shared" si="65"/>
        <v>0</v>
      </c>
      <c r="BG285" s="133">
        <f t="shared" si="66"/>
        <v>0</v>
      </c>
      <c r="BH285" s="133">
        <f t="shared" si="67"/>
        <v>0</v>
      </c>
      <c r="BI285" s="133">
        <f t="shared" si="68"/>
        <v>0</v>
      </c>
      <c r="BJ285" s="39" t="s">
        <v>8</v>
      </c>
      <c r="BK285" s="133">
        <f t="shared" si="69"/>
        <v>0</v>
      </c>
      <c r="BL285" s="39" t="s">
        <v>304</v>
      </c>
      <c r="BM285" s="132" t="s">
        <v>2321</v>
      </c>
    </row>
    <row r="286" spans="1:65" s="49" customFormat="1" ht="14.45" customHeight="1">
      <c r="A286" s="47"/>
      <c r="B286" s="46"/>
      <c r="C286" s="135" t="s">
        <v>1126</v>
      </c>
      <c r="D286" s="135" t="s">
        <v>300</v>
      </c>
      <c r="E286" s="136" t="s">
        <v>2322</v>
      </c>
      <c r="F286" s="137" t="s">
        <v>2323</v>
      </c>
      <c r="G286" s="138" t="s">
        <v>392</v>
      </c>
      <c r="H286" s="139">
        <v>12</v>
      </c>
      <c r="I286" s="23"/>
      <c r="J286" s="140">
        <f t="shared" si="60"/>
        <v>0</v>
      </c>
      <c r="K286" s="137" t="s">
        <v>1</v>
      </c>
      <c r="L286" s="46"/>
      <c r="M286" s="141" t="s">
        <v>1</v>
      </c>
      <c r="N286" s="142" t="s">
        <v>40</v>
      </c>
      <c r="O286" s="129"/>
      <c r="P286" s="130">
        <f t="shared" si="61"/>
        <v>0</v>
      </c>
      <c r="Q286" s="130">
        <v>0</v>
      </c>
      <c r="R286" s="130">
        <f t="shared" si="62"/>
        <v>0</v>
      </c>
      <c r="S286" s="130">
        <v>0</v>
      </c>
      <c r="T286" s="131">
        <f t="shared" si="63"/>
        <v>0</v>
      </c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R286" s="132" t="s">
        <v>304</v>
      </c>
      <c r="AT286" s="132" t="s">
        <v>300</v>
      </c>
      <c r="AU286" s="132" t="s">
        <v>310</v>
      </c>
      <c r="AY286" s="39" t="s">
        <v>298</v>
      </c>
      <c r="BE286" s="133">
        <f t="shared" si="64"/>
        <v>0</v>
      </c>
      <c r="BF286" s="133">
        <f t="shared" si="65"/>
        <v>0</v>
      </c>
      <c r="BG286" s="133">
        <f t="shared" si="66"/>
        <v>0</v>
      </c>
      <c r="BH286" s="133">
        <f t="shared" si="67"/>
        <v>0</v>
      </c>
      <c r="BI286" s="133">
        <f t="shared" si="68"/>
        <v>0</v>
      </c>
      <c r="BJ286" s="39" t="s">
        <v>8</v>
      </c>
      <c r="BK286" s="133">
        <f t="shared" si="69"/>
        <v>0</v>
      </c>
      <c r="BL286" s="39" t="s">
        <v>304</v>
      </c>
      <c r="BM286" s="132" t="s">
        <v>2324</v>
      </c>
    </row>
    <row r="287" spans="1:65" s="49" customFormat="1" ht="14.45" customHeight="1">
      <c r="A287" s="47"/>
      <c r="B287" s="46"/>
      <c r="C287" s="135" t="s">
        <v>1130</v>
      </c>
      <c r="D287" s="135" t="s">
        <v>300</v>
      </c>
      <c r="E287" s="136" t="s">
        <v>2325</v>
      </c>
      <c r="F287" s="137" t="s">
        <v>2326</v>
      </c>
      <c r="G287" s="138" t="s">
        <v>392</v>
      </c>
      <c r="H287" s="139">
        <v>34</v>
      </c>
      <c r="I287" s="23"/>
      <c r="J287" s="140">
        <f t="shared" si="60"/>
        <v>0</v>
      </c>
      <c r="K287" s="137" t="s">
        <v>1</v>
      </c>
      <c r="L287" s="46"/>
      <c r="M287" s="141" t="s">
        <v>1</v>
      </c>
      <c r="N287" s="142" t="s">
        <v>40</v>
      </c>
      <c r="O287" s="129"/>
      <c r="P287" s="130">
        <f t="shared" si="61"/>
        <v>0</v>
      </c>
      <c r="Q287" s="130">
        <v>0</v>
      </c>
      <c r="R287" s="130">
        <f t="shared" si="62"/>
        <v>0</v>
      </c>
      <c r="S287" s="130">
        <v>0</v>
      </c>
      <c r="T287" s="131">
        <f t="shared" si="63"/>
        <v>0</v>
      </c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R287" s="132" t="s">
        <v>304</v>
      </c>
      <c r="AT287" s="132" t="s">
        <v>300</v>
      </c>
      <c r="AU287" s="132" t="s">
        <v>310</v>
      </c>
      <c r="AY287" s="39" t="s">
        <v>298</v>
      </c>
      <c r="BE287" s="133">
        <f t="shared" si="64"/>
        <v>0</v>
      </c>
      <c r="BF287" s="133">
        <f t="shared" si="65"/>
        <v>0</v>
      </c>
      <c r="BG287" s="133">
        <f t="shared" si="66"/>
        <v>0</v>
      </c>
      <c r="BH287" s="133">
        <f t="shared" si="67"/>
        <v>0</v>
      </c>
      <c r="BI287" s="133">
        <f t="shared" si="68"/>
        <v>0</v>
      </c>
      <c r="BJ287" s="39" t="s">
        <v>8</v>
      </c>
      <c r="BK287" s="133">
        <f t="shared" si="69"/>
        <v>0</v>
      </c>
      <c r="BL287" s="39" t="s">
        <v>304</v>
      </c>
      <c r="BM287" s="132" t="s">
        <v>2327</v>
      </c>
    </row>
    <row r="288" spans="1:65" s="49" customFormat="1" ht="14.45" customHeight="1">
      <c r="A288" s="47"/>
      <c r="B288" s="46"/>
      <c r="C288" s="135" t="s">
        <v>1140</v>
      </c>
      <c r="D288" s="135" t="s">
        <v>300</v>
      </c>
      <c r="E288" s="136" t="s">
        <v>2328</v>
      </c>
      <c r="F288" s="137" t="s">
        <v>2329</v>
      </c>
      <c r="G288" s="138" t="s">
        <v>1710</v>
      </c>
      <c r="H288" s="139">
        <v>58</v>
      </c>
      <c r="I288" s="23"/>
      <c r="J288" s="140">
        <f t="shared" si="60"/>
        <v>0</v>
      </c>
      <c r="K288" s="137" t="s">
        <v>1</v>
      </c>
      <c r="L288" s="46"/>
      <c r="M288" s="141" t="s">
        <v>1</v>
      </c>
      <c r="N288" s="142" t="s">
        <v>40</v>
      </c>
      <c r="O288" s="129"/>
      <c r="P288" s="130">
        <f t="shared" si="61"/>
        <v>0</v>
      </c>
      <c r="Q288" s="130">
        <v>0</v>
      </c>
      <c r="R288" s="130">
        <f t="shared" si="62"/>
        <v>0</v>
      </c>
      <c r="S288" s="130">
        <v>0</v>
      </c>
      <c r="T288" s="131">
        <f t="shared" si="63"/>
        <v>0</v>
      </c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R288" s="132" t="s">
        <v>304</v>
      </c>
      <c r="AT288" s="132" t="s">
        <v>300</v>
      </c>
      <c r="AU288" s="132" t="s">
        <v>310</v>
      </c>
      <c r="AY288" s="39" t="s">
        <v>298</v>
      </c>
      <c r="BE288" s="133">
        <f t="shared" si="64"/>
        <v>0</v>
      </c>
      <c r="BF288" s="133">
        <f t="shared" si="65"/>
        <v>0</v>
      </c>
      <c r="BG288" s="133">
        <f t="shared" si="66"/>
        <v>0</v>
      </c>
      <c r="BH288" s="133">
        <f t="shared" si="67"/>
        <v>0</v>
      </c>
      <c r="BI288" s="133">
        <f t="shared" si="68"/>
        <v>0</v>
      </c>
      <c r="BJ288" s="39" t="s">
        <v>8</v>
      </c>
      <c r="BK288" s="133">
        <f t="shared" si="69"/>
        <v>0</v>
      </c>
      <c r="BL288" s="39" t="s">
        <v>304</v>
      </c>
      <c r="BM288" s="132" t="s">
        <v>2330</v>
      </c>
    </row>
    <row r="289" spans="1:65" s="49" customFormat="1" ht="14.45" customHeight="1">
      <c r="A289" s="47"/>
      <c r="B289" s="46"/>
      <c r="C289" s="135" t="s">
        <v>1149</v>
      </c>
      <c r="D289" s="135" t="s">
        <v>300</v>
      </c>
      <c r="E289" s="136" t="s">
        <v>2331</v>
      </c>
      <c r="F289" s="137" t="s">
        <v>2332</v>
      </c>
      <c r="G289" s="138" t="s">
        <v>1710</v>
      </c>
      <c r="H289" s="139">
        <v>6</v>
      </c>
      <c r="I289" s="23"/>
      <c r="J289" s="140">
        <f t="shared" si="60"/>
        <v>0</v>
      </c>
      <c r="K289" s="137" t="s">
        <v>1</v>
      </c>
      <c r="L289" s="46"/>
      <c r="M289" s="141" t="s">
        <v>1</v>
      </c>
      <c r="N289" s="142" t="s">
        <v>40</v>
      </c>
      <c r="O289" s="129"/>
      <c r="P289" s="130">
        <f t="shared" si="61"/>
        <v>0</v>
      </c>
      <c r="Q289" s="130">
        <v>0</v>
      </c>
      <c r="R289" s="130">
        <f t="shared" si="62"/>
        <v>0</v>
      </c>
      <c r="S289" s="130">
        <v>0</v>
      </c>
      <c r="T289" s="131">
        <f t="shared" si="63"/>
        <v>0</v>
      </c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R289" s="132" t="s">
        <v>304</v>
      </c>
      <c r="AT289" s="132" t="s">
        <v>300</v>
      </c>
      <c r="AU289" s="132" t="s">
        <v>310</v>
      </c>
      <c r="AY289" s="39" t="s">
        <v>298</v>
      </c>
      <c r="BE289" s="133">
        <f t="shared" si="64"/>
        <v>0</v>
      </c>
      <c r="BF289" s="133">
        <f t="shared" si="65"/>
        <v>0</v>
      </c>
      <c r="BG289" s="133">
        <f t="shared" si="66"/>
        <v>0</v>
      </c>
      <c r="BH289" s="133">
        <f t="shared" si="67"/>
        <v>0</v>
      </c>
      <c r="BI289" s="133">
        <f t="shared" si="68"/>
        <v>0</v>
      </c>
      <c r="BJ289" s="39" t="s">
        <v>8</v>
      </c>
      <c r="BK289" s="133">
        <f t="shared" si="69"/>
        <v>0</v>
      </c>
      <c r="BL289" s="39" t="s">
        <v>304</v>
      </c>
      <c r="BM289" s="132" t="s">
        <v>2333</v>
      </c>
    </row>
    <row r="290" spans="1:65" s="49" customFormat="1" ht="14.45" customHeight="1">
      <c r="A290" s="47"/>
      <c r="B290" s="46"/>
      <c r="C290" s="135" t="s">
        <v>1155</v>
      </c>
      <c r="D290" s="135" t="s">
        <v>300</v>
      </c>
      <c r="E290" s="136" t="s">
        <v>2334</v>
      </c>
      <c r="F290" s="137" t="s">
        <v>2335</v>
      </c>
      <c r="G290" s="138" t="s">
        <v>1710</v>
      </c>
      <c r="H290" s="139">
        <v>8</v>
      </c>
      <c r="I290" s="23"/>
      <c r="J290" s="140">
        <f t="shared" si="60"/>
        <v>0</v>
      </c>
      <c r="K290" s="137" t="s">
        <v>1</v>
      </c>
      <c r="L290" s="46"/>
      <c r="M290" s="141" t="s">
        <v>1</v>
      </c>
      <c r="N290" s="142" t="s">
        <v>40</v>
      </c>
      <c r="O290" s="129"/>
      <c r="P290" s="130">
        <f t="shared" si="61"/>
        <v>0</v>
      </c>
      <c r="Q290" s="130">
        <v>0</v>
      </c>
      <c r="R290" s="130">
        <f t="shared" si="62"/>
        <v>0</v>
      </c>
      <c r="S290" s="130">
        <v>0</v>
      </c>
      <c r="T290" s="131">
        <f t="shared" si="63"/>
        <v>0</v>
      </c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R290" s="132" t="s">
        <v>304</v>
      </c>
      <c r="AT290" s="132" t="s">
        <v>300</v>
      </c>
      <c r="AU290" s="132" t="s">
        <v>310</v>
      </c>
      <c r="AY290" s="39" t="s">
        <v>298</v>
      </c>
      <c r="BE290" s="133">
        <f t="shared" si="64"/>
        <v>0</v>
      </c>
      <c r="BF290" s="133">
        <f t="shared" si="65"/>
        <v>0</v>
      </c>
      <c r="BG290" s="133">
        <f t="shared" si="66"/>
        <v>0</v>
      </c>
      <c r="BH290" s="133">
        <f t="shared" si="67"/>
        <v>0</v>
      </c>
      <c r="BI290" s="133">
        <f t="shared" si="68"/>
        <v>0</v>
      </c>
      <c r="BJ290" s="39" t="s">
        <v>8</v>
      </c>
      <c r="BK290" s="133">
        <f t="shared" si="69"/>
        <v>0</v>
      </c>
      <c r="BL290" s="39" t="s">
        <v>304</v>
      </c>
      <c r="BM290" s="132" t="s">
        <v>2336</v>
      </c>
    </row>
    <row r="291" spans="1:65" s="49" customFormat="1" ht="14.45" customHeight="1">
      <c r="A291" s="47"/>
      <c r="B291" s="46"/>
      <c r="C291" s="135" t="s">
        <v>1164</v>
      </c>
      <c r="D291" s="135" t="s">
        <v>300</v>
      </c>
      <c r="E291" s="136" t="s">
        <v>2337</v>
      </c>
      <c r="F291" s="137" t="s">
        <v>2338</v>
      </c>
      <c r="G291" s="138" t="s">
        <v>1710</v>
      </c>
      <c r="H291" s="139">
        <v>20</v>
      </c>
      <c r="I291" s="23"/>
      <c r="J291" s="140">
        <f t="shared" si="60"/>
        <v>0</v>
      </c>
      <c r="K291" s="137" t="s">
        <v>1</v>
      </c>
      <c r="L291" s="46"/>
      <c r="M291" s="141" t="s">
        <v>1</v>
      </c>
      <c r="N291" s="142" t="s">
        <v>40</v>
      </c>
      <c r="O291" s="129"/>
      <c r="P291" s="130">
        <f t="shared" si="61"/>
        <v>0</v>
      </c>
      <c r="Q291" s="130">
        <v>0</v>
      </c>
      <c r="R291" s="130">
        <f t="shared" si="62"/>
        <v>0</v>
      </c>
      <c r="S291" s="130">
        <v>0</v>
      </c>
      <c r="T291" s="131">
        <f t="shared" si="63"/>
        <v>0</v>
      </c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R291" s="132" t="s">
        <v>304</v>
      </c>
      <c r="AT291" s="132" t="s">
        <v>300</v>
      </c>
      <c r="AU291" s="132" t="s">
        <v>310</v>
      </c>
      <c r="AY291" s="39" t="s">
        <v>298</v>
      </c>
      <c r="BE291" s="133">
        <f t="shared" si="64"/>
        <v>0</v>
      </c>
      <c r="BF291" s="133">
        <f t="shared" si="65"/>
        <v>0</v>
      </c>
      <c r="BG291" s="133">
        <f t="shared" si="66"/>
        <v>0</v>
      </c>
      <c r="BH291" s="133">
        <f t="shared" si="67"/>
        <v>0</v>
      </c>
      <c r="BI291" s="133">
        <f t="shared" si="68"/>
        <v>0</v>
      </c>
      <c r="BJ291" s="39" t="s">
        <v>8</v>
      </c>
      <c r="BK291" s="133">
        <f t="shared" si="69"/>
        <v>0</v>
      </c>
      <c r="BL291" s="39" t="s">
        <v>304</v>
      </c>
      <c r="BM291" s="132" t="s">
        <v>2339</v>
      </c>
    </row>
    <row r="292" spans="1:65" s="49" customFormat="1" ht="14.45" customHeight="1">
      <c r="A292" s="47"/>
      <c r="B292" s="46"/>
      <c r="C292" s="135" t="s">
        <v>1169</v>
      </c>
      <c r="D292" s="135" t="s">
        <v>300</v>
      </c>
      <c r="E292" s="136" t="s">
        <v>2340</v>
      </c>
      <c r="F292" s="137" t="s">
        <v>2341</v>
      </c>
      <c r="G292" s="138" t="s">
        <v>1710</v>
      </c>
      <c r="H292" s="139">
        <v>2</v>
      </c>
      <c r="I292" s="23"/>
      <c r="J292" s="140">
        <f t="shared" si="60"/>
        <v>0</v>
      </c>
      <c r="K292" s="137" t="s">
        <v>1</v>
      </c>
      <c r="L292" s="46"/>
      <c r="M292" s="141" t="s">
        <v>1</v>
      </c>
      <c r="N292" s="142" t="s">
        <v>40</v>
      </c>
      <c r="O292" s="129"/>
      <c r="P292" s="130">
        <f t="shared" si="61"/>
        <v>0</v>
      </c>
      <c r="Q292" s="130">
        <v>0</v>
      </c>
      <c r="R292" s="130">
        <f t="shared" si="62"/>
        <v>0</v>
      </c>
      <c r="S292" s="130">
        <v>0</v>
      </c>
      <c r="T292" s="131">
        <f t="shared" si="63"/>
        <v>0</v>
      </c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R292" s="132" t="s">
        <v>304</v>
      </c>
      <c r="AT292" s="132" t="s">
        <v>300</v>
      </c>
      <c r="AU292" s="132" t="s">
        <v>310</v>
      </c>
      <c r="AY292" s="39" t="s">
        <v>298</v>
      </c>
      <c r="BE292" s="133">
        <f t="shared" si="64"/>
        <v>0</v>
      </c>
      <c r="BF292" s="133">
        <f t="shared" si="65"/>
        <v>0</v>
      </c>
      <c r="BG292" s="133">
        <f t="shared" si="66"/>
        <v>0</v>
      </c>
      <c r="BH292" s="133">
        <f t="shared" si="67"/>
        <v>0</v>
      </c>
      <c r="BI292" s="133">
        <f t="shared" si="68"/>
        <v>0</v>
      </c>
      <c r="BJ292" s="39" t="s">
        <v>8</v>
      </c>
      <c r="BK292" s="133">
        <f t="shared" si="69"/>
        <v>0</v>
      </c>
      <c r="BL292" s="39" t="s">
        <v>304</v>
      </c>
      <c r="BM292" s="132" t="s">
        <v>2342</v>
      </c>
    </row>
    <row r="293" spans="1:65" s="49" customFormat="1" ht="14.45" customHeight="1">
      <c r="A293" s="47"/>
      <c r="B293" s="46"/>
      <c r="C293" s="135" t="s">
        <v>1173</v>
      </c>
      <c r="D293" s="135" t="s">
        <v>300</v>
      </c>
      <c r="E293" s="136" t="s">
        <v>2343</v>
      </c>
      <c r="F293" s="137" t="s">
        <v>2344</v>
      </c>
      <c r="G293" s="138" t="s">
        <v>1710</v>
      </c>
      <c r="H293" s="139">
        <v>6</v>
      </c>
      <c r="I293" s="23"/>
      <c r="J293" s="140">
        <f t="shared" si="60"/>
        <v>0</v>
      </c>
      <c r="K293" s="137" t="s">
        <v>1</v>
      </c>
      <c r="L293" s="46"/>
      <c r="M293" s="141" t="s">
        <v>1</v>
      </c>
      <c r="N293" s="142" t="s">
        <v>40</v>
      </c>
      <c r="O293" s="129"/>
      <c r="P293" s="130">
        <f t="shared" si="61"/>
        <v>0</v>
      </c>
      <c r="Q293" s="130">
        <v>0</v>
      </c>
      <c r="R293" s="130">
        <f t="shared" si="62"/>
        <v>0</v>
      </c>
      <c r="S293" s="130">
        <v>0</v>
      </c>
      <c r="T293" s="131">
        <f t="shared" si="63"/>
        <v>0</v>
      </c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R293" s="132" t="s">
        <v>304</v>
      </c>
      <c r="AT293" s="132" t="s">
        <v>300</v>
      </c>
      <c r="AU293" s="132" t="s">
        <v>310</v>
      </c>
      <c r="AY293" s="39" t="s">
        <v>298</v>
      </c>
      <c r="BE293" s="133">
        <f t="shared" si="64"/>
        <v>0</v>
      </c>
      <c r="BF293" s="133">
        <f t="shared" si="65"/>
        <v>0</v>
      </c>
      <c r="BG293" s="133">
        <f t="shared" si="66"/>
        <v>0</v>
      </c>
      <c r="BH293" s="133">
        <f t="shared" si="67"/>
        <v>0</v>
      </c>
      <c r="BI293" s="133">
        <f t="shared" si="68"/>
        <v>0</v>
      </c>
      <c r="BJ293" s="39" t="s">
        <v>8</v>
      </c>
      <c r="BK293" s="133">
        <f t="shared" si="69"/>
        <v>0</v>
      </c>
      <c r="BL293" s="39" t="s">
        <v>304</v>
      </c>
      <c r="BM293" s="132" t="s">
        <v>2345</v>
      </c>
    </row>
    <row r="294" spans="2:63" s="107" customFormat="1" ht="20.85" customHeight="1">
      <c r="B294" s="108"/>
      <c r="D294" s="109" t="s">
        <v>74</v>
      </c>
      <c r="E294" s="118" t="s">
        <v>2154</v>
      </c>
      <c r="F294" s="118" t="s">
        <v>2155</v>
      </c>
      <c r="J294" s="119">
        <f>BK294</f>
        <v>0</v>
      </c>
      <c r="L294" s="108"/>
      <c r="M294" s="112"/>
      <c r="N294" s="113"/>
      <c r="O294" s="113"/>
      <c r="P294" s="114">
        <f>SUM(P295:P299)</f>
        <v>0</v>
      </c>
      <c r="Q294" s="113"/>
      <c r="R294" s="114">
        <f>SUM(R295:R299)</f>
        <v>0</v>
      </c>
      <c r="S294" s="113"/>
      <c r="T294" s="115">
        <f>SUM(T295:T299)</f>
        <v>0</v>
      </c>
      <c r="AR294" s="109" t="s">
        <v>8</v>
      </c>
      <c r="AT294" s="116" t="s">
        <v>74</v>
      </c>
      <c r="AU294" s="116" t="s">
        <v>83</v>
      </c>
      <c r="AY294" s="109" t="s">
        <v>298</v>
      </c>
      <c r="BK294" s="117">
        <f>SUM(BK295:BK299)</f>
        <v>0</v>
      </c>
    </row>
    <row r="295" spans="1:65" s="49" customFormat="1" ht="14.45" customHeight="1">
      <c r="A295" s="47"/>
      <c r="B295" s="46"/>
      <c r="C295" s="135" t="s">
        <v>1178</v>
      </c>
      <c r="D295" s="135" t="s">
        <v>300</v>
      </c>
      <c r="E295" s="136" t="s">
        <v>2346</v>
      </c>
      <c r="F295" s="137" t="s">
        <v>2347</v>
      </c>
      <c r="G295" s="138" t="s">
        <v>1710</v>
      </c>
      <c r="H295" s="139">
        <v>7</v>
      </c>
      <c r="I295" s="23"/>
      <c r="J295" s="140">
        <f>ROUND(I295*H295,0)</f>
        <v>0</v>
      </c>
      <c r="K295" s="137" t="s">
        <v>1</v>
      </c>
      <c r="L295" s="46"/>
      <c r="M295" s="141" t="s">
        <v>1</v>
      </c>
      <c r="N295" s="142" t="s">
        <v>40</v>
      </c>
      <c r="O295" s="129"/>
      <c r="P295" s="130">
        <f>O295*H295</f>
        <v>0</v>
      </c>
      <c r="Q295" s="130">
        <v>0</v>
      </c>
      <c r="R295" s="130">
        <f>Q295*H295</f>
        <v>0</v>
      </c>
      <c r="S295" s="130">
        <v>0</v>
      </c>
      <c r="T295" s="131">
        <f>S295*H295</f>
        <v>0</v>
      </c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R295" s="132" t="s">
        <v>304</v>
      </c>
      <c r="AT295" s="132" t="s">
        <v>300</v>
      </c>
      <c r="AU295" s="132" t="s">
        <v>310</v>
      </c>
      <c r="AY295" s="39" t="s">
        <v>298</v>
      </c>
      <c r="BE295" s="133">
        <f>IF(N295="základní",J295,0)</f>
        <v>0</v>
      </c>
      <c r="BF295" s="133">
        <f>IF(N295="snížená",J295,0)</f>
        <v>0</v>
      </c>
      <c r="BG295" s="133">
        <f>IF(N295="zákl. přenesená",J295,0)</f>
        <v>0</v>
      </c>
      <c r="BH295" s="133">
        <f>IF(N295="sníž. přenesená",J295,0)</f>
        <v>0</v>
      </c>
      <c r="BI295" s="133">
        <f>IF(N295="nulová",J295,0)</f>
        <v>0</v>
      </c>
      <c r="BJ295" s="39" t="s">
        <v>8</v>
      </c>
      <c r="BK295" s="133">
        <f>ROUND(I295*H295,0)</f>
        <v>0</v>
      </c>
      <c r="BL295" s="39" t="s">
        <v>304</v>
      </c>
      <c r="BM295" s="132" t="s">
        <v>2348</v>
      </c>
    </row>
    <row r="296" spans="1:65" s="49" customFormat="1" ht="14.45" customHeight="1">
      <c r="A296" s="47"/>
      <c r="B296" s="46"/>
      <c r="C296" s="135" t="s">
        <v>1184</v>
      </c>
      <c r="D296" s="135" t="s">
        <v>300</v>
      </c>
      <c r="E296" s="136" t="s">
        <v>2349</v>
      </c>
      <c r="F296" s="137" t="s">
        <v>2160</v>
      </c>
      <c r="G296" s="138" t="s">
        <v>1710</v>
      </c>
      <c r="H296" s="139">
        <v>2</v>
      </c>
      <c r="I296" s="23"/>
      <c r="J296" s="140">
        <f>ROUND(I296*H296,0)</f>
        <v>0</v>
      </c>
      <c r="K296" s="137" t="s">
        <v>1</v>
      </c>
      <c r="L296" s="46"/>
      <c r="M296" s="141" t="s">
        <v>1</v>
      </c>
      <c r="N296" s="142" t="s">
        <v>40</v>
      </c>
      <c r="O296" s="129"/>
      <c r="P296" s="130">
        <f>O296*H296</f>
        <v>0</v>
      </c>
      <c r="Q296" s="130">
        <v>0</v>
      </c>
      <c r="R296" s="130">
        <f>Q296*H296</f>
        <v>0</v>
      </c>
      <c r="S296" s="130">
        <v>0</v>
      </c>
      <c r="T296" s="131">
        <f>S296*H296</f>
        <v>0</v>
      </c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R296" s="132" t="s">
        <v>304</v>
      </c>
      <c r="AT296" s="132" t="s">
        <v>300</v>
      </c>
      <c r="AU296" s="132" t="s">
        <v>310</v>
      </c>
      <c r="AY296" s="39" t="s">
        <v>298</v>
      </c>
      <c r="BE296" s="133">
        <f>IF(N296="základní",J296,0)</f>
        <v>0</v>
      </c>
      <c r="BF296" s="133">
        <f>IF(N296="snížená",J296,0)</f>
        <v>0</v>
      </c>
      <c r="BG296" s="133">
        <f>IF(N296="zákl. přenesená",J296,0)</f>
        <v>0</v>
      </c>
      <c r="BH296" s="133">
        <f>IF(N296="sníž. přenesená",J296,0)</f>
        <v>0</v>
      </c>
      <c r="BI296" s="133">
        <f>IF(N296="nulová",J296,0)</f>
        <v>0</v>
      </c>
      <c r="BJ296" s="39" t="s">
        <v>8</v>
      </c>
      <c r="BK296" s="133">
        <f>ROUND(I296*H296,0)</f>
        <v>0</v>
      </c>
      <c r="BL296" s="39" t="s">
        <v>304</v>
      </c>
      <c r="BM296" s="132" t="s">
        <v>2350</v>
      </c>
    </row>
    <row r="297" spans="1:65" s="49" customFormat="1" ht="14.45" customHeight="1">
      <c r="A297" s="47"/>
      <c r="B297" s="46"/>
      <c r="C297" s="135" t="s">
        <v>1189</v>
      </c>
      <c r="D297" s="135" t="s">
        <v>300</v>
      </c>
      <c r="E297" s="136" t="s">
        <v>2351</v>
      </c>
      <c r="F297" s="137" t="s">
        <v>2352</v>
      </c>
      <c r="G297" s="138" t="s">
        <v>1710</v>
      </c>
      <c r="H297" s="139">
        <v>1</v>
      </c>
      <c r="I297" s="23"/>
      <c r="J297" s="140">
        <f>ROUND(I297*H297,0)</f>
        <v>0</v>
      </c>
      <c r="K297" s="137" t="s">
        <v>1</v>
      </c>
      <c r="L297" s="46"/>
      <c r="M297" s="141" t="s">
        <v>1</v>
      </c>
      <c r="N297" s="142" t="s">
        <v>40</v>
      </c>
      <c r="O297" s="129"/>
      <c r="P297" s="130">
        <f>O297*H297</f>
        <v>0</v>
      </c>
      <c r="Q297" s="130">
        <v>0</v>
      </c>
      <c r="R297" s="130">
        <f>Q297*H297</f>
        <v>0</v>
      </c>
      <c r="S297" s="130">
        <v>0</v>
      </c>
      <c r="T297" s="131">
        <f>S297*H297</f>
        <v>0</v>
      </c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R297" s="132" t="s">
        <v>304</v>
      </c>
      <c r="AT297" s="132" t="s">
        <v>300</v>
      </c>
      <c r="AU297" s="132" t="s">
        <v>310</v>
      </c>
      <c r="AY297" s="39" t="s">
        <v>298</v>
      </c>
      <c r="BE297" s="133">
        <f>IF(N297="základní",J297,0)</f>
        <v>0</v>
      </c>
      <c r="BF297" s="133">
        <f>IF(N297="snížená",J297,0)</f>
        <v>0</v>
      </c>
      <c r="BG297" s="133">
        <f>IF(N297="zákl. přenesená",J297,0)</f>
        <v>0</v>
      </c>
      <c r="BH297" s="133">
        <f>IF(N297="sníž. přenesená",J297,0)</f>
        <v>0</v>
      </c>
      <c r="BI297" s="133">
        <f>IF(N297="nulová",J297,0)</f>
        <v>0</v>
      </c>
      <c r="BJ297" s="39" t="s">
        <v>8</v>
      </c>
      <c r="BK297" s="133">
        <f>ROUND(I297*H297,0)</f>
        <v>0</v>
      </c>
      <c r="BL297" s="39" t="s">
        <v>304</v>
      </c>
      <c r="BM297" s="132" t="s">
        <v>2353</v>
      </c>
    </row>
    <row r="298" spans="1:65" s="49" customFormat="1" ht="14.45" customHeight="1">
      <c r="A298" s="47"/>
      <c r="B298" s="46"/>
      <c r="C298" s="135" t="s">
        <v>1196</v>
      </c>
      <c r="D298" s="135" t="s">
        <v>300</v>
      </c>
      <c r="E298" s="136" t="s">
        <v>2354</v>
      </c>
      <c r="F298" s="137" t="s">
        <v>2163</v>
      </c>
      <c r="G298" s="138" t="s">
        <v>1710</v>
      </c>
      <c r="H298" s="139">
        <v>4</v>
      </c>
      <c r="I298" s="23"/>
      <c r="J298" s="140">
        <f>ROUND(I298*H298,0)</f>
        <v>0</v>
      </c>
      <c r="K298" s="137" t="s">
        <v>1</v>
      </c>
      <c r="L298" s="46"/>
      <c r="M298" s="141" t="s">
        <v>1</v>
      </c>
      <c r="N298" s="142" t="s">
        <v>40</v>
      </c>
      <c r="O298" s="129"/>
      <c r="P298" s="130">
        <f>O298*H298</f>
        <v>0</v>
      </c>
      <c r="Q298" s="130">
        <v>0</v>
      </c>
      <c r="R298" s="130">
        <f>Q298*H298</f>
        <v>0</v>
      </c>
      <c r="S298" s="130">
        <v>0</v>
      </c>
      <c r="T298" s="131">
        <f>S298*H298</f>
        <v>0</v>
      </c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R298" s="132" t="s">
        <v>304</v>
      </c>
      <c r="AT298" s="132" t="s">
        <v>300</v>
      </c>
      <c r="AU298" s="132" t="s">
        <v>310</v>
      </c>
      <c r="AY298" s="39" t="s">
        <v>298</v>
      </c>
      <c r="BE298" s="133">
        <f>IF(N298="základní",J298,0)</f>
        <v>0</v>
      </c>
      <c r="BF298" s="133">
        <f>IF(N298="snížená",J298,0)</f>
        <v>0</v>
      </c>
      <c r="BG298" s="133">
        <f>IF(N298="zákl. přenesená",J298,0)</f>
        <v>0</v>
      </c>
      <c r="BH298" s="133">
        <f>IF(N298="sníž. přenesená",J298,0)</f>
        <v>0</v>
      </c>
      <c r="BI298" s="133">
        <f>IF(N298="nulová",J298,0)</f>
        <v>0</v>
      </c>
      <c r="BJ298" s="39" t="s">
        <v>8</v>
      </c>
      <c r="BK298" s="133">
        <f>ROUND(I298*H298,0)</f>
        <v>0</v>
      </c>
      <c r="BL298" s="39" t="s">
        <v>304</v>
      </c>
      <c r="BM298" s="132" t="s">
        <v>2355</v>
      </c>
    </row>
    <row r="299" spans="1:65" s="49" customFormat="1" ht="14.45" customHeight="1">
      <c r="A299" s="47"/>
      <c r="B299" s="46"/>
      <c r="C299" s="135" t="s">
        <v>1200</v>
      </c>
      <c r="D299" s="135" t="s">
        <v>300</v>
      </c>
      <c r="E299" s="136" t="s">
        <v>2356</v>
      </c>
      <c r="F299" s="137" t="s">
        <v>2166</v>
      </c>
      <c r="G299" s="138" t="s">
        <v>1710</v>
      </c>
      <c r="H299" s="139">
        <v>1</v>
      </c>
      <c r="I299" s="23"/>
      <c r="J299" s="140">
        <f>ROUND(I299*H299,0)</f>
        <v>0</v>
      </c>
      <c r="K299" s="137" t="s">
        <v>1</v>
      </c>
      <c r="L299" s="46"/>
      <c r="M299" s="141" t="s">
        <v>1</v>
      </c>
      <c r="N299" s="142" t="s">
        <v>40</v>
      </c>
      <c r="O299" s="129"/>
      <c r="P299" s="130">
        <f>O299*H299</f>
        <v>0</v>
      </c>
      <c r="Q299" s="130">
        <v>0</v>
      </c>
      <c r="R299" s="130">
        <f>Q299*H299</f>
        <v>0</v>
      </c>
      <c r="S299" s="130">
        <v>0</v>
      </c>
      <c r="T299" s="131">
        <f>S299*H299</f>
        <v>0</v>
      </c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R299" s="132" t="s">
        <v>304</v>
      </c>
      <c r="AT299" s="132" t="s">
        <v>300</v>
      </c>
      <c r="AU299" s="132" t="s">
        <v>310</v>
      </c>
      <c r="AY299" s="39" t="s">
        <v>298</v>
      </c>
      <c r="BE299" s="133">
        <f>IF(N299="základní",J299,0)</f>
        <v>0</v>
      </c>
      <c r="BF299" s="133">
        <f>IF(N299="snížená",J299,0)</f>
        <v>0</v>
      </c>
      <c r="BG299" s="133">
        <f>IF(N299="zákl. přenesená",J299,0)</f>
        <v>0</v>
      </c>
      <c r="BH299" s="133">
        <f>IF(N299="sníž. přenesená",J299,0)</f>
        <v>0</v>
      </c>
      <c r="BI299" s="133">
        <f>IF(N299="nulová",J299,0)</f>
        <v>0</v>
      </c>
      <c r="BJ299" s="39" t="s">
        <v>8</v>
      </c>
      <c r="BK299" s="133">
        <f>ROUND(I299*H299,0)</f>
        <v>0</v>
      </c>
      <c r="BL299" s="39" t="s">
        <v>304</v>
      </c>
      <c r="BM299" s="132" t="s">
        <v>2357</v>
      </c>
    </row>
    <row r="300" spans="2:63" s="107" customFormat="1" ht="20.85" customHeight="1">
      <c r="B300" s="108"/>
      <c r="D300" s="109" t="s">
        <v>74</v>
      </c>
      <c r="E300" s="118" t="s">
        <v>2168</v>
      </c>
      <c r="F300" s="118" t="s">
        <v>2169</v>
      </c>
      <c r="J300" s="119">
        <f>BK300</f>
        <v>0</v>
      </c>
      <c r="L300" s="108"/>
      <c r="M300" s="112"/>
      <c r="N300" s="113"/>
      <c r="O300" s="113"/>
      <c r="P300" s="114">
        <f>SUM(P301:P306)</f>
        <v>0</v>
      </c>
      <c r="Q300" s="113"/>
      <c r="R300" s="114">
        <f>SUM(R301:R306)</f>
        <v>0</v>
      </c>
      <c r="S300" s="113"/>
      <c r="T300" s="115">
        <f>SUM(T301:T306)</f>
        <v>0</v>
      </c>
      <c r="AR300" s="109" t="s">
        <v>8</v>
      </c>
      <c r="AT300" s="116" t="s">
        <v>74</v>
      </c>
      <c r="AU300" s="116" t="s">
        <v>83</v>
      </c>
      <c r="AY300" s="109" t="s">
        <v>298</v>
      </c>
      <c r="BK300" s="117">
        <f>SUM(BK301:BK306)</f>
        <v>0</v>
      </c>
    </row>
    <row r="301" spans="1:65" s="49" customFormat="1" ht="14.45" customHeight="1">
      <c r="A301" s="47"/>
      <c r="B301" s="46"/>
      <c r="C301" s="135" t="s">
        <v>1204</v>
      </c>
      <c r="D301" s="135" t="s">
        <v>300</v>
      </c>
      <c r="E301" s="136" t="s">
        <v>2358</v>
      </c>
      <c r="F301" s="137" t="s">
        <v>2171</v>
      </c>
      <c r="G301" s="138" t="s">
        <v>1710</v>
      </c>
      <c r="H301" s="139">
        <v>13</v>
      </c>
      <c r="I301" s="23"/>
      <c r="J301" s="140">
        <f aca="true" t="shared" si="70" ref="J301:J306">ROUND(I301*H301,0)</f>
        <v>0</v>
      </c>
      <c r="K301" s="137" t="s">
        <v>1</v>
      </c>
      <c r="L301" s="46"/>
      <c r="M301" s="141" t="s">
        <v>1</v>
      </c>
      <c r="N301" s="142" t="s">
        <v>40</v>
      </c>
      <c r="O301" s="129"/>
      <c r="P301" s="130">
        <f aca="true" t="shared" si="71" ref="P301:P306">O301*H301</f>
        <v>0</v>
      </c>
      <c r="Q301" s="130">
        <v>0</v>
      </c>
      <c r="R301" s="130">
        <f aca="true" t="shared" si="72" ref="R301:R306">Q301*H301</f>
        <v>0</v>
      </c>
      <c r="S301" s="130">
        <v>0</v>
      </c>
      <c r="T301" s="131">
        <f aca="true" t="shared" si="73" ref="T301:T306">S301*H301</f>
        <v>0</v>
      </c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R301" s="132" t="s">
        <v>304</v>
      </c>
      <c r="AT301" s="132" t="s">
        <v>300</v>
      </c>
      <c r="AU301" s="132" t="s">
        <v>310</v>
      </c>
      <c r="AY301" s="39" t="s">
        <v>298</v>
      </c>
      <c r="BE301" s="133">
        <f aca="true" t="shared" si="74" ref="BE301:BE306">IF(N301="základní",J301,0)</f>
        <v>0</v>
      </c>
      <c r="BF301" s="133">
        <f aca="true" t="shared" si="75" ref="BF301:BF306">IF(N301="snížená",J301,0)</f>
        <v>0</v>
      </c>
      <c r="BG301" s="133">
        <f aca="true" t="shared" si="76" ref="BG301:BG306">IF(N301="zákl. přenesená",J301,0)</f>
        <v>0</v>
      </c>
      <c r="BH301" s="133">
        <f aca="true" t="shared" si="77" ref="BH301:BH306">IF(N301="sníž. přenesená",J301,0)</f>
        <v>0</v>
      </c>
      <c r="BI301" s="133">
        <f aca="true" t="shared" si="78" ref="BI301:BI306">IF(N301="nulová",J301,0)</f>
        <v>0</v>
      </c>
      <c r="BJ301" s="39" t="s">
        <v>8</v>
      </c>
      <c r="BK301" s="133">
        <f aca="true" t="shared" si="79" ref="BK301:BK306">ROUND(I301*H301,0)</f>
        <v>0</v>
      </c>
      <c r="BL301" s="39" t="s">
        <v>304</v>
      </c>
      <c r="BM301" s="132" t="s">
        <v>2359</v>
      </c>
    </row>
    <row r="302" spans="1:65" s="49" customFormat="1" ht="14.45" customHeight="1">
      <c r="A302" s="47"/>
      <c r="B302" s="46"/>
      <c r="C302" s="135" t="s">
        <v>1208</v>
      </c>
      <c r="D302" s="135" t="s">
        <v>300</v>
      </c>
      <c r="E302" s="136" t="s">
        <v>2360</v>
      </c>
      <c r="F302" s="137" t="s">
        <v>2361</v>
      </c>
      <c r="G302" s="138" t="s">
        <v>1710</v>
      </c>
      <c r="H302" s="139">
        <v>1</v>
      </c>
      <c r="I302" s="23"/>
      <c r="J302" s="140">
        <f t="shared" si="70"/>
        <v>0</v>
      </c>
      <c r="K302" s="137" t="s">
        <v>1</v>
      </c>
      <c r="L302" s="46"/>
      <c r="M302" s="141" t="s">
        <v>1</v>
      </c>
      <c r="N302" s="142" t="s">
        <v>40</v>
      </c>
      <c r="O302" s="129"/>
      <c r="P302" s="130">
        <f t="shared" si="71"/>
        <v>0</v>
      </c>
      <c r="Q302" s="130">
        <v>0</v>
      </c>
      <c r="R302" s="130">
        <f t="shared" si="72"/>
        <v>0</v>
      </c>
      <c r="S302" s="130">
        <v>0</v>
      </c>
      <c r="T302" s="131">
        <f t="shared" si="73"/>
        <v>0</v>
      </c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R302" s="132" t="s">
        <v>304</v>
      </c>
      <c r="AT302" s="132" t="s">
        <v>300</v>
      </c>
      <c r="AU302" s="132" t="s">
        <v>310</v>
      </c>
      <c r="AY302" s="39" t="s">
        <v>298</v>
      </c>
      <c r="BE302" s="133">
        <f t="shared" si="74"/>
        <v>0</v>
      </c>
      <c r="BF302" s="133">
        <f t="shared" si="75"/>
        <v>0</v>
      </c>
      <c r="BG302" s="133">
        <f t="shared" si="76"/>
        <v>0</v>
      </c>
      <c r="BH302" s="133">
        <f t="shared" si="77"/>
        <v>0</v>
      </c>
      <c r="BI302" s="133">
        <f t="shared" si="78"/>
        <v>0</v>
      </c>
      <c r="BJ302" s="39" t="s">
        <v>8</v>
      </c>
      <c r="BK302" s="133">
        <f t="shared" si="79"/>
        <v>0</v>
      </c>
      <c r="BL302" s="39" t="s">
        <v>304</v>
      </c>
      <c r="BM302" s="132" t="s">
        <v>2362</v>
      </c>
    </row>
    <row r="303" spans="1:65" s="49" customFormat="1" ht="14.45" customHeight="1">
      <c r="A303" s="47"/>
      <c r="B303" s="46"/>
      <c r="C303" s="135" t="s">
        <v>1214</v>
      </c>
      <c r="D303" s="135" t="s">
        <v>300</v>
      </c>
      <c r="E303" s="136" t="s">
        <v>2363</v>
      </c>
      <c r="F303" s="137" t="s">
        <v>2177</v>
      </c>
      <c r="G303" s="138" t="s">
        <v>1710</v>
      </c>
      <c r="H303" s="139">
        <v>1</v>
      </c>
      <c r="I303" s="23"/>
      <c r="J303" s="140">
        <f t="shared" si="70"/>
        <v>0</v>
      </c>
      <c r="K303" s="137" t="s">
        <v>1</v>
      </c>
      <c r="L303" s="46"/>
      <c r="M303" s="141" t="s">
        <v>1</v>
      </c>
      <c r="N303" s="142" t="s">
        <v>40</v>
      </c>
      <c r="O303" s="129"/>
      <c r="P303" s="130">
        <f t="shared" si="71"/>
        <v>0</v>
      </c>
      <c r="Q303" s="130">
        <v>0</v>
      </c>
      <c r="R303" s="130">
        <f t="shared" si="72"/>
        <v>0</v>
      </c>
      <c r="S303" s="130">
        <v>0</v>
      </c>
      <c r="T303" s="131">
        <f t="shared" si="73"/>
        <v>0</v>
      </c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R303" s="132" t="s">
        <v>304</v>
      </c>
      <c r="AT303" s="132" t="s">
        <v>300</v>
      </c>
      <c r="AU303" s="132" t="s">
        <v>310</v>
      </c>
      <c r="AY303" s="39" t="s">
        <v>298</v>
      </c>
      <c r="BE303" s="133">
        <f t="shared" si="74"/>
        <v>0</v>
      </c>
      <c r="BF303" s="133">
        <f t="shared" si="75"/>
        <v>0</v>
      </c>
      <c r="BG303" s="133">
        <f t="shared" si="76"/>
        <v>0</v>
      </c>
      <c r="BH303" s="133">
        <f t="shared" si="77"/>
        <v>0</v>
      </c>
      <c r="BI303" s="133">
        <f t="shared" si="78"/>
        <v>0</v>
      </c>
      <c r="BJ303" s="39" t="s">
        <v>8</v>
      </c>
      <c r="BK303" s="133">
        <f t="shared" si="79"/>
        <v>0</v>
      </c>
      <c r="BL303" s="39" t="s">
        <v>304</v>
      </c>
      <c r="BM303" s="132" t="s">
        <v>2364</v>
      </c>
    </row>
    <row r="304" spans="1:65" s="49" customFormat="1" ht="14.45" customHeight="1">
      <c r="A304" s="47"/>
      <c r="B304" s="46"/>
      <c r="C304" s="135" t="s">
        <v>1219</v>
      </c>
      <c r="D304" s="135" t="s">
        <v>300</v>
      </c>
      <c r="E304" s="136" t="s">
        <v>2365</v>
      </c>
      <c r="F304" s="137" t="s">
        <v>2180</v>
      </c>
      <c r="G304" s="138" t="s">
        <v>1710</v>
      </c>
      <c r="H304" s="139">
        <v>2</v>
      </c>
      <c r="I304" s="23"/>
      <c r="J304" s="140">
        <f t="shared" si="70"/>
        <v>0</v>
      </c>
      <c r="K304" s="137" t="s">
        <v>1</v>
      </c>
      <c r="L304" s="46"/>
      <c r="M304" s="141" t="s">
        <v>1</v>
      </c>
      <c r="N304" s="142" t="s">
        <v>40</v>
      </c>
      <c r="O304" s="129"/>
      <c r="P304" s="130">
        <f t="shared" si="71"/>
        <v>0</v>
      </c>
      <c r="Q304" s="130">
        <v>0</v>
      </c>
      <c r="R304" s="130">
        <f t="shared" si="72"/>
        <v>0</v>
      </c>
      <c r="S304" s="130">
        <v>0</v>
      </c>
      <c r="T304" s="131">
        <f t="shared" si="73"/>
        <v>0</v>
      </c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R304" s="132" t="s">
        <v>304</v>
      </c>
      <c r="AT304" s="132" t="s">
        <v>300</v>
      </c>
      <c r="AU304" s="132" t="s">
        <v>310</v>
      </c>
      <c r="AY304" s="39" t="s">
        <v>298</v>
      </c>
      <c r="BE304" s="133">
        <f t="shared" si="74"/>
        <v>0</v>
      </c>
      <c r="BF304" s="133">
        <f t="shared" si="75"/>
        <v>0</v>
      </c>
      <c r="BG304" s="133">
        <f t="shared" si="76"/>
        <v>0</v>
      </c>
      <c r="BH304" s="133">
        <f t="shared" si="77"/>
        <v>0</v>
      </c>
      <c r="BI304" s="133">
        <f t="shared" si="78"/>
        <v>0</v>
      </c>
      <c r="BJ304" s="39" t="s">
        <v>8</v>
      </c>
      <c r="BK304" s="133">
        <f t="shared" si="79"/>
        <v>0</v>
      </c>
      <c r="BL304" s="39" t="s">
        <v>304</v>
      </c>
      <c r="BM304" s="132" t="s">
        <v>2366</v>
      </c>
    </row>
    <row r="305" spans="1:65" s="49" customFormat="1" ht="14.45" customHeight="1">
      <c r="A305" s="47"/>
      <c r="B305" s="46"/>
      <c r="C305" s="135" t="s">
        <v>1224</v>
      </c>
      <c r="D305" s="135" t="s">
        <v>300</v>
      </c>
      <c r="E305" s="136" t="s">
        <v>2367</v>
      </c>
      <c r="F305" s="137" t="s">
        <v>2368</v>
      </c>
      <c r="G305" s="138" t="s">
        <v>1710</v>
      </c>
      <c r="H305" s="139">
        <v>1</v>
      </c>
      <c r="I305" s="23"/>
      <c r="J305" s="140">
        <f t="shared" si="70"/>
        <v>0</v>
      </c>
      <c r="K305" s="137" t="s">
        <v>1</v>
      </c>
      <c r="L305" s="46"/>
      <c r="M305" s="141" t="s">
        <v>1</v>
      </c>
      <c r="N305" s="142" t="s">
        <v>40</v>
      </c>
      <c r="O305" s="129"/>
      <c r="P305" s="130">
        <f t="shared" si="71"/>
        <v>0</v>
      </c>
      <c r="Q305" s="130">
        <v>0</v>
      </c>
      <c r="R305" s="130">
        <f t="shared" si="72"/>
        <v>0</v>
      </c>
      <c r="S305" s="130">
        <v>0</v>
      </c>
      <c r="T305" s="131">
        <f t="shared" si="73"/>
        <v>0</v>
      </c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R305" s="132" t="s">
        <v>304</v>
      </c>
      <c r="AT305" s="132" t="s">
        <v>300</v>
      </c>
      <c r="AU305" s="132" t="s">
        <v>310</v>
      </c>
      <c r="AY305" s="39" t="s">
        <v>298</v>
      </c>
      <c r="BE305" s="133">
        <f t="shared" si="74"/>
        <v>0</v>
      </c>
      <c r="BF305" s="133">
        <f t="shared" si="75"/>
        <v>0</v>
      </c>
      <c r="BG305" s="133">
        <f t="shared" si="76"/>
        <v>0</v>
      </c>
      <c r="BH305" s="133">
        <f t="shared" si="77"/>
        <v>0</v>
      </c>
      <c r="BI305" s="133">
        <f t="shared" si="78"/>
        <v>0</v>
      </c>
      <c r="BJ305" s="39" t="s">
        <v>8</v>
      </c>
      <c r="BK305" s="133">
        <f t="shared" si="79"/>
        <v>0</v>
      </c>
      <c r="BL305" s="39" t="s">
        <v>304</v>
      </c>
      <c r="BM305" s="132" t="s">
        <v>2369</v>
      </c>
    </row>
    <row r="306" spans="1:65" s="49" customFormat="1" ht="14.45" customHeight="1">
      <c r="A306" s="47"/>
      <c r="B306" s="46"/>
      <c r="C306" s="135" t="s">
        <v>1230</v>
      </c>
      <c r="D306" s="135" t="s">
        <v>300</v>
      </c>
      <c r="E306" s="136" t="s">
        <v>2370</v>
      </c>
      <c r="F306" s="137" t="s">
        <v>2371</v>
      </c>
      <c r="G306" s="138" t="s">
        <v>1710</v>
      </c>
      <c r="H306" s="139">
        <v>4</v>
      </c>
      <c r="I306" s="23"/>
      <c r="J306" s="140">
        <f t="shared" si="70"/>
        <v>0</v>
      </c>
      <c r="K306" s="137" t="s">
        <v>1</v>
      </c>
      <c r="L306" s="46"/>
      <c r="M306" s="141" t="s">
        <v>1</v>
      </c>
      <c r="N306" s="142" t="s">
        <v>40</v>
      </c>
      <c r="O306" s="129"/>
      <c r="P306" s="130">
        <f t="shared" si="71"/>
        <v>0</v>
      </c>
      <c r="Q306" s="130">
        <v>0</v>
      </c>
      <c r="R306" s="130">
        <f t="shared" si="72"/>
        <v>0</v>
      </c>
      <c r="S306" s="130">
        <v>0</v>
      </c>
      <c r="T306" s="131">
        <f t="shared" si="73"/>
        <v>0</v>
      </c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R306" s="132" t="s">
        <v>304</v>
      </c>
      <c r="AT306" s="132" t="s">
        <v>300</v>
      </c>
      <c r="AU306" s="132" t="s">
        <v>310</v>
      </c>
      <c r="AY306" s="39" t="s">
        <v>298</v>
      </c>
      <c r="BE306" s="133">
        <f t="shared" si="74"/>
        <v>0</v>
      </c>
      <c r="BF306" s="133">
        <f t="shared" si="75"/>
        <v>0</v>
      </c>
      <c r="BG306" s="133">
        <f t="shared" si="76"/>
        <v>0</v>
      </c>
      <c r="BH306" s="133">
        <f t="shared" si="77"/>
        <v>0</v>
      </c>
      <c r="BI306" s="133">
        <f t="shared" si="78"/>
        <v>0</v>
      </c>
      <c r="BJ306" s="39" t="s">
        <v>8</v>
      </c>
      <c r="BK306" s="133">
        <f t="shared" si="79"/>
        <v>0</v>
      </c>
      <c r="BL306" s="39" t="s">
        <v>304</v>
      </c>
      <c r="BM306" s="132" t="s">
        <v>2372</v>
      </c>
    </row>
    <row r="307" spans="2:63" s="107" customFormat="1" ht="20.85" customHeight="1">
      <c r="B307" s="108"/>
      <c r="D307" s="109" t="s">
        <v>74</v>
      </c>
      <c r="E307" s="118" t="s">
        <v>2188</v>
      </c>
      <c r="F307" s="118" t="s">
        <v>2189</v>
      </c>
      <c r="J307" s="119">
        <f>BK307</f>
        <v>0</v>
      </c>
      <c r="L307" s="108"/>
      <c r="M307" s="112"/>
      <c r="N307" s="113"/>
      <c r="O307" s="113"/>
      <c r="P307" s="114">
        <f>SUM(P308:P318)</f>
        <v>0</v>
      </c>
      <c r="Q307" s="113"/>
      <c r="R307" s="114">
        <f>SUM(R308:R318)</f>
        <v>0</v>
      </c>
      <c r="S307" s="113"/>
      <c r="T307" s="115">
        <f>SUM(T308:T318)</f>
        <v>0</v>
      </c>
      <c r="AR307" s="109" t="s">
        <v>8</v>
      </c>
      <c r="AT307" s="116" t="s">
        <v>74</v>
      </c>
      <c r="AU307" s="116" t="s">
        <v>83</v>
      </c>
      <c r="AY307" s="109" t="s">
        <v>298</v>
      </c>
      <c r="BK307" s="117">
        <f>SUM(BK308:BK318)</f>
        <v>0</v>
      </c>
    </row>
    <row r="308" spans="1:65" s="49" customFormat="1" ht="14.45" customHeight="1">
      <c r="A308" s="47"/>
      <c r="B308" s="46"/>
      <c r="C308" s="135" t="s">
        <v>1236</v>
      </c>
      <c r="D308" s="135" t="s">
        <v>300</v>
      </c>
      <c r="E308" s="136" t="s">
        <v>2373</v>
      </c>
      <c r="F308" s="137" t="s">
        <v>2374</v>
      </c>
      <c r="G308" s="138" t="s">
        <v>392</v>
      </c>
      <c r="H308" s="139">
        <v>95</v>
      </c>
      <c r="I308" s="23"/>
      <c r="J308" s="140">
        <f aca="true" t="shared" si="80" ref="J308:J318">ROUND(I308*H308,0)</f>
        <v>0</v>
      </c>
      <c r="K308" s="137" t="s">
        <v>1</v>
      </c>
      <c r="L308" s="46"/>
      <c r="M308" s="141" t="s">
        <v>1</v>
      </c>
      <c r="N308" s="142" t="s">
        <v>40</v>
      </c>
      <c r="O308" s="129"/>
      <c r="P308" s="130">
        <f aca="true" t="shared" si="81" ref="P308:P318">O308*H308</f>
        <v>0</v>
      </c>
      <c r="Q308" s="130">
        <v>0</v>
      </c>
      <c r="R308" s="130">
        <f aca="true" t="shared" si="82" ref="R308:R318">Q308*H308</f>
        <v>0</v>
      </c>
      <c r="S308" s="130">
        <v>0</v>
      </c>
      <c r="T308" s="131">
        <f aca="true" t="shared" si="83" ref="T308:T318">S308*H308</f>
        <v>0</v>
      </c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R308" s="132" t="s">
        <v>304</v>
      </c>
      <c r="AT308" s="132" t="s">
        <v>300</v>
      </c>
      <c r="AU308" s="132" t="s">
        <v>310</v>
      </c>
      <c r="AY308" s="39" t="s">
        <v>298</v>
      </c>
      <c r="BE308" s="133">
        <f aca="true" t="shared" si="84" ref="BE308:BE318">IF(N308="základní",J308,0)</f>
        <v>0</v>
      </c>
      <c r="BF308" s="133">
        <f aca="true" t="shared" si="85" ref="BF308:BF318">IF(N308="snížená",J308,0)</f>
        <v>0</v>
      </c>
      <c r="BG308" s="133">
        <f aca="true" t="shared" si="86" ref="BG308:BG318">IF(N308="zákl. přenesená",J308,0)</f>
        <v>0</v>
      </c>
      <c r="BH308" s="133">
        <f aca="true" t="shared" si="87" ref="BH308:BH318">IF(N308="sníž. přenesená",J308,0)</f>
        <v>0</v>
      </c>
      <c r="BI308" s="133">
        <f aca="true" t="shared" si="88" ref="BI308:BI318">IF(N308="nulová",J308,0)</f>
        <v>0</v>
      </c>
      <c r="BJ308" s="39" t="s">
        <v>8</v>
      </c>
      <c r="BK308" s="133">
        <f aca="true" t="shared" si="89" ref="BK308:BK318">ROUND(I308*H308,0)</f>
        <v>0</v>
      </c>
      <c r="BL308" s="39" t="s">
        <v>304</v>
      </c>
      <c r="BM308" s="132" t="s">
        <v>2375</v>
      </c>
    </row>
    <row r="309" spans="1:65" s="49" customFormat="1" ht="14.45" customHeight="1">
      <c r="A309" s="47"/>
      <c r="B309" s="46"/>
      <c r="C309" s="135" t="s">
        <v>1240</v>
      </c>
      <c r="D309" s="135" t="s">
        <v>300</v>
      </c>
      <c r="E309" s="136" t="s">
        <v>2376</v>
      </c>
      <c r="F309" s="137" t="s">
        <v>2377</v>
      </c>
      <c r="G309" s="138" t="s">
        <v>392</v>
      </c>
      <c r="H309" s="139">
        <v>20</v>
      </c>
      <c r="I309" s="23"/>
      <c r="J309" s="140">
        <f t="shared" si="80"/>
        <v>0</v>
      </c>
      <c r="K309" s="137" t="s">
        <v>1</v>
      </c>
      <c r="L309" s="46"/>
      <c r="M309" s="141" t="s">
        <v>1</v>
      </c>
      <c r="N309" s="142" t="s">
        <v>40</v>
      </c>
      <c r="O309" s="129"/>
      <c r="P309" s="130">
        <f t="shared" si="81"/>
        <v>0</v>
      </c>
      <c r="Q309" s="130">
        <v>0</v>
      </c>
      <c r="R309" s="130">
        <f t="shared" si="82"/>
        <v>0</v>
      </c>
      <c r="S309" s="130">
        <v>0</v>
      </c>
      <c r="T309" s="131">
        <f t="shared" si="83"/>
        <v>0</v>
      </c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R309" s="132" t="s">
        <v>304</v>
      </c>
      <c r="AT309" s="132" t="s">
        <v>300</v>
      </c>
      <c r="AU309" s="132" t="s">
        <v>310</v>
      </c>
      <c r="AY309" s="39" t="s">
        <v>298</v>
      </c>
      <c r="BE309" s="133">
        <f t="shared" si="84"/>
        <v>0</v>
      </c>
      <c r="BF309" s="133">
        <f t="shared" si="85"/>
        <v>0</v>
      </c>
      <c r="BG309" s="133">
        <f t="shared" si="86"/>
        <v>0</v>
      </c>
      <c r="BH309" s="133">
        <f t="shared" si="87"/>
        <v>0</v>
      </c>
      <c r="BI309" s="133">
        <f t="shared" si="88"/>
        <v>0</v>
      </c>
      <c r="BJ309" s="39" t="s">
        <v>8</v>
      </c>
      <c r="BK309" s="133">
        <f t="shared" si="89"/>
        <v>0</v>
      </c>
      <c r="BL309" s="39" t="s">
        <v>304</v>
      </c>
      <c r="BM309" s="132" t="s">
        <v>2378</v>
      </c>
    </row>
    <row r="310" spans="1:65" s="49" customFormat="1" ht="14.45" customHeight="1">
      <c r="A310" s="47"/>
      <c r="B310" s="46"/>
      <c r="C310" s="135" t="s">
        <v>1243</v>
      </c>
      <c r="D310" s="135" t="s">
        <v>300</v>
      </c>
      <c r="E310" s="136" t="s">
        <v>2376</v>
      </c>
      <c r="F310" s="137" t="s">
        <v>2377</v>
      </c>
      <c r="G310" s="138" t="s">
        <v>392</v>
      </c>
      <c r="H310" s="139">
        <v>22</v>
      </c>
      <c r="I310" s="23"/>
      <c r="J310" s="140">
        <f t="shared" si="80"/>
        <v>0</v>
      </c>
      <c r="K310" s="137" t="s">
        <v>1</v>
      </c>
      <c r="L310" s="46"/>
      <c r="M310" s="141" t="s">
        <v>1</v>
      </c>
      <c r="N310" s="142" t="s">
        <v>40</v>
      </c>
      <c r="O310" s="129"/>
      <c r="P310" s="130">
        <f t="shared" si="81"/>
        <v>0</v>
      </c>
      <c r="Q310" s="130">
        <v>0</v>
      </c>
      <c r="R310" s="130">
        <f t="shared" si="82"/>
        <v>0</v>
      </c>
      <c r="S310" s="130">
        <v>0</v>
      </c>
      <c r="T310" s="131">
        <f t="shared" si="83"/>
        <v>0</v>
      </c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R310" s="132" t="s">
        <v>304</v>
      </c>
      <c r="AT310" s="132" t="s">
        <v>300</v>
      </c>
      <c r="AU310" s="132" t="s">
        <v>310</v>
      </c>
      <c r="AY310" s="39" t="s">
        <v>298</v>
      </c>
      <c r="BE310" s="133">
        <f t="shared" si="84"/>
        <v>0</v>
      </c>
      <c r="BF310" s="133">
        <f t="shared" si="85"/>
        <v>0</v>
      </c>
      <c r="BG310" s="133">
        <f t="shared" si="86"/>
        <v>0</v>
      </c>
      <c r="BH310" s="133">
        <f t="shared" si="87"/>
        <v>0</v>
      </c>
      <c r="BI310" s="133">
        <f t="shared" si="88"/>
        <v>0</v>
      </c>
      <c r="BJ310" s="39" t="s">
        <v>8</v>
      </c>
      <c r="BK310" s="133">
        <f t="shared" si="89"/>
        <v>0</v>
      </c>
      <c r="BL310" s="39" t="s">
        <v>304</v>
      </c>
      <c r="BM310" s="132" t="s">
        <v>2379</v>
      </c>
    </row>
    <row r="311" spans="1:65" s="49" customFormat="1" ht="14.45" customHeight="1">
      <c r="A311" s="47"/>
      <c r="B311" s="46"/>
      <c r="C311" s="135" t="s">
        <v>1249</v>
      </c>
      <c r="D311" s="135" t="s">
        <v>300</v>
      </c>
      <c r="E311" s="136" t="s">
        <v>2380</v>
      </c>
      <c r="F311" s="137" t="s">
        <v>2381</v>
      </c>
      <c r="G311" s="138" t="s">
        <v>1710</v>
      </c>
      <c r="H311" s="139">
        <v>65</v>
      </c>
      <c r="I311" s="23"/>
      <c r="J311" s="140">
        <f t="shared" si="80"/>
        <v>0</v>
      </c>
      <c r="K311" s="137" t="s">
        <v>1</v>
      </c>
      <c r="L311" s="46"/>
      <c r="M311" s="141" t="s">
        <v>1</v>
      </c>
      <c r="N311" s="142" t="s">
        <v>40</v>
      </c>
      <c r="O311" s="129"/>
      <c r="P311" s="130">
        <f t="shared" si="81"/>
        <v>0</v>
      </c>
      <c r="Q311" s="130">
        <v>0</v>
      </c>
      <c r="R311" s="130">
        <f t="shared" si="82"/>
        <v>0</v>
      </c>
      <c r="S311" s="130">
        <v>0</v>
      </c>
      <c r="T311" s="131">
        <f t="shared" si="83"/>
        <v>0</v>
      </c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R311" s="132" t="s">
        <v>304</v>
      </c>
      <c r="AT311" s="132" t="s">
        <v>300</v>
      </c>
      <c r="AU311" s="132" t="s">
        <v>310</v>
      </c>
      <c r="AY311" s="39" t="s">
        <v>298</v>
      </c>
      <c r="BE311" s="133">
        <f t="shared" si="84"/>
        <v>0</v>
      </c>
      <c r="BF311" s="133">
        <f t="shared" si="85"/>
        <v>0</v>
      </c>
      <c r="BG311" s="133">
        <f t="shared" si="86"/>
        <v>0</v>
      </c>
      <c r="BH311" s="133">
        <f t="shared" si="87"/>
        <v>0</v>
      </c>
      <c r="BI311" s="133">
        <f t="shared" si="88"/>
        <v>0</v>
      </c>
      <c r="BJ311" s="39" t="s">
        <v>8</v>
      </c>
      <c r="BK311" s="133">
        <f t="shared" si="89"/>
        <v>0</v>
      </c>
      <c r="BL311" s="39" t="s">
        <v>304</v>
      </c>
      <c r="BM311" s="132" t="s">
        <v>2382</v>
      </c>
    </row>
    <row r="312" spans="1:65" s="49" customFormat="1" ht="14.45" customHeight="1">
      <c r="A312" s="47"/>
      <c r="B312" s="46"/>
      <c r="C312" s="135" t="s">
        <v>1255</v>
      </c>
      <c r="D312" s="135" t="s">
        <v>300</v>
      </c>
      <c r="E312" s="136" t="s">
        <v>2383</v>
      </c>
      <c r="F312" s="137" t="s">
        <v>2384</v>
      </c>
      <c r="G312" s="138" t="s">
        <v>1710</v>
      </c>
      <c r="H312" s="139">
        <v>26</v>
      </c>
      <c r="I312" s="23"/>
      <c r="J312" s="140">
        <f t="shared" si="80"/>
        <v>0</v>
      </c>
      <c r="K312" s="137" t="s">
        <v>1</v>
      </c>
      <c r="L312" s="46"/>
      <c r="M312" s="141" t="s">
        <v>1</v>
      </c>
      <c r="N312" s="142" t="s">
        <v>40</v>
      </c>
      <c r="O312" s="129"/>
      <c r="P312" s="130">
        <f t="shared" si="81"/>
        <v>0</v>
      </c>
      <c r="Q312" s="130">
        <v>0</v>
      </c>
      <c r="R312" s="130">
        <f t="shared" si="82"/>
        <v>0</v>
      </c>
      <c r="S312" s="130">
        <v>0</v>
      </c>
      <c r="T312" s="131">
        <f t="shared" si="83"/>
        <v>0</v>
      </c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R312" s="132" t="s">
        <v>304</v>
      </c>
      <c r="AT312" s="132" t="s">
        <v>300</v>
      </c>
      <c r="AU312" s="132" t="s">
        <v>310</v>
      </c>
      <c r="AY312" s="39" t="s">
        <v>298</v>
      </c>
      <c r="BE312" s="133">
        <f t="shared" si="84"/>
        <v>0</v>
      </c>
      <c r="BF312" s="133">
        <f t="shared" si="85"/>
        <v>0</v>
      </c>
      <c r="BG312" s="133">
        <f t="shared" si="86"/>
        <v>0</v>
      </c>
      <c r="BH312" s="133">
        <f t="shared" si="87"/>
        <v>0</v>
      </c>
      <c r="BI312" s="133">
        <f t="shared" si="88"/>
        <v>0</v>
      </c>
      <c r="BJ312" s="39" t="s">
        <v>8</v>
      </c>
      <c r="BK312" s="133">
        <f t="shared" si="89"/>
        <v>0</v>
      </c>
      <c r="BL312" s="39" t="s">
        <v>304</v>
      </c>
      <c r="BM312" s="132" t="s">
        <v>2385</v>
      </c>
    </row>
    <row r="313" spans="1:65" s="49" customFormat="1" ht="14.45" customHeight="1">
      <c r="A313" s="47"/>
      <c r="B313" s="46"/>
      <c r="C313" s="135" t="s">
        <v>1260</v>
      </c>
      <c r="D313" s="135" t="s">
        <v>300</v>
      </c>
      <c r="E313" s="136" t="s">
        <v>2386</v>
      </c>
      <c r="F313" s="137" t="s">
        <v>2387</v>
      </c>
      <c r="G313" s="138" t="s">
        <v>392</v>
      </c>
      <c r="H313" s="139">
        <v>95</v>
      </c>
      <c r="I313" s="23"/>
      <c r="J313" s="140">
        <f t="shared" si="80"/>
        <v>0</v>
      </c>
      <c r="K313" s="137" t="s">
        <v>1</v>
      </c>
      <c r="L313" s="46"/>
      <c r="M313" s="141" t="s">
        <v>1</v>
      </c>
      <c r="N313" s="142" t="s">
        <v>40</v>
      </c>
      <c r="O313" s="129"/>
      <c r="P313" s="130">
        <f t="shared" si="81"/>
        <v>0</v>
      </c>
      <c r="Q313" s="130">
        <v>0</v>
      </c>
      <c r="R313" s="130">
        <f t="shared" si="82"/>
        <v>0</v>
      </c>
      <c r="S313" s="130">
        <v>0</v>
      </c>
      <c r="T313" s="131">
        <f t="shared" si="83"/>
        <v>0</v>
      </c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R313" s="132" t="s">
        <v>304</v>
      </c>
      <c r="AT313" s="132" t="s">
        <v>300</v>
      </c>
      <c r="AU313" s="132" t="s">
        <v>310</v>
      </c>
      <c r="AY313" s="39" t="s">
        <v>298</v>
      </c>
      <c r="BE313" s="133">
        <f t="shared" si="84"/>
        <v>0</v>
      </c>
      <c r="BF313" s="133">
        <f t="shared" si="85"/>
        <v>0</v>
      </c>
      <c r="BG313" s="133">
        <f t="shared" si="86"/>
        <v>0</v>
      </c>
      <c r="BH313" s="133">
        <f t="shared" si="87"/>
        <v>0</v>
      </c>
      <c r="BI313" s="133">
        <f t="shared" si="88"/>
        <v>0</v>
      </c>
      <c r="BJ313" s="39" t="s">
        <v>8</v>
      </c>
      <c r="BK313" s="133">
        <f t="shared" si="89"/>
        <v>0</v>
      </c>
      <c r="BL313" s="39" t="s">
        <v>304</v>
      </c>
      <c r="BM313" s="132" t="s">
        <v>2388</v>
      </c>
    </row>
    <row r="314" spans="1:65" s="49" customFormat="1" ht="14.45" customHeight="1">
      <c r="A314" s="47"/>
      <c r="B314" s="46"/>
      <c r="C314" s="135" t="s">
        <v>1266</v>
      </c>
      <c r="D314" s="135" t="s">
        <v>300</v>
      </c>
      <c r="E314" s="136" t="s">
        <v>2389</v>
      </c>
      <c r="F314" s="137" t="s">
        <v>2390</v>
      </c>
      <c r="G314" s="138" t="s">
        <v>392</v>
      </c>
      <c r="H314" s="139">
        <v>34</v>
      </c>
      <c r="I314" s="23"/>
      <c r="J314" s="140">
        <f t="shared" si="80"/>
        <v>0</v>
      </c>
      <c r="K314" s="137" t="s">
        <v>1</v>
      </c>
      <c r="L314" s="46"/>
      <c r="M314" s="141" t="s">
        <v>1</v>
      </c>
      <c r="N314" s="142" t="s">
        <v>40</v>
      </c>
      <c r="O314" s="129"/>
      <c r="P314" s="130">
        <f t="shared" si="81"/>
        <v>0</v>
      </c>
      <c r="Q314" s="130">
        <v>0</v>
      </c>
      <c r="R314" s="130">
        <f t="shared" si="82"/>
        <v>0</v>
      </c>
      <c r="S314" s="130">
        <v>0</v>
      </c>
      <c r="T314" s="131">
        <f t="shared" si="83"/>
        <v>0</v>
      </c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R314" s="132" t="s">
        <v>304</v>
      </c>
      <c r="AT314" s="132" t="s">
        <v>300</v>
      </c>
      <c r="AU314" s="132" t="s">
        <v>310</v>
      </c>
      <c r="AY314" s="39" t="s">
        <v>298</v>
      </c>
      <c r="BE314" s="133">
        <f t="shared" si="84"/>
        <v>0</v>
      </c>
      <c r="BF314" s="133">
        <f t="shared" si="85"/>
        <v>0</v>
      </c>
      <c r="BG314" s="133">
        <f t="shared" si="86"/>
        <v>0</v>
      </c>
      <c r="BH314" s="133">
        <f t="shared" si="87"/>
        <v>0</v>
      </c>
      <c r="BI314" s="133">
        <f t="shared" si="88"/>
        <v>0</v>
      </c>
      <c r="BJ314" s="39" t="s">
        <v>8</v>
      </c>
      <c r="BK314" s="133">
        <f t="shared" si="89"/>
        <v>0</v>
      </c>
      <c r="BL314" s="39" t="s">
        <v>304</v>
      </c>
      <c r="BM314" s="132" t="s">
        <v>2391</v>
      </c>
    </row>
    <row r="315" spans="1:65" s="49" customFormat="1" ht="14.45" customHeight="1">
      <c r="A315" s="47"/>
      <c r="B315" s="46"/>
      <c r="C315" s="135" t="s">
        <v>1274</v>
      </c>
      <c r="D315" s="135" t="s">
        <v>300</v>
      </c>
      <c r="E315" s="136" t="s">
        <v>2392</v>
      </c>
      <c r="F315" s="137" t="s">
        <v>2393</v>
      </c>
      <c r="G315" s="138" t="s">
        <v>1710</v>
      </c>
      <c r="H315" s="139">
        <v>53</v>
      </c>
      <c r="I315" s="23"/>
      <c r="J315" s="140">
        <f t="shared" si="80"/>
        <v>0</v>
      </c>
      <c r="K315" s="137" t="s">
        <v>1</v>
      </c>
      <c r="L315" s="46"/>
      <c r="M315" s="141" t="s">
        <v>1</v>
      </c>
      <c r="N315" s="142" t="s">
        <v>40</v>
      </c>
      <c r="O315" s="129"/>
      <c r="P315" s="130">
        <f t="shared" si="81"/>
        <v>0</v>
      </c>
      <c r="Q315" s="130">
        <v>0</v>
      </c>
      <c r="R315" s="130">
        <f t="shared" si="82"/>
        <v>0</v>
      </c>
      <c r="S315" s="130">
        <v>0</v>
      </c>
      <c r="T315" s="131">
        <f t="shared" si="83"/>
        <v>0</v>
      </c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R315" s="132" t="s">
        <v>304</v>
      </c>
      <c r="AT315" s="132" t="s">
        <v>300</v>
      </c>
      <c r="AU315" s="132" t="s">
        <v>310</v>
      </c>
      <c r="AY315" s="39" t="s">
        <v>298</v>
      </c>
      <c r="BE315" s="133">
        <f t="shared" si="84"/>
        <v>0</v>
      </c>
      <c r="BF315" s="133">
        <f t="shared" si="85"/>
        <v>0</v>
      </c>
      <c r="BG315" s="133">
        <f t="shared" si="86"/>
        <v>0</v>
      </c>
      <c r="BH315" s="133">
        <f t="shared" si="87"/>
        <v>0</v>
      </c>
      <c r="BI315" s="133">
        <f t="shared" si="88"/>
        <v>0</v>
      </c>
      <c r="BJ315" s="39" t="s">
        <v>8</v>
      </c>
      <c r="BK315" s="133">
        <f t="shared" si="89"/>
        <v>0</v>
      </c>
      <c r="BL315" s="39" t="s">
        <v>304</v>
      </c>
      <c r="BM315" s="132" t="s">
        <v>2394</v>
      </c>
    </row>
    <row r="316" spans="1:65" s="49" customFormat="1" ht="14.45" customHeight="1">
      <c r="A316" s="47"/>
      <c r="B316" s="46"/>
      <c r="C316" s="135" t="s">
        <v>1280</v>
      </c>
      <c r="D316" s="135" t="s">
        <v>300</v>
      </c>
      <c r="E316" s="136" t="s">
        <v>2395</v>
      </c>
      <c r="F316" s="137" t="s">
        <v>2396</v>
      </c>
      <c r="G316" s="138" t="s">
        <v>1710</v>
      </c>
      <c r="H316" s="139">
        <v>43</v>
      </c>
      <c r="I316" s="23"/>
      <c r="J316" s="140">
        <f t="shared" si="80"/>
        <v>0</v>
      </c>
      <c r="K316" s="137" t="s">
        <v>1</v>
      </c>
      <c r="L316" s="46"/>
      <c r="M316" s="141" t="s">
        <v>1</v>
      </c>
      <c r="N316" s="142" t="s">
        <v>40</v>
      </c>
      <c r="O316" s="129"/>
      <c r="P316" s="130">
        <f t="shared" si="81"/>
        <v>0</v>
      </c>
      <c r="Q316" s="130">
        <v>0</v>
      </c>
      <c r="R316" s="130">
        <f t="shared" si="82"/>
        <v>0</v>
      </c>
      <c r="S316" s="130">
        <v>0</v>
      </c>
      <c r="T316" s="131">
        <f t="shared" si="83"/>
        <v>0</v>
      </c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R316" s="132" t="s">
        <v>304</v>
      </c>
      <c r="AT316" s="132" t="s">
        <v>300</v>
      </c>
      <c r="AU316" s="132" t="s">
        <v>310</v>
      </c>
      <c r="AY316" s="39" t="s">
        <v>298</v>
      </c>
      <c r="BE316" s="133">
        <f t="shared" si="84"/>
        <v>0</v>
      </c>
      <c r="BF316" s="133">
        <f t="shared" si="85"/>
        <v>0</v>
      </c>
      <c r="BG316" s="133">
        <f t="shared" si="86"/>
        <v>0</v>
      </c>
      <c r="BH316" s="133">
        <f t="shared" si="87"/>
        <v>0</v>
      </c>
      <c r="BI316" s="133">
        <f t="shared" si="88"/>
        <v>0</v>
      </c>
      <c r="BJ316" s="39" t="s">
        <v>8</v>
      </c>
      <c r="BK316" s="133">
        <f t="shared" si="89"/>
        <v>0</v>
      </c>
      <c r="BL316" s="39" t="s">
        <v>304</v>
      </c>
      <c r="BM316" s="132" t="s">
        <v>2397</v>
      </c>
    </row>
    <row r="317" spans="1:65" s="49" customFormat="1" ht="14.45" customHeight="1">
      <c r="A317" s="47"/>
      <c r="B317" s="46"/>
      <c r="C317" s="135" t="s">
        <v>1284</v>
      </c>
      <c r="D317" s="135" t="s">
        <v>300</v>
      </c>
      <c r="E317" s="136" t="s">
        <v>2398</v>
      </c>
      <c r="F317" s="137" t="s">
        <v>2399</v>
      </c>
      <c r="G317" s="138" t="s">
        <v>1710</v>
      </c>
      <c r="H317" s="139">
        <v>9</v>
      </c>
      <c r="I317" s="23"/>
      <c r="J317" s="140">
        <f t="shared" si="80"/>
        <v>0</v>
      </c>
      <c r="K317" s="137" t="s">
        <v>1</v>
      </c>
      <c r="L317" s="46"/>
      <c r="M317" s="141" t="s">
        <v>1</v>
      </c>
      <c r="N317" s="142" t="s">
        <v>40</v>
      </c>
      <c r="O317" s="129"/>
      <c r="P317" s="130">
        <f t="shared" si="81"/>
        <v>0</v>
      </c>
      <c r="Q317" s="130">
        <v>0</v>
      </c>
      <c r="R317" s="130">
        <f t="shared" si="82"/>
        <v>0</v>
      </c>
      <c r="S317" s="130">
        <v>0</v>
      </c>
      <c r="T317" s="131">
        <f t="shared" si="83"/>
        <v>0</v>
      </c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R317" s="132" t="s">
        <v>304</v>
      </c>
      <c r="AT317" s="132" t="s">
        <v>300</v>
      </c>
      <c r="AU317" s="132" t="s">
        <v>310</v>
      </c>
      <c r="AY317" s="39" t="s">
        <v>298</v>
      </c>
      <c r="BE317" s="133">
        <f t="shared" si="84"/>
        <v>0</v>
      </c>
      <c r="BF317" s="133">
        <f t="shared" si="85"/>
        <v>0</v>
      </c>
      <c r="BG317" s="133">
        <f t="shared" si="86"/>
        <v>0</v>
      </c>
      <c r="BH317" s="133">
        <f t="shared" si="87"/>
        <v>0</v>
      </c>
      <c r="BI317" s="133">
        <f t="shared" si="88"/>
        <v>0</v>
      </c>
      <c r="BJ317" s="39" t="s">
        <v>8</v>
      </c>
      <c r="BK317" s="133">
        <f t="shared" si="89"/>
        <v>0</v>
      </c>
      <c r="BL317" s="39" t="s">
        <v>304</v>
      </c>
      <c r="BM317" s="132" t="s">
        <v>2400</v>
      </c>
    </row>
    <row r="318" spans="1:65" s="49" customFormat="1" ht="14.45" customHeight="1">
      <c r="A318" s="47"/>
      <c r="B318" s="46"/>
      <c r="C318" s="135" t="s">
        <v>1290</v>
      </c>
      <c r="D318" s="135" t="s">
        <v>300</v>
      </c>
      <c r="E318" s="136" t="s">
        <v>2401</v>
      </c>
      <c r="F318" s="137" t="s">
        <v>2242</v>
      </c>
      <c r="G318" s="138" t="s">
        <v>1710</v>
      </c>
      <c r="H318" s="139">
        <v>6</v>
      </c>
      <c r="I318" s="23"/>
      <c r="J318" s="140">
        <f t="shared" si="80"/>
        <v>0</v>
      </c>
      <c r="K318" s="137" t="s">
        <v>1</v>
      </c>
      <c r="L318" s="46"/>
      <c r="M318" s="141" t="s">
        <v>1</v>
      </c>
      <c r="N318" s="142" t="s">
        <v>40</v>
      </c>
      <c r="O318" s="129"/>
      <c r="P318" s="130">
        <f t="shared" si="81"/>
        <v>0</v>
      </c>
      <c r="Q318" s="130">
        <v>0</v>
      </c>
      <c r="R318" s="130">
        <f t="shared" si="82"/>
        <v>0</v>
      </c>
      <c r="S318" s="130">
        <v>0</v>
      </c>
      <c r="T318" s="131">
        <f t="shared" si="83"/>
        <v>0</v>
      </c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R318" s="132" t="s">
        <v>304</v>
      </c>
      <c r="AT318" s="132" t="s">
        <v>300</v>
      </c>
      <c r="AU318" s="132" t="s">
        <v>310</v>
      </c>
      <c r="AY318" s="39" t="s">
        <v>298</v>
      </c>
      <c r="BE318" s="133">
        <f t="shared" si="84"/>
        <v>0</v>
      </c>
      <c r="BF318" s="133">
        <f t="shared" si="85"/>
        <v>0</v>
      </c>
      <c r="BG318" s="133">
        <f t="shared" si="86"/>
        <v>0</v>
      </c>
      <c r="BH318" s="133">
        <f t="shared" si="87"/>
        <v>0</v>
      </c>
      <c r="BI318" s="133">
        <f t="shared" si="88"/>
        <v>0</v>
      </c>
      <c r="BJ318" s="39" t="s">
        <v>8</v>
      </c>
      <c r="BK318" s="133">
        <f t="shared" si="89"/>
        <v>0</v>
      </c>
      <c r="BL318" s="39" t="s">
        <v>304</v>
      </c>
      <c r="BM318" s="132" t="s">
        <v>2402</v>
      </c>
    </row>
    <row r="319" spans="2:63" s="107" customFormat="1" ht="22.9" customHeight="1">
      <c r="B319" s="108"/>
      <c r="D319" s="109" t="s">
        <v>74</v>
      </c>
      <c r="E319" s="118" t="s">
        <v>2403</v>
      </c>
      <c r="F319" s="118" t="s">
        <v>299</v>
      </c>
      <c r="J319" s="119">
        <f>BK319</f>
        <v>0</v>
      </c>
      <c r="L319" s="108"/>
      <c r="M319" s="112"/>
      <c r="N319" s="113"/>
      <c r="O319" s="113"/>
      <c r="P319" s="114">
        <f>P320</f>
        <v>0</v>
      </c>
      <c r="Q319" s="113"/>
      <c r="R319" s="114">
        <f>R320</f>
        <v>0</v>
      </c>
      <c r="S319" s="113"/>
      <c r="T319" s="115">
        <f>T320</f>
        <v>0</v>
      </c>
      <c r="AR319" s="109" t="s">
        <v>310</v>
      </c>
      <c r="AT319" s="116" t="s">
        <v>74</v>
      </c>
      <c r="AU319" s="116" t="s">
        <v>8</v>
      </c>
      <c r="AY319" s="109" t="s">
        <v>298</v>
      </c>
      <c r="BK319" s="117">
        <f>BK320</f>
        <v>0</v>
      </c>
    </row>
    <row r="320" spans="2:63" s="107" customFormat="1" ht="20.85" customHeight="1">
      <c r="B320" s="108"/>
      <c r="D320" s="109" t="s">
        <v>74</v>
      </c>
      <c r="E320" s="118" t="s">
        <v>2188</v>
      </c>
      <c r="F320" s="118" t="s">
        <v>2189</v>
      </c>
      <c r="J320" s="119">
        <f>BK320</f>
        <v>0</v>
      </c>
      <c r="L320" s="108"/>
      <c r="M320" s="112"/>
      <c r="N320" s="113"/>
      <c r="O320" s="113"/>
      <c r="P320" s="114">
        <f>P321</f>
        <v>0</v>
      </c>
      <c r="Q320" s="113"/>
      <c r="R320" s="114">
        <f>R321</f>
        <v>0</v>
      </c>
      <c r="S320" s="113"/>
      <c r="T320" s="115">
        <f>T321</f>
        <v>0</v>
      </c>
      <c r="AR320" s="109" t="s">
        <v>8</v>
      </c>
      <c r="AT320" s="116" t="s">
        <v>74</v>
      </c>
      <c r="AU320" s="116" t="s">
        <v>83</v>
      </c>
      <c r="AY320" s="109" t="s">
        <v>298</v>
      </c>
      <c r="BK320" s="117">
        <f>BK321</f>
        <v>0</v>
      </c>
    </row>
    <row r="321" spans="1:65" s="49" customFormat="1" ht="14.45" customHeight="1">
      <c r="A321" s="47"/>
      <c r="B321" s="46"/>
      <c r="C321" s="120" t="s">
        <v>1296</v>
      </c>
      <c r="D321" s="120" t="s">
        <v>358</v>
      </c>
      <c r="E321" s="121" t="s">
        <v>2404</v>
      </c>
      <c r="F321" s="122" t="s">
        <v>2405</v>
      </c>
      <c r="G321" s="123" t="s">
        <v>1326</v>
      </c>
      <c r="H321" s="124">
        <v>11</v>
      </c>
      <c r="I321" s="24"/>
      <c r="J321" s="125">
        <f>ROUND(I321*H321,0)</f>
        <v>0</v>
      </c>
      <c r="K321" s="122" t="s">
        <v>1</v>
      </c>
      <c r="L321" s="126"/>
      <c r="M321" s="127" t="s">
        <v>1</v>
      </c>
      <c r="N321" s="128" t="s">
        <v>40</v>
      </c>
      <c r="O321" s="129"/>
      <c r="P321" s="130">
        <f>O321*H321</f>
        <v>0</v>
      </c>
      <c r="Q321" s="130">
        <v>0</v>
      </c>
      <c r="R321" s="130">
        <f>Q321*H321</f>
        <v>0</v>
      </c>
      <c r="S321" s="130">
        <v>0</v>
      </c>
      <c r="T321" s="131">
        <f>S321*H321</f>
        <v>0</v>
      </c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R321" s="132" t="s">
        <v>340</v>
      </c>
      <c r="AT321" s="132" t="s">
        <v>358</v>
      </c>
      <c r="AU321" s="132" t="s">
        <v>310</v>
      </c>
      <c r="AY321" s="39" t="s">
        <v>298</v>
      </c>
      <c r="BE321" s="133">
        <f>IF(N321="základní",J321,0)</f>
        <v>0</v>
      </c>
      <c r="BF321" s="133">
        <f>IF(N321="snížená",J321,0)</f>
        <v>0</v>
      </c>
      <c r="BG321" s="133">
        <f>IF(N321="zákl. přenesená",J321,0)</f>
        <v>0</v>
      </c>
      <c r="BH321" s="133">
        <f>IF(N321="sníž. přenesená",J321,0)</f>
        <v>0</v>
      </c>
      <c r="BI321" s="133">
        <f>IF(N321="nulová",J321,0)</f>
        <v>0</v>
      </c>
      <c r="BJ321" s="39" t="s">
        <v>8</v>
      </c>
      <c r="BK321" s="133">
        <f>ROUND(I321*H321,0)</f>
        <v>0</v>
      </c>
      <c r="BL321" s="39" t="s">
        <v>304</v>
      </c>
      <c r="BM321" s="132" t="s">
        <v>1126</v>
      </c>
    </row>
    <row r="322" spans="2:63" s="107" customFormat="1" ht="22.9" customHeight="1">
      <c r="B322" s="108"/>
      <c r="D322" s="109" t="s">
        <v>74</v>
      </c>
      <c r="E322" s="118" t="s">
        <v>2406</v>
      </c>
      <c r="F322" s="118" t="s">
        <v>1898</v>
      </c>
      <c r="J322" s="119">
        <f>BK322</f>
        <v>0</v>
      </c>
      <c r="L322" s="108"/>
      <c r="M322" s="112"/>
      <c r="N322" s="113"/>
      <c r="O322" s="113"/>
      <c r="P322" s="114">
        <f>SUM(P323:P325)</f>
        <v>0</v>
      </c>
      <c r="Q322" s="113"/>
      <c r="R322" s="114">
        <f>SUM(R323:R325)</f>
        <v>0</v>
      </c>
      <c r="S322" s="113"/>
      <c r="T322" s="115">
        <f>SUM(T323:T325)</f>
        <v>0</v>
      </c>
      <c r="AR322" s="109" t="s">
        <v>310</v>
      </c>
      <c r="AT322" s="116" t="s">
        <v>74</v>
      </c>
      <c r="AU322" s="116" t="s">
        <v>8</v>
      </c>
      <c r="AY322" s="109" t="s">
        <v>298</v>
      </c>
      <c r="BK322" s="117">
        <f>SUM(BK323:BK325)</f>
        <v>0</v>
      </c>
    </row>
    <row r="323" spans="1:65" s="49" customFormat="1" ht="14.45" customHeight="1">
      <c r="A323" s="47"/>
      <c r="B323" s="46"/>
      <c r="C323" s="120" t="s">
        <v>1301</v>
      </c>
      <c r="D323" s="120" t="s">
        <v>358</v>
      </c>
      <c r="E323" s="121" t="s">
        <v>2407</v>
      </c>
      <c r="F323" s="122" t="s">
        <v>2408</v>
      </c>
      <c r="G323" s="123" t="s">
        <v>1699</v>
      </c>
      <c r="H323" s="124">
        <v>8</v>
      </c>
      <c r="I323" s="24"/>
      <c r="J323" s="125">
        <f>ROUND(I323*H323,0)</f>
        <v>0</v>
      </c>
      <c r="K323" s="122" t="s">
        <v>1</v>
      </c>
      <c r="L323" s="126"/>
      <c r="M323" s="127" t="s">
        <v>1</v>
      </c>
      <c r="N323" s="128" t="s">
        <v>40</v>
      </c>
      <c r="O323" s="129"/>
      <c r="P323" s="130">
        <f>O323*H323</f>
        <v>0</v>
      </c>
      <c r="Q323" s="130">
        <v>0</v>
      </c>
      <c r="R323" s="130">
        <f>Q323*H323</f>
        <v>0</v>
      </c>
      <c r="S323" s="130">
        <v>0</v>
      </c>
      <c r="T323" s="131">
        <f>S323*H323</f>
        <v>0</v>
      </c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R323" s="132" t="s">
        <v>340</v>
      </c>
      <c r="AT323" s="132" t="s">
        <v>358</v>
      </c>
      <c r="AU323" s="132" t="s">
        <v>83</v>
      </c>
      <c r="AY323" s="39" t="s">
        <v>298</v>
      </c>
      <c r="BE323" s="133">
        <f>IF(N323="základní",J323,0)</f>
        <v>0</v>
      </c>
      <c r="BF323" s="133">
        <f>IF(N323="snížená",J323,0)</f>
        <v>0</v>
      </c>
      <c r="BG323" s="133">
        <f>IF(N323="zákl. přenesená",J323,0)</f>
        <v>0</v>
      </c>
      <c r="BH323" s="133">
        <f>IF(N323="sníž. přenesená",J323,0)</f>
        <v>0</v>
      </c>
      <c r="BI323" s="133">
        <f>IF(N323="nulová",J323,0)</f>
        <v>0</v>
      </c>
      <c r="BJ323" s="39" t="s">
        <v>8</v>
      </c>
      <c r="BK323" s="133">
        <f>ROUND(I323*H323,0)</f>
        <v>0</v>
      </c>
      <c r="BL323" s="39" t="s">
        <v>304</v>
      </c>
      <c r="BM323" s="132" t="s">
        <v>2409</v>
      </c>
    </row>
    <row r="324" spans="1:65" s="49" customFormat="1" ht="14.45" customHeight="1">
      <c r="A324" s="47"/>
      <c r="B324" s="46"/>
      <c r="C324" s="120" t="s">
        <v>1306</v>
      </c>
      <c r="D324" s="120" t="s">
        <v>358</v>
      </c>
      <c r="E324" s="121" t="s">
        <v>2410</v>
      </c>
      <c r="F324" s="122" t="s">
        <v>2411</v>
      </c>
      <c r="G324" s="123" t="s">
        <v>1710</v>
      </c>
      <c r="H324" s="124">
        <v>11</v>
      </c>
      <c r="I324" s="24"/>
      <c r="J324" s="125">
        <f>ROUND(I324*H324,0)</f>
        <v>0</v>
      </c>
      <c r="K324" s="122" t="s">
        <v>1</v>
      </c>
      <c r="L324" s="126"/>
      <c r="M324" s="127" t="s">
        <v>1</v>
      </c>
      <c r="N324" s="128" t="s">
        <v>40</v>
      </c>
      <c r="O324" s="129"/>
      <c r="P324" s="130">
        <f>O324*H324</f>
        <v>0</v>
      </c>
      <c r="Q324" s="130">
        <v>0</v>
      </c>
      <c r="R324" s="130">
        <f>Q324*H324</f>
        <v>0</v>
      </c>
      <c r="S324" s="130">
        <v>0</v>
      </c>
      <c r="T324" s="131">
        <f>S324*H324</f>
        <v>0</v>
      </c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R324" s="132" t="s">
        <v>340</v>
      </c>
      <c r="AT324" s="132" t="s">
        <v>358</v>
      </c>
      <c r="AU324" s="132" t="s">
        <v>83</v>
      </c>
      <c r="AY324" s="39" t="s">
        <v>298</v>
      </c>
      <c r="BE324" s="133">
        <f>IF(N324="základní",J324,0)</f>
        <v>0</v>
      </c>
      <c r="BF324" s="133">
        <f>IF(N324="snížená",J324,0)</f>
        <v>0</v>
      </c>
      <c r="BG324" s="133">
        <f>IF(N324="zákl. přenesená",J324,0)</f>
        <v>0</v>
      </c>
      <c r="BH324" s="133">
        <f>IF(N324="sníž. přenesená",J324,0)</f>
        <v>0</v>
      </c>
      <c r="BI324" s="133">
        <f>IF(N324="nulová",J324,0)</f>
        <v>0</v>
      </c>
      <c r="BJ324" s="39" t="s">
        <v>8</v>
      </c>
      <c r="BK324" s="133">
        <f>ROUND(I324*H324,0)</f>
        <v>0</v>
      </c>
      <c r="BL324" s="39" t="s">
        <v>304</v>
      </c>
      <c r="BM324" s="132" t="s">
        <v>2412</v>
      </c>
    </row>
    <row r="325" spans="1:65" s="49" customFormat="1" ht="14.45" customHeight="1">
      <c r="A325" s="47"/>
      <c r="B325" s="46"/>
      <c r="C325" s="120" t="s">
        <v>1312</v>
      </c>
      <c r="D325" s="120" t="s">
        <v>358</v>
      </c>
      <c r="E325" s="121" t="s">
        <v>2413</v>
      </c>
      <c r="F325" s="122" t="s">
        <v>2414</v>
      </c>
      <c r="G325" s="123" t="s">
        <v>2415</v>
      </c>
      <c r="H325" s="124">
        <v>1</v>
      </c>
      <c r="I325" s="24"/>
      <c r="J325" s="125">
        <f>ROUND(I325*H325,0)</f>
        <v>0</v>
      </c>
      <c r="K325" s="122" t="s">
        <v>1</v>
      </c>
      <c r="L325" s="126"/>
      <c r="M325" s="127" t="s">
        <v>1</v>
      </c>
      <c r="N325" s="128" t="s">
        <v>40</v>
      </c>
      <c r="O325" s="129"/>
      <c r="P325" s="130">
        <f>O325*H325</f>
        <v>0</v>
      </c>
      <c r="Q325" s="130">
        <v>0</v>
      </c>
      <c r="R325" s="130">
        <f>Q325*H325</f>
        <v>0</v>
      </c>
      <c r="S325" s="130">
        <v>0</v>
      </c>
      <c r="T325" s="131">
        <f>S325*H325</f>
        <v>0</v>
      </c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R325" s="132" t="s">
        <v>2045</v>
      </c>
      <c r="AT325" s="132" t="s">
        <v>358</v>
      </c>
      <c r="AU325" s="132" t="s">
        <v>83</v>
      </c>
      <c r="AY325" s="39" t="s">
        <v>298</v>
      </c>
      <c r="BE325" s="133">
        <f>IF(N325="základní",J325,0)</f>
        <v>0</v>
      </c>
      <c r="BF325" s="133">
        <f>IF(N325="snížená",J325,0)</f>
        <v>0</v>
      </c>
      <c r="BG325" s="133">
        <f>IF(N325="zákl. přenesená",J325,0)</f>
        <v>0</v>
      </c>
      <c r="BH325" s="133">
        <f>IF(N325="sníž. přenesená",J325,0)</f>
        <v>0</v>
      </c>
      <c r="BI325" s="133">
        <f>IF(N325="nulová",J325,0)</f>
        <v>0</v>
      </c>
      <c r="BJ325" s="39" t="s">
        <v>8</v>
      </c>
      <c r="BK325" s="133">
        <f>ROUND(I325*H325,0)</f>
        <v>0</v>
      </c>
      <c r="BL325" s="39" t="s">
        <v>762</v>
      </c>
      <c r="BM325" s="132" t="s">
        <v>2416</v>
      </c>
    </row>
    <row r="326" spans="2:63" s="107" customFormat="1" ht="22.9" customHeight="1">
      <c r="B326" s="108"/>
      <c r="D326" s="109" t="s">
        <v>74</v>
      </c>
      <c r="E326" s="118" t="s">
        <v>2417</v>
      </c>
      <c r="F326" s="118" t="s">
        <v>2418</v>
      </c>
      <c r="J326" s="119">
        <f>BK326</f>
        <v>0</v>
      </c>
      <c r="L326" s="108"/>
      <c r="M326" s="112"/>
      <c r="N326" s="113"/>
      <c r="O326" s="113"/>
      <c r="P326" s="114">
        <f>P327</f>
        <v>0</v>
      </c>
      <c r="Q326" s="113"/>
      <c r="R326" s="114">
        <f>R327</f>
        <v>0</v>
      </c>
      <c r="S326" s="113"/>
      <c r="T326" s="115">
        <f>T327</f>
        <v>0</v>
      </c>
      <c r="AR326" s="109" t="s">
        <v>310</v>
      </c>
      <c r="AT326" s="116" t="s">
        <v>74</v>
      </c>
      <c r="AU326" s="116" t="s">
        <v>8</v>
      </c>
      <c r="AY326" s="109" t="s">
        <v>298</v>
      </c>
      <c r="BK326" s="117">
        <f>BK327</f>
        <v>0</v>
      </c>
    </row>
    <row r="327" spans="1:65" s="49" customFormat="1" ht="14.45" customHeight="1">
      <c r="A327" s="47"/>
      <c r="B327" s="46"/>
      <c r="C327" s="120" t="s">
        <v>1318</v>
      </c>
      <c r="D327" s="120" t="s">
        <v>358</v>
      </c>
      <c r="E327" s="121" t="s">
        <v>2419</v>
      </c>
      <c r="F327" s="122" t="s">
        <v>2420</v>
      </c>
      <c r="G327" s="123" t="s">
        <v>2415</v>
      </c>
      <c r="H327" s="124">
        <v>1</v>
      </c>
      <c r="I327" s="24"/>
      <c r="J327" s="125">
        <f>ROUND(I327*H327,0)</f>
        <v>0</v>
      </c>
      <c r="K327" s="122" t="s">
        <v>1</v>
      </c>
      <c r="L327" s="126"/>
      <c r="M327" s="127" t="s">
        <v>1</v>
      </c>
      <c r="N327" s="128" t="s">
        <v>40</v>
      </c>
      <c r="O327" s="129"/>
      <c r="P327" s="130">
        <f>O327*H327</f>
        <v>0</v>
      </c>
      <c r="Q327" s="130">
        <v>0</v>
      </c>
      <c r="R327" s="130">
        <f>Q327*H327</f>
        <v>0</v>
      </c>
      <c r="S327" s="130">
        <v>0</v>
      </c>
      <c r="T327" s="131">
        <f>S327*H327</f>
        <v>0</v>
      </c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R327" s="132" t="s">
        <v>2045</v>
      </c>
      <c r="AT327" s="132" t="s">
        <v>358</v>
      </c>
      <c r="AU327" s="132" t="s">
        <v>83</v>
      </c>
      <c r="AY327" s="39" t="s">
        <v>298</v>
      </c>
      <c r="BE327" s="133">
        <f>IF(N327="základní",J327,0)</f>
        <v>0</v>
      </c>
      <c r="BF327" s="133">
        <f>IF(N327="snížená",J327,0)</f>
        <v>0</v>
      </c>
      <c r="BG327" s="133">
        <f>IF(N327="zákl. přenesená",J327,0)</f>
        <v>0</v>
      </c>
      <c r="BH327" s="133">
        <f>IF(N327="sníž. přenesená",J327,0)</f>
        <v>0</v>
      </c>
      <c r="BI327" s="133">
        <f>IF(N327="nulová",J327,0)</f>
        <v>0</v>
      </c>
      <c r="BJ327" s="39" t="s">
        <v>8</v>
      </c>
      <c r="BK327" s="133">
        <f>ROUND(I327*H327,0)</f>
        <v>0</v>
      </c>
      <c r="BL327" s="39" t="s">
        <v>762</v>
      </c>
      <c r="BM327" s="132" t="s">
        <v>2421</v>
      </c>
    </row>
    <row r="328" spans="2:63" s="107" customFormat="1" ht="22.9" customHeight="1">
      <c r="B328" s="108"/>
      <c r="D328" s="109" t="s">
        <v>74</v>
      </c>
      <c r="E328" s="118" t="s">
        <v>2422</v>
      </c>
      <c r="F328" s="118" t="s">
        <v>2423</v>
      </c>
      <c r="J328" s="119">
        <f>BK328</f>
        <v>0</v>
      </c>
      <c r="L328" s="108"/>
      <c r="M328" s="112"/>
      <c r="N328" s="113"/>
      <c r="O328" s="113"/>
      <c r="P328" s="114">
        <f>P329</f>
        <v>0</v>
      </c>
      <c r="Q328" s="113"/>
      <c r="R328" s="114">
        <f>R329</f>
        <v>0</v>
      </c>
      <c r="S328" s="113"/>
      <c r="T328" s="115">
        <f>T329</f>
        <v>0</v>
      </c>
      <c r="AR328" s="109" t="s">
        <v>310</v>
      </c>
      <c r="AT328" s="116" t="s">
        <v>74</v>
      </c>
      <c r="AU328" s="116" t="s">
        <v>8</v>
      </c>
      <c r="AY328" s="109" t="s">
        <v>298</v>
      </c>
      <c r="BK328" s="117">
        <f>BK329</f>
        <v>0</v>
      </c>
    </row>
    <row r="329" spans="1:65" s="49" customFormat="1" ht="14.45" customHeight="1">
      <c r="A329" s="47"/>
      <c r="B329" s="46"/>
      <c r="C329" s="120" t="s">
        <v>1323</v>
      </c>
      <c r="D329" s="120" t="s">
        <v>358</v>
      </c>
      <c r="E329" s="121" t="s">
        <v>2424</v>
      </c>
      <c r="F329" s="122" t="s">
        <v>2425</v>
      </c>
      <c r="G329" s="123" t="s">
        <v>2036</v>
      </c>
      <c r="H329" s="25"/>
      <c r="I329" s="134">
        <f>(J185+J253+J255+J257)/100</f>
        <v>0</v>
      </c>
      <c r="J329" s="125">
        <f>ROUND(I329*H329,0)</f>
        <v>0</v>
      </c>
      <c r="K329" s="122" t="s">
        <v>1</v>
      </c>
      <c r="L329" s="126"/>
      <c r="M329" s="143" t="s">
        <v>1</v>
      </c>
      <c r="N329" s="144" t="s">
        <v>40</v>
      </c>
      <c r="O329" s="145"/>
      <c r="P329" s="146">
        <f>O329*H329</f>
        <v>0</v>
      </c>
      <c r="Q329" s="146">
        <v>0</v>
      </c>
      <c r="R329" s="146">
        <f>Q329*H329</f>
        <v>0</v>
      </c>
      <c r="S329" s="146">
        <v>0</v>
      </c>
      <c r="T329" s="147">
        <f>S329*H329</f>
        <v>0</v>
      </c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R329" s="132" t="s">
        <v>2045</v>
      </c>
      <c r="AT329" s="132" t="s">
        <v>358</v>
      </c>
      <c r="AU329" s="132" t="s">
        <v>83</v>
      </c>
      <c r="AY329" s="39" t="s">
        <v>298</v>
      </c>
      <c r="BE329" s="133">
        <f>IF(N329="základní",J329,0)</f>
        <v>0</v>
      </c>
      <c r="BF329" s="133">
        <f>IF(N329="snížená",J329,0)</f>
        <v>0</v>
      </c>
      <c r="BG329" s="133">
        <f>IF(N329="zákl. přenesená",J329,0)</f>
        <v>0</v>
      </c>
      <c r="BH329" s="133">
        <f>IF(N329="sníž. přenesená",J329,0)</f>
        <v>0</v>
      </c>
      <c r="BI329" s="133">
        <f>IF(N329="nulová",J329,0)</f>
        <v>0</v>
      </c>
      <c r="BJ329" s="39" t="s">
        <v>8</v>
      </c>
      <c r="BK329" s="133">
        <f>ROUND(I329*H329,0)</f>
        <v>0</v>
      </c>
      <c r="BL329" s="39" t="s">
        <v>762</v>
      </c>
      <c r="BM329" s="132" t="s">
        <v>2426</v>
      </c>
    </row>
    <row r="330" spans="1:31" s="49" customFormat="1" ht="6.95" customHeight="1">
      <c r="A330" s="47"/>
      <c r="B330" s="73"/>
      <c r="C330" s="74"/>
      <c r="D330" s="74"/>
      <c r="E330" s="74"/>
      <c r="F330" s="74"/>
      <c r="G330" s="74"/>
      <c r="H330" s="74"/>
      <c r="I330" s="74"/>
      <c r="J330" s="74"/>
      <c r="K330" s="74"/>
      <c r="L330" s="46"/>
      <c r="M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</row>
    <row r="331" s="38" customFormat="1" ht="12"/>
    <row r="332" s="38" customFormat="1" ht="12"/>
    <row r="333" s="38" customFormat="1" ht="12"/>
    <row r="334" s="38" customFormat="1" ht="12"/>
    <row r="335" s="38" customFormat="1" ht="12"/>
    <row r="336" s="38" customFormat="1" ht="12"/>
    <row r="337" s="38" customFormat="1" ht="12"/>
  </sheetData>
  <sheetProtection password="D62F" sheet="1" objects="1" scenarios="1"/>
  <autoFilter ref="C142:K329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80">
      <selection activeCell="J200" sqref="J200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100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2427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1592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tr">
        <f>IF('Rekapitulace stavby'!AN10="","",'Rekapitulace stavby'!AN10)</f>
        <v/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tr">
        <f>IF('Rekapitulace stavby'!E11="","",'Rekapitulace stavby'!E11)</f>
        <v>ZOO Dvůr Králové a.s., Štefánikova 1029, D.K.n.L.</v>
      </c>
      <c r="F17" s="47"/>
      <c r="G17" s="47"/>
      <c r="H17" s="47"/>
      <c r="I17" s="45" t="s">
        <v>26</v>
      </c>
      <c r="J17" s="50" t="str">
        <f>IF('Rekapitulace stavby'!AN11="","",'Rekapitulace stavby'!AN11)</f>
        <v/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tr">
        <f>IF('Rekapitulace stavby'!AN16="","",'Rekapitulace stavby'!AN16)</f>
        <v/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tr">
        <f>IF('Rekapitulace stavby'!E17="","",'Rekapitulace stavby'!E17)</f>
        <v>Projektis spol. s r.o., Legionářská 562, D.K.n.L.</v>
      </c>
      <c r="F23" s="47"/>
      <c r="G23" s="47"/>
      <c r="H23" s="47"/>
      <c r="I23" s="45" t="s">
        <v>26</v>
      </c>
      <c r="J23" s="50" t="str">
        <f>IF('Rekapitulace stavby'!AN17="","",'Rekapitulace stavby'!AN17)</f>
        <v/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tr">
        <f>IF('Rekapitulace stavby'!AN19="","",'Rekapitulace stavby'!AN19)</f>
        <v/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tr">
        <f>IF('Rekapitulace stavby'!E20="","",'Rekapitulace stavby'!E20)</f>
        <v>ing. V. Švehla</v>
      </c>
      <c r="F26" s="47"/>
      <c r="G26" s="47"/>
      <c r="H26" s="47"/>
      <c r="I26" s="45" t="s">
        <v>26</v>
      </c>
      <c r="J26" s="50" t="str">
        <f>IF('Rekapitulace stavby'!AN20="","",'Rekapitulace stavby'!AN20)</f>
        <v/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ROUND(J131,0)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ROUND((SUM(BE131:BE200)),0)</f>
        <v>0</v>
      </c>
      <c r="G35" s="47"/>
      <c r="H35" s="47"/>
      <c r="I35" s="59">
        <v>0.21</v>
      </c>
      <c r="J35" s="58">
        <f>ROUND(((SUM(BE131:BE200))*I35),0)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ROUND((SUM(BF131:BF200)),0)</f>
        <v>0</v>
      </c>
      <c r="G36" s="47"/>
      <c r="H36" s="47"/>
      <c r="I36" s="59">
        <v>0.15</v>
      </c>
      <c r="J36" s="58">
        <f>ROUND(((SUM(BF131:BF200))*I36),0)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ROUND((SUM(BG131:BG200)),0)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ROUND((SUM(BH131:BH200)),0)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ROUND((SUM(BI131:BI200)),0)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fb - MaR - Změna B, 2. 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 xml:space="preserve"> 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J131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1915</v>
      </c>
      <c r="E99" s="84"/>
      <c r="F99" s="84"/>
      <c r="G99" s="84"/>
      <c r="H99" s="84"/>
      <c r="I99" s="84"/>
      <c r="J99" s="85">
        <f>J132</f>
        <v>0</v>
      </c>
      <c r="L99" s="82"/>
    </row>
    <row r="100" spans="2:12" s="238" customFormat="1" ht="19.9" customHeight="1">
      <c r="B100" s="86"/>
      <c r="D100" s="87" t="s">
        <v>2428</v>
      </c>
      <c r="E100" s="88"/>
      <c r="F100" s="88"/>
      <c r="G100" s="88"/>
      <c r="H100" s="88"/>
      <c r="I100" s="88"/>
      <c r="J100" s="89">
        <f>J133</f>
        <v>0</v>
      </c>
      <c r="L100" s="86"/>
    </row>
    <row r="101" spans="2:12" s="238" customFormat="1" ht="14.85" customHeight="1">
      <c r="B101" s="86"/>
      <c r="D101" s="87" t="s">
        <v>2429</v>
      </c>
      <c r="E101" s="88"/>
      <c r="F101" s="88"/>
      <c r="G101" s="88"/>
      <c r="H101" s="88"/>
      <c r="I101" s="88"/>
      <c r="J101" s="89">
        <f>J134</f>
        <v>0</v>
      </c>
      <c r="L101" s="86"/>
    </row>
    <row r="102" spans="2:12" s="238" customFormat="1" ht="14.85" customHeight="1">
      <c r="B102" s="86"/>
      <c r="D102" s="87" t="s">
        <v>2430</v>
      </c>
      <c r="E102" s="88"/>
      <c r="F102" s="88"/>
      <c r="G102" s="88"/>
      <c r="H102" s="88"/>
      <c r="I102" s="88"/>
      <c r="J102" s="89">
        <f>J144</f>
        <v>0</v>
      </c>
      <c r="L102" s="86"/>
    </row>
    <row r="103" spans="2:12" s="238" customFormat="1" ht="14.85" customHeight="1">
      <c r="B103" s="86"/>
      <c r="D103" s="87" t="s">
        <v>2431</v>
      </c>
      <c r="E103" s="88"/>
      <c r="F103" s="88"/>
      <c r="G103" s="88"/>
      <c r="H103" s="88"/>
      <c r="I103" s="88"/>
      <c r="J103" s="89">
        <f>J151</f>
        <v>0</v>
      </c>
      <c r="L103" s="86"/>
    </row>
    <row r="104" spans="2:12" s="238" customFormat="1" ht="14.85" customHeight="1">
      <c r="B104" s="86"/>
      <c r="D104" s="87" t="s">
        <v>2432</v>
      </c>
      <c r="E104" s="88"/>
      <c r="F104" s="88"/>
      <c r="G104" s="88"/>
      <c r="H104" s="88"/>
      <c r="I104" s="88"/>
      <c r="J104" s="89">
        <f>J158</f>
        <v>0</v>
      </c>
      <c r="L104" s="86"/>
    </row>
    <row r="105" spans="2:12" s="238" customFormat="1" ht="14.85" customHeight="1">
      <c r="B105" s="86"/>
      <c r="D105" s="87" t="s">
        <v>2433</v>
      </c>
      <c r="E105" s="88"/>
      <c r="F105" s="88"/>
      <c r="G105" s="88"/>
      <c r="H105" s="88"/>
      <c r="I105" s="88"/>
      <c r="J105" s="89">
        <f>J161</f>
        <v>0</v>
      </c>
      <c r="L105" s="86"/>
    </row>
    <row r="106" spans="2:12" s="238" customFormat="1" ht="14.85" customHeight="1">
      <c r="B106" s="86"/>
      <c r="D106" s="87" t="s">
        <v>2434</v>
      </c>
      <c r="E106" s="88"/>
      <c r="F106" s="88"/>
      <c r="G106" s="88"/>
      <c r="H106" s="88"/>
      <c r="I106" s="88"/>
      <c r="J106" s="89">
        <f>J163</f>
        <v>0</v>
      </c>
      <c r="L106" s="86"/>
    </row>
    <row r="107" spans="2:12" s="238" customFormat="1" ht="14.85" customHeight="1">
      <c r="B107" s="86"/>
      <c r="D107" s="87" t="s">
        <v>2435</v>
      </c>
      <c r="E107" s="88"/>
      <c r="F107" s="88"/>
      <c r="G107" s="88"/>
      <c r="H107" s="88"/>
      <c r="I107" s="88"/>
      <c r="J107" s="89">
        <f>J170</f>
        <v>0</v>
      </c>
      <c r="L107" s="86"/>
    </row>
    <row r="108" spans="2:12" s="238" customFormat="1" ht="14.85" customHeight="1">
      <c r="B108" s="86"/>
      <c r="D108" s="87" t="s">
        <v>2436</v>
      </c>
      <c r="E108" s="88"/>
      <c r="F108" s="88"/>
      <c r="G108" s="88"/>
      <c r="H108" s="88"/>
      <c r="I108" s="88"/>
      <c r="J108" s="89">
        <f>J172</f>
        <v>0</v>
      </c>
      <c r="L108" s="86"/>
    </row>
    <row r="109" spans="2:12" s="238" customFormat="1" ht="14.85" customHeight="1">
      <c r="B109" s="86"/>
      <c r="D109" s="87" t="s">
        <v>2437</v>
      </c>
      <c r="E109" s="88"/>
      <c r="F109" s="88"/>
      <c r="G109" s="88"/>
      <c r="H109" s="88"/>
      <c r="I109" s="88"/>
      <c r="J109" s="89">
        <f>J177</f>
        <v>0</v>
      </c>
      <c r="L109" s="86"/>
    </row>
    <row r="110" spans="1:31" s="49" customFormat="1" ht="21.75" customHeight="1">
      <c r="A110" s="47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6.95" customHeight="1">
      <c r="A111" s="47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="38" customFormat="1" ht="12"/>
    <row r="113" s="38" customFormat="1" ht="12"/>
    <row r="114" s="38" customFormat="1" ht="12"/>
    <row r="115" spans="1:31" s="49" customFormat="1" ht="6.95" customHeight="1">
      <c r="A115" s="47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24.95" customHeight="1">
      <c r="A116" s="47"/>
      <c r="B116" s="46"/>
      <c r="C116" s="43" t="s">
        <v>283</v>
      </c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6.95" customHeight="1">
      <c r="A117" s="47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2" customHeight="1">
      <c r="A118" s="47"/>
      <c r="B118" s="46"/>
      <c r="C118" s="45" t="s">
        <v>16</v>
      </c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6.5" customHeight="1">
      <c r="A119" s="47"/>
      <c r="B119" s="46"/>
      <c r="C119" s="47"/>
      <c r="D119" s="47"/>
      <c r="E119" s="292" t="str">
        <f>E7</f>
        <v>Expozice Jihozápadní Afrika, ZOO Dvůr Králové a.s. - Změna B, 2.etapa</v>
      </c>
      <c r="F119" s="293"/>
      <c r="G119" s="293"/>
      <c r="H119" s="293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2:12" s="38" customFormat="1" ht="12" customHeight="1">
      <c r="B120" s="42"/>
      <c r="C120" s="45" t="s">
        <v>171</v>
      </c>
      <c r="L120" s="42"/>
    </row>
    <row r="121" spans="1:31" s="49" customFormat="1" ht="16.5" customHeight="1">
      <c r="A121" s="47"/>
      <c r="B121" s="46"/>
      <c r="C121" s="47"/>
      <c r="D121" s="47"/>
      <c r="E121" s="292" t="s">
        <v>175</v>
      </c>
      <c r="F121" s="291"/>
      <c r="G121" s="291"/>
      <c r="H121" s="291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2" customHeight="1">
      <c r="A122" s="47"/>
      <c r="B122" s="46"/>
      <c r="C122" s="45" t="s">
        <v>179</v>
      </c>
      <c r="D122" s="47"/>
      <c r="E122" s="47"/>
      <c r="F122" s="47"/>
      <c r="G122" s="47"/>
      <c r="H122" s="47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16.5" customHeight="1">
      <c r="A123" s="47"/>
      <c r="B123" s="46"/>
      <c r="C123" s="47"/>
      <c r="D123" s="47"/>
      <c r="E123" s="249" t="str">
        <f>E11</f>
        <v>fb - MaR - Změna B, 2. etapa</v>
      </c>
      <c r="F123" s="291"/>
      <c r="G123" s="291"/>
      <c r="H123" s="291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6.95" customHeight="1">
      <c r="A124" s="47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12" customHeight="1">
      <c r="A125" s="47"/>
      <c r="B125" s="46"/>
      <c r="C125" s="45" t="s">
        <v>20</v>
      </c>
      <c r="D125" s="47"/>
      <c r="E125" s="47"/>
      <c r="F125" s="50" t="str">
        <f>F14</f>
        <v xml:space="preserve"> </v>
      </c>
      <c r="G125" s="47"/>
      <c r="H125" s="47"/>
      <c r="I125" s="45" t="s">
        <v>22</v>
      </c>
      <c r="J125" s="210">
        <f>IF(J14="","",J14)</f>
        <v>0</v>
      </c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6.95" customHeight="1">
      <c r="A126" s="47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40.15" customHeight="1">
      <c r="A127" s="47"/>
      <c r="B127" s="46"/>
      <c r="C127" s="45" t="s">
        <v>23</v>
      </c>
      <c r="D127" s="47"/>
      <c r="E127" s="47"/>
      <c r="F127" s="50" t="str">
        <f>E17</f>
        <v>ZOO Dvůr Králové a.s., Štefánikova 1029, D.K.n.L.</v>
      </c>
      <c r="G127" s="47"/>
      <c r="H127" s="47"/>
      <c r="I127" s="45" t="s">
        <v>29</v>
      </c>
      <c r="J127" s="77" t="str">
        <f>E23</f>
        <v>Projektis spol. s r.o., Legionářská 562, D.K.n.L.</v>
      </c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15.2" customHeight="1">
      <c r="A128" s="47"/>
      <c r="B128" s="46"/>
      <c r="C128" s="45" t="s">
        <v>27</v>
      </c>
      <c r="D128" s="47"/>
      <c r="E128" s="47"/>
      <c r="F128" s="50" t="str">
        <f>IF(E20="","",E20)</f>
        <v>Vyplň údaj</v>
      </c>
      <c r="G128" s="47"/>
      <c r="H128" s="47"/>
      <c r="I128" s="45" t="s">
        <v>32</v>
      </c>
      <c r="J128" s="77" t="str">
        <f>E26</f>
        <v>ing. V. Švehla</v>
      </c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49" customFormat="1" ht="10.35" customHeight="1">
      <c r="A129" s="47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s="99" customFormat="1" ht="29.25" customHeight="1">
      <c r="A130" s="90"/>
      <c r="B130" s="91"/>
      <c r="C130" s="92" t="s">
        <v>284</v>
      </c>
      <c r="D130" s="93" t="s">
        <v>60</v>
      </c>
      <c r="E130" s="93" t="s">
        <v>56</v>
      </c>
      <c r="F130" s="93" t="s">
        <v>57</v>
      </c>
      <c r="G130" s="93" t="s">
        <v>285</v>
      </c>
      <c r="H130" s="93" t="s">
        <v>286</v>
      </c>
      <c r="I130" s="93" t="s">
        <v>287</v>
      </c>
      <c r="J130" s="93" t="s">
        <v>258</v>
      </c>
      <c r="K130" s="94" t="s">
        <v>288</v>
      </c>
      <c r="L130" s="95"/>
      <c r="M130" s="96" t="s">
        <v>1</v>
      </c>
      <c r="N130" s="97" t="s">
        <v>39</v>
      </c>
      <c r="O130" s="97" t="s">
        <v>289</v>
      </c>
      <c r="P130" s="97" t="s">
        <v>290</v>
      </c>
      <c r="Q130" s="97" t="s">
        <v>291</v>
      </c>
      <c r="R130" s="97" t="s">
        <v>292</v>
      </c>
      <c r="S130" s="97" t="s">
        <v>293</v>
      </c>
      <c r="T130" s="98" t="s">
        <v>294</v>
      </c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</row>
    <row r="131" spans="1:63" s="49" customFormat="1" ht="22.9" customHeight="1">
      <c r="A131" s="47"/>
      <c r="B131" s="46"/>
      <c r="C131" s="100" t="s">
        <v>295</v>
      </c>
      <c r="D131" s="47"/>
      <c r="E131" s="47"/>
      <c r="F131" s="47"/>
      <c r="G131" s="47"/>
      <c r="H131" s="47"/>
      <c r="I131" s="47"/>
      <c r="J131" s="101">
        <f>BK131</f>
        <v>0</v>
      </c>
      <c r="K131" s="47"/>
      <c r="L131" s="46"/>
      <c r="M131" s="102"/>
      <c r="N131" s="103"/>
      <c r="O131" s="55"/>
      <c r="P131" s="104">
        <f>P132</f>
        <v>0</v>
      </c>
      <c r="Q131" s="55"/>
      <c r="R131" s="104">
        <f>R132</f>
        <v>0</v>
      </c>
      <c r="S131" s="55"/>
      <c r="T131" s="105">
        <f>T132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T131" s="39" t="s">
        <v>74</v>
      </c>
      <c r="AU131" s="39" t="s">
        <v>260</v>
      </c>
      <c r="BK131" s="106">
        <f>BK132</f>
        <v>0</v>
      </c>
    </row>
    <row r="132" spans="2:63" s="107" customFormat="1" ht="25.9" customHeight="1">
      <c r="B132" s="108"/>
      <c r="D132" s="109" t="s">
        <v>74</v>
      </c>
      <c r="E132" s="110" t="s">
        <v>358</v>
      </c>
      <c r="F132" s="110" t="s">
        <v>1932</v>
      </c>
      <c r="J132" s="111">
        <f>BK132</f>
        <v>0</v>
      </c>
      <c r="L132" s="108"/>
      <c r="M132" s="112"/>
      <c r="N132" s="113"/>
      <c r="O132" s="113"/>
      <c r="P132" s="114">
        <f>P133</f>
        <v>0</v>
      </c>
      <c r="Q132" s="113"/>
      <c r="R132" s="114">
        <f>R133</f>
        <v>0</v>
      </c>
      <c r="S132" s="113"/>
      <c r="T132" s="115">
        <f>T133</f>
        <v>0</v>
      </c>
      <c r="AR132" s="109" t="s">
        <v>310</v>
      </c>
      <c r="AT132" s="116" t="s">
        <v>74</v>
      </c>
      <c r="AU132" s="116" t="s">
        <v>75</v>
      </c>
      <c r="AY132" s="109" t="s">
        <v>298</v>
      </c>
      <c r="BK132" s="117">
        <f>BK133</f>
        <v>0</v>
      </c>
    </row>
    <row r="133" spans="2:63" s="107" customFormat="1" ht="22.9" customHeight="1">
      <c r="B133" s="108"/>
      <c r="D133" s="109" t="s">
        <v>74</v>
      </c>
      <c r="E133" s="118" t="s">
        <v>2438</v>
      </c>
      <c r="F133" s="118" t="s">
        <v>2439</v>
      </c>
      <c r="J133" s="119">
        <f>BK133</f>
        <v>0</v>
      </c>
      <c r="L133" s="108"/>
      <c r="M133" s="112"/>
      <c r="N133" s="113"/>
      <c r="O133" s="113"/>
      <c r="P133" s="114">
        <f>P134+P144+P151+P158+P161+P163+P170+P172+P177</f>
        <v>0</v>
      </c>
      <c r="Q133" s="113"/>
      <c r="R133" s="114">
        <f>R134+R144+R151+R158+R161+R163+R170+R172+R177</f>
        <v>0</v>
      </c>
      <c r="S133" s="113"/>
      <c r="T133" s="115">
        <f>T134+T144+T151+T158+T161+T163+T170+T172+T177</f>
        <v>0</v>
      </c>
      <c r="AR133" s="109" t="s">
        <v>310</v>
      </c>
      <c r="AT133" s="116" t="s">
        <v>74</v>
      </c>
      <c r="AU133" s="116" t="s">
        <v>8</v>
      </c>
      <c r="AY133" s="109" t="s">
        <v>298</v>
      </c>
      <c r="BK133" s="117">
        <f>BK134+BK144+BK151+BK158+BK161+BK163+BK170+BK172+BK177</f>
        <v>0</v>
      </c>
    </row>
    <row r="134" spans="2:63" s="107" customFormat="1" ht="20.85" customHeight="1">
      <c r="B134" s="108"/>
      <c r="D134" s="109" t="s">
        <v>74</v>
      </c>
      <c r="E134" s="118" t="s">
        <v>2440</v>
      </c>
      <c r="F134" s="118" t="s">
        <v>2441</v>
      </c>
      <c r="J134" s="119">
        <f>BK134</f>
        <v>0</v>
      </c>
      <c r="L134" s="108"/>
      <c r="M134" s="112"/>
      <c r="N134" s="113"/>
      <c r="O134" s="113"/>
      <c r="P134" s="114">
        <f>SUM(P135:P143)</f>
        <v>0</v>
      </c>
      <c r="Q134" s="113"/>
      <c r="R134" s="114">
        <f>SUM(R135:R143)</f>
        <v>0</v>
      </c>
      <c r="S134" s="113"/>
      <c r="T134" s="115">
        <f>SUM(T135:T143)</f>
        <v>0</v>
      </c>
      <c r="AR134" s="109" t="s">
        <v>8</v>
      </c>
      <c r="AT134" s="116" t="s">
        <v>74</v>
      </c>
      <c r="AU134" s="116" t="s">
        <v>83</v>
      </c>
      <c r="AY134" s="109" t="s">
        <v>298</v>
      </c>
      <c r="BK134" s="117">
        <f>SUM(BK135:BK143)</f>
        <v>0</v>
      </c>
    </row>
    <row r="135" spans="1:65" s="49" customFormat="1" ht="14.45" customHeight="1">
      <c r="A135" s="47"/>
      <c r="B135" s="46"/>
      <c r="C135" s="120" t="s">
        <v>8</v>
      </c>
      <c r="D135" s="120" t="s">
        <v>358</v>
      </c>
      <c r="E135" s="121" t="s">
        <v>2442</v>
      </c>
      <c r="F135" s="122" t="s">
        <v>2443</v>
      </c>
      <c r="G135" s="123" t="s">
        <v>438</v>
      </c>
      <c r="H135" s="124">
        <v>2</v>
      </c>
      <c r="I135" s="24"/>
      <c r="J135" s="125">
        <f aca="true" t="shared" si="0" ref="J135:J143">ROUND(I135*H135,0)</f>
        <v>0</v>
      </c>
      <c r="K135" s="122" t="s">
        <v>1</v>
      </c>
      <c r="L135" s="126"/>
      <c r="M135" s="127" t="s">
        <v>1</v>
      </c>
      <c r="N135" s="128" t="s">
        <v>40</v>
      </c>
      <c r="O135" s="129"/>
      <c r="P135" s="130">
        <f aca="true" t="shared" si="1" ref="P135:P143">O135*H135</f>
        <v>0</v>
      </c>
      <c r="Q135" s="130">
        <v>0</v>
      </c>
      <c r="R135" s="130">
        <f aca="true" t="shared" si="2" ref="R135:R143">Q135*H135</f>
        <v>0</v>
      </c>
      <c r="S135" s="130">
        <v>0</v>
      </c>
      <c r="T135" s="131">
        <f aca="true" t="shared" si="3" ref="T135:T143">S135*H135</f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340</v>
      </c>
      <c r="AT135" s="132" t="s">
        <v>358</v>
      </c>
      <c r="AU135" s="132" t="s">
        <v>310</v>
      </c>
      <c r="AY135" s="39" t="s">
        <v>298</v>
      </c>
      <c r="BE135" s="133">
        <f aca="true" t="shared" si="4" ref="BE135:BE143">IF(N135="základní",J135,0)</f>
        <v>0</v>
      </c>
      <c r="BF135" s="133">
        <f aca="true" t="shared" si="5" ref="BF135:BF143">IF(N135="snížená",J135,0)</f>
        <v>0</v>
      </c>
      <c r="BG135" s="133">
        <f aca="true" t="shared" si="6" ref="BG135:BG143">IF(N135="zákl. přenesená",J135,0)</f>
        <v>0</v>
      </c>
      <c r="BH135" s="133">
        <f aca="true" t="shared" si="7" ref="BH135:BH143">IF(N135="sníž. přenesená",J135,0)</f>
        <v>0</v>
      </c>
      <c r="BI135" s="133">
        <f aca="true" t="shared" si="8" ref="BI135:BI143">IF(N135="nulová",J135,0)</f>
        <v>0</v>
      </c>
      <c r="BJ135" s="39" t="s">
        <v>8</v>
      </c>
      <c r="BK135" s="133">
        <f aca="true" t="shared" si="9" ref="BK135:BK143">ROUND(I135*H135,0)</f>
        <v>0</v>
      </c>
      <c r="BL135" s="39" t="s">
        <v>304</v>
      </c>
      <c r="BM135" s="132" t="s">
        <v>83</v>
      </c>
    </row>
    <row r="136" spans="1:65" s="49" customFormat="1" ht="14.45" customHeight="1">
      <c r="A136" s="47"/>
      <c r="B136" s="46"/>
      <c r="C136" s="120" t="s">
        <v>83</v>
      </c>
      <c r="D136" s="120" t="s">
        <v>358</v>
      </c>
      <c r="E136" s="121" t="s">
        <v>2444</v>
      </c>
      <c r="F136" s="122" t="s">
        <v>2445</v>
      </c>
      <c r="G136" s="123" t="s">
        <v>438</v>
      </c>
      <c r="H136" s="124">
        <v>2</v>
      </c>
      <c r="I136" s="24"/>
      <c r="J136" s="125">
        <f t="shared" si="0"/>
        <v>0</v>
      </c>
      <c r="K136" s="122" t="s">
        <v>1</v>
      </c>
      <c r="L136" s="126"/>
      <c r="M136" s="127" t="s">
        <v>1</v>
      </c>
      <c r="N136" s="128" t="s">
        <v>40</v>
      </c>
      <c r="O136" s="129"/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340</v>
      </c>
      <c r="AT136" s="132" t="s">
        <v>358</v>
      </c>
      <c r="AU136" s="132" t="s">
        <v>310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304</v>
      </c>
      <c r="BM136" s="132" t="s">
        <v>304</v>
      </c>
    </row>
    <row r="137" spans="1:65" s="49" customFormat="1" ht="24.2" customHeight="1">
      <c r="A137" s="47"/>
      <c r="B137" s="46"/>
      <c r="C137" s="120" t="s">
        <v>310</v>
      </c>
      <c r="D137" s="120" t="s">
        <v>358</v>
      </c>
      <c r="E137" s="121" t="s">
        <v>2446</v>
      </c>
      <c r="F137" s="122" t="s">
        <v>2447</v>
      </c>
      <c r="G137" s="123" t="s">
        <v>438</v>
      </c>
      <c r="H137" s="124">
        <v>1</v>
      </c>
      <c r="I137" s="24"/>
      <c r="J137" s="125">
        <f t="shared" si="0"/>
        <v>0</v>
      </c>
      <c r="K137" s="122" t="s">
        <v>1</v>
      </c>
      <c r="L137" s="126"/>
      <c r="M137" s="127" t="s">
        <v>1</v>
      </c>
      <c r="N137" s="128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340</v>
      </c>
      <c r="AT137" s="132" t="s">
        <v>358</v>
      </c>
      <c r="AU137" s="132" t="s">
        <v>310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304</v>
      </c>
      <c r="BM137" s="132" t="s">
        <v>332</v>
      </c>
    </row>
    <row r="138" spans="1:65" s="49" customFormat="1" ht="14.45" customHeight="1">
      <c r="A138" s="47"/>
      <c r="B138" s="46"/>
      <c r="C138" s="120" t="s">
        <v>304</v>
      </c>
      <c r="D138" s="120" t="s">
        <v>358</v>
      </c>
      <c r="E138" s="121" t="s">
        <v>2448</v>
      </c>
      <c r="F138" s="122" t="s">
        <v>2449</v>
      </c>
      <c r="G138" s="123" t="s">
        <v>438</v>
      </c>
      <c r="H138" s="124">
        <v>2</v>
      </c>
      <c r="I138" s="24"/>
      <c r="J138" s="125">
        <f t="shared" si="0"/>
        <v>0</v>
      </c>
      <c r="K138" s="122" t="s">
        <v>1</v>
      </c>
      <c r="L138" s="126"/>
      <c r="M138" s="127" t="s">
        <v>1</v>
      </c>
      <c r="N138" s="128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340</v>
      </c>
      <c r="AT138" s="132" t="s">
        <v>358</v>
      </c>
      <c r="AU138" s="132" t="s">
        <v>310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304</v>
      </c>
      <c r="BM138" s="132" t="s">
        <v>340</v>
      </c>
    </row>
    <row r="139" spans="1:65" s="49" customFormat="1" ht="14.45" customHeight="1">
      <c r="A139" s="47"/>
      <c r="B139" s="46"/>
      <c r="C139" s="120" t="s">
        <v>327</v>
      </c>
      <c r="D139" s="120" t="s">
        <v>358</v>
      </c>
      <c r="E139" s="121" t="s">
        <v>2450</v>
      </c>
      <c r="F139" s="122" t="s">
        <v>2451</v>
      </c>
      <c r="G139" s="123" t="s">
        <v>438</v>
      </c>
      <c r="H139" s="124">
        <v>4</v>
      </c>
      <c r="I139" s="24"/>
      <c r="J139" s="125">
        <f t="shared" si="0"/>
        <v>0</v>
      </c>
      <c r="K139" s="122" t="s">
        <v>1</v>
      </c>
      <c r="L139" s="126"/>
      <c r="M139" s="127" t="s">
        <v>1</v>
      </c>
      <c r="N139" s="128" t="s">
        <v>40</v>
      </c>
      <c r="O139" s="129"/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340</v>
      </c>
      <c r="AT139" s="132" t="s">
        <v>358</v>
      </c>
      <c r="AU139" s="132" t="s">
        <v>310</v>
      </c>
      <c r="AY139" s="39" t="s">
        <v>298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39" t="s">
        <v>8</v>
      </c>
      <c r="BK139" s="133">
        <f t="shared" si="9"/>
        <v>0</v>
      </c>
      <c r="BL139" s="39" t="s">
        <v>304</v>
      </c>
      <c r="BM139" s="132" t="s">
        <v>350</v>
      </c>
    </row>
    <row r="140" spans="1:65" s="49" customFormat="1" ht="24.2" customHeight="1">
      <c r="A140" s="47"/>
      <c r="B140" s="46"/>
      <c r="C140" s="120" t="s">
        <v>332</v>
      </c>
      <c r="D140" s="120" t="s">
        <v>358</v>
      </c>
      <c r="E140" s="121" t="s">
        <v>2452</v>
      </c>
      <c r="F140" s="122" t="s">
        <v>2453</v>
      </c>
      <c r="G140" s="123" t="s">
        <v>438</v>
      </c>
      <c r="H140" s="124">
        <v>2</v>
      </c>
      <c r="I140" s="24"/>
      <c r="J140" s="125">
        <f t="shared" si="0"/>
        <v>0</v>
      </c>
      <c r="K140" s="122" t="s">
        <v>1</v>
      </c>
      <c r="L140" s="126"/>
      <c r="M140" s="127" t="s">
        <v>1</v>
      </c>
      <c r="N140" s="128" t="s">
        <v>40</v>
      </c>
      <c r="O140" s="129"/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340</v>
      </c>
      <c r="AT140" s="132" t="s">
        <v>358</v>
      </c>
      <c r="AU140" s="132" t="s">
        <v>310</v>
      </c>
      <c r="AY140" s="39" t="s">
        <v>298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39" t="s">
        <v>8</v>
      </c>
      <c r="BK140" s="133">
        <f t="shared" si="9"/>
        <v>0</v>
      </c>
      <c r="BL140" s="39" t="s">
        <v>304</v>
      </c>
      <c r="BM140" s="132" t="s">
        <v>363</v>
      </c>
    </row>
    <row r="141" spans="1:65" s="49" customFormat="1" ht="24.2" customHeight="1">
      <c r="A141" s="47"/>
      <c r="B141" s="46"/>
      <c r="C141" s="120" t="s">
        <v>336</v>
      </c>
      <c r="D141" s="120" t="s">
        <v>358</v>
      </c>
      <c r="E141" s="121" t="s">
        <v>2454</v>
      </c>
      <c r="F141" s="122" t="s">
        <v>2455</v>
      </c>
      <c r="G141" s="123" t="s">
        <v>438</v>
      </c>
      <c r="H141" s="124">
        <v>2</v>
      </c>
      <c r="I141" s="24"/>
      <c r="J141" s="125">
        <f t="shared" si="0"/>
        <v>0</v>
      </c>
      <c r="K141" s="122" t="s">
        <v>1</v>
      </c>
      <c r="L141" s="126"/>
      <c r="M141" s="127" t="s">
        <v>1</v>
      </c>
      <c r="N141" s="128" t="s">
        <v>40</v>
      </c>
      <c r="O141" s="129"/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340</v>
      </c>
      <c r="AT141" s="132" t="s">
        <v>358</v>
      </c>
      <c r="AU141" s="132" t="s">
        <v>310</v>
      </c>
      <c r="AY141" s="39" t="s">
        <v>298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39" t="s">
        <v>8</v>
      </c>
      <c r="BK141" s="133">
        <f t="shared" si="9"/>
        <v>0</v>
      </c>
      <c r="BL141" s="39" t="s">
        <v>304</v>
      </c>
      <c r="BM141" s="132" t="s">
        <v>371</v>
      </c>
    </row>
    <row r="142" spans="1:65" s="49" customFormat="1" ht="14.45" customHeight="1">
      <c r="A142" s="47"/>
      <c r="B142" s="46"/>
      <c r="C142" s="120" t="s">
        <v>340</v>
      </c>
      <c r="D142" s="120" t="s">
        <v>358</v>
      </c>
      <c r="E142" s="121" t="s">
        <v>2456</v>
      </c>
      <c r="F142" s="122" t="s">
        <v>2457</v>
      </c>
      <c r="G142" s="123" t="s">
        <v>438</v>
      </c>
      <c r="H142" s="124">
        <v>1</v>
      </c>
      <c r="I142" s="24"/>
      <c r="J142" s="125">
        <f t="shared" si="0"/>
        <v>0</v>
      </c>
      <c r="K142" s="122" t="s">
        <v>1</v>
      </c>
      <c r="L142" s="126"/>
      <c r="M142" s="127" t="s">
        <v>1</v>
      </c>
      <c r="N142" s="128" t="s">
        <v>40</v>
      </c>
      <c r="O142" s="129"/>
      <c r="P142" s="130">
        <f t="shared" si="1"/>
        <v>0</v>
      </c>
      <c r="Q142" s="130">
        <v>0</v>
      </c>
      <c r="R142" s="130">
        <f t="shared" si="2"/>
        <v>0</v>
      </c>
      <c r="S142" s="130">
        <v>0</v>
      </c>
      <c r="T142" s="131">
        <f t="shared" si="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340</v>
      </c>
      <c r="AT142" s="132" t="s">
        <v>358</v>
      </c>
      <c r="AU142" s="132" t="s">
        <v>310</v>
      </c>
      <c r="AY142" s="39" t="s">
        <v>298</v>
      </c>
      <c r="BE142" s="133">
        <f t="shared" si="4"/>
        <v>0</v>
      </c>
      <c r="BF142" s="133">
        <f t="shared" si="5"/>
        <v>0</v>
      </c>
      <c r="BG142" s="133">
        <f t="shared" si="6"/>
        <v>0</v>
      </c>
      <c r="BH142" s="133">
        <f t="shared" si="7"/>
        <v>0</v>
      </c>
      <c r="BI142" s="133">
        <f t="shared" si="8"/>
        <v>0</v>
      </c>
      <c r="BJ142" s="39" t="s">
        <v>8</v>
      </c>
      <c r="BK142" s="133">
        <f t="shared" si="9"/>
        <v>0</v>
      </c>
      <c r="BL142" s="39" t="s">
        <v>304</v>
      </c>
      <c r="BM142" s="132" t="s">
        <v>378</v>
      </c>
    </row>
    <row r="143" spans="1:65" s="49" customFormat="1" ht="14.45" customHeight="1">
      <c r="A143" s="47"/>
      <c r="B143" s="46"/>
      <c r="C143" s="120" t="s">
        <v>344</v>
      </c>
      <c r="D143" s="120" t="s">
        <v>358</v>
      </c>
      <c r="E143" s="121" t="s">
        <v>2458</v>
      </c>
      <c r="F143" s="122" t="s">
        <v>2459</v>
      </c>
      <c r="G143" s="123" t="s">
        <v>438</v>
      </c>
      <c r="H143" s="124">
        <v>1</v>
      </c>
      <c r="I143" s="24"/>
      <c r="J143" s="125">
        <f t="shared" si="0"/>
        <v>0</v>
      </c>
      <c r="K143" s="122" t="s">
        <v>1</v>
      </c>
      <c r="L143" s="126"/>
      <c r="M143" s="127" t="s">
        <v>1</v>
      </c>
      <c r="N143" s="128" t="s">
        <v>40</v>
      </c>
      <c r="O143" s="129"/>
      <c r="P143" s="130">
        <f t="shared" si="1"/>
        <v>0</v>
      </c>
      <c r="Q143" s="130">
        <v>0</v>
      </c>
      <c r="R143" s="130">
        <f t="shared" si="2"/>
        <v>0</v>
      </c>
      <c r="S143" s="130">
        <v>0</v>
      </c>
      <c r="T143" s="131">
        <f t="shared" si="3"/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340</v>
      </c>
      <c r="AT143" s="132" t="s">
        <v>358</v>
      </c>
      <c r="AU143" s="132" t="s">
        <v>310</v>
      </c>
      <c r="AY143" s="39" t="s">
        <v>298</v>
      </c>
      <c r="BE143" s="133">
        <f t="shared" si="4"/>
        <v>0</v>
      </c>
      <c r="BF143" s="133">
        <f t="shared" si="5"/>
        <v>0</v>
      </c>
      <c r="BG143" s="133">
        <f t="shared" si="6"/>
        <v>0</v>
      </c>
      <c r="BH143" s="133">
        <f t="shared" si="7"/>
        <v>0</v>
      </c>
      <c r="BI143" s="133">
        <f t="shared" si="8"/>
        <v>0</v>
      </c>
      <c r="BJ143" s="39" t="s">
        <v>8</v>
      </c>
      <c r="BK143" s="133">
        <f t="shared" si="9"/>
        <v>0</v>
      </c>
      <c r="BL143" s="39" t="s">
        <v>304</v>
      </c>
      <c r="BM143" s="132" t="s">
        <v>389</v>
      </c>
    </row>
    <row r="144" spans="2:63" s="107" customFormat="1" ht="20.85" customHeight="1">
      <c r="B144" s="108"/>
      <c r="D144" s="109" t="s">
        <v>74</v>
      </c>
      <c r="E144" s="118" t="s">
        <v>2054</v>
      </c>
      <c r="F144" s="118" t="s">
        <v>2460</v>
      </c>
      <c r="J144" s="119">
        <f>BK144</f>
        <v>0</v>
      </c>
      <c r="L144" s="108"/>
      <c r="M144" s="112"/>
      <c r="N144" s="113"/>
      <c r="O144" s="113"/>
      <c r="P144" s="114">
        <f>SUM(P145:P150)</f>
        <v>0</v>
      </c>
      <c r="Q144" s="113"/>
      <c r="R144" s="114">
        <f>SUM(R145:R150)</f>
        <v>0</v>
      </c>
      <c r="S144" s="113"/>
      <c r="T144" s="115">
        <f>SUM(T145:T150)</f>
        <v>0</v>
      </c>
      <c r="AR144" s="109" t="s">
        <v>8</v>
      </c>
      <c r="AT144" s="116" t="s">
        <v>74</v>
      </c>
      <c r="AU144" s="116" t="s">
        <v>83</v>
      </c>
      <c r="AY144" s="109" t="s">
        <v>298</v>
      </c>
      <c r="BK144" s="117">
        <f>SUM(BK145:BK150)</f>
        <v>0</v>
      </c>
    </row>
    <row r="145" spans="1:65" s="49" customFormat="1" ht="14.45" customHeight="1">
      <c r="A145" s="47"/>
      <c r="B145" s="46"/>
      <c r="C145" s="120" t="s">
        <v>350</v>
      </c>
      <c r="D145" s="120" t="s">
        <v>358</v>
      </c>
      <c r="E145" s="121" t="s">
        <v>2461</v>
      </c>
      <c r="F145" s="122" t="s">
        <v>2443</v>
      </c>
      <c r="G145" s="123" t="s">
        <v>438</v>
      </c>
      <c r="H145" s="124">
        <v>1</v>
      </c>
      <c r="I145" s="24"/>
      <c r="J145" s="125">
        <f aca="true" t="shared" si="10" ref="J145:J150">ROUND(I145*H145,0)</f>
        <v>0</v>
      </c>
      <c r="K145" s="122" t="s">
        <v>1</v>
      </c>
      <c r="L145" s="126"/>
      <c r="M145" s="127" t="s">
        <v>1</v>
      </c>
      <c r="N145" s="128" t="s">
        <v>40</v>
      </c>
      <c r="O145" s="129"/>
      <c r="P145" s="130">
        <f aca="true" t="shared" si="11" ref="P145:P150">O145*H145</f>
        <v>0</v>
      </c>
      <c r="Q145" s="130">
        <v>0</v>
      </c>
      <c r="R145" s="130">
        <f aca="true" t="shared" si="12" ref="R145:R150">Q145*H145</f>
        <v>0</v>
      </c>
      <c r="S145" s="130">
        <v>0</v>
      </c>
      <c r="T145" s="131">
        <f aca="true" t="shared" si="13" ref="T145:T150"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340</v>
      </c>
      <c r="AT145" s="132" t="s">
        <v>358</v>
      </c>
      <c r="AU145" s="132" t="s">
        <v>310</v>
      </c>
      <c r="AY145" s="39" t="s">
        <v>298</v>
      </c>
      <c r="BE145" s="133">
        <f aca="true" t="shared" si="14" ref="BE145:BE150">IF(N145="základní",J145,0)</f>
        <v>0</v>
      </c>
      <c r="BF145" s="133">
        <f aca="true" t="shared" si="15" ref="BF145:BF150">IF(N145="snížená",J145,0)</f>
        <v>0</v>
      </c>
      <c r="BG145" s="133">
        <f aca="true" t="shared" si="16" ref="BG145:BG150">IF(N145="zákl. přenesená",J145,0)</f>
        <v>0</v>
      </c>
      <c r="BH145" s="133">
        <f aca="true" t="shared" si="17" ref="BH145:BH150">IF(N145="sníž. přenesená",J145,0)</f>
        <v>0</v>
      </c>
      <c r="BI145" s="133">
        <f aca="true" t="shared" si="18" ref="BI145:BI150">IF(N145="nulová",J145,0)</f>
        <v>0</v>
      </c>
      <c r="BJ145" s="39" t="s">
        <v>8</v>
      </c>
      <c r="BK145" s="133">
        <f aca="true" t="shared" si="19" ref="BK145:BK150">ROUND(I145*H145,0)</f>
        <v>0</v>
      </c>
      <c r="BL145" s="39" t="s">
        <v>304</v>
      </c>
      <c r="BM145" s="132" t="s">
        <v>401</v>
      </c>
    </row>
    <row r="146" spans="1:65" s="49" customFormat="1" ht="24.2" customHeight="1">
      <c r="A146" s="47"/>
      <c r="B146" s="46"/>
      <c r="C146" s="120" t="s">
        <v>357</v>
      </c>
      <c r="D146" s="120" t="s">
        <v>358</v>
      </c>
      <c r="E146" s="121" t="s">
        <v>2462</v>
      </c>
      <c r="F146" s="122" t="s">
        <v>2447</v>
      </c>
      <c r="G146" s="123" t="s">
        <v>438</v>
      </c>
      <c r="H146" s="124">
        <v>1</v>
      </c>
      <c r="I146" s="24"/>
      <c r="J146" s="125">
        <f t="shared" si="10"/>
        <v>0</v>
      </c>
      <c r="K146" s="122" t="s">
        <v>1</v>
      </c>
      <c r="L146" s="126"/>
      <c r="M146" s="127" t="s">
        <v>1</v>
      </c>
      <c r="N146" s="128" t="s">
        <v>40</v>
      </c>
      <c r="O146" s="129"/>
      <c r="P146" s="130">
        <f t="shared" si="11"/>
        <v>0</v>
      </c>
      <c r="Q146" s="130">
        <v>0</v>
      </c>
      <c r="R146" s="130">
        <f t="shared" si="12"/>
        <v>0</v>
      </c>
      <c r="S146" s="130">
        <v>0</v>
      </c>
      <c r="T146" s="131">
        <f t="shared" si="1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340</v>
      </c>
      <c r="AT146" s="132" t="s">
        <v>358</v>
      </c>
      <c r="AU146" s="132" t="s">
        <v>310</v>
      </c>
      <c r="AY146" s="39" t="s">
        <v>298</v>
      </c>
      <c r="BE146" s="133">
        <f t="shared" si="14"/>
        <v>0</v>
      </c>
      <c r="BF146" s="133">
        <f t="shared" si="15"/>
        <v>0</v>
      </c>
      <c r="BG146" s="133">
        <f t="shared" si="16"/>
        <v>0</v>
      </c>
      <c r="BH146" s="133">
        <f t="shared" si="17"/>
        <v>0</v>
      </c>
      <c r="BI146" s="133">
        <f t="shared" si="18"/>
        <v>0</v>
      </c>
      <c r="BJ146" s="39" t="s">
        <v>8</v>
      </c>
      <c r="BK146" s="133">
        <f t="shared" si="19"/>
        <v>0</v>
      </c>
      <c r="BL146" s="39" t="s">
        <v>304</v>
      </c>
      <c r="BM146" s="132" t="s">
        <v>414</v>
      </c>
    </row>
    <row r="147" spans="1:65" s="49" customFormat="1" ht="14.45" customHeight="1">
      <c r="A147" s="47"/>
      <c r="B147" s="46"/>
      <c r="C147" s="120" t="s">
        <v>363</v>
      </c>
      <c r="D147" s="120" t="s">
        <v>358</v>
      </c>
      <c r="E147" s="121" t="s">
        <v>2463</v>
      </c>
      <c r="F147" s="122" t="s">
        <v>2451</v>
      </c>
      <c r="G147" s="123" t="s">
        <v>438</v>
      </c>
      <c r="H147" s="124">
        <v>2</v>
      </c>
      <c r="I147" s="24"/>
      <c r="J147" s="125">
        <f t="shared" si="10"/>
        <v>0</v>
      </c>
      <c r="K147" s="122" t="s">
        <v>1</v>
      </c>
      <c r="L147" s="126"/>
      <c r="M147" s="127" t="s">
        <v>1</v>
      </c>
      <c r="N147" s="128" t="s">
        <v>40</v>
      </c>
      <c r="O147" s="129"/>
      <c r="P147" s="130">
        <f t="shared" si="11"/>
        <v>0</v>
      </c>
      <c r="Q147" s="130">
        <v>0</v>
      </c>
      <c r="R147" s="130">
        <f t="shared" si="12"/>
        <v>0</v>
      </c>
      <c r="S147" s="130">
        <v>0</v>
      </c>
      <c r="T147" s="131">
        <f t="shared" si="1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340</v>
      </c>
      <c r="AT147" s="132" t="s">
        <v>358</v>
      </c>
      <c r="AU147" s="132" t="s">
        <v>310</v>
      </c>
      <c r="AY147" s="39" t="s">
        <v>298</v>
      </c>
      <c r="BE147" s="133">
        <f t="shared" si="14"/>
        <v>0</v>
      </c>
      <c r="BF147" s="133">
        <f t="shared" si="15"/>
        <v>0</v>
      </c>
      <c r="BG147" s="133">
        <f t="shared" si="16"/>
        <v>0</v>
      </c>
      <c r="BH147" s="133">
        <f t="shared" si="17"/>
        <v>0</v>
      </c>
      <c r="BI147" s="133">
        <f t="shared" si="18"/>
        <v>0</v>
      </c>
      <c r="BJ147" s="39" t="s">
        <v>8</v>
      </c>
      <c r="BK147" s="133">
        <f t="shared" si="19"/>
        <v>0</v>
      </c>
      <c r="BL147" s="39" t="s">
        <v>304</v>
      </c>
      <c r="BM147" s="132" t="s">
        <v>431</v>
      </c>
    </row>
    <row r="148" spans="1:65" s="49" customFormat="1" ht="24.2" customHeight="1">
      <c r="A148" s="47"/>
      <c r="B148" s="46"/>
      <c r="C148" s="120" t="s">
        <v>367</v>
      </c>
      <c r="D148" s="120" t="s">
        <v>358</v>
      </c>
      <c r="E148" s="121" t="s">
        <v>2464</v>
      </c>
      <c r="F148" s="122" t="s">
        <v>2465</v>
      </c>
      <c r="G148" s="123" t="s">
        <v>438</v>
      </c>
      <c r="H148" s="124">
        <v>2</v>
      </c>
      <c r="I148" s="24"/>
      <c r="J148" s="125">
        <f t="shared" si="10"/>
        <v>0</v>
      </c>
      <c r="K148" s="122" t="s">
        <v>1</v>
      </c>
      <c r="L148" s="126"/>
      <c r="M148" s="127" t="s">
        <v>1</v>
      </c>
      <c r="N148" s="128" t="s">
        <v>40</v>
      </c>
      <c r="O148" s="129"/>
      <c r="P148" s="130">
        <f t="shared" si="11"/>
        <v>0</v>
      </c>
      <c r="Q148" s="130">
        <v>0</v>
      </c>
      <c r="R148" s="130">
        <f t="shared" si="12"/>
        <v>0</v>
      </c>
      <c r="S148" s="130">
        <v>0</v>
      </c>
      <c r="T148" s="131">
        <f t="shared" si="1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340</v>
      </c>
      <c r="AT148" s="132" t="s">
        <v>358</v>
      </c>
      <c r="AU148" s="132" t="s">
        <v>310</v>
      </c>
      <c r="AY148" s="39" t="s">
        <v>298</v>
      </c>
      <c r="BE148" s="133">
        <f t="shared" si="14"/>
        <v>0</v>
      </c>
      <c r="BF148" s="133">
        <f t="shared" si="15"/>
        <v>0</v>
      </c>
      <c r="BG148" s="133">
        <f t="shared" si="16"/>
        <v>0</v>
      </c>
      <c r="BH148" s="133">
        <f t="shared" si="17"/>
        <v>0</v>
      </c>
      <c r="BI148" s="133">
        <f t="shared" si="18"/>
        <v>0</v>
      </c>
      <c r="BJ148" s="39" t="s">
        <v>8</v>
      </c>
      <c r="BK148" s="133">
        <f t="shared" si="19"/>
        <v>0</v>
      </c>
      <c r="BL148" s="39" t="s">
        <v>304</v>
      </c>
      <c r="BM148" s="132" t="s">
        <v>442</v>
      </c>
    </row>
    <row r="149" spans="1:65" s="49" customFormat="1" ht="14.45" customHeight="1">
      <c r="A149" s="47"/>
      <c r="B149" s="46"/>
      <c r="C149" s="120" t="s">
        <v>371</v>
      </c>
      <c r="D149" s="120" t="s">
        <v>358</v>
      </c>
      <c r="E149" s="121" t="s">
        <v>2466</v>
      </c>
      <c r="F149" s="122" t="s">
        <v>2467</v>
      </c>
      <c r="G149" s="123" t="s">
        <v>438</v>
      </c>
      <c r="H149" s="124">
        <v>1</v>
      </c>
      <c r="I149" s="24"/>
      <c r="J149" s="125">
        <f t="shared" si="10"/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 t="shared" si="11"/>
        <v>0</v>
      </c>
      <c r="Q149" s="130">
        <v>0</v>
      </c>
      <c r="R149" s="130">
        <f t="shared" si="12"/>
        <v>0</v>
      </c>
      <c r="S149" s="130">
        <v>0</v>
      </c>
      <c r="T149" s="131">
        <f t="shared" si="1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340</v>
      </c>
      <c r="AT149" s="132" t="s">
        <v>358</v>
      </c>
      <c r="AU149" s="132" t="s">
        <v>310</v>
      </c>
      <c r="AY149" s="39" t="s">
        <v>298</v>
      </c>
      <c r="BE149" s="133">
        <f t="shared" si="14"/>
        <v>0</v>
      </c>
      <c r="BF149" s="133">
        <f t="shared" si="15"/>
        <v>0</v>
      </c>
      <c r="BG149" s="133">
        <f t="shared" si="16"/>
        <v>0</v>
      </c>
      <c r="BH149" s="133">
        <f t="shared" si="17"/>
        <v>0</v>
      </c>
      <c r="BI149" s="133">
        <f t="shared" si="18"/>
        <v>0</v>
      </c>
      <c r="BJ149" s="39" t="s">
        <v>8</v>
      </c>
      <c r="BK149" s="133">
        <f t="shared" si="19"/>
        <v>0</v>
      </c>
      <c r="BL149" s="39" t="s">
        <v>304</v>
      </c>
      <c r="BM149" s="132" t="s">
        <v>454</v>
      </c>
    </row>
    <row r="150" spans="1:65" s="49" customFormat="1" ht="14.45" customHeight="1">
      <c r="A150" s="47"/>
      <c r="B150" s="46"/>
      <c r="C150" s="120" t="s">
        <v>9</v>
      </c>
      <c r="D150" s="120" t="s">
        <v>358</v>
      </c>
      <c r="E150" s="121" t="s">
        <v>2468</v>
      </c>
      <c r="F150" s="122" t="s">
        <v>2459</v>
      </c>
      <c r="G150" s="123" t="s">
        <v>438</v>
      </c>
      <c r="H150" s="124">
        <v>1</v>
      </c>
      <c r="I150" s="24"/>
      <c r="J150" s="125">
        <f t="shared" si="10"/>
        <v>0</v>
      </c>
      <c r="K150" s="122" t="s">
        <v>1</v>
      </c>
      <c r="L150" s="126"/>
      <c r="M150" s="127" t="s">
        <v>1</v>
      </c>
      <c r="N150" s="128" t="s">
        <v>40</v>
      </c>
      <c r="O150" s="129"/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340</v>
      </c>
      <c r="AT150" s="132" t="s">
        <v>358</v>
      </c>
      <c r="AU150" s="132" t="s">
        <v>310</v>
      </c>
      <c r="AY150" s="39" t="s">
        <v>298</v>
      </c>
      <c r="BE150" s="133">
        <f t="shared" si="14"/>
        <v>0</v>
      </c>
      <c r="BF150" s="133">
        <f t="shared" si="15"/>
        <v>0</v>
      </c>
      <c r="BG150" s="133">
        <f t="shared" si="16"/>
        <v>0</v>
      </c>
      <c r="BH150" s="133">
        <f t="shared" si="17"/>
        <v>0</v>
      </c>
      <c r="BI150" s="133">
        <f t="shared" si="18"/>
        <v>0</v>
      </c>
      <c r="BJ150" s="39" t="s">
        <v>8</v>
      </c>
      <c r="BK150" s="133">
        <f t="shared" si="19"/>
        <v>0</v>
      </c>
      <c r="BL150" s="39" t="s">
        <v>304</v>
      </c>
      <c r="BM150" s="132" t="s">
        <v>465</v>
      </c>
    </row>
    <row r="151" spans="2:63" s="107" customFormat="1" ht="20.85" customHeight="1">
      <c r="B151" s="108"/>
      <c r="D151" s="109" t="s">
        <v>74</v>
      </c>
      <c r="E151" s="118" t="s">
        <v>2120</v>
      </c>
      <c r="F151" s="118" t="s">
        <v>2469</v>
      </c>
      <c r="J151" s="119">
        <f>BK151</f>
        <v>0</v>
      </c>
      <c r="L151" s="108"/>
      <c r="M151" s="112"/>
      <c r="N151" s="113"/>
      <c r="O151" s="113"/>
      <c r="P151" s="114">
        <f>SUM(P152:P157)</f>
        <v>0</v>
      </c>
      <c r="Q151" s="113"/>
      <c r="R151" s="114">
        <f>SUM(R152:R157)</f>
        <v>0</v>
      </c>
      <c r="S151" s="113"/>
      <c r="T151" s="115">
        <f>SUM(T152:T157)</f>
        <v>0</v>
      </c>
      <c r="AR151" s="109" t="s">
        <v>8</v>
      </c>
      <c r="AT151" s="116" t="s">
        <v>74</v>
      </c>
      <c r="AU151" s="116" t="s">
        <v>83</v>
      </c>
      <c r="AY151" s="109" t="s">
        <v>298</v>
      </c>
      <c r="BK151" s="117">
        <f>SUM(BK152:BK157)</f>
        <v>0</v>
      </c>
    </row>
    <row r="152" spans="1:65" s="49" customFormat="1" ht="14.45" customHeight="1">
      <c r="A152" s="47"/>
      <c r="B152" s="46"/>
      <c r="C152" s="120" t="s">
        <v>378</v>
      </c>
      <c r="D152" s="120" t="s">
        <v>358</v>
      </c>
      <c r="E152" s="121" t="s">
        <v>2461</v>
      </c>
      <c r="F152" s="122" t="s">
        <v>2443</v>
      </c>
      <c r="G152" s="123" t="s">
        <v>438</v>
      </c>
      <c r="H152" s="124">
        <v>1</v>
      </c>
      <c r="I152" s="24"/>
      <c r="J152" s="125">
        <f aca="true" t="shared" si="20" ref="J152:J157">ROUND(I152*H152,0)</f>
        <v>0</v>
      </c>
      <c r="K152" s="122" t="s">
        <v>1</v>
      </c>
      <c r="L152" s="126"/>
      <c r="M152" s="127" t="s">
        <v>1</v>
      </c>
      <c r="N152" s="128" t="s">
        <v>40</v>
      </c>
      <c r="O152" s="129"/>
      <c r="P152" s="130">
        <f aca="true" t="shared" si="21" ref="P152:P157">O152*H152</f>
        <v>0</v>
      </c>
      <c r="Q152" s="130">
        <v>0</v>
      </c>
      <c r="R152" s="130">
        <f aca="true" t="shared" si="22" ref="R152:R157">Q152*H152</f>
        <v>0</v>
      </c>
      <c r="S152" s="130">
        <v>0</v>
      </c>
      <c r="T152" s="131">
        <f aca="true" t="shared" si="23" ref="T152:T157"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340</v>
      </c>
      <c r="AT152" s="132" t="s">
        <v>358</v>
      </c>
      <c r="AU152" s="132" t="s">
        <v>310</v>
      </c>
      <c r="AY152" s="39" t="s">
        <v>298</v>
      </c>
      <c r="BE152" s="133">
        <f aca="true" t="shared" si="24" ref="BE152:BE157">IF(N152="základní",J152,0)</f>
        <v>0</v>
      </c>
      <c r="BF152" s="133">
        <f aca="true" t="shared" si="25" ref="BF152:BF157">IF(N152="snížená",J152,0)</f>
        <v>0</v>
      </c>
      <c r="BG152" s="133">
        <f aca="true" t="shared" si="26" ref="BG152:BG157">IF(N152="zákl. přenesená",J152,0)</f>
        <v>0</v>
      </c>
      <c r="BH152" s="133">
        <f aca="true" t="shared" si="27" ref="BH152:BH157">IF(N152="sníž. přenesená",J152,0)</f>
        <v>0</v>
      </c>
      <c r="BI152" s="133">
        <f aca="true" t="shared" si="28" ref="BI152:BI157">IF(N152="nulová",J152,0)</f>
        <v>0</v>
      </c>
      <c r="BJ152" s="39" t="s">
        <v>8</v>
      </c>
      <c r="BK152" s="133">
        <f aca="true" t="shared" si="29" ref="BK152:BK157">ROUND(I152*H152,0)</f>
        <v>0</v>
      </c>
      <c r="BL152" s="39" t="s">
        <v>304</v>
      </c>
      <c r="BM152" s="132" t="s">
        <v>475</v>
      </c>
    </row>
    <row r="153" spans="1:65" s="49" customFormat="1" ht="24.2" customHeight="1">
      <c r="A153" s="47"/>
      <c r="B153" s="46"/>
      <c r="C153" s="120" t="s">
        <v>384</v>
      </c>
      <c r="D153" s="120" t="s">
        <v>358</v>
      </c>
      <c r="E153" s="121" t="s">
        <v>2470</v>
      </c>
      <c r="F153" s="122" t="s">
        <v>2447</v>
      </c>
      <c r="G153" s="123" t="s">
        <v>438</v>
      </c>
      <c r="H153" s="124">
        <v>1</v>
      </c>
      <c r="I153" s="24"/>
      <c r="J153" s="125">
        <f t="shared" si="20"/>
        <v>0</v>
      </c>
      <c r="K153" s="122" t="s">
        <v>1</v>
      </c>
      <c r="L153" s="126"/>
      <c r="M153" s="127" t="s">
        <v>1</v>
      </c>
      <c r="N153" s="128" t="s">
        <v>40</v>
      </c>
      <c r="O153" s="129"/>
      <c r="P153" s="130">
        <f t="shared" si="21"/>
        <v>0</v>
      </c>
      <c r="Q153" s="130">
        <v>0</v>
      </c>
      <c r="R153" s="130">
        <f t="shared" si="22"/>
        <v>0</v>
      </c>
      <c r="S153" s="130">
        <v>0</v>
      </c>
      <c r="T153" s="131">
        <f t="shared" si="2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340</v>
      </c>
      <c r="AT153" s="132" t="s">
        <v>358</v>
      </c>
      <c r="AU153" s="132" t="s">
        <v>310</v>
      </c>
      <c r="AY153" s="39" t="s">
        <v>298</v>
      </c>
      <c r="BE153" s="133">
        <f t="shared" si="24"/>
        <v>0</v>
      </c>
      <c r="BF153" s="133">
        <f t="shared" si="25"/>
        <v>0</v>
      </c>
      <c r="BG153" s="133">
        <f t="shared" si="26"/>
        <v>0</v>
      </c>
      <c r="BH153" s="133">
        <f t="shared" si="27"/>
        <v>0</v>
      </c>
      <c r="BI153" s="133">
        <f t="shared" si="28"/>
        <v>0</v>
      </c>
      <c r="BJ153" s="39" t="s">
        <v>8</v>
      </c>
      <c r="BK153" s="133">
        <f t="shared" si="29"/>
        <v>0</v>
      </c>
      <c r="BL153" s="39" t="s">
        <v>304</v>
      </c>
      <c r="BM153" s="132" t="s">
        <v>487</v>
      </c>
    </row>
    <row r="154" spans="1:65" s="49" customFormat="1" ht="14.45" customHeight="1">
      <c r="A154" s="47"/>
      <c r="B154" s="46"/>
      <c r="C154" s="120" t="s">
        <v>389</v>
      </c>
      <c r="D154" s="120" t="s">
        <v>358</v>
      </c>
      <c r="E154" s="121" t="s">
        <v>2463</v>
      </c>
      <c r="F154" s="122" t="s">
        <v>2451</v>
      </c>
      <c r="G154" s="123" t="s">
        <v>438</v>
      </c>
      <c r="H154" s="124">
        <v>2</v>
      </c>
      <c r="I154" s="24"/>
      <c r="J154" s="125">
        <f t="shared" si="20"/>
        <v>0</v>
      </c>
      <c r="K154" s="122" t="s">
        <v>1</v>
      </c>
      <c r="L154" s="126"/>
      <c r="M154" s="127" t="s">
        <v>1</v>
      </c>
      <c r="N154" s="128" t="s">
        <v>40</v>
      </c>
      <c r="O154" s="129"/>
      <c r="P154" s="130">
        <f t="shared" si="21"/>
        <v>0</v>
      </c>
      <c r="Q154" s="130">
        <v>0</v>
      </c>
      <c r="R154" s="130">
        <f t="shared" si="22"/>
        <v>0</v>
      </c>
      <c r="S154" s="130">
        <v>0</v>
      </c>
      <c r="T154" s="131">
        <f t="shared" si="2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340</v>
      </c>
      <c r="AT154" s="132" t="s">
        <v>358</v>
      </c>
      <c r="AU154" s="132" t="s">
        <v>310</v>
      </c>
      <c r="AY154" s="39" t="s">
        <v>298</v>
      </c>
      <c r="BE154" s="133">
        <f t="shared" si="24"/>
        <v>0</v>
      </c>
      <c r="BF154" s="133">
        <f t="shared" si="25"/>
        <v>0</v>
      </c>
      <c r="BG154" s="133">
        <f t="shared" si="26"/>
        <v>0</v>
      </c>
      <c r="BH154" s="133">
        <f t="shared" si="27"/>
        <v>0</v>
      </c>
      <c r="BI154" s="133">
        <f t="shared" si="28"/>
        <v>0</v>
      </c>
      <c r="BJ154" s="39" t="s">
        <v>8</v>
      </c>
      <c r="BK154" s="133">
        <f t="shared" si="29"/>
        <v>0</v>
      </c>
      <c r="BL154" s="39" t="s">
        <v>304</v>
      </c>
      <c r="BM154" s="132" t="s">
        <v>509</v>
      </c>
    </row>
    <row r="155" spans="1:65" s="49" customFormat="1" ht="24.2" customHeight="1">
      <c r="A155" s="47"/>
      <c r="B155" s="46"/>
      <c r="C155" s="120" t="s">
        <v>395</v>
      </c>
      <c r="D155" s="120" t="s">
        <v>358</v>
      </c>
      <c r="E155" s="121" t="s">
        <v>2464</v>
      </c>
      <c r="F155" s="122" t="s">
        <v>2465</v>
      </c>
      <c r="G155" s="123" t="s">
        <v>438</v>
      </c>
      <c r="H155" s="124">
        <v>2</v>
      </c>
      <c r="I155" s="24"/>
      <c r="J155" s="125">
        <f t="shared" si="20"/>
        <v>0</v>
      </c>
      <c r="K155" s="122" t="s">
        <v>1</v>
      </c>
      <c r="L155" s="126"/>
      <c r="M155" s="127" t="s">
        <v>1</v>
      </c>
      <c r="N155" s="128" t="s">
        <v>40</v>
      </c>
      <c r="O155" s="129"/>
      <c r="P155" s="130">
        <f t="shared" si="21"/>
        <v>0</v>
      </c>
      <c r="Q155" s="130">
        <v>0</v>
      </c>
      <c r="R155" s="130">
        <f t="shared" si="22"/>
        <v>0</v>
      </c>
      <c r="S155" s="130">
        <v>0</v>
      </c>
      <c r="T155" s="131">
        <f t="shared" si="2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340</v>
      </c>
      <c r="AT155" s="132" t="s">
        <v>358</v>
      </c>
      <c r="AU155" s="132" t="s">
        <v>310</v>
      </c>
      <c r="AY155" s="39" t="s">
        <v>298</v>
      </c>
      <c r="BE155" s="133">
        <f t="shared" si="24"/>
        <v>0</v>
      </c>
      <c r="BF155" s="133">
        <f t="shared" si="25"/>
        <v>0</v>
      </c>
      <c r="BG155" s="133">
        <f t="shared" si="26"/>
        <v>0</v>
      </c>
      <c r="BH155" s="133">
        <f t="shared" si="27"/>
        <v>0</v>
      </c>
      <c r="BI155" s="133">
        <f t="shared" si="28"/>
        <v>0</v>
      </c>
      <c r="BJ155" s="39" t="s">
        <v>8</v>
      </c>
      <c r="BK155" s="133">
        <f t="shared" si="29"/>
        <v>0</v>
      </c>
      <c r="BL155" s="39" t="s">
        <v>304</v>
      </c>
      <c r="BM155" s="132" t="s">
        <v>530</v>
      </c>
    </row>
    <row r="156" spans="1:65" s="49" customFormat="1" ht="14.45" customHeight="1">
      <c r="A156" s="47"/>
      <c r="B156" s="46"/>
      <c r="C156" s="120" t="s">
        <v>401</v>
      </c>
      <c r="D156" s="120" t="s">
        <v>358</v>
      </c>
      <c r="E156" s="121" t="s">
        <v>2466</v>
      </c>
      <c r="F156" s="122" t="s">
        <v>2467</v>
      </c>
      <c r="G156" s="123" t="s">
        <v>438</v>
      </c>
      <c r="H156" s="124">
        <v>1</v>
      </c>
      <c r="I156" s="24"/>
      <c r="J156" s="125">
        <f t="shared" si="20"/>
        <v>0</v>
      </c>
      <c r="K156" s="122" t="s">
        <v>1</v>
      </c>
      <c r="L156" s="126"/>
      <c r="M156" s="127" t="s">
        <v>1</v>
      </c>
      <c r="N156" s="128" t="s">
        <v>40</v>
      </c>
      <c r="O156" s="129"/>
      <c r="P156" s="130">
        <f t="shared" si="21"/>
        <v>0</v>
      </c>
      <c r="Q156" s="130">
        <v>0</v>
      </c>
      <c r="R156" s="130">
        <f t="shared" si="22"/>
        <v>0</v>
      </c>
      <c r="S156" s="130">
        <v>0</v>
      </c>
      <c r="T156" s="131">
        <f t="shared" si="2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340</v>
      </c>
      <c r="AT156" s="132" t="s">
        <v>358</v>
      </c>
      <c r="AU156" s="132" t="s">
        <v>310</v>
      </c>
      <c r="AY156" s="39" t="s">
        <v>298</v>
      </c>
      <c r="BE156" s="133">
        <f t="shared" si="24"/>
        <v>0</v>
      </c>
      <c r="BF156" s="133">
        <f t="shared" si="25"/>
        <v>0</v>
      </c>
      <c r="BG156" s="133">
        <f t="shared" si="26"/>
        <v>0</v>
      </c>
      <c r="BH156" s="133">
        <f t="shared" si="27"/>
        <v>0</v>
      </c>
      <c r="BI156" s="133">
        <f t="shared" si="28"/>
        <v>0</v>
      </c>
      <c r="BJ156" s="39" t="s">
        <v>8</v>
      </c>
      <c r="BK156" s="133">
        <f t="shared" si="29"/>
        <v>0</v>
      </c>
      <c r="BL156" s="39" t="s">
        <v>304</v>
      </c>
      <c r="BM156" s="132" t="s">
        <v>548</v>
      </c>
    </row>
    <row r="157" spans="1:65" s="49" customFormat="1" ht="14.45" customHeight="1">
      <c r="A157" s="47"/>
      <c r="B157" s="46"/>
      <c r="C157" s="120" t="s">
        <v>7</v>
      </c>
      <c r="D157" s="120" t="s">
        <v>358</v>
      </c>
      <c r="E157" s="121" t="s">
        <v>2471</v>
      </c>
      <c r="F157" s="122" t="s">
        <v>2459</v>
      </c>
      <c r="G157" s="123" t="s">
        <v>438</v>
      </c>
      <c r="H157" s="124">
        <v>1</v>
      </c>
      <c r="I157" s="24"/>
      <c r="J157" s="125">
        <f t="shared" si="20"/>
        <v>0</v>
      </c>
      <c r="K157" s="122" t="s">
        <v>1</v>
      </c>
      <c r="L157" s="126"/>
      <c r="M157" s="127" t="s">
        <v>1</v>
      </c>
      <c r="N157" s="128" t="s">
        <v>40</v>
      </c>
      <c r="O157" s="129"/>
      <c r="P157" s="130">
        <f t="shared" si="21"/>
        <v>0</v>
      </c>
      <c r="Q157" s="130">
        <v>0</v>
      </c>
      <c r="R157" s="130">
        <f t="shared" si="22"/>
        <v>0</v>
      </c>
      <c r="S157" s="130">
        <v>0</v>
      </c>
      <c r="T157" s="131">
        <f t="shared" si="2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340</v>
      </c>
      <c r="AT157" s="132" t="s">
        <v>358</v>
      </c>
      <c r="AU157" s="132" t="s">
        <v>310</v>
      </c>
      <c r="AY157" s="39" t="s">
        <v>298</v>
      </c>
      <c r="BE157" s="133">
        <f t="shared" si="24"/>
        <v>0</v>
      </c>
      <c r="BF157" s="133">
        <f t="shared" si="25"/>
        <v>0</v>
      </c>
      <c r="BG157" s="133">
        <f t="shared" si="26"/>
        <v>0</v>
      </c>
      <c r="BH157" s="133">
        <f t="shared" si="27"/>
        <v>0</v>
      </c>
      <c r="BI157" s="133">
        <f t="shared" si="28"/>
        <v>0</v>
      </c>
      <c r="BJ157" s="39" t="s">
        <v>8</v>
      </c>
      <c r="BK157" s="133">
        <f t="shared" si="29"/>
        <v>0</v>
      </c>
      <c r="BL157" s="39" t="s">
        <v>304</v>
      </c>
      <c r="BM157" s="132" t="s">
        <v>577</v>
      </c>
    </row>
    <row r="158" spans="2:63" s="107" customFormat="1" ht="20.85" customHeight="1">
      <c r="B158" s="108"/>
      <c r="D158" s="109" t="s">
        <v>74</v>
      </c>
      <c r="E158" s="118" t="s">
        <v>2154</v>
      </c>
      <c r="F158" s="118" t="s">
        <v>2472</v>
      </c>
      <c r="J158" s="119">
        <f>BK158</f>
        <v>0</v>
      </c>
      <c r="L158" s="108"/>
      <c r="M158" s="112"/>
      <c r="N158" s="113"/>
      <c r="O158" s="113"/>
      <c r="P158" s="114">
        <f>SUM(P159:P160)</f>
        <v>0</v>
      </c>
      <c r="Q158" s="113"/>
      <c r="R158" s="114">
        <f>SUM(R159:R160)</f>
        <v>0</v>
      </c>
      <c r="S158" s="113"/>
      <c r="T158" s="115">
        <f>SUM(T159:T160)</f>
        <v>0</v>
      </c>
      <c r="AR158" s="109" t="s">
        <v>8</v>
      </c>
      <c r="AT158" s="116" t="s">
        <v>74</v>
      </c>
      <c r="AU158" s="116" t="s">
        <v>83</v>
      </c>
      <c r="AY158" s="109" t="s">
        <v>298</v>
      </c>
      <c r="BK158" s="117">
        <f>SUM(BK159:BK160)</f>
        <v>0</v>
      </c>
    </row>
    <row r="159" spans="1:65" s="49" customFormat="1" ht="14.45" customHeight="1">
      <c r="A159" s="47"/>
      <c r="B159" s="46"/>
      <c r="C159" s="120" t="s">
        <v>414</v>
      </c>
      <c r="D159" s="120" t="s">
        <v>358</v>
      </c>
      <c r="E159" s="121" t="s">
        <v>2473</v>
      </c>
      <c r="F159" s="122" t="s">
        <v>2474</v>
      </c>
      <c r="G159" s="123" t="s">
        <v>438</v>
      </c>
      <c r="H159" s="124">
        <v>4</v>
      </c>
      <c r="I159" s="24"/>
      <c r="J159" s="125">
        <f>ROUND(I159*H159,0)</f>
        <v>0</v>
      </c>
      <c r="K159" s="122" t="s">
        <v>1</v>
      </c>
      <c r="L159" s="126"/>
      <c r="M159" s="127" t="s">
        <v>1</v>
      </c>
      <c r="N159" s="128" t="s">
        <v>40</v>
      </c>
      <c r="O159" s="129"/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340</v>
      </c>
      <c r="AT159" s="132" t="s">
        <v>358</v>
      </c>
      <c r="AU159" s="132" t="s">
        <v>310</v>
      </c>
      <c r="AY159" s="39" t="s">
        <v>298</v>
      </c>
      <c r="BE159" s="133">
        <f>IF(N159="základní",J159,0)</f>
        <v>0</v>
      </c>
      <c r="BF159" s="133">
        <f>IF(N159="snížená",J159,0)</f>
        <v>0</v>
      </c>
      <c r="BG159" s="133">
        <f>IF(N159="zákl. přenesená",J159,0)</f>
        <v>0</v>
      </c>
      <c r="BH159" s="133">
        <f>IF(N159="sníž. přenesená",J159,0)</f>
        <v>0</v>
      </c>
      <c r="BI159" s="133">
        <f>IF(N159="nulová",J159,0)</f>
        <v>0</v>
      </c>
      <c r="BJ159" s="39" t="s">
        <v>8</v>
      </c>
      <c r="BK159" s="133">
        <f>ROUND(I159*H159,0)</f>
        <v>0</v>
      </c>
      <c r="BL159" s="39" t="s">
        <v>304</v>
      </c>
      <c r="BM159" s="132" t="s">
        <v>609</v>
      </c>
    </row>
    <row r="160" spans="1:65" s="49" customFormat="1" ht="14.45" customHeight="1">
      <c r="A160" s="47"/>
      <c r="B160" s="46"/>
      <c r="C160" s="120" t="s">
        <v>421</v>
      </c>
      <c r="D160" s="120" t="s">
        <v>358</v>
      </c>
      <c r="E160" s="121" t="s">
        <v>2475</v>
      </c>
      <c r="F160" s="122" t="s">
        <v>2476</v>
      </c>
      <c r="G160" s="123" t="s">
        <v>438</v>
      </c>
      <c r="H160" s="124">
        <v>10</v>
      </c>
      <c r="I160" s="24"/>
      <c r="J160" s="125">
        <f>ROUND(I160*H160,0)</f>
        <v>0</v>
      </c>
      <c r="K160" s="122" t="s">
        <v>1</v>
      </c>
      <c r="L160" s="126"/>
      <c r="M160" s="127" t="s">
        <v>1</v>
      </c>
      <c r="N160" s="128" t="s">
        <v>40</v>
      </c>
      <c r="O160" s="129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340</v>
      </c>
      <c r="AT160" s="132" t="s">
        <v>358</v>
      </c>
      <c r="AU160" s="132" t="s">
        <v>310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619</v>
      </c>
    </row>
    <row r="161" spans="2:63" s="107" customFormat="1" ht="20.85" customHeight="1">
      <c r="B161" s="108"/>
      <c r="D161" s="109" t="s">
        <v>74</v>
      </c>
      <c r="E161" s="118" t="s">
        <v>2168</v>
      </c>
      <c r="F161" s="118" t="s">
        <v>2477</v>
      </c>
      <c r="J161" s="119">
        <f>BK161</f>
        <v>0</v>
      </c>
      <c r="L161" s="108"/>
      <c r="M161" s="112"/>
      <c r="N161" s="113"/>
      <c r="O161" s="113"/>
      <c r="P161" s="114">
        <f>P162</f>
        <v>0</v>
      </c>
      <c r="Q161" s="113"/>
      <c r="R161" s="114">
        <f>R162</f>
        <v>0</v>
      </c>
      <c r="S161" s="113"/>
      <c r="T161" s="115">
        <f>T162</f>
        <v>0</v>
      </c>
      <c r="AR161" s="109" t="s">
        <v>8</v>
      </c>
      <c r="AT161" s="116" t="s">
        <v>74</v>
      </c>
      <c r="AU161" s="116" t="s">
        <v>83</v>
      </c>
      <c r="AY161" s="109" t="s">
        <v>298</v>
      </c>
      <c r="BK161" s="117">
        <f>BK162</f>
        <v>0</v>
      </c>
    </row>
    <row r="162" spans="1:65" s="49" customFormat="1" ht="24.2" customHeight="1">
      <c r="A162" s="47"/>
      <c r="B162" s="46"/>
      <c r="C162" s="120" t="s">
        <v>431</v>
      </c>
      <c r="D162" s="120" t="s">
        <v>358</v>
      </c>
      <c r="E162" s="121" t="s">
        <v>2478</v>
      </c>
      <c r="F162" s="122" t="s">
        <v>2479</v>
      </c>
      <c r="G162" s="123" t="s">
        <v>438</v>
      </c>
      <c r="H162" s="124">
        <v>2</v>
      </c>
      <c r="I162" s="24"/>
      <c r="J162" s="125">
        <f>ROUND(I162*H162,0)</f>
        <v>0</v>
      </c>
      <c r="K162" s="122" t="s">
        <v>1</v>
      </c>
      <c r="L162" s="126"/>
      <c r="M162" s="127" t="s">
        <v>1</v>
      </c>
      <c r="N162" s="128" t="s">
        <v>40</v>
      </c>
      <c r="O162" s="129"/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340</v>
      </c>
      <c r="AT162" s="132" t="s">
        <v>358</v>
      </c>
      <c r="AU162" s="132" t="s">
        <v>310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633</v>
      </c>
    </row>
    <row r="163" spans="2:63" s="107" customFormat="1" ht="20.85" customHeight="1">
      <c r="B163" s="108"/>
      <c r="D163" s="109" t="s">
        <v>74</v>
      </c>
      <c r="E163" s="118" t="s">
        <v>2188</v>
      </c>
      <c r="F163" s="118" t="s">
        <v>2480</v>
      </c>
      <c r="J163" s="119">
        <f>BK163</f>
        <v>0</v>
      </c>
      <c r="L163" s="108"/>
      <c r="M163" s="112"/>
      <c r="N163" s="113"/>
      <c r="O163" s="113"/>
      <c r="P163" s="114">
        <f>SUM(P164:P169)</f>
        <v>0</v>
      </c>
      <c r="Q163" s="113"/>
      <c r="R163" s="114">
        <f>SUM(R164:R169)</f>
        <v>0</v>
      </c>
      <c r="S163" s="113"/>
      <c r="T163" s="115">
        <f>SUM(T164:T169)</f>
        <v>0</v>
      </c>
      <c r="AR163" s="109" t="s">
        <v>8</v>
      </c>
      <c r="AT163" s="116" t="s">
        <v>74</v>
      </c>
      <c r="AU163" s="116" t="s">
        <v>83</v>
      </c>
      <c r="AY163" s="109" t="s">
        <v>298</v>
      </c>
      <c r="BK163" s="117">
        <f>SUM(BK164:BK169)</f>
        <v>0</v>
      </c>
    </row>
    <row r="164" spans="1:65" s="49" customFormat="1" ht="24.2" customHeight="1">
      <c r="A164" s="47"/>
      <c r="B164" s="46"/>
      <c r="C164" s="120" t="s">
        <v>435</v>
      </c>
      <c r="D164" s="120" t="s">
        <v>358</v>
      </c>
      <c r="E164" s="121" t="s">
        <v>2481</v>
      </c>
      <c r="F164" s="122" t="s">
        <v>2482</v>
      </c>
      <c r="G164" s="123" t="s">
        <v>438</v>
      </c>
      <c r="H164" s="124">
        <v>1</v>
      </c>
      <c r="I164" s="24"/>
      <c r="J164" s="125">
        <f aca="true" t="shared" si="30" ref="J164:J169">ROUND(I164*H164,0)</f>
        <v>0</v>
      </c>
      <c r="K164" s="122" t="s">
        <v>1</v>
      </c>
      <c r="L164" s="126"/>
      <c r="M164" s="127" t="s">
        <v>1</v>
      </c>
      <c r="N164" s="128" t="s">
        <v>40</v>
      </c>
      <c r="O164" s="129"/>
      <c r="P164" s="130">
        <f aca="true" t="shared" si="31" ref="P164:P169">O164*H164</f>
        <v>0</v>
      </c>
      <c r="Q164" s="130">
        <v>0</v>
      </c>
      <c r="R164" s="130">
        <f aca="true" t="shared" si="32" ref="R164:R169">Q164*H164</f>
        <v>0</v>
      </c>
      <c r="S164" s="130">
        <v>0</v>
      </c>
      <c r="T164" s="131">
        <f aca="true" t="shared" si="33" ref="T164:T169"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340</v>
      </c>
      <c r="AT164" s="132" t="s">
        <v>358</v>
      </c>
      <c r="AU164" s="132" t="s">
        <v>310</v>
      </c>
      <c r="AY164" s="39" t="s">
        <v>298</v>
      </c>
      <c r="BE164" s="133">
        <f aca="true" t="shared" si="34" ref="BE164:BE169">IF(N164="základní",J164,0)</f>
        <v>0</v>
      </c>
      <c r="BF164" s="133">
        <f aca="true" t="shared" si="35" ref="BF164:BF169">IF(N164="snížená",J164,0)</f>
        <v>0</v>
      </c>
      <c r="BG164" s="133">
        <f aca="true" t="shared" si="36" ref="BG164:BG169">IF(N164="zákl. přenesená",J164,0)</f>
        <v>0</v>
      </c>
      <c r="BH164" s="133">
        <f aca="true" t="shared" si="37" ref="BH164:BH169">IF(N164="sníž. přenesená",J164,0)</f>
        <v>0</v>
      </c>
      <c r="BI164" s="133">
        <f aca="true" t="shared" si="38" ref="BI164:BI169">IF(N164="nulová",J164,0)</f>
        <v>0</v>
      </c>
      <c r="BJ164" s="39" t="s">
        <v>8</v>
      </c>
      <c r="BK164" s="133">
        <f aca="true" t="shared" si="39" ref="BK164:BK169">ROUND(I164*H164,0)</f>
        <v>0</v>
      </c>
      <c r="BL164" s="39" t="s">
        <v>304</v>
      </c>
      <c r="BM164" s="132" t="s">
        <v>231</v>
      </c>
    </row>
    <row r="165" spans="1:65" s="49" customFormat="1" ht="24.2" customHeight="1">
      <c r="A165" s="47"/>
      <c r="B165" s="46"/>
      <c r="C165" s="120" t="s">
        <v>442</v>
      </c>
      <c r="D165" s="120" t="s">
        <v>358</v>
      </c>
      <c r="E165" s="121" t="s">
        <v>2483</v>
      </c>
      <c r="F165" s="122" t="s">
        <v>2484</v>
      </c>
      <c r="G165" s="123" t="s">
        <v>438</v>
      </c>
      <c r="H165" s="124">
        <v>2</v>
      </c>
      <c r="I165" s="24"/>
      <c r="J165" s="125">
        <f t="shared" si="30"/>
        <v>0</v>
      </c>
      <c r="K165" s="122" t="s">
        <v>1</v>
      </c>
      <c r="L165" s="126"/>
      <c r="M165" s="127" t="s">
        <v>1</v>
      </c>
      <c r="N165" s="128" t="s">
        <v>40</v>
      </c>
      <c r="O165" s="129"/>
      <c r="P165" s="130">
        <f t="shared" si="31"/>
        <v>0</v>
      </c>
      <c r="Q165" s="130">
        <v>0</v>
      </c>
      <c r="R165" s="130">
        <f t="shared" si="32"/>
        <v>0</v>
      </c>
      <c r="S165" s="130">
        <v>0</v>
      </c>
      <c r="T165" s="131">
        <f t="shared" si="33"/>
        <v>0</v>
      </c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R165" s="132" t="s">
        <v>340</v>
      </c>
      <c r="AT165" s="132" t="s">
        <v>358</v>
      </c>
      <c r="AU165" s="132" t="s">
        <v>310</v>
      </c>
      <c r="AY165" s="39" t="s">
        <v>298</v>
      </c>
      <c r="BE165" s="133">
        <f t="shared" si="34"/>
        <v>0</v>
      </c>
      <c r="BF165" s="133">
        <f t="shared" si="35"/>
        <v>0</v>
      </c>
      <c r="BG165" s="133">
        <f t="shared" si="36"/>
        <v>0</v>
      </c>
      <c r="BH165" s="133">
        <f t="shared" si="37"/>
        <v>0</v>
      </c>
      <c r="BI165" s="133">
        <f t="shared" si="38"/>
        <v>0</v>
      </c>
      <c r="BJ165" s="39" t="s">
        <v>8</v>
      </c>
      <c r="BK165" s="133">
        <f t="shared" si="39"/>
        <v>0</v>
      </c>
      <c r="BL165" s="39" t="s">
        <v>304</v>
      </c>
      <c r="BM165" s="132" t="s">
        <v>651</v>
      </c>
    </row>
    <row r="166" spans="1:65" s="49" customFormat="1" ht="24.2" customHeight="1">
      <c r="A166" s="47"/>
      <c r="B166" s="46"/>
      <c r="C166" s="120" t="s">
        <v>448</v>
      </c>
      <c r="D166" s="120" t="s">
        <v>358</v>
      </c>
      <c r="E166" s="121" t="s">
        <v>2485</v>
      </c>
      <c r="F166" s="122" t="s">
        <v>2486</v>
      </c>
      <c r="G166" s="123" t="s">
        <v>438</v>
      </c>
      <c r="H166" s="124">
        <v>4</v>
      </c>
      <c r="I166" s="24"/>
      <c r="J166" s="125">
        <f t="shared" si="30"/>
        <v>0</v>
      </c>
      <c r="K166" s="122" t="s">
        <v>1</v>
      </c>
      <c r="L166" s="126"/>
      <c r="M166" s="127" t="s">
        <v>1</v>
      </c>
      <c r="N166" s="128" t="s">
        <v>40</v>
      </c>
      <c r="O166" s="129"/>
      <c r="P166" s="130">
        <f t="shared" si="31"/>
        <v>0</v>
      </c>
      <c r="Q166" s="130">
        <v>0</v>
      </c>
      <c r="R166" s="130">
        <f t="shared" si="32"/>
        <v>0</v>
      </c>
      <c r="S166" s="130">
        <v>0</v>
      </c>
      <c r="T166" s="131">
        <f t="shared" si="33"/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340</v>
      </c>
      <c r="AT166" s="132" t="s">
        <v>358</v>
      </c>
      <c r="AU166" s="132" t="s">
        <v>310</v>
      </c>
      <c r="AY166" s="39" t="s">
        <v>298</v>
      </c>
      <c r="BE166" s="133">
        <f t="shared" si="34"/>
        <v>0</v>
      </c>
      <c r="BF166" s="133">
        <f t="shared" si="35"/>
        <v>0</v>
      </c>
      <c r="BG166" s="133">
        <f t="shared" si="36"/>
        <v>0</v>
      </c>
      <c r="BH166" s="133">
        <f t="shared" si="37"/>
        <v>0</v>
      </c>
      <c r="BI166" s="133">
        <f t="shared" si="38"/>
        <v>0</v>
      </c>
      <c r="BJ166" s="39" t="s">
        <v>8</v>
      </c>
      <c r="BK166" s="133">
        <f t="shared" si="39"/>
        <v>0</v>
      </c>
      <c r="BL166" s="39" t="s">
        <v>304</v>
      </c>
      <c r="BM166" s="132" t="s">
        <v>659</v>
      </c>
    </row>
    <row r="167" spans="1:65" s="49" customFormat="1" ht="14.45" customHeight="1">
      <c r="A167" s="47"/>
      <c r="B167" s="46"/>
      <c r="C167" s="120" t="s">
        <v>454</v>
      </c>
      <c r="D167" s="120" t="s">
        <v>358</v>
      </c>
      <c r="E167" s="121" t="s">
        <v>2487</v>
      </c>
      <c r="F167" s="122" t="s">
        <v>2488</v>
      </c>
      <c r="G167" s="123" t="s">
        <v>438</v>
      </c>
      <c r="H167" s="124">
        <v>2</v>
      </c>
      <c r="I167" s="24"/>
      <c r="J167" s="125">
        <f t="shared" si="30"/>
        <v>0</v>
      </c>
      <c r="K167" s="122" t="s">
        <v>1</v>
      </c>
      <c r="L167" s="126"/>
      <c r="M167" s="127" t="s">
        <v>1</v>
      </c>
      <c r="N167" s="128" t="s">
        <v>40</v>
      </c>
      <c r="O167" s="129"/>
      <c r="P167" s="130">
        <f t="shared" si="31"/>
        <v>0</v>
      </c>
      <c r="Q167" s="130">
        <v>0</v>
      </c>
      <c r="R167" s="130">
        <f t="shared" si="32"/>
        <v>0</v>
      </c>
      <c r="S167" s="130">
        <v>0</v>
      </c>
      <c r="T167" s="131">
        <f t="shared" si="33"/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340</v>
      </c>
      <c r="AT167" s="132" t="s">
        <v>358</v>
      </c>
      <c r="AU167" s="132" t="s">
        <v>310</v>
      </c>
      <c r="AY167" s="39" t="s">
        <v>298</v>
      </c>
      <c r="BE167" s="133">
        <f t="shared" si="34"/>
        <v>0</v>
      </c>
      <c r="BF167" s="133">
        <f t="shared" si="35"/>
        <v>0</v>
      </c>
      <c r="BG167" s="133">
        <f t="shared" si="36"/>
        <v>0</v>
      </c>
      <c r="BH167" s="133">
        <f t="shared" si="37"/>
        <v>0</v>
      </c>
      <c r="BI167" s="133">
        <f t="shared" si="38"/>
        <v>0</v>
      </c>
      <c r="BJ167" s="39" t="s">
        <v>8</v>
      </c>
      <c r="BK167" s="133">
        <f t="shared" si="39"/>
        <v>0</v>
      </c>
      <c r="BL167" s="39" t="s">
        <v>304</v>
      </c>
      <c r="BM167" s="132" t="s">
        <v>668</v>
      </c>
    </row>
    <row r="168" spans="1:65" s="49" customFormat="1" ht="24.2" customHeight="1">
      <c r="A168" s="47"/>
      <c r="B168" s="46"/>
      <c r="C168" s="120" t="s">
        <v>459</v>
      </c>
      <c r="D168" s="120" t="s">
        <v>358</v>
      </c>
      <c r="E168" s="121" t="s">
        <v>2489</v>
      </c>
      <c r="F168" s="122" t="s">
        <v>2490</v>
      </c>
      <c r="G168" s="123" t="s">
        <v>438</v>
      </c>
      <c r="H168" s="124">
        <v>1</v>
      </c>
      <c r="I168" s="24"/>
      <c r="J168" s="125">
        <f t="shared" si="30"/>
        <v>0</v>
      </c>
      <c r="K168" s="122" t="s">
        <v>1</v>
      </c>
      <c r="L168" s="126"/>
      <c r="M168" s="127" t="s">
        <v>1</v>
      </c>
      <c r="N168" s="128" t="s">
        <v>40</v>
      </c>
      <c r="O168" s="129"/>
      <c r="P168" s="130">
        <f t="shared" si="31"/>
        <v>0</v>
      </c>
      <c r="Q168" s="130">
        <v>0</v>
      </c>
      <c r="R168" s="130">
        <f t="shared" si="32"/>
        <v>0</v>
      </c>
      <c r="S168" s="130">
        <v>0</v>
      </c>
      <c r="T168" s="131">
        <f t="shared" si="33"/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340</v>
      </c>
      <c r="AT168" s="132" t="s">
        <v>358</v>
      </c>
      <c r="AU168" s="132" t="s">
        <v>310</v>
      </c>
      <c r="AY168" s="39" t="s">
        <v>298</v>
      </c>
      <c r="BE168" s="133">
        <f t="shared" si="34"/>
        <v>0</v>
      </c>
      <c r="BF168" s="133">
        <f t="shared" si="35"/>
        <v>0</v>
      </c>
      <c r="BG168" s="133">
        <f t="shared" si="36"/>
        <v>0</v>
      </c>
      <c r="BH168" s="133">
        <f t="shared" si="37"/>
        <v>0</v>
      </c>
      <c r="BI168" s="133">
        <f t="shared" si="38"/>
        <v>0</v>
      </c>
      <c r="BJ168" s="39" t="s">
        <v>8</v>
      </c>
      <c r="BK168" s="133">
        <f t="shared" si="39"/>
        <v>0</v>
      </c>
      <c r="BL168" s="39" t="s">
        <v>304</v>
      </c>
      <c r="BM168" s="132" t="s">
        <v>708</v>
      </c>
    </row>
    <row r="169" spans="1:65" s="49" customFormat="1" ht="14.45" customHeight="1">
      <c r="A169" s="47"/>
      <c r="B169" s="46"/>
      <c r="C169" s="120" t="s">
        <v>465</v>
      </c>
      <c r="D169" s="120" t="s">
        <v>358</v>
      </c>
      <c r="E169" s="121" t="s">
        <v>2491</v>
      </c>
      <c r="F169" s="122" t="s">
        <v>2492</v>
      </c>
      <c r="G169" s="123" t="s">
        <v>438</v>
      </c>
      <c r="H169" s="124">
        <v>1</v>
      </c>
      <c r="I169" s="24"/>
      <c r="J169" s="125">
        <f t="shared" si="30"/>
        <v>0</v>
      </c>
      <c r="K169" s="122" t="s">
        <v>1</v>
      </c>
      <c r="L169" s="126"/>
      <c r="M169" s="127" t="s">
        <v>1</v>
      </c>
      <c r="N169" s="128" t="s">
        <v>40</v>
      </c>
      <c r="O169" s="129"/>
      <c r="P169" s="130">
        <f t="shared" si="31"/>
        <v>0</v>
      </c>
      <c r="Q169" s="130">
        <v>0</v>
      </c>
      <c r="R169" s="130">
        <f t="shared" si="32"/>
        <v>0</v>
      </c>
      <c r="S169" s="130">
        <v>0</v>
      </c>
      <c r="T169" s="131">
        <f t="shared" si="33"/>
        <v>0</v>
      </c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R169" s="132" t="s">
        <v>340</v>
      </c>
      <c r="AT169" s="132" t="s">
        <v>358</v>
      </c>
      <c r="AU169" s="132" t="s">
        <v>310</v>
      </c>
      <c r="AY169" s="39" t="s">
        <v>298</v>
      </c>
      <c r="BE169" s="133">
        <f t="shared" si="34"/>
        <v>0</v>
      </c>
      <c r="BF169" s="133">
        <f t="shared" si="35"/>
        <v>0</v>
      </c>
      <c r="BG169" s="133">
        <f t="shared" si="36"/>
        <v>0</v>
      </c>
      <c r="BH169" s="133">
        <f t="shared" si="37"/>
        <v>0</v>
      </c>
      <c r="BI169" s="133">
        <f t="shared" si="38"/>
        <v>0</v>
      </c>
      <c r="BJ169" s="39" t="s">
        <v>8</v>
      </c>
      <c r="BK169" s="133">
        <f t="shared" si="39"/>
        <v>0</v>
      </c>
      <c r="BL169" s="39" t="s">
        <v>304</v>
      </c>
      <c r="BM169" s="132" t="s">
        <v>740</v>
      </c>
    </row>
    <row r="170" spans="2:63" s="107" customFormat="1" ht="20.85" customHeight="1">
      <c r="B170" s="108"/>
      <c r="D170" s="109" t="s">
        <v>74</v>
      </c>
      <c r="E170" s="118" t="s">
        <v>2493</v>
      </c>
      <c r="F170" s="118" t="s">
        <v>2494</v>
      </c>
      <c r="J170" s="119">
        <f>BK170</f>
        <v>0</v>
      </c>
      <c r="L170" s="108"/>
      <c r="M170" s="112"/>
      <c r="N170" s="113"/>
      <c r="O170" s="113"/>
      <c r="P170" s="114">
        <f>P171</f>
        <v>0</v>
      </c>
      <c r="Q170" s="113"/>
      <c r="R170" s="114">
        <f>R171</f>
        <v>0</v>
      </c>
      <c r="S170" s="113"/>
      <c r="T170" s="115">
        <f>T171</f>
        <v>0</v>
      </c>
      <c r="AR170" s="109" t="s">
        <v>8</v>
      </c>
      <c r="AT170" s="116" t="s">
        <v>74</v>
      </c>
      <c r="AU170" s="116" t="s">
        <v>83</v>
      </c>
      <c r="AY170" s="109" t="s">
        <v>298</v>
      </c>
      <c r="BK170" s="117">
        <f>BK171</f>
        <v>0</v>
      </c>
    </row>
    <row r="171" spans="1:65" s="49" customFormat="1" ht="14.45" customHeight="1">
      <c r="A171" s="47"/>
      <c r="B171" s="46"/>
      <c r="C171" s="120" t="s">
        <v>471</v>
      </c>
      <c r="D171" s="120" t="s">
        <v>358</v>
      </c>
      <c r="E171" s="121" t="s">
        <v>2495</v>
      </c>
      <c r="F171" s="122" t="s">
        <v>2496</v>
      </c>
      <c r="G171" s="123" t="s">
        <v>438</v>
      </c>
      <c r="H171" s="124">
        <v>1</v>
      </c>
      <c r="I171" s="24"/>
      <c r="J171" s="125">
        <f>ROUND(I171*H171,0)</f>
        <v>0</v>
      </c>
      <c r="K171" s="122" t="s">
        <v>1</v>
      </c>
      <c r="L171" s="126"/>
      <c r="M171" s="127" t="s">
        <v>1</v>
      </c>
      <c r="N171" s="128" t="s">
        <v>40</v>
      </c>
      <c r="O171" s="129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R171" s="132" t="s">
        <v>340</v>
      </c>
      <c r="AT171" s="132" t="s">
        <v>358</v>
      </c>
      <c r="AU171" s="132" t="s">
        <v>310</v>
      </c>
      <c r="AY171" s="39" t="s">
        <v>298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39" t="s">
        <v>8</v>
      </c>
      <c r="BK171" s="133">
        <f>ROUND(I171*H171,0)</f>
        <v>0</v>
      </c>
      <c r="BL171" s="39" t="s">
        <v>304</v>
      </c>
      <c r="BM171" s="132" t="s">
        <v>753</v>
      </c>
    </row>
    <row r="172" spans="2:63" s="107" customFormat="1" ht="20.85" customHeight="1">
      <c r="B172" s="108"/>
      <c r="D172" s="109" t="s">
        <v>74</v>
      </c>
      <c r="E172" s="118" t="s">
        <v>2497</v>
      </c>
      <c r="F172" s="118" t="s">
        <v>2498</v>
      </c>
      <c r="J172" s="119">
        <f>BK172</f>
        <v>0</v>
      </c>
      <c r="L172" s="108"/>
      <c r="M172" s="112"/>
      <c r="N172" s="113"/>
      <c r="O172" s="113"/>
      <c r="P172" s="114">
        <f>SUM(P173:P176)</f>
        <v>0</v>
      </c>
      <c r="Q172" s="113"/>
      <c r="R172" s="114">
        <f>SUM(R173:R176)</f>
        <v>0</v>
      </c>
      <c r="S172" s="113"/>
      <c r="T172" s="115">
        <f>SUM(T173:T176)</f>
        <v>0</v>
      </c>
      <c r="AR172" s="109" t="s">
        <v>8</v>
      </c>
      <c r="AT172" s="116" t="s">
        <v>74</v>
      </c>
      <c r="AU172" s="116" t="s">
        <v>83</v>
      </c>
      <c r="AY172" s="109" t="s">
        <v>298</v>
      </c>
      <c r="BK172" s="117">
        <f>SUM(BK173:BK176)</f>
        <v>0</v>
      </c>
    </row>
    <row r="173" spans="1:65" s="49" customFormat="1" ht="24.2" customHeight="1">
      <c r="A173" s="47"/>
      <c r="B173" s="46"/>
      <c r="C173" s="120" t="s">
        <v>475</v>
      </c>
      <c r="D173" s="120" t="s">
        <v>358</v>
      </c>
      <c r="E173" s="121" t="s">
        <v>2481</v>
      </c>
      <c r="F173" s="122" t="s">
        <v>2482</v>
      </c>
      <c r="G173" s="123" t="s">
        <v>438</v>
      </c>
      <c r="H173" s="124">
        <v>1</v>
      </c>
      <c r="I173" s="24"/>
      <c r="J173" s="125">
        <f>ROUND(I173*H173,0)</f>
        <v>0</v>
      </c>
      <c r="K173" s="122" t="s">
        <v>1</v>
      </c>
      <c r="L173" s="126"/>
      <c r="M173" s="127" t="s">
        <v>1</v>
      </c>
      <c r="N173" s="128" t="s">
        <v>40</v>
      </c>
      <c r="O173" s="129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340</v>
      </c>
      <c r="AT173" s="132" t="s">
        <v>358</v>
      </c>
      <c r="AU173" s="132" t="s">
        <v>310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762</v>
      </c>
    </row>
    <row r="174" spans="1:65" s="49" customFormat="1" ht="24.2" customHeight="1">
      <c r="A174" s="47"/>
      <c r="B174" s="46"/>
      <c r="C174" s="120" t="s">
        <v>482</v>
      </c>
      <c r="D174" s="120" t="s">
        <v>358</v>
      </c>
      <c r="E174" s="121" t="s">
        <v>2483</v>
      </c>
      <c r="F174" s="122" t="s">
        <v>2484</v>
      </c>
      <c r="G174" s="123" t="s">
        <v>438</v>
      </c>
      <c r="H174" s="124">
        <v>1</v>
      </c>
      <c r="I174" s="24"/>
      <c r="J174" s="125">
        <f>ROUND(I174*H174,0)</f>
        <v>0</v>
      </c>
      <c r="K174" s="122" t="s">
        <v>1</v>
      </c>
      <c r="L174" s="126"/>
      <c r="M174" s="127" t="s">
        <v>1</v>
      </c>
      <c r="N174" s="128" t="s">
        <v>40</v>
      </c>
      <c r="O174" s="129"/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310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773</v>
      </c>
    </row>
    <row r="175" spans="1:65" s="49" customFormat="1" ht="24.2" customHeight="1">
      <c r="A175" s="47"/>
      <c r="B175" s="46"/>
      <c r="C175" s="120" t="s">
        <v>487</v>
      </c>
      <c r="D175" s="120" t="s">
        <v>358</v>
      </c>
      <c r="E175" s="121" t="s">
        <v>2489</v>
      </c>
      <c r="F175" s="122" t="s">
        <v>2490</v>
      </c>
      <c r="G175" s="123" t="s">
        <v>438</v>
      </c>
      <c r="H175" s="124">
        <v>1</v>
      </c>
      <c r="I175" s="24"/>
      <c r="J175" s="125">
        <f>ROUND(I175*H175,0)</f>
        <v>0</v>
      </c>
      <c r="K175" s="122" t="s">
        <v>1</v>
      </c>
      <c r="L175" s="126"/>
      <c r="M175" s="127" t="s">
        <v>1</v>
      </c>
      <c r="N175" s="128" t="s">
        <v>40</v>
      </c>
      <c r="O175" s="129"/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340</v>
      </c>
      <c r="AT175" s="132" t="s">
        <v>358</v>
      </c>
      <c r="AU175" s="132" t="s">
        <v>310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304</v>
      </c>
      <c r="BM175" s="132" t="s">
        <v>793</v>
      </c>
    </row>
    <row r="176" spans="1:65" s="49" customFormat="1" ht="14.45" customHeight="1">
      <c r="A176" s="47"/>
      <c r="B176" s="46"/>
      <c r="C176" s="120" t="s">
        <v>496</v>
      </c>
      <c r="D176" s="120" t="s">
        <v>358</v>
      </c>
      <c r="E176" s="121" t="s">
        <v>2491</v>
      </c>
      <c r="F176" s="122" t="s">
        <v>2492</v>
      </c>
      <c r="G176" s="123" t="s">
        <v>438</v>
      </c>
      <c r="H176" s="124">
        <v>1</v>
      </c>
      <c r="I176" s="24"/>
      <c r="J176" s="125">
        <f>ROUND(I176*H176,0)</f>
        <v>0</v>
      </c>
      <c r="K176" s="122" t="s">
        <v>1</v>
      </c>
      <c r="L176" s="126"/>
      <c r="M176" s="127" t="s">
        <v>1</v>
      </c>
      <c r="N176" s="128" t="s">
        <v>40</v>
      </c>
      <c r="O176" s="129"/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340</v>
      </c>
      <c r="AT176" s="132" t="s">
        <v>358</v>
      </c>
      <c r="AU176" s="132" t="s">
        <v>310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803</v>
      </c>
    </row>
    <row r="177" spans="2:63" s="107" customFormat="1" ht="20.85" customHeight="1">
      <c r="B177" s="108"/>
      <c r="D177" s="109" t="s">
        <v>74</v>
      </c>
      <c r="E177" s="118" t="s">
        <v>2499</v>
      </c>
      <c r="F177" s="118" t="s">
        <v>2500</v>
      </c>
      <c r="J177" s="119">
        <f>BK177</f>
        <v>0</v>
      </c>
      <c r="L177" s="108"/>
      <c r="M177" s="112"/>
      <c r="N177" s="113"/>
      <c r="O177" s="113"/>
      <c r="P177" s="114">
        <f>SUM(P178:P200)</f>
        <v>0</v>
      </c>
      <c r="Q177" s="113"/>
      <c r="R177" s="114">
        <f>SUM(R178:R200)</f>
        <v>0</v>
      </c>
      <c r="S177" s="113"/>
      <c r="T177" s="115">
        <f>SUM(T178:T200)</f>
        <v>0</v>
      </c>
      <c r="AR177" s="109" t="s">
        <v>8</v>
      </c>
      <c r="AT177" s="116" t="s">
        <v>74</v>
      </c>
      <c r="AU177" s="116" t="s">
        <v>83</v>
      </c>
      <c r="AY177" s="109" t="s">
        <v>298</v>
      </c>
      <c r="BK177" s="117">
        <f>SUM(BK178:BK200)</f>
        <v>0</v>
      </c>
    </row>
    <row r="178" spans="1:65" s="49" customFormat="1" ht="14.45" customHeight="1">
      <c r="A178" s="47"/>
      <c r="B178" s="46"/>
      <c r="C178" s="120" t="s">
        <v>509</v>
      </c>
      <c r="D178" s="120" t="s">
        <v>358</v>
      </c>
      <c r="E178" s="121" t="s">
        <v>2501</v>
      </c>
      <c r="F178" s="122" t="s">
        <v>2502</v>
      </c>
      <c r="G178" s="123" t="s">
        <v>392</v>
      </c>
      <c r="H178" s="124">
        <v>250</v>
      </c>
      <c r="I178" s="24"/>
      <c r="J178" s="125">
        <f aca="true" t="shared" si="40" ref="J178:J200">ROUND(I178*H178,0)</f>
        <v>0</v>
      </c>
      <c r="K178" s="122" t="s">
        <v>1</v>
      </c>
      <c r="L178" s="126"/>
      <c r="M178" s="127" t="s">
        <v>1</v>
      </c>
      <c r="N178" s="128" t="s">
        <v>40</v>
      </c>
      <c r="O178" s="129"/>
      <c r="P178" s="130">
        <f aca="true" t="shared" si="41" ref="P178:P200">O178*H178</f>
        <v>0</v>
      </c>
      <c r="Q178" s="130">
        <v>0</v>
      </c>
      <c r="R178" s="130">
        <f aca="true" t="shared" si="42" ref="R178:R200">Q178*H178</f>
        <v>0</v>
      </c>
      <c r="S178" s="130">
        <v>0</v>
      </c>
      <c r="T178" s="131">
        <f aca="true" t="shared" si="43" ref="T178:T200"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340</v>
      </c>
      <c r="AT178" s="132" t="s">
        <v>358</v>
      </c>
      <c r="AU178" s="132" t="s">
        <v>310</v>
      </c>
      <c r="AY178" s="39" t="s">
        <v>298</v>
      </c>
      <c r="BE178" s="133">
        <f aca="true" t="shared" si="44" ref="BE178:BE200">IF(N178="základní",J178,0)</f>
        <v>0</v>
      </c>
      <c r="BF178" s="133">
        <f aca="true" t="shared" si="45" ref="BF178:BF200">IF(N178="snížená",J178,0)</f>
        <v>0</v>
      </c>
      <c r="BG178" s="133">
        <f aca="true" t="shared" si="46" ref="BG178:BG200">IF(N178="zákl. přenesená",J178,0)</f>
        <v>0</v>
      </c>
      <c r="BH178" s="133">
        <f aca="true" t="shared" si="47" ref="BH178:BH200">IF(N178="sníž. přenesená",J178,0)</f>
        <v>0</v>
      </c>
      <c r="BI178" s="133">
        <f aca="true" t="shared" si="48" ref="BI178:BI200">IF(N178="nulová",J178,0)</f>
        <v>0</v>
      </c>
      <c r="BJ178" s="39" t="s">
        <v>8</v>
      </c>
      <c r="BK178" s="133">
        <f aca="true" t="shared" si="49" ref="BK178:BK200">ROUND(I178*H178,0)</f>
        <v>0</v>
      </c>
      <c r="BL178" s="39" t="s">
        <v>304</v>
      </c>
      <c r="BM178" s="132" t="s">
        <v>812</v>
      </c>
    </row>
    <row r="179" spans="1:65" s="49" customFormat="1" ht="14.45" customHeight="1">
      <c r="A179" s="47"/>
      <c r="B179" s="46"/>
      <c r="C179" s="120" t="s">
        <v>526</v>
      </c>
      <c r="D179" s="120" t="s">
        <v>358</v>
      </c>
      <c r="E179" s="121" t="s">
        <v>2503</v>
      </c>
      <c r="F179" s="122" t="s">
        <v>2504</v>
      </c>
      <c r="G179" s="123" t="s">
        <v>392</v>
      </c>
      <c r="H179" s="124">
        <v>1251</v>
      </c>
      <c r="I179" s="24"/>
      <c r="J179" s="125">
        <f t="shared" si="40"/>
        <v>0</v>
      </c>
      <c r="K179" s="122" t="s">
        <v>1</v>
      </c>
      <c r="L179" s="126"/>
      <c r="M179" s="127" t="s">
        <v>1</v>
      </c>
      <c r="N179" s="128" t="s">
        <v>40</v>
      </c>
      <c r="O179" s="129"/>
      <c r="P179" s="130">
        <f t="shared" si="41"/>
        <v>0</v>
      </c>
      <c r="Q179" s="130">
        <v>0</v>
      </c>
      <c r="R179" s="130">
        <f t="shared" si="42"/>
        <v>0</v>
      </c>
      <c r="S179" s="130">
        <v>0</v>
      </c>
      <c r="T179" s="131">
        <f t="shared" si="43"/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R179" s="132" t="s">
        <v>340</v>
      </c>
      <c r="AT179" s="132" t="s">
        <v>358</v>
      </c>
      <c r="AU179" s="132" t="s">
        <v>310</v>
      </c>
      <c r="AY179" s="39" t="s">
        <v>298</v>
      </c>
      <c r="BE179" s="133">
        <f t="shared" si="44"/>
        <v>0</v>
      </c>
      <c r="BF179" s="133">
        <f t="shared" si="45"/>
        <v>0</v>
      </c>
      <c r="BG179" s="133">
        <f t="shared" si="46"/>
        <v>0</v>
      </c>
      <c r="BH179" s="133">
        <f t="shared" si="47"/>
        <v>0</v>
      </c>
      <c r="BI179" s="133">
        <f t="shared" si="48"/>
        <v>0</v>
      </c>
      <c r="BJ179" s="39" t="s">
        <v>8</v>
      </c>
      <c r="BK179" s="133">
        <f t="shared" si="49"/>
        <v>0</v>
      </c>
      <c r="BL179" s="39" t="s">
        <v>304</v>
      </c>
      <c r="BM179" s="132" t="s">
        <v>821</v>
      </c>
    </row>
    <row r="180" spans="1:65" s="49" customFormat="1" ht="14.45" customHeight="1">
      <c r="A180" s="47"/>
      <c r="B180" s="46"/>
      <c r="C180" s="120" t="s">
        <v>530</v>
      </c>
      <c r="D180" s="120" t="s">
        <v>358</v>
      </c>
      <c r="E180" s="121" t="s">
        <v>2505</v>
      </c>
      <c r="F180" s="122" t="s">
        <v>2506</v>
      </c>
      <c r="G180" s="123" t="s">
        <v>392</v>
      </c>
      <c r="H180" s="124">
        <v>741</v>
      </c>
      <c r="I180" s="24"/>
      <c r="J180" s="125">
        <f t="shared" si="40"/>
        <v>0</v>
      </c>
      <c r="K180" s="122" t="s">
        <v>1</v>
      </c>
      <c r="L180" s="126"/>
      <c r="M180" s="127" t="s">
        <v>1</v>
      </c>
      <c r="N180" s="128" t="s">
        <v>40</v>
      </c>
      <c r="O180" s="129"/>
      <c r="P180" s="130">
        <f t="shared" si="41"/>
        <v>0</v>
      </c>
      <c r="Q180" s="130">
        <v>0</v>
      </c>
      <c r="R180" s="130">
        <f t="shared" si="42"/>
        <v>0</v>
      </c>
      <c r="S180" s="130">
        <v>0</v>
      </c>
      <c r="T180" s="131">
        <f t="shared" si="43"/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340</v>
      </c>
      <c r="AT180" s="132" t="s">
        <v>358</v>
      </c>
      <c r="AU180" s="132" t="s">
        <v>310</v>
      </c>
      <c r="AY180" s="39" t="s">
        <v>298</v>
      </c>
      <c r="BE180" s="133">
        <f t="shared" si="44"/>
        <v>0</v>
      </c>
      <c r="BF180" s="133">
        <f t="shared" si="45"/>
        <v>0</v>
      </c>
      <c r="BG180" s="133">
        <f t="shared" si="46"/>
        <v>0</v>
      </c>
      <c r="BH180" s="133">
        <f t="shared" si="47"/>
        <v>0</v>
      </c>
      <c r="BI180" s="133">
        <f t="shared" si="48"/>
        <v>0</v>
      </c>
      <c r="BJ180" s="39" t="s">
        <v>8</v>
      </c>
      <c r="BK180" s="133">
        <f t="shared" si="49"/>
        <v>0</v>
      </c>
      <c r="BL180" s="39" t="s">
        <v>304</v>
      </c>
      <c r="BM180" s="132" t="s">
        <v>843</v>
      </c>
    </row>
    <row r="181" spans="1:65" s="49" customFormat="1" ht="14.45" customHeight="1">
      <c r="A181" s="47"/>
      <c r="B181" s="46"/>
      <c r="C181" s="120" t="s">
        <v>539</v>
      </c>
      <c r="D181" s="120" t="s">
        <v>358</v>
      </c>
      <c r="E181" s="121" t="s">
        <v>2507</v>
      </c>
      <c r="F181" s="122" t="s">
        <v>2508</v>
      </c>
      <c r="G181" s="123" t="s">
        <v>392</v>
      </c>
      <c r="H181" s="124">
        <v>106</v>
      </c>
      <c r="I181" s="24"/>
      <c r="J181" s="125">
        <f t="shared" si="40"/>
        <v>0</v>
      </c>
      <c r="K181" s="122" t="s">
        <v>1</v>
      </c>
      <c r="L181" s="126"/>
      <c r="M181" s="127" t="s">
        <v>1</v>
      </c>
      <c r="N181" s="128" t="s">
        <v>40</v>
      </c>
      <c r="O181" s="129"/>
      <c r="P181" s="130">
        <f t="shared" si="41"/>
        <v>0</v>
      </c>
      <c r="Q181" s="130">
        <v>0</v>
      </c>
      <c r="R181" s="130">
        <f t="shared" si="42"/>
        <v>0</v>
      </c>
      <c r="S181" s="130">
        <v>0</v>
      </c>
      <c r="T181" s="131">
        <f t="shared" si="43"/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340</v>
      </c>
      <c r="AT181" s="132" t="s">
        <v>358</v>
      </c>
      <c r="AU181" s="132" t="s">
        <v>310</v>
      </c>
      <c r="AY181" s="39" t="s">
        <v>298</v>
      </c>
      <c r="BE181" s="133">
        <f t="shared" si="44"/>
        <v>0</v>
      </c>
      <c r="BF181" s="133">
        <f t="shared" si="45"/>
        <v>0</v>
      </c>
      <c r="BG181" s="133">
        <f t="shared" si="46"/>
        <v>0</v>
      </c>
      <c r="BH181" s="133">
        <f t="shared" si="47"/>
        <v>0</v>
      </c>
      <c r="BI181" s="133">
        <f t="shared" si="48"/>
        <v>0</v>
      </c>
      <c r="BJ181" s="39" t="s">
        <v>8</v>
      </c>
      <c r="BK181" s="133">
        <f t="shared" si="49"/>
        <v>0</v>
      </c>
      <c r="BL181" s="39" t="s">
        <v>304</v>
      </c>
      <c r="BM181" s="132" t="s">
        <v>854</v>
      </c>
    </row>
    <row r="182" spans="1:65" s="49" customFormat="1" ht="14.45" customHeight="1">
      <c r="A182" s="47"/>
      <c r="B182" s="46"/>
      <c r="C182" s="120" t="s">
        <v>548</v>
      </c>
      <c r="D182" s="120" t="s">
        <v>358</v>
      </c>
      <c r="E182" s="121" t="s">
        <v>2509</v>
      </c>
      <c r="F182" s="122" t="s">
        <v>2510</v>
      </c>
      <c r="G182" s="123" t="s">
        <v>392</v>
      </c>
      <c r="H182" s="124">
        <v>566</v>
      </c>
      <c r="I182" s="24"/>
      <c r="J182" s="125">
        <f t="shared" si="40"/>
        <v>0</v>
      </c>
      <c r="K182" s="122" t="s">
        <v>1</v>
      </c>
      <c r="L182" s="126"/>
      <c r="M182" s="127" t="s">
        <v>1</v>
      </c>
      <c r="N182" s="128" t="s">
        <v>40</v>
      </c>
      <c r="O182" s="129"/>
      <c r="P182" s="130">
        <f t="shared" si="41"/>
        <v>0</v>
      </c>
      <c r="Q182" s="130">
        <v>0</v>
      </c>
      <c r="R182" s="130">
        <f t="shared" si="42"/>
        <v>0</v>
      </c>
      <c r="S182" s="130">
        <v>0</v>
      </c>
      <c r="T182" s="131">
        <f t="shared" si="43"/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340</v>
      </c>
      <c r="AT182" s="132" t="s">
        <v>358</v>
      </c>
      <c r="AU182" s="132" t="s">
        <v>310</v>
      </c>
      <c r="AY182" s="39" t="s">
        <v>298</v>
      </c>
      <c r="BE182" s="133">
        <f t="shared" si="44"/>
        <v>0</v>
      </c>
      <c r="BF182" s="133">
        <f t="shared" si="45"/>
        <v>0</v>
      </c>
      <c r="BG182" s="133">
        <f t="shared" si="46"/>
        <v>0</v>
      </c>
      <c r="BH182" s="133">
        <f t="shared" si="47"/>
        <v>0</v>
      </c>
      <c r="BI182" s="133">
        <f t="shared" si="48"/>
        <v>0</v>
      </c>
      <c r="BJ182" s="39" t="s">
        <v>8</v>
      </c>
      <c r="BK182" s="133">
        <f t="shared" si="49"/>
        <v>0</v>
      </c>
      <c r="BL182" s="39" t="s">
        <v>304</v>
      </c>
      <c r="BM182" s="132" t="s">
        <v>868</v>
      </c>
    </row>
    <row r="183" spans="1:65" s="49" customFormat="1" ht="14.45" customHeight="1">
      <c r="A183" s="47"/>
      <c r="B183" s="46"/>
      <c r="C183" s="120" t="s">
        <v>554</v>
      </c>
      <c r="D183" s="120" t="s">
        <v>358</v>
      </c>
      <c r="E183" s="121" t="s">
        <v>2511</v>
      </c>
      <c r="F183" s="122" t="s">
        <v>2512</v>
      </c>
      <c r="G183" s="123" t="s">
        <v>392</v>
      </c>
      <c r="H183" s="124">
        <v>43</v>
      </c>
      <c r="I183" s="24"/>
      <c r="J183" s="125">
        <f t="shared" si="40"/>
        <v>0</v>
      </c>
      <c r="K183" s="122" t="s">
        <v>1</v>
      </c>
      <c r="L183" s="126"/>
      <c r="M183" s="127" t="s">
        <v>1</v>
      </c>
      <c r="N183" s="128" t="s">
        <v>40</v>
      </c>
      <c r="O183" s="129"/>
      <c r="P183" s="130">
        <f t="shared" si="41"/>
        <v>0</v>
      </c>
      <c r="Q183" s="130">
        <v>0</v>
      </c>
      <c r="R183" s="130">
        <f t="shared" si="42"/>
        <v>0</v>
      </c>
      <c r="S183" s="130">
        <v>0</v>
      </c>
      <c r="T183" s="131">
        <f t="shared" si="43"/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310</v>
      </c>
      <c r="AY183" s="39" t="s">
        <v>298</v>
      </c>
      <c r="BE183" s="133">
        <f t="shared" si="44"/>
        <v>0</v>
      </c>
      <c r="BF183" s="133">
        <f t="shared" si="45"/>
        <v>0</v>
      </c>
      <c r="BG183" s="133">
        <f t="shared" si="46"/>
        <v>0</v>
      </c>
      <c r="BH183" s="133">
        <f t="shared" si="47"/>
        <v>0</v>
      </c>
      <c r="BI183" s="133">
        <f t="shared" si="48"/>
        <v>0</v>
      </c>
      <c r="BJ183" s="39" t="s">
        <v>8</v>
      </c>
      <c r="BK183" s="133">
        <f t="shared" si="49"/>
        <v>0</v>
      </c>
      <c r="BL183" s="39" t="s">
        <v>304</v>
      </c>
      <c r="BM183" s="132" t="s">
        <v>876</v>
      </c>
    </row>
    <row r="184" spans="1:65" s="49" customFormat="1" ht="14.45" customHeight="1">
      <c r="A184" s="47"/>
      <c r="B184" s="46"/>
      <c r="C184" s="120" t="s">
        <v>577</v>
      </c>
      <c r="D184" s="120" t="s">
        <v>358</v>
      </c>
      <c r="E184" s="121" t="s">
        <v>2513</v>
      </c>
      <c r="F184" s="122" t="s">
        <v>2514</v>
      </c>
      <c r="G184" s="123" t="s">
        <v>392</v>
      </c>
      <c r="H184" s="124">
        <v>70</v>
      </c>
      <c r="I184" s="24"/>
      <c r="J184" s="125">
        <f t="shared" si="40"/>
        <v>0</v>
      </c>
      <c r="K184" s="122" t="s">
        <v>1</v>
      </c>
      <c r="L184" s="126"/>
      <c r="M184" s="127" t="s">
        <v>1</v>
      </c>
      <c r="N184" s="128" t="s">
        <v>40</v>
      </c>
      <c r="O184" s="129"/>
      <c r="P184" s="130">
        <f t="shared" si="41"/>
        <v>0</v>
      </c>
      <c r="Q184" s="130">
        <v>0</v>
      </c>
      <c r="R184" s="130">
        <f t="shared" si="42"/>
        <v>0</v>
      </c>
      <c r="S184" s="130">
        <v>0</v>
      </c>
      <c r="T184" s="131">
        <f t="shared" si="43"/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340</v>
      </c>
      <c r="AT184" s="132" t="s">
        <v>358</v>
      </c>
      <c r="AU184" s="132" t="s">
        <v>310</v>
      </c>
      <c r="AY184" s="39" t="s">
        <v>298</v>
      </c>
      <c r="BE184" s="133">
        <f t="shared" si="44"/>
        <v>0</v>
      </c>
      <c r="BF184" s="133">
        <f t="shared" si="45"/>
        <v>0</v>
      </c>
      <c r="BG184" s="133">
        <f t="shared" si="46"/>
        <v>0</v>
      </c>
      <c r="BH184" s="133">
        <f t="shared" si="47"/>
        <v>0</v>
      </c>
      <c r="BI184" s="133">
        <f t="shared" si="48"/>
        <v>0</v>
      </c>
      <c r="BJ184" s="39" t="s">
        <v>8</v>
      </c>
      <c r="BK184" s="133">
        <f t="shared" si="49"/>
        <v>0</v>
      </c>
      <c r="BL184" s="39" t="s">
        <v>304</v>
      </c>
      <c r="BM184" s="132" t="s">
        <v>884</v>
      </c>
    </row>
    <row r="185" spans="1:65" s="49" customFormat="1" ht="14.45" customHeight="1">
      <c r="A185" s="47"/>
      <c r="B185" s="46"/>
      <c r="C185" s="120" t="s">
        <v>605</v>
      </c>
      <c r="D185" s="120" t="s">
        <v>358</v>
      </c>
      <c r="E185" s="121" t="s">
        <v>2515</v>
      </c>
      <c r="F185" s="122" t="s">
        <v>2516</v>
      </c>
      <c r="G185" s="123" t="s">
        <v>392</v>
      </c>
      <c r="H185" s="124">
        <v>40</v>
      </c>
      <c r="I185" s="24"/>
      <c r="J185" s="125">
        <f t="shared" si="40"/>
        <v>0</v>
      </c>
      <c r="K185" s="122" t="s">
        <v>1</v>
      </c>
      <c r="L185" s="126"/>
      <c r="M185" s="127" t="s">
        <v>1</v>
      </c>
      <c r="N185" s="128" t="s">
        <v>40</v>
      </c>
      <c r="O185" s="129"/>
      <c r="P185" s="130">
        <f t="shared" si="41"/>
        <v>0</v>
      </c>
      <c r="Q185" s="130">
        <v>0</v>
      </c>
      <c r="R185" s="130">
        <f t="shared" si="42"/>
        <v>0</v>
      </c>
      <c r="S185" s="130">
        <v>0</v>
      </c>
      <c r="T185" s="131">
        <f t="shared" si="43"/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340</v>
      </c>
      <c r="AT185" s="132" t="s">
        <v>358</v>
      </c>
      <c r="AU185" s="132" t="s">
        <v>310</v>
      </c>
      <c r="AY185" s="39" t="s">
        <v>298</v>
      </c>
      <c r="BE185" s="133">
        <f t="shared" si="44"/>
        <v>0</v>
      </c>
      <c r="BF185" s="133">
        <f t="shared" si="45"/>
        <v>0</v>
      </c>
      <c r="BG185" s="133">
        <f t="shared" si="46"/>
        <v>0</v>
      </c>
      <c r="BH185" s="133">
        <f t="shared" si="47"/>
        <v>0</v>
      </c>
      <c r="BI185" s="133">
        <f t="shared" si="48"/>
        <v>0</v>
      </c>
      <c r="BJ185" s="39" t="s">
        <v>8</v>
      </c>
      <c r="BK185" s="133">
        <f t="shared" si="49"/>
        <v>0</v>
      </c>
      <c r="BL185" s="39" t="s">
        <v>304</v>
      </c>
      <c r="BM185" s="132" t="s">
        <v>892</v>
      </c>
    </row>
    <row r="186" spans="1:65" s="49" customFormat="1" ht="14.45" customHeight="1">
      <c r="A186" s="47"/>
      <c r="B186" s="46"/>
      <c r="C186" s="120" t="s">
        <v>609</v>
      </c>
      <c r="D186" s="120" t="s">
        <v>358</v>
      </c>
      <c r="E186" s="121" t="s">
        <v>2517</v>
      </c>
      <c r="F186" s="122" t="s">
        <v>2518</v>
      </c>
      <c r="G186" s="123" t="s">
        <v>392</v>
      </c>
      <c r="H186" s="124">
        <v>69</v>
      </c>
      <c r="I186" s="24"/>
      <c r="J186" s="125">
        <f t="shared" si="40"/>
        <v>0</v>
      </c>
      <c r="K186" s="122" t="s">
        <v>1</v>
      </c>
      <c r="L186" s="126"/>
      <c r="M186" s="127" t="s">
        <v>1</v>
      </c>
      <c r="N186" s="128" t="s">
        <v>40</v>
      </c>
      <c r="O186" s="129"/>
      <c r="P186" s="130">
        <f t="shared" si="41"/>
        <v>0</v>
      </c>
      <c r="Q186" s="130">
        <v>0</v>
      </c>
      <c r="R186" s="130">
        <f t="shared" si="42"/>
        <v>0</v>
      </c>
      <c r="S186" s="130">
        <v>0</v>
      </c>
      <c r="T186" s="131">
        <f t="shared" si="43"/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340</v>
      </c>
      <c r="AT186" s="132" t="s">
        <v>358</v>
      </c>
      <c r="AU186" s="132" t="s">
        <v>310</v>
      </c>
      <c r="AY186" s="39" t="s">
        <v>298</v>
      </c>
      <c r="BE186" s="133">
        <f t="shared" si="44"/>
        <v>0</v>
      </c>
      <c r="BF186" s="133">
        <f t="shared" si="45"/>
        <v>0</v>
      </c>
      <c r="BG186" s="133">
        <f t="shared" si="46"/>
        <v>0</v>
      </c>
      <c r="BH186" s="133">
        <f t="shared" si="47"/>
        <v>0</v>
      </c>
      <c r="BI186" s="133">
        <f t="shared" si="48"/>
        <v>0</v>
      </c>
      <c r="BJ186" s="39" t="s">
        <v>8</v>
      </c>
      <c r="BK186" s="133">
        <f t="shared" si="49"/>
        <v>0</v>
      </c>
      <c r="BL186" s="39" t="s">
        <v>304</v>
      </c>
      <c r="BM186" s="132" t="s">
        <v>908</v>
      </c>
    </row>
    <row r="187" spans="1:65" s="49" customFormat="1" ht="14.45" customHeight="1">
      <c r="A187" s="47"/>
      <c r="B187" s="46"/>
      <c r="C187" s="120" t="s">
        <v>614</v>
      </c>
      <c r="D187" s="120" t="s">
        <v>358</v>
      </c>
      <c r="E187" s="121" t="s">
        <v>2519</v>
      </c>
      <c r="F187" s="122" t="s">
        <v>2520</v>
      </c>
      <c r="G187" s="123" t="s">
        <v>392</v>
      </c>
      <c r="H187" s="124">
        <v>200</v>
      </c>
      <c r="I187" s="24"/>
      <c r="J187" s="125">
        <f t="shared" si="40"/>
        <v>0</v>
      </c>
      <c r="K187" s="122" t="s">
        <v>1</v>
      </c>
      <c r="L187" s="126"/>
      <c r="M187" s="127" t="s">
        <v>1</v>
      </c>
      <c r="N187" s="128" t="s">
        <v>40</v>
      </c>
      <c r="O187" s="129"/>
      <c r="P187" s="130">
        <f t="shared" si="41"/>
        <v>0</v>
      </c>
      <c r="Q187" s="130">
        <v>0</v>
      </c>
      <c r="R187" s="130">
        <f t="shared" si="42"/>
        <v>0</v>
      </c>
      <c r="S187" s="130">
        <v>0</v>
      </c>
      <c r="T187" s="131">
        <f t="shared" si="43"/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310</v>
      </c>
      <c r="AY187" s="39" t="s">
        <v>298</v>
      </c>
      <c r="BE187" s="133">
        <f t="shared" si="44"/>
        <v>0</v>
      </c>
      <c r="BF187" s="133">
        <f t="shared" si="45"/>
        <v>0</v>
      </c>
      <c r="BG187" s="133">
        <f t="shared" si="46"/>
        <v>0</v>
      </c>
      <c r="BH187" s="133">
        <f t="shared" si="47"/>
        <v>0</v>
      </c>
      <c r="BI187" s="133">
        <f t="shared" si="48"/>
        <v>0</v>
      </c>
      <c r="BJ187" s="39" t="s">
        <v>8</v>
      </c>
      <c r="BK187" s="133">
        <f t="shared" si="49"/>
        <v>0</v>
      </c>
      <c r="BL187" s="39" t="s">
        <v>304</v>
      </c>
      <c r="BM187" s="132" t="s">
        <v>924</v>
      </c>
    </row>
    <row r="188" spans="1:65" s="49" customFormat="1" ht="14.45" customHeight="1">
      <c r="A188" s="47"/>
      <c r="B188" s="46"/>
      <c r="C188" s="120" t="s">
        <v>619</v>
      </c>
      <c r="D188" s="120" t="s">
        <v>358</v>
      </c>
      <c r="E188" s="121" t="s">
        <v>2521</v>
      </c>
      <c r="F188" s="122" t="s">
        <v>2522</v>
      </c>
      <c r="G188" s="123" t="s">
        <v>392</v>
      </c>
      <c r="H188" s="124">
        <v>45</v>
      </c>
      <c r="I188" s="24"/>
      <c r="J188" s="125">
        <f t="shared" si="40"/>
        <v>0</v>
      </c>
      <c r="K188" s="122" t="s">
        <v>1</v>
      </c>
      <c r="L188" s="126"/>
      <c r="M188" s="127" t="s">
        <v>1</v>
      </c>
      <c r="N188" s="128" t="s">
        <v>40</v>
      </c>
      <c r="O188" s="129"/>
      <c r="P188" s="130">
        <f t="shared" si="41"/>
        <v>0</v>
      </c>
      <c r="Q188" s="130">
        <v>0</v>
      </c>
      <c r="R188" s="130">
        <f t="shared" si="42"/>
        <v>0</v>
      </c>
      <c r="S188" s="130">
        <v>0</v>
      </c>
      <c r="T188" s="131">
        <f t="shared" si="4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310</v>
      </c>
      <c r="AY188" s="39" t="s">
        <v>298</v>
      </c>
      <c r="BE188" s="133">
        <f t="shared" si="44"/>
        <v>0</v>
      </c>
      <c r="BF188" s="133">
        <f t="shared" si="45"/>
        <v>0</v>
      </c>
      <c r="BG188" s="133">
        <f t="shared" si="46"/>
        <v>0</v>
      </c>
      <c r="BH188" s="133">
        <f t="shared" si="47"/>
        <v>0</v>
      </c>
      <c r="BI188" s="133">
        <f t="shared" si="48"/>
        <v>0</v>
      </c>
      <c r="BJ188" s="39" t="s">
        <v>8</v>
      </c>
      <c r="BK188" s="133">
        <f t="shared" si="49"/>
        <v>0</v>
      </c>
      <c r="BL188" s="39" t="s">
        <v>304</v>
      </c>
      <c r="BM188" s="132" t="s">
        <v>932</v>
      </c>
    </row>
    <row r="189" spans="1:65" s="49" customFormat="1" ht="14.45" customHeight="1">
      <c r="A189" s="47"/>
      <c r="B189" s="46"/>
      <c r="C189" s="120" t="s">
        <v>625</v>
      </c>
      <c r="D189" s="120" t="s">
        <v>358</v>
      </c>
      <c r="E189" s="121" t="s">
        <v>2523</v>
      </c>
      <c r="F189" s="122" t="s">
        <v>2524</v>
      </c>
      <c r="G189" s="123" t="s">
        <v>392</v>
      </c>
      <c r="H189" s="124">
        <v>45</v>
      </c>
      <c r="I189" s="24"/>
      <c r="J189" s="125">
        <f t="shared" si="40"/>
        <v>0</v>
      </c>
      <c r="K189" s="122" t="s">
        <v>1</v>
      </c>
      <c r="L189" s="126"/>
      <c r="M189" s="127" t="s">
        <v>1</v>
      </c>
      <c r="N189" s="128" t="s">
        <v>40</v>
      </c>
      <c r="O189" s="129"/>
      <c r="P189" s="130">
        <f t="shared" si="41"/>
        <v>0</v>
      </c>
      <c r="Q189" s="130">
        <v>0</v>
      </c>
      <c r="R189" s="130">
        <f t="shared" si="42"/>
        <v>0</v>
      </c>
      <c r="S189" s="130">
        <v>0</v>
      </c>
      <c r="T189" s="131">
        <f t="shared" si="43"/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340</v>
      </c>
      <c r="AT189" s="132" t="s">
        <v>358</v>
      </c>
      <c r="AU189" s="132" t="s">
        <v>310</v>
      </c>
      <c r="AY189" s="39" t="s">
        <v>298</v>
      </c>
      <c r="BE189" s="133">
        <f t="shared" si="44"/>
        <v>0</v>
      </c>
      <c r="BF189" s="133">
        <f t="shared" si="45"/>
        <v>0</v>
      </c>
      <c r="BG189" s="133">
        <f t="shared" si="46"/>
        <v>0</v>
      </c>
      <c r="BH189" s="133">
        <f t="shared" si="47"/>
        <v>0</v>
      </c>
      <c r="BI189" s="133">
        <f t="shared" si="48"/>
        <v>0</v>
      </c>
      <c r="BJ189" s="39" t="s">
        <v>8</v>
      </c>
      <c r="BK189" s="133">
        <f t="shared" si="49"/>
        <v>0</v>
      </c>
      <c r="BL189" s="39" t="s">
        <v>304</v>
      </c>
      <c r="BM189" s="132" t="s">
        <v>940</v>
      </c>
    </row>
    <row r="190" spans="1:65" s="49" customFormat="1" ht="14.45" customHeight="1">
      <c r="A190" s="47"/>
      <c r="B190" s="46"/>
      <c r="C190" s="120" t="s">
        <v>633</v>
      </c>
      <c r="D190" s="120" t="s">
        <v>358</v>
      </c>
      <c r="E190" s="121" t="s">
        <v>2525</v>
      </c>
      <c r="F190" s="122" t="s">
        <v>2526</v>
      </c>
      <c r="G190" s="123" t="s">
        <v>392</v>
      </c>
      <c r="H190" s="124">
        <v>100</v>
      </c>
      <c r="I190" s="24"/>
      <c r="J190" s="125">
        <f t="shared" si="40"/>
        <v>0</v>
      </c>
      <c r="K190" s="122" t="s">
        <v>1</v>
      </c>
      <c r="L190" s="126"/>
      <c r="M190" s="127" t="s">
        <v>1</v>
      </c>
      <c r="N190" s="128" t="s">
        <v>40</v>
      </c>
      <c r="O190" s="129"/>
      <c r="P190" s="130">
        <f t="shared" si="41"/>
        <v>0</v>
      </c>
      <c r="Q190" s="130">
        <v>0</v>
      </c>
      <c r="R190" s="130">
        <f t="shared" si="42"/>
        <v>0</v>
      </c>
      <c r="S190" s="130">
        <v>0</v>
      </c>
      <c r="T190" s="131">
        <f t="shared" si="43"/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310</v>
      </c>
      <c r="AY190" s="39" t="s">
        <v>298</v>
      </c>
      <c r="BE190" s="133">
        <f t="shared" si="44"/>
        <v>0</v>
      </c>
      <c r="BF190" s="133">
        <f t="shared" si="45"/>
        <v>0</v>
      </c>
      <c r="BG190" s="133">
        <f t="shared" si="46"/>
        <v>0</v>
      </c>
      <c r="BH190" s="133">
        <f t="shared" si="47"/>
        <v>0</v>
      </c>
      <c r="BI190" s="133">
        <f t="shared" si="48"/>
        <v>0</v>
      </c>
      <c r="BJ190" s="39" t="s">
        <v>8</v>
      </c>
      <c r="BK190" s="133">
        <f t="shared" si="49"/>
        <v>0</v>
      </c>
      <c r="BL190" s="39" t="s">
        <v>304</v>
      </c>
      <c r="BM190" s="132" t="s">
        <v>948</v>
      </c>
    </row>
    <row r="191" spans="1:65" s="49" customFormat="1" ht="14.45" customHeight="1">
      <c r="A191" s="47"/>
      <c r="B191" s="46"/>
      <c r="C191" s="120" t="s">
        <v>640</v>
      </c>
      <c r="D191" s="120" t="s">
        <v>358</v>
      </c>
      <c r="E191" s="121" t="s">
        <v>2527</v>
      </c>
      <c r="F191" s="122" t="s">
        <v>2528</v>
      </c>
      <c r="G191" s="123" t="s">
        <v>2415</v>
      </c>
      <c r="H191" s="124">
        <v>1</v>
      </c>
      <c r="I191" s="24"/>
      <c r="J191" s="125">
        <f t="shared" si="40"/>
        <v>0</v>
      </c>
      <c r="K191" s="122" t="s">
        <v>1</v>
      </c>
      <c r="L191" s="126"/>
      <c r="M191" s="127" t="s">
        <v>1</v>
      </c>
      <c r="N191" s="128" t="s">
        <v>40</v>
      </c>
      <c r="O191" s="129"/>
      <c r="P191" s="130">
        <f t="shared" si="41"/>
        <v>0</v>
      </c>
      <c r="Q191" s="130">
        <v>0</v>
      </c>
      <c r="R191" s="130">
        <f t="shared" si="42"/>
        <v>0</v>
      </c>
      <c r="S191" s="130">
        <v>0</v>
      </c>
      <c r="T191" s="131">
        <f t="shared" si="4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340</v>
      </c>
      <c r="AT191" s="132" t="s">
        <v>358</v>
      </c>
      <c r="AU191" s="132" t="s">
        <v>310</v>
      </c>
      <c r="AY191" s="39" t="s">
        <v>298</v>
      </c>
      <c r="BE191" s="133">
        <f t="shared" si="44"/>
        <v>0</v>
      </c>
      <c r="BF191" s="133">
        <f t="shared" si="45"/>
        <v>0</v>
      </c>
      <c r="BG191" s="133">
        <f t="shared" si="46"/>
        <v>0</v>
      </c>
      <c r="BH191" s="133">
        <f t="shared" si="47"/>
        <v>0</v>
      </c>
      <c r="BI191" s="133">
        <f t="shared" si="48"/>
        <v>0</v>
      </c>
      <c r="BJ191" s="39" t="s">
        <v>8</v>
      </c>
      <c r="BK191" s="133">
        <f t="shared" si="49"/>
        <v>0</v>
      </c>
      <c r="BL191" s="39" t="s">
        <v>304</v>
      </c>
      <c r="BM191" s="132" t="s">
        <v>958</v>
      </c>
    </row>
    <row r="192" spans="1:65" s="49" customFormat="1" ht="14.45" customHeight="1">
      <c r="A192" s="47"/>
      <c r="B192" s="46"/>
      <c r="C192" s="120" t="s">
        <v>231</v>
      </c>
      <c r="D192" s="120" t="s">
        <v>358</v>
      </c>
      <c r="E192" s="121" t="s">
        <v>2529</v>
      </c>
      <c r="F192" s="122" t="s">
        <v>2530</v>
      </c>
      <c r="G192" s="123" t="s">
        <v>2415</v>
      </c>
      <c r="H192" s="124">
        <v>1</v>
      </c>
      <c r="I192" s="24"/>
      <c r="J192" s="125">
        <f t="shared" si="40"/>
        <v>0</v>
      </c>
      <c r="K192" s="122" t="s">
        <v>1</v>
      </c>
      <c r="L192" s="126"/>
      <c r="M192" s="127" t="s">
        <v>1</v>
      </c>
      <c r="N192" s="128" t="s">
        <v>40</v>
      </c>
      <c r="O192" s="129"/>
      <c r="P192" s="130">
        <f t="shared" si="41"/>
        <v>0</v>
      </c>
      <c r="Q192" s="130">
        <v>0</v>
      </c>
      <c r="R192" s="130">
        <f t="shared" si="42"/>
        <v>0</v>
      </c>
      <c r="S192" s="130">
        <v>0</v>
      </c>
      <c r="T192" s="131">
        <f t="shared" si="43"/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340</v>
      </c>
      <c r="AT192" s="132" t="s">
        <v>358</v>
      </c>
      <c r="AU192" s="132" t="s">
        <v>310</v>
      </c>
      <c r="AY192" s="39" t="s">
        <v>298</v>
      </c>
      <c r="BE192" s="133">
        <f t="shared" si="44"/>
        <v>0</v>
      </c>
      <c r="BF192" s="133">
        <f t="shared" si="45"/>
        <v>0</v>
      </c>
      <c r="BG192" s="133">
        <f t="shared" si="46"/>
        <v>0</v>
      </c>
      <c r="BH192" s="133">
        <f t="shared" si="47"/>
        <v>0</v>
      </c>
      <c r="BI192" s="133">
        <f t="shared" si="48"/>
        <v>0</v>
      </c>
      <c r="BJ192" s="39" t="s">
        <v>8</v>
      </c>
      <c r="BK192" s="133">
        <f t="shared" si="49"/>
        <v>0</v>
      </c>
      <c r="BL192" s="39" t="s">
        <v>304</v>
      </c>
      <c r="BM192" s="132" t="s">
        <v>970</v>
      </c>
    </row>
    <row r="193" spans="1:65" s="49" customFormat="1" ht="14.45" customHeight="1">
      <c r="A193" s="47"/>
      <c r="B193" s="46"/>
      <c r="C193" s="120" t="s">
        <v>647</v>
      </c>
      <c r="D193" s="120" t="s">
        <v>358</v>
      </c>
      <c r="E193" s="121" t="s">
        <v>2531</v>
      </c>
      <c r="F193" s="122" t="s">
        <v>2532</v>
      </c>
      <c r="G193" s="123" t="s">
        <v>2415</v>
      </c>
      <c r="H193" s="124">
        <v>1</v>
      </c>
      <c r="I193" s="24"/>
      <c r="J193" s="125">
        <f t="shared" si="40"/>
        <v>0</v>
      </c>
      <c r="K193" s="122" t="s">
        <v>1</v>
      </c>
      <c r="L193" s="126"/>
      <c r="M193" s="127" t="s">
        <v>1</v>
      </c>
      <c r="N193" s="128" t="s">
        <v>40</v>
      </c>
      <c r="O193" s="129"/>
      <c r="P193" s="130">
        <f t="shared" si="41"/>
        <v>0</v>
      </c>
      <c r="Q193" s="130">
        <v>0</v>
      </c>
      <c r="R193" s="130">
        <f t="shared" si="42"/>
        <v>0</v>
      </c>
      <c r="S193" s="130">
        <v>0</v>
      </c>
      <c r="T193" s="131">
        <f t="shared" si="43"/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340</v>
      </c>
      <c r="AT193" s="132" t="s">
        <v>358</v>
      </c>
      <c r="AU193" s="132" t="s">
        <v>310</v>
      </c>
      <c r="AY193" s="39" t="s">
        <v>298</v>
      </c>
      <c r="BE193" s="133">
        <f t="shared" si="44"/>
        <v>0</v>
      </c>
      <c r="BF193" s="133">
        <f t="shared" si="45"/>
        <v>0</v>
      </c>
      <c r="BG193" s="133">
        <f t="shared" si="46"/>
        <v>0</v>
      </c>
      <c r="BH193" s="133">
        <f t="shared" si="47"/>
        <v>0</v>
      </c>
      <c r="BI193" s="133">
        <f t="shared" si="48"/>
        <v>0</v>
      </c>
      <c r="BJ193" s="39" t="s">
        <v>8</v>
      </c>
      <c r="BK193" s="133">
        <f t="shared" si="49"/>
        <v>0</v>
      </c>
      <c r="BL193" s="39" t="s">
        <v>304</v>
      </c>
      <c r="BM193" s="132" t="s">
        <v>981</v>
      </c>
    </row>
    <row r="194" spans="1:65" s="49" customFormat="1" ht="14.45" customHeight="1">
      <c r="A194" s="47"/>
      <c r="B194" s="46"/>
      <c r="C194" s="120" t="s">
        <v>651</v>
      </c>
      <c r="D194" s="120" t="s">
        <v>358</v>
      </c>
      <c r="E194" s="121" t="s">
        <v>2533</v>
      </c>
      <c r="F194" s="122" t="s">
        <v>2534</v>
      </c>
      <c r="G194" s="123" t="s">
        <v>2415</v>
      </c>
      <c r="H194" s="124">
        <v>1</v>
      </c>
      <c r="I194" s="24"/>
      <c r="J194" s="125">
        <f t="shared" si="40"/>
        <v>0</v>
      </c>
      <c r="K194" s="122" t="s">
        <v>1</v>
      </c>
      <c r="L194" s="126"/>
      <c r="M194" s="127" t="s">
        <v>1</v>
      </c>
      <c r="N194" s="128" t="s">
        <v>40</v>
      </c>
      <c r="O194" s="129"/>
      <c r="P194" s="130">
        <f t="shared" si="41"/>
        <v>0</v>
      </c>
      <c r="Q194" s="130">
        <v>0</v>
      </c>
      <c r="R194" s="130">
        <f t="shared" si="42"/>
        <v>0</v>
      </c>
      <c r="S194" s="130">
        <v>0</v>
      </c>
      <c r="T194" s="131">
        <f t="shared" si="43"/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340</v>
      </c>
      <c r="AT194" s="132" t="s">
        <v>358</v>
      </c>
      <c r="AU194" s="132" t="s">
        <v>310</v>
      </c>
      <c r="AY194" s="39" t="s">
        <v>298</v>
      </c>
      <c r="BE194" s="133">
        <f t="shared" si="44"/>
        <v>0</v>
      </c>
      <c r="BF194" s="133">
        <f t="shared" si="45"/>
        <v>0</v>
      </c>
      <c r="BG194" s="133">
        <f t="shared" si="46"/>
        <v>0</v>
      </c>
      <c r="BH194" s="133">
        <f t="shared" si="47"/>
        <v>0</v>
      </c>
      <c r="BI194" s="133">
        <f t="shared" si="48"/>
        <v>0</v>
      </c>
      <c r="BJ194" s="39" t="s">
        <v>8</v>
      </c>
      <c r="BK194" s="133">
        <f t="shared" si="49"/>
        <v>0</v>
      </c>
      <c r="BL194" s="39" t="s">
        <v>304</v>
      </c>
      <c r="BM194" s="132" t="s">
        <v>995</v>
      </c>
    </row>
    <row r="195" spans="1:65" s="49" customFormat="1" ht="14.45" customHeight="1">
      <c r="A195" s="47"/>
      <c r="B195" s="46"/>
      <c r="C195" s="120" t="s">
        <v>655</v>
      </c>
      <c r="D195" s="120" t="s">
        <v>358</v>
      </c>
      <c r="E195" s="121" t="s">
        <v>2535</v>
      </c>
      <c r="F195" s="122" t="s">
        <v>2536</v>
      </c>
      <c r="G195" s="123" t="s">
        <v>2415</v>
      </c>
      <c r="H195" s="124">
        <v>1</v>
      </c>
      <c r="I195" s="24"/>
      <c r="J195" s="125">
        <f t="shared" si="40"/>
        <v>0</v>
      </c>
      <c r="K195" s="122" t="s">
        <v>1</v>
      </c>
      <c r="L195" s="126"/>
      <c r="M195" s="127" t="s">
        <v>1</v>
      </c>
      <c r="N195" s="128" t="s">
        <v>40</v>
      </c>
      <c r="O195" s="129"/>
      <c r="P195" s="130">
        <f t="shared" si="41"/>
        <v>0</v>
      </c>
      <c r="Q195" s="130">
        <v>0</v>
      </c>
      <c r="R195" s="130">
        <f t="shared" si="42"/>
        <v>0</v>
      </c>
      <c r="S195" s="130">
        <v>0</v>
      </c>
      <c r="T195" s="131">
        <f t="shared" si="43"/>
        <v>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R195" s="132" t="s">
        <v>340</v>
      </c>
      <c r="AT195" s="132" t="s">
        <v>358</v>
      </c>
      <c r="AU195" s="132" t="s">
        <v>310</v>
      </c>
      <c r="AY195" s="39" t="s">
        <v>298</v>
      </c>
      <c r="BE195" s="133">
        <f t="shared" si="44"/>
        <v>0</v>
      </c>
      <c r="BF195" s="133">
        <f t="shared" si="45"/>
        <v>0</v>
      </c>
      <c r="BG195" s="133">
        <f t="shared" si="46"/>
        <v>0</v>
      </c>
      <c r="BH195" s="133">
        <f t="shared" si="47"/>
        <v>0</v>
      </c>
      <c r="BI195" s="133">
        <f t="shared" si="48"/>
        <v>0</v>
      </c>
      <c r="BJ195" s="39" t="s">
        <v>8</v>
      </c>
      <c r="BK195" s="133">
        <f t="shared" si="49"/>
        <v>0</v>
      </c>
      <c r="BL195" s="39" t="s">
        <v>304</v>
      </c>
      <c r="BM195" s="132" t="s">
        <v>1004</v>
      </c>
    </row>
    <row r="196" spans="1:65" s="49" customFormat="1" ht="14.45" customHeight="1">
      <c r="A196" s="47"/>
      <c r="B196" s="46"/>
      <c r="C196" s="120" t="s">
        <v>659</v>
      </c>
      <c r="D196" s="120" t="s">
        <v>358</v>
      </c>
      <c r="E196" s="121" t="s">
        <v>2537</v>
      </c>
      <c r="F196" s="122" t="s">
        <v>2538</v>
      </c>
      <c r="G196" s="123" t="s">
        <v>2415</v>
      </c>
      <c r="H196" s="124">
        <v>1</v>
      </c>
      <c r="I196" s="24"/>
      <c r="J196" s="125">
        <f t="shared" si="40"/>
        <v>0</v>
      </c>
      <c r="K196" s="122" t="s">
        <v>1</v>
      </c>
      <c r="L196" s="126"/>
      <c r="M196" s="127" t="s">
        <v>1</v>
      </c>
      <c r="N196" s="128" t="s">
        <v>40</v>
      </c>
      <c r="O196" s="129"/>
      <c r="P196" s="130">
        <f t="shared" si="41"/>
        <v>0</v>
      </c>
      <c r="Q196" s="130">
        <v>0</v>
      </c>
      <c r="R196" s="130">
        <f t="shared" si="42"/>
        <v>0</v>
      </c>
      <c r="S196" s="130">
        <v>0</v>
      </c>
      <c r="T196" s="131">
        <f t="shared" si="43"/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340</v>
      </c>
      <c r="AT196" s="132" t="s">
        <v>358</v>
      </c>
      <c r="AU196" s="132" t="s">
        <v>310</v>
      </c>
      <c r="AY196" s="39" t="s">
        <v>298</v>
      </c>
      <c r="BE196" s="133">
        <f t="shared" si="44"/>
        <v>0</v>
      </c>
      <c r="BF196" s="133">
        <f t="shared" si="45"/>
        <v>0</v>
      </c>
      <c r="BG196" s="133">
        <f t="shared" si="46"/>
        <v>0</v>
      </c>
      <c r="BH196" s="133">
        <f t="shared" si="47"/>
        <v>0</v>
      </c>
      <c r="BI196" s="133">
        <f t="shared" si="48"/>
        <v>0</v>
      </c>
      <c r="BJ196" s="39" t="s">
        <v>8</v>
      </c>
      <c r="BK196" s="133">
        <f t="shared" si="49"/>
        <v>0</v>
      </c>
      <c r="BL196" s="39" t="s">
        <v>304</v>
      </c>
      <c r="BM196" s="132" t="s">
        <v>1014</v>
      </c>
    </row>
    <row r="197" spans="1:65" s="49" customFormat="1" ht="14.45" customHeight="1">
      <c r="A197" s="47"/>
      <c r="B197" s="46"/>
      <c r="C197" s="120" t="s">
        <v>663</v>
      </c>
      <c r="D197" s="120" t="s">
        <v>358</v>
      </c>
      <c r="E197" s="121" t="s">
        <v>2539</v>
      </c>
      <c r="F197" s="122" t="s">
        <v>2540</v>
      </c>
      <c r="G197" s="123" t="s">
        <v>2415</v>
      </c>
      <c r="H197" s="124">
        <v>1</v>
      </c>
      <c r="I197" s="24"/>
      <c r="J197" s="125">
        <f t="shared" si="40"/>
        <v>0</v>
      </c>
      <c r="K197" s="122" t="s">
        <v>1</v>
      </c>
      <c r="L197" s="126"/>
      <c r="M197" s="127" t="s">
        <v>1</v>
      </c>
      <c r="N197" s="128" t="s">
        <v>40</v>
      </c>
      <c r="O197" s="129"/>
      <c r="P197" s="130">
        <f t="shared" si="41"/>
        <v>0</v>
      </c>
      <c r="Q197" s="130">
        <v>0</v>
      </c>
      <c r="R197" s="130">
        <f t="shared" si="42"/>
        <v>0</v>
      </c>
      <c r="S197" s="130">
        <v>0</v>
      </c>
      <c r="T197" s="131">
        <f t="shared" si="43"/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340</v>
      </c>
      <c r="AT197" s="132" t="s">
        <v>358</v>
      </c>
      <c r="AU197" s="132" t="s">
        <v>310</v>
      </c>
      <c r="AY197" s="39" t="s">
        <v>298</v>
      </c>
      <c r="BE197" s="133">
        <f t="shared" si="44"/>
        <v>0</v>
      </c>
      <c r="BF197" s="133">
        <f t="shared" si="45"/>
        <v>0</v>
      </c>
      <c r="BG197" s="133">
        <f t="shared" si="46"/>
        <v>0</v>
      </c>
      <c r="BH197" s="133">
        <f t="shared" si="47"/>
        <v>0</v>
      </c>
      <c r="BI197" s="133">
        <f t="shared" si="48"/>
        <v>0</v>
      </c>
      <c r="BJ197" s="39" t="s">
        <v>8</v>
      </c>
      <c r="BK197" s="133">
        <f t="shared" si="49"/>
        <v>0</v>
      </c>
      <c r="BL197" s="39" t="s">
        <v>304</v>
      </c>
      <c r="BM197" s="132" t="s">
        <v>1023</v>
      </c>
    </row>
    <row r="198" spans="1:65" s="49" customFormat="1" ht="14.45" customHeight="1">
      <c r="A198" s="47"/>
      <c r="B198" s="46"/>
      <c r="C198" s="120" t="s">
        <v>668</v>
      </c>
      <c r="D198" s="120" t="s">
        <v>358</v>
      </c>
      <c r="E198" s="121" t="s">
        <v>2541</v>
      </c>
      <c r="F198" s="122" t="s">
        <v>2542</v>
      </c>
      <c r="G198" s="123" t="s">
        <v>2415</v>
      </c>
      <c r="H198" s="124">
        <v>1</v>
      </c>
      <c r="I198" s="24"/>
      <c r="J198" s="125">
        <f t="shared" si="40"/>
        <v>0</v>
      </c>
      <c r="K198" s="122" t="s">
        <v>1</v>
      </c>
      <c r="L198" s="126"/>
      <c r="M198" s="127" t="s">
        <v>1</v>
      </c>
      <c r="N198" s="128" t="s">
        <v>40</v>
      </c>
      <c r="O198" s="129"/>
      <c r="P198" s="130">
        <f t="shared" si="41"/>
        <v>0</v>
      </c>
      <c r="Q198" s="130">
        <v>0</v>
      </c>
      <c r="R198" s="130">
        <f t="shared" si="42"/>
        <v>0</v>
      </c>
      <c r="S198" s="130">
        <v>0</v>
      </c>
      <c r="T198" s="131">
        <f t="shared" si="43"/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340</v>
      </c>
      <c r="AT198" s="132" t="s">
        <v>358</v>
      </c>
      <c r="AU198" s="132" t="s">
        <v>310</v>
      </c>
      <c r="AY198" s="39" t="s">
        <v>298</v>
      </c>
      <c r="BE198" s="133">
        <f t="shared" si="44"/>
        <v>0</v>
      </c>
      <c r="BF198" s="133">
        <f t="shared" si="45"/>
        <v>0</v>
      </c>
      <c r="BG198" s="133">
        <f t="shared" si="46"/>
        <v>0</v>
      </c>
      <c r="BH198" s="133">
        <f t="shared" si="47"/>
        <v>0</v>
      </c>
      <c r="BI198" s="133">
        <f t="shared" si="48"/>
        <v>0</v>
      </c>
      <c r="BJ198" s="39" t="s">
        <v>8</v>
      </c>
      <c r="BK198" s="133">
        <f t="shared" si="49"/>
        <v>0</v>
      </c>
      <c r="BL198" s="39" t="s">
        <v>304</v>
      </c>
      <c r="BM198" s="132" t="s">
        <v>1034</v>
      </c>
    </row>
    <row r="199" spans="1:65" s="49" customFormat="1" ht="14.45" customHeight="1">
      <c r="A199" s="47"/>
      <c r="B199" s="46"/>
      <c r="C199" s="120" t="s">
        <v>674</v>
      </c>
      <c r="D199" s="120" t="s">
        <v>358</v>
      </c>
      <c r="E199" s="121" t="s">
        <v>2543</v>
      </c>
      <c r="F199" s="122" t="s">
        <v>2544</v>
      </c>
      <c r="G199" s="123" t="s">
        <v>2415</v>
      </c>
      <c r="H199" s="124">
        <v>1</v>
      </c>
      <c r="I199" s="24"/>
      <c r="J199" s="125">
        <f t="shared" si="40"/>
        <v>0</v>
      </c>
      <c r="K199" s="122" t="s">
        <v>1</v>
      </c>
      <c r="L199" s="126"/>
      <c r="M199" s="127" t="s">
        <v>1</v>
      </c>
      <c r="N199" s="128" t="s">
        <v>40</v>
      </c>
      <c r="O199" s="129"/>
      <c r="P199" s="130">
        <f t="shared" si="41"/>
        <v>0</v>
      </c>
      <c r="Q199" s="130">
        <v>0</v>
      </c>
      <c r="R199" s="130">
        <f t="shared" si="42"/>
        <v>0</v>
      </c>
      <c r="S199" s="130">
        <v>0</v>
      </c>
      <c r="T199" s="131">
        <f t="shared" si="43"/>
        <v>0</v>
      </c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R199" s="132" t="s">
        <v>340</v>
      </c>
      <c r="AT199" s="132" t="s">
        <v>358</v>
      </c>
      <c r="AU199" s="132" t="s">
        <v>310</v>
      </c>
      <c r="AY199" s="39" t="s">
        <v>298</v>
      </c>
      <c r="BE199" s="133">
        <f t="shared" si="44"/>
        <v>0</v>
      </c>
      <c r="BF199" s="133">
        <f t="shared" si="45"/>
        <v>0</v>
      </c>
      <c r="BG199" s="133">
        <f t="shared" si="46"/>
        <v>0</v>
      </c>
      <c r="BH199" s="133">
        <f t="shared" si="47"/>
        <v>0</v>
      </c>
      <c r="BI199" s="133">
        <f t="shared" si="48"/>
        <v>0</v>
      </c>
      <c r="BJ199" s="39" t="s">
        <v>8</v>
      </c>
      <c r="BK199" s="133">
        <f t="shared" si="49"/>
        <v>0</v>
      </c>
      <c r="BL199" s="39" t="s">
        <v>304</v>
      </c>
      <c r="BM199" s="132" t="s">
        <v>1043</v>
      </c>
    </row>
    <row r="200" spans="1:65" s="49" customFormat="1" ht="14.45" customHeight="1">
      <c r="A200" s="47"/>
      <c r="B200" s="46"/>
      <c r="C200" s="120" t="s">
        <v>708</v>
      </c>
      <c r="D200" s="120" t="s">
        <v>358</v>
      </c>
      <c r="E200" s="121" t="s">
        <v>2545</v>
      </c>
      <c r="F200" s="122" t="s">
        <v>2546</v>
      </c>
      <c r="G200" s="123" t="s">
        <v>2415</v>
      </c>
      <c r="H200" s="124">
        <v>1</v>
      </c>
      <c r="I200" s="24"/>
      <c r="J200" s="125">
        <f t="shared" si="40"/>
        <v>0</v>
      </c>
      <c r="K200" s="122" t="s">
        <v>1</v>
      </c>
      <c r="L200" s="126"/>
      <c r="M200" s="143" t="s">
        <v>1</v>
      </c>
      <c r="N200" s="144" t="s">
        <v>40</v>
      </c>
      <c r="O200" s="145"/>
      <c r="P200" s="146">
        <f t="shared" si="41"/>
        <v>0</v>
      </c>
      <c r="Q200" s="146">
        <v>0</v>
      </c>
      <c r="R200" s="146">
        <f t="shared" si="42"/>
        <v>0</v>
      </c>
      <c r="S200" s="146">
        <v>0</v>
      </c>
      <c r="T200" s="147">
        <f t="shared" si="43"/>
        <v>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R200" s="132" t="s">
        <v>340</v>
      </c>
      <c r="AT200" s="132" t="s">
        <v>358</v>
      </c>
      <c r="AU200" s="132" t="s">
        <v>310</v>
      </c>
      <c r="AY200" s="39" t="s">
        <v>298</v>
      </c>
      <c r="BE200" s="133">
        <f t="shared" si="44"/>
        <v>0</v>
      </c>
      <c r="BF200" s="133">
        <f t="shared" si="45"/>
        <v>0</v>
      </c>
      <c r="BG200" s="133">
        <f t="shared" si="46"/>
        <v>0</v>
      </c>
      <c r="BH200" s="133">
        <f t="shared" si="47"/>
        <v>0</v>
      </c>
      <c r="BI200" s="133">
        <f t="shared" si="48"/>
        <v>0</v>
      </c>
      <c r="BJ200" s="39" t="s">
        <v>8</v>
      </c>
      <c r="BK200" s="133">
        <f t="shared" si="49"/>
        <v>0</v>
      </c>
      <c r="BL200" s="39" t="s">
        <v>304</v>
      </c>
      <c r="BM200" s="132" t="s">
        <v>1052</v>
      </c>
    </row>
    <row r="201" spans="1:31" s="49" customFormat="1" ht="6.95" customHeight="1">
      <c r="A201" s="47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46"/>
      <c r="M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</row>
    <row r="202" s="38" customFormat="1" ht="12"/>
    <row r="203" s="38" customFormat="1" ht="12"/>
    <row r="204" s="38" customFormat="1" ht="12"/>
    <row r="205" s="38" customFormat="1" ht="12"/>
    <row r="206" s="38" customFormat="1" ht="12"/>
    <row r="207" s="38" customFormat="1" ht="12"/>
  </sheetData>
  <sheetProtection password="D62F" sheet="1" objects="1" scenarios="1"/>
  <autoFilter ref="C130:K20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36">
      <selection activeCell="H158" sqref="H158:I15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103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2547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21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">
        <v>1</v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">
        <v>25</v>
      </c>
      <c r="F17" s="47"/>
      <c r="G17" s="47"/>
      <c r="H17" s="47"/>
      <c r="I17" s="45" t="s">
        <v>26</v>
      </c>
      <c r="J17" s="50" t="s">
        <v>1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">
        <v>1</v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">
        <v>30</v>
      </c>
      <c r="F23" s="47"/>
      <c r="G23" s="47"/>
      <c r="H23" s="47"/>
      <c r="I23" s="45" t="s">
        <v>26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">
        <v>1</v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">
        <v>33</v>
      </c>
      <c r="F26" s="47"/>
      <c r="G26" s="47"/>
      <c r="H26" s="47"/>
      <c r="I26" s="45" t="s">
        <v>26</v>
      </c>
      <c r="J26" s="50" t="s">
        <v>1</v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ROUND(J128,0)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ROUND((SUM(BE128:BE198)),0)</f>
        <v>0</v>
      </c>
      <c r="G35" s="47"/>
      <c r="H35" s="47"/>
      <c r="I35" s="59">
        <v>0.21</v>
      </c>
      <c r="J35" s="58">
        <f>ROUND(((SUM(BE128:BE198))*I35),0)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ROUND((SUM(BF128:BF198)),0)</f>
        <v>0</v>
      </c>
      <c r="G36" s="47"/>
      <c r="H36" s="47"/>
      <c r="I36" s="59">
        <v>0.15</v>
      </c>
      <c r="J36" s="58">
        <f>ROUND(((SUM(BF128:BF198))*I36),0)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ROUND((SUM(BG128:BG198)),0)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ROUND((SUM(BH128:BH198)),0)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ROUND((SUM(BI128:BI198)),0)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gb1 - ČBV- venkovní rozvody - změna B, 2.etapa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>Dvůr Králové nad Labem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J128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261</v>
      </c>
      <c r="E99" s="84"/>
      <c r="F99" s="84"/>
      <c r="G99" s="84"/>
      <c r="H99" s="84"/>
      <c r="I99" s="84"/>
      <c r="J99" s="85">
        <f>J129</f>
        <v>0</v>
      </c>
      <c r="L99" s="82"/>
    </row>
    <row r="100" spans="2:12" s="238" customFormat="1" ht="19.9" customHeight="1">
      <c r="B100" s="86"/>
      <c r="D100" s="87" t="s">
        <v>262</v>
      </c>
      <c r="E100" s="88"/>
      <c r="F100" s="88"/>
      <c r="G100" s="88"/>
      <c r="H100" s="88"/>
      <c r="I100" s="88"/>
      <c r="J100" s="89">
        <f>J130</f>
        <v>0</v>
      </c>
      <c r="L100" s="86"/>
    </row>
    <row r="101" spans="2:12" s="238" customFormat="1" ht="19.9" customHeight="1">
      <c r="B101" s="86"/>
      <c r="D101" s="87" t="s">
        <v>264</v>
      </c>
      <c r="E101" s="88"/>
      <c r="F101" s="88"/>
      <c r="G101" s="88"/>
      <c r="H101" s="88"/>
      <c r="I101" s="88"/>
      <c r="J101" s="89">
        <f>J166</f>
        <v>0</v>
      </c>
      <c r="L101" s="86"/>
    </row>
    <row r="102" spans="2:12" s="238" customFormat="1" ht="19.9" customHeight="1">
      <c r="B102" s="86"/>
      <c r="D102" s="87" t="s">
        <v>265</v>
      </c>
      <c r="E102" s="88"/>
      <c r="F102" s="88"/>
      <c r="G102" s="88"/>
      <c r="H102" s="88"/>
      <c r="I102" s="88"/>
      <c r="J102" s="89">
        <f>J169</f>
        <v>0</v>
      </c>
      <c r="L102" s="86"/>
    </row>
    <row r="103" spans="2:12" s="238" customFormat="1" ht="19.9" customHeight="1">
      <c r="B103" s="86"/>
      <c r="D103" s="87" t="s">
        <v>267</v>
      </c>
      <c r="E103" s="88"/>
      <c r="F103" s="88"/>
      <c r="G103" s="88"/>
      <c r="H103" s="88"/>
      <c r="I103" s="88"/>
      <c r="J103" s="89">
        <f>J172</f>
        <v>0</v>
      </c>
      <c r="L103" s="86"/>
    </row>
    <row r="104" spans="2:12" s="238" customFormat="1" ht="19.9" customHeight="1">
      <c r="B104" s="86"/>
      <c r="D104" s="87" t="s">
        <v>270</v>
      </c>
      <c r="E104" s="88"/>
      <c r="F104" s="88"/>
      <c r="G104" s="88"/>
      <c r="H104" s="88"/>
      <c r="I104" s="88"/>
      <c r="J104" s="89">
        <f>J192</f>
        <v>0</v>
      </c>
      <c r="L104" s="86"/>
    </row>
    <row r="105" spans="2:12" s="81" customFormat="1" ht="24.95" customHeight="1">
      <c r="B105" s="82"/>
      <c r="D105" s="83" t="s">
        <v>271</v>
      </c>
      <c r="E105" s="84"/>
      <c r="F105" s="84"/>
      <c r="G105" s="84"/>
      <c r="H105" s="84"/>
      <c r="I105" s="84"/>
      <c r="J105" s="85">
        <f>J195</f>
        <v>0</v>
      </c>
      <c r="L105" s="82"/>
    </row>
    <row r="106" spans="2:12" s="238" customFormat="1" ht="19.9" customHeight="1">
      <c r="B106" s="86"/>
      <c r="D106" s="87" t="s">
        <v>1593</v>
      </c>
      <c r="E106" s="88"/>
      <c r="F106" s="88"/>
      <c r="G106" s="88"/>
      <c r="H106" s="88"/>
      <c r="I106" s="88"/>
      <c r="J106" s="89">
        <f>J196</f>
        <v>0</v>
      </c>
      <c r="L106" s="86"/>
    </row>
    <row r="107" spans="1:31" s="49" customFormat="1" ht="21.75" customHeight="1">
      <c r="A107" s="47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6.95" customHeight="1">
      <c r="A108" s="47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="38" customFormat="1" ht="12"/>
    <row r="110" s="38" customFormat="1" ht="12"/>
    <row r="111" s="38" customFormat="1" ht="12"/>
    <row r="112" spans="1:31" s="49" customFormat="1" ht="6.95" customHeight="1">
      <c r="A112" s="47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48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s="49" customFormat="1" ht="24.95" customHeight="1">
      <c r="A113" s="47"/>
      <c r="B113" s="46"/>
      <c r="C113" s="43" t="s">
        <v>283</v>
      </c>
      <c r="D113" s="47"/>
      <c r="E113" s="47"/>
      <c r="F113" s="47"/>
      <c r="G113" s="47"/>
      <c r="H113" s="47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6.95" customHeight="1">
      <c r="A114" s="47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2" customHeight="1">
      <c r="A115" s="47"/>
      <c r="B115" s="46"/>
      <c r="C115" s="45" t="s">
        <v>16</v>
      </c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16.5" customHeight="1">
      <c r="A116" s="47"/>
      <c r="B116" s="46"/>
      <c r="C116" s="47"/>
      <c r="D116" s="47"/>
      <c r="E116" s="292" t="str">
        <f>E7</f>
        <v>Expozice Jihozápadní Afrika, ZOO Dvůr Králové a.s. - Změna B, 2.etapa</v>
      </c>
      <c r="F116" s="293"/>
      <c r="G116" s="293"/>
      <c r="H116" s="293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2:12" s="38" customFormat="1" ht="12" customHeight="1">
      <c r="B117" s="42"/>
      <c r="C117" s="45" t="s">
        <v>171</v>
      </c>
      <c r="L117" s="42"/>
    </row>
    <row r="118" spans="1:31" s="49" customFormat="1" ht="16.5" customHeight="1">
      <c r="A118" s="47"/>
      <c r="B118" s="46"/>
      <c r="C118" s="47"/>
      <c r="D118" s="47"/>
      <c r="E118" s="292" t="s">
        <v>175</v>
      </c>
      <c r="F118" s="291"/>
      <c r="G118" s="291"/>
      <c r="H118" s="291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12" customHeight="1">
      <c r="A119" s="47"/>
      <c r="B119" s="46"/>
      <c r="C119" s="45" t="s">
        <v>179</v>
      </c>
      <c r="D119" s="47"/>
      <c r="E119" s="47"/>
      <c r="F119" s="47"/>
      <c r="G119" s="47"/>
      <c r="H119" s="47"/>
      <c r="I119" s="47"/>
      <c r="J119" s="47"/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6.5" customHeight="1">
      <c r="A120" s="47"/>
      <c r="B120" s="46"/>
      <c r="C120" s="47"/>
      <c r="D120" s="47"/>
      <c r="E120" s="249" t="str">
        <f>E11</f>
        <v>gb1 - ČBV- venkovní rozvody - změna B, 2.etapa</v>
      </c>
      <c r="F120" s="291"/>
      <c r="G120" s="291"/>
      <c r="H120" s="291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6.9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2" customHeight="1">
      <c r="A122" s="47"/>
      <c r="B122" s="46"/>
      <c r="C122" s="45" t="s">
        <v>20</v>
      </c>
      <c r="D122" s="47"/>
      <c r="E122" s="47"/>
      <c r="F122" s="50" t="str">
        <f>F14</f>
        <v>Dvůr Králové nad Labem</v>
      </c>
      <c r="G122" s="47"/>
      <c r="H122" s="47"/>
      <c r="I122" s="45" t="s">
        <v>22</v>
      </c>
      <c r="J122" s="210">
        <f>IF(J14="","",J14)</f>
        <v>0</v>
      </c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6.95" customHeight="1">
      <c r="A123" s="47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40.15" customHeight="1">
      <c r="A124" s="47"/>
      <c r="B124" s="46"/>
      <c r="C124" s="45" t="s">
        <v>23</v>
      </c>
      <c r="D124" s="47"/>
      <c r="E124" s="47"/>
      <c r="F124" s="50" t="str">
        <f>E17</f>
        <v>ZOO Dvůr Králové a.s., Štefánikova 1029, D.K.n.L.</v>
      </c>
      <c r="G124" s="47"/>
      <c r="H124" s="47"/>
      <c r="I124" s="45" t="s">
        <v>29</v>
      </c>
      <c r="J124" s="77" t="str">
        <f>E23</f>
        <v>Projektis spol. s r.o., Legionářská 562, D.K.n.L.</v>
      </c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15.2" customHeight="1">
      <c r="A125" s="47"/>
      <c r="B125" s="46"/>
      <c r="C125" s="45" t="s">
        <v>27</v>
      </c>
      <c r="D125" s="47"/>
      <c r="E125" s="47"/>
      <c r="F125" s="50" t="str">
        <f>IF(E20="","",E20)</f>
        <v>Vyplň údaj</v>
      </c>
      <c r="G125" s="47"/>
      <c r="H125" s="47"/>
      <c r="I125" s="45" t="s">
        <v>32</v>
      </c>
      <c r="J125" s="77" t="str">
        <f>E26</f>
        <v>ing. V. Švehla</v>
      </c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10.35" customHeight="1">
      <c r="A126" s="47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99" customFormat="1" ht="29.25" customHeight="1">
      <c r="A127" s="90"/>
      <c r="B127" s="91"/>
      <c r="C127" s="92" t="s">
        <v>284</v>
      </c>
      <c r="D127" s="93" t="s">
        <v>60</v>
      </c>
      <c r="E127" s="93" t="s">
        <v>56</v>
      </c>
      <c r="F127" s="93" t="s">
        <v>57</v>
      </c>
      <c r="G127" s="93" t="s">
        <v>285</v>
      </c>
      <c r="H127" s="93" t="s">
        <v>286</v>
      </c>
      <c r="I127" s="93" t="s">
        <v>287</v>
      </c>
      <c r="J127" s="93" t="s">
        <v>258</v>
      </c>
      <c r="K127" s="94" t="s">
        <v>288</v>
      </c>
      <c r="L127" s="95"/>
      <c r="M127" s="96" t="s">
        <v>1</v>
      </c>
      <c r="N127" s="97" t="s">
        <v>39</v>
      </c>
      <c r="O127" s="97" t="s">
        <v>289</v>
      </c>
      <c r="P127" s="97" t="s">
        <v>290</v>
      </c>
      <c r="Q127" s="97" t="s">
        <v>291</v>
      </c>
      <c r="R127" s="97" t="s">
        <v>292</v>
      </c>
      <c r="S127" s="97" t="s">
        <v>293</v>
      </c>
      <c r="T127" s="98" t="s">
        <v>294</v>
      </c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</row>
    <row r="128" spans="1:63" s="49" customFormat="1" ht="22.9" customHeight="1">
      <c r="A128" s="47"/>
      <c r="B128" s="46"/>
      <c r="C128" s="100" t="s">
        <v>295</v>
      </c>
      <c r="D128" s="47"/>
      <c r="E128" s="47"/>
      <c r="F128" s="47"/>
      <c r="G128" s="47"/>
      <c r="H128" s="47"/>
      <c r="I128" s="47"/>
      <c r="J128" s="101">
        <f>BK128</f>
        <v>0</v>
      </c>
      <c r="K128" s="47"/>
      <c r="L128" s="46"/>
      <c r="M128" s="102"/>
      <c r="N128" s="103"/>
      <c r="O128" s="55"/>
      <c r="P128" s="104">
        <f>P129+P195</f>
        <v>0</v>
      </c>
      <c r="Q128" s="55"/>
      <c r="R128" s="104">
        <f>R129+R195</f>
        <v>37.7780347</v>
      </c>
      <c r="S128" s="55"/>
      <c r="T128" s="105">
        <f>T129+T195</f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T128" s="39" t="s">
        <v>74</v>
      </c>
      <c r="AU128" s="39" t="s">
        <v>260</v>
      </c>
      <c r="BK128" s="106">
        <f>BK129+BK195</f>
        <v>0</v>
      </c>
    </row>
    <row r="129" spans="2:63" s="107" customFormat="1" ht="25.9" customHeight="1">
      <c r="B129" s="108"/>
      <c r="D129" s="109" t="s">
        <v>74</v>
      </c>
      <c r="E129" s="110" t="s">
        <v>296</v>
      </c>
      <c r="F129" s="110" t="s">
        <v>297</v>
      </c>
      <c r="J129" s="111">
        <f>BK129</f>
        <v>0</v>
      </c>
      <c r="L129" s="108"/>
      <c r="M129" s="112"/>
      <c r="N129" s="113"/>
      <c r="O129" s="113"/>
      <c r="P129" s="114">
        <f>P130+P166+P169+P172+P192</f>
        <v>0</v>
      </c>
      <c r="Q129" s="113"/>
      <c r="R129" s="114">
        <f>R130+R166+R169+R172+R192</f>
        <v>37.7780347</v>
      </c>
      <c r="S129" s="113"/>
      <c r="T129" s="115">
        <f>T130+T166+T169+T172+T192</f>
        <v>0</v>
      </c>
      <c r="AR129" s="109" t="s">
        <v>8</v>
      </c>
      <c r="AT129" s="116" t="s">
        <v>74</v>
      </c>
      <c r="AU129" s="116" t="s">
        <v>75</v>
      </c>
      <c r="AY129" s="109" t="s">
        <v>298</v>
      </c>
      <c r="BK129" s="117">
        <f>BK130+BK166+BK169+BK172+BK192</f>
        <v>0</v>
      </c>
    </row>
    <row r="130" spans="2:63" s="107" customFormat="1" ht="22.9" customHeight="1">
      <c r="B130" s="108"/>
      <c r="D130" s="109" t="s">
        <v>74</v>
      </c>
      <c r="E130" s="118" t="s">
        <v>8</v>
      </c>
      <c r="F130" s="118" t="s">
        <v>299</v>
      </c>
      <c r="J130" s="119">
        <f>BK130</f>
        <v>0</v>
      </c>
      <c r="L130" s="108"/>
      <c r="M130" s="112"/>
      <c r="N130" s="113"/>
      <c r="O130" s="113"/>
      <c r="P130" s="114">
        <f>SUM(P131:P165)</f>
        <v>0</v>
      </c>
      <c r="Q130" s="113"/>
      <c r="R130" s="114">
        <f>SUM(R131:R165)</f>
        <v>31.3101564</v>
      </c>
      <c r="S130" s="113"/>
      <c r="T130" s="115">
        <f>SUM(T131:T165)</f>
        <v>0</v>
      </c>
      <c r="AR130" s="109" t="s">
        <v>8</v>
      </c>
      <c r="AT130" s="116" t="s">
        <v>74</v>
      </c>
      <c r="AU130" s="116" t="s">
        <v>8</v>
      </c>
      <c r="AY130" s="109" t="s">
        <v>298</v>
      </c>
      <c r="BK130" s="117">
        <f>SUM(BK131:BK165)</f>
        <v>0</v>
      </c>
    </row>
    <row r="131" spans="1:65" s="49" customFormat="1" ht="24.2" customHeight="1">
      <c r="A131" s="47"/>
      <c r="B131" s="46"/>
      <c r="C131" s="135" t="s">
        <v>8</v>
      </c>
      <c r="D131" s="135" t="s">
        <v>300</v>
      </c>
      <c r="E131" s="136" t="s">
        <v>2548</v>
      </c>
      <c r="F131" s="137" t="s">
        <v>2549</v>
      </c>
      <c r="G131" s="138" t="s">
        <v>1699</v>
      </c>
      <c r="H131" s="139">
        <v>10</v>
      </c>
      <c r="I131" s="23"/>
      <c r="J131" s="140">
        <f aca="true" t="shared" si="0" ref="J131:J138">ROUND(I131*H131,0)</f>
        <v>0</v>
      </c>
      <c r="K131" s="137" t="s">
        <v>2550</v>
      </c>
      <c r="L131" s="46"/>
      <c r="M131" s="141" t="s">
        <v>1</v>
      </c>
      <c r="N131" s="142" t="s">
        <v>40</v>
      </c>
      <c r="O131" s="129"/>
      <c r="P131" s="130">
        <f aca="true" t="shared" si="1" ref="P131:P138">O131*H131</f>
        <v>0</v>
      </c>
      <c r="Q131" s="130">
        <v>3E-05</v>
      </c>
      <c r="R131" s="130">
        <f aca="true" t="shared" si="2" ref="R131:R138">Q131*H131</f>
        <v>0.00030000000000000003</v>
      </c>
      <c r="S131" s="130">
        <v>0</v>
      </c>
      <c r="T131" s="131">
        <f aca="true" t="shared" si="3" ref="T131:T138">S131*H131</f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304</v>
      </c>
      <c r="AT131" s="132" t="s">
        <v>300</v>
      </c>
      <c r="AU131" s="132" t="s">
        <v>83</v>
      </c>
      <c r="AY131" s="39" t="s">
        <v>298</v>
      </c>
      <c r="BE131" s="133">
        <f aca="true" t="shared" si="4" ref="BE131:BE138">IF(N131="základní",J131,0)</f>
        <v>0</v>
      </c>
      <c r="BF131" s="133">
        <f aca="true" t="shared" si="5" ref="BF131:BF138">IF(N131="snížená",J131,0)</f>
        <v>0</v>
      </c>
      <c r="BG131" s="133">
        <f aca="true" t="shared" si="6" ref="BG131:BG138">IF(N131="zákl. přenesená",J131,0)</f>
        <v>0</v>
      </c>
      <c r="BH131" s="133">
        <f aca="true" t="shared" si="7" ref="BH131:BH138">IF(N131="sníž. přenesená",J131,0)</f>
        <v>0</v>
      </c>
      <c r="BI131" s="133">
        <f aca="true" t="shared" si="8" ref="BI131:BI138">IF(N131="nulová",J131,0)</f>
        <v>0</v>
      </c>
      <c r="BJ131" s="39" t="s">
        <v>8</v>
      </c>
      <c r="BK131" s="133">
        <f aca="true" t="shared" si="9" ref="BK131:BK138">ROUND(I131*H131,0)</f>
        <v>0</v>
      </c>
      <c r="BL131" s="39" t="s">
        <v>304</v>
      </c>
      <c r="BM131" s="132" t="s">
        <v>2551</v>
      </c>
    </row>
    <row r="132" spans="1:65" s="49" customFormat="1" ht="24.2" customHeight="1">
      <c r="A132" s="47"/>
      <c r="B132" s="46"/>
      <c r="C132" s="135" t="s">
        <v>83</v>
      </c>
      <c r="D132" s="135" t="s">
        <v>300</v>
      </c>
      <c r="E132" s="136" t="s">
        <v>2552</v>
      </c>
      <c r="F132" s="137" t="s">
        <v>2553</v>
      </c>
      <c r="G132" s="138" t="s">
        <v>438</v>
      </c>
      <c r="H132" s="139">
        <v>1</v>
      </c>
      <c r="I132" s="23"/>
      <c r="J132" s="140">
        <f t="shared" si="0"/>
        <v>0</v>
      </c>
      <c r="K132" s="137" t="s">
        <v>2550</v>
      </c>
      <c r="L132" s="46"/>
      <c r="M132" s="141" t="s">
        <v>1</v>
      </c>
      <c r="N132" s="142" t="s">
        <v>40</v>
      </c>
      <c r="O132" s="129"/>
      <c r="P132" s="130">
        <f t="shared" si="1"/>
        <v>0</v>
      </c>
      <c r="Q132" s="130">
        <v>0.00065</v>
      </c>
      <c r="R132" s="130">
        <f t="shared" si="2"/>
        <v>0.00065</v>
      </c>
      <c r="S132" s="130">
        <v>0</v>
      </c>
      <c r="T132" s="131">
        <f t="shared" si="3"/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304</v>
      </c>
      <c r="AT132" s="132" t="s">
        <v>300</v>
      </c>
      <c r="AU132" s="132" t="s">
        <v>83</v>
      </c>
      <c r="AY132" s="39" t="s">
        <v>298</v>
      </c>
      <c r="BE132" s="133">
        <f t="shared" si="4"/>
        <v>0</v>
      </c>
      <c r="BF132" s="133">
        <f t="shared" si="5"/>
        <v>0</v>
      </c>
      <c r="BG132" s="133">
        <f t="shared" si="6"/>
        <v>0</v>
      </c>
      <c r="BH132" s="133">
        <f t="shared" si="7"/>
        <v>0</v>
      </c>
      <c r="BI132" s="133">
        <f t="shared" si="8"/>
        <v>0</v>
      </c>
      <c r="BJ132" s="39" t="s">
        <v>8</v>
      </c>
      <c r="BK132" s="133">
        <f t="shared" si="9"/>
        <v>0</v>
      </c>
      <c r="BL132" s="39" t="s">
        <v>304</v>
      </c>
      <c r="BM132" s="132" t="s">
        <v>2554</v>
      </c>
    </row>
    <row r="133" spans="1:65" s="49" customFormat="1" ht="24.2" customHeight="1">
      <c r="A133" s="47"/>
      <c r="B133" s="46"/>
      <c r="C133" s="135" t="s">
        <v>310</v>
      </c>
      <c r="D133" s="135" t="s">
        <v>300</v>
      </c>
      <c r="E133" s="136" t="s">
        <v>2555</v>
      </c>
      <c r="F133" s="137" t="s">
        <v>2556</v>
      </c>
      <c r="G133" s="138" t="s">
        <v>438</v>
      </c>
      <c r="H133" s="139">
        <v>1</v>
      </c>
      <c r="I133" s="23"/>
      <c r="J133" s="140">
        <f t="shared" si="0"/>
        <v>0</v>
      </c>
      <c r="K133" s="137" t="s">
        <v>2550</v>
      </c>
      <c r="L133" s="46"/>
      <c r="M133" s="141" t="s">
        <v>1</v>
      </c>
      <c r="N133" s="142" t="s">
        <v>40</v>
      </c>
      <c r="O133" s="129"/>
      <c r="P133" s="130">
        <f t="shared" si="1"/>
        <v>0</v>
      </c>
      <c r="Q133" s="130">
        <v>0</v>
      </c>
      <c r="R133" s="130">
        <f t="shared" si="2"/>
        <v>0</v>
      </c>
      <c r="S133" s="130">
        <v>0</v>
      </c>
      <c r="T133" s="131">
        <f t="shared" si="3"/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304</v>
      </c>
      <c r="AT133" s="132" t="s">
        <v>300</v>
      </c>
      <c r="AU133" s="132" t="s">
        <v>83</v>
      </c>
      <c r="AY133" s="39" t="s">
        <v>298</v>
      </c>
      <c r="BE133" s="133">
        <f t="shared" si="4"/>
        <v>0</v>
      </c>
      <c r="BF133" s="133">
        <f t="shared" si="5"/>
        <v>0</v>
      </c>
      <c r="BG133" s="133">
        <f t="shared" si="6"/>
        <v>0</v>
      </c>
      <c r="BH133" s="133">
        <f t="shared" si="7"/>
        <v>0</v>
      </c>
      <c r="BI133" s="133">
        <f t="shared" si="8"/>
        <v>0</v>
      </c>
      <c r="BJ133" s="39" t="s">
        <v>8</v>
      </c>
      <c r="BK133" s="133">
        <f t="shared" si="9"/>
        <v>0</v>
      </c>
      <c r="BL133" s="39" t="s">
        <v>304</v>
      </c>
      <c r="BM133" s="132" t="s">
        <v>2557</v>
      </c>
    </row>
    <row r="134" spans="1:65" s="49" customFormat="1" ht="14.45" customHeight="1">
      <c r="A134" s="47"/>
      <c r="B134" s="46"/>
      <c r="C134" s="135" t="s">
        <v>304</v>
      </c>
      <c r="D134" s="135" t="s">
        <v>300</v>
      </c>
      <c r="E134" s="136" t="s">
        <v>2558</v>
      </c>
      <c r="F134" s="137" t="s">
        <v>2559</v>
      </c>
      <c r="G134" s="138" t="s">
        <v>392</v>
      </c>
      <c r="H134" s="139">
        <v>80</v>
      </c>
      <c r="I134" s="23"/>
      <c r="J134" s="140">
        <f t="shared" si="0"/>
        <v>0</v>
      </c>
      <c r="K134" s="137" t="s">
        <v>2550</v>
      </c>
      <c r="L134" s="46"/>
      <c r="M134" s="141" t="s">
        <v>1</v>
      </c>
      <c r="N134" s="142" t="s">
        <v>40</v>
      </c>
      <c r="O134" s="129"/>
      <c r="P134" s="130">
        <f t="shared" si="1"/>
        <v>0</v>
      </c>
      <c r="Q134" s="130">
        <v>0.00055</v>
      </c>
      <c r="R134" s="130">
        <f t="shared" si="2"/>
        <v>0.044000000000000004</v>
      </c>
      <c r="S134" s="130">
        <v>0</v>
      </c>
      <c r="T134" s="131">
        <f t="shared" si="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304</v>
      </c>
      <c r="AT134" s="132" t="s">
        <v>300</v>
      </c>
      <c r="AU134" s="132" t="s">
        <v>83</v>
      </c>
      <c r="AY134" s="39" t="s">
        <v>298</v>
      </c>
      <c r="BE134" s="133">
        <f t="shared" si="4"/>
        <v>0</v>
      </c>
      <c r="BF134" s="133">
        <f t="shared" si="5"/>
        <v>0</v>
      </c>
      <c r="BG134" s="133">
        <f t="shared" si="6"/>
        <v>0</v>
      </c>
      <c r="BH134" s="133">
        <f t="shared" si="7"/>
        <v>0</v>
      </c>
      <c r="BI134" s="133">
        <f t="shared" si="8"/>
        <v>0</v>
      </c>
      <c r="BJ134" s="39" t="s">
        <v>8</v>
      </c>
      <c r="BK134" s="133">
        <f t="shared" si="9"/>
        <v>0</v>
      </c>
      <c r="BL134" s="39" t="s">
        <v>304</v>
      </c>
      <c r="BM134" s="132" t="s">
        <v>2560</v>
      </c>
    </row>
    <row r="135" spans="1:65" s="49" customFormat="1" ht="14.45" customHeight="1">
      <c r="A135" s="47"/>
      <c r="B135" s="46"/>
      <c r="C135" s="135" t="s">
        <v>327</v>
      </c>
      <c r="D135" s="135" t="s">
        <v>300</v>
      </c>
      <c r="E135" s="136" t="s">
        <v>2561</v>
      </c>
      <c r="F135" s="137" t="s">
        <v>2562</v>
      </c>
      <c r="G135" s="138" t="s">
        <v>392</v>
      </c>
      <c r="H135" s="139">
        <v>80</v>
      </c>
      <c r="I135" s="23"/>
      <c r="J135" s="140">
        <f t="shared" si="0"/>
        <v>0</v>
      </c>
      <c r="K135" s="137" t="s">
        <v>2550</v>
      </c>
      <c r="L135" s="46"/>
      <c r="M135" s="141" t="s">
        <v>1</v>
      </c>
      <c r="N135" s="142" t="s">
        <v>40</v>
      </c>
      <c r="O135" s="129"/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304</v>
      </c>
      <c r="AT135" s="132" t="s">
        <v>300</v>
      </c>
      <c r="AU135" s="132" t="s">
        <v>83</v>
      </c>
      <c r="AY135" s="39" t="s">
        <v>298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39" t="s">
        <v>8</v>
      </c>
      <c r="BK135" s="133">
        <f t="shared" si="9"/>
        <v>0</v>
      </c>
      <c r="BL135" s="39" t="s">
        <v>304</v>
      </c>
      <c r="BM135" s="132" t="s">
        <v>2563</v>
      </c>
    </row>
    <row r="136" spans="1:65" s="49" customFormat="1" ht="24.2" customHeight="1">
      <c r="A136" s="47"/>
      <c r="B136" s="46"/>
      <c r="C136" s="135" t="s">
        <v>332</v>
      </c>
      <c r="D136" s="135" t="s">
        <v>300</v>
      </c>
      <c r="E136" s="136" t="s">
        <v>2564</v>
      </c>
      <c r="F136" s="137" t="s">
        <v>2565</v>
      </c>
      <c r="G136" s="138" t="s">
        <v>392</v>
      </c>
      <c r="H136" s="139">
        <v>4</v>
      </c>
      <c r="I136" s="23"/>
      <c r="J136" s="140">
        <f t="shared" si="0"/>
        <v>0</v>
      </c>
      <c r="K136" s="137" t="s">
        <v>2550</v>
      </c>
      <c r="L136" s="46"/>
      <c r="M136" s="141" t="s">
        <v>1</v>
      </c>
      <c r="N136" s="142" t="s">
        <v>40</v>
      </c>
      <c r="O136" s="129"/>
      <c r="P136" s="130">
        <f t="shared" si="1"/>
        <v>0</v>
      </c>
      <c r="Q136" s="130">
        <v>0.00047</v>
      </c>
      <c r="R136" s="130">
        <f t="shared" si="2"/>
        <v>0.00188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304</v>
      </c>
      <c r="AT136" s="132" t="s">
        <v>300</v>
      </c>
      <c r="AU136" s="132" t="s">
        <v>83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304</v>
      </c>
      <c r="BM136" s="132" t="s">
        <v>2566</v>
      </c>
    </row>
    <row r="137" spans="1:65" s="49" customFormat="1" ht="24.2" customHeight="1">
      <c r="A137" s="47"/>
      <c r="B137" s="46"/>
      <c r="C137" s="135" t="s">
        <v>336</v>
      </c>
      <c r="D137" s="135" t="s">
        <v>300</v>
      </c>
      <c r="E137" s="136" t="s">
        <v>2567</v>
      </c>
      <c r="F137" s="137" t="s">
        <v>2568</v>
      </c>
      <c r="G137" s="138" t="s">
        <v>392</v>
      </c>
      <c r="H137" s="139">
        <v>4</v>
      </c>
      <c r="I137" s="23"/>
      <c r="J137" s="140">
        <f t="shared" si="0"/>
        <v>0</v>
      </c>
      <c r="K137" s="137" t="s">
        <v>2550</v>
      </c>
      <c r="L137" s="46"/>
      <c r="M137" s="141" t="s">
        <v>1</v>
      </c>
      <c r="N137" s="142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304</v>
      </c>
      <c r="AT137" s="132" t="s">
        <v>300</v>
      </c>
      <c r="AU137" s="132" t="s">
        <v>83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304</v>
      </c>
      <c r="BM137" s="132" t="s">
        <v>2569</v>
      </c>
    </row>
    <row r="138" spans="1:65" s="49" customFormat="1" ht="24.2" customHeight="1">
      <c r="A138" s="47"/>
      <c r="B138" s="46"/>
      <c r="C138" s="135" t="s">
        <v>340</v>
      </c>
      <c r="D138" s="135" t="s">
        <v>300</v>
      </c>
      <c r="E138" s="136" t="s">
        <v>2570</v>
      </c>
      <c r="F138" s="137" t="s">
        <v>2571</v>
      </c>
      <c r="G138" s="138" t="s">
        <v>303</v>
      </c>
      <c r="H138" s="139">
        <v>13.744</v>
      </c>
      <c r="I138" s="23"/>
      <c r="J138" s="140">
        <f t="shared" si="0"/>
        <v>0</v>
      </c>
      <c r="K138" s="137" t="s">
        <v>2550</v>
      </c>
      <c r="L138" s="46"/>
      <c r="M138" s="141" t="s">
        <v>1</v>
      </c>
      <c r="N138" s="142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304</v>
      </c>
      <c r="AT138" s="132" t="s">
        <v>300</v>
      </c>
      <c r="AU138" s="132" t="s">
        <v>83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304</v>
      </c>
      <c r="BM138" s="132" t="s">
        <v>2572</v>
      </c>
    </row>
    <row r="139" spans="2:51" s="180" customFormat="1" ht="12">
      <c r="B139" s="181"/>
      <c r="D139" s="152" t="s">
        <v>306</v>
      </c>
      <c r="E139" s="182" t="s">
        <v>1</v>
      </c>
      <c r="F139" s="183" t="s">
        <v>2573</v>
      </c>
      <c r="H139" s="182" t="s">
        <v>1</v>
      </c>
      <c r="L139" s="181"/>
      <c r="M139" s="184"/>
      <c r="N139" s="185"/>
      <c r="O139" s="185"/>
      <c r="P139" s="185"/>
      <c r="Q139" s="185"/>
      <c r="R139" s="185"/>
      <c r="S139" s="185"/>
      <c r="T139" s="186"/>
      <c r="AT139" s="182" t="s">
        <v>306</v>
      </c>
      <c r="AU139" s="182" t="s">
        <v>83</v>
      </c>
      <c r="AV139" s="180" t="s">
        <v>8</v>
      </c>
      <c r="AW139" s="180" t="s">
        <v>31</v>
      </c>
      <c r="AX139" s="180" t="s">
        <v>75</v>
      </c>
      <c r="AY139" s="182" t="s">
        <v>298</v>
      </c>
    </row>
    <row r="140" spans="2:51" s="150" customFormat="1" ht="12">
      <c r="B140" s="151"/>
      <c r="D140" s="152" t="s">
        <v>306</v>
      </c>
      <c r="E140" s="153" t="s">
        <v>1</v>
      </c>
      <c r="F140" s="154" t="s">
        <v>2574</v>
      </c>
      <c r="H140" s="155">
        <v>3.888</v>
      </c>
      <c r="L140" s="151"/>
      <c r="M140" s="156"/>
      <c r="N140" s="157"/>
      <c r="O140" s="157"/>
      <c r="P140" s="157"/>
      <c r="Q140" s="157"/>
      <c r="R140" s="157"/>
      <c r="S140" s="157"/>
      <c r="T140" s="158"/>
      <c r="AT140" s="153" t="s">
        <v>306</v>
      </c>
      <c r="AU140" s="153" t="s">
        <v>83</v>
      </c>
      <c r="AV140" s="150" t="s">
        <v>83</v>
      </c>
      <c r="AW140" s="150" t="s">
        <v>31</v>
      </c>
      <c r="AX140" s="150" t="s">
        <v>75</v>
      </c>
      <c r="AY140" s="153" t="s">
        <v>298</v>
      </c>
    </row>
    <row r="141" spans="2:51" s="180" customFormat="1" ht="12">
      <c r="B141" s="181"/>
      <c r="D141" s="152" t="s">
        <v>306</v>
      </c>
      <c r="E141" s="182" t="s">
        <v>1</v>
      </c>
      <c r="F141" s="183" t="s">
        <v>2575</v>
      </c>
      <c r="H141" s="182" t="s">
        <v>1</v>
      </c>
      <c r="L141" s="181"/>
      <c r="M141" s="184"/>
      <c r="N141" s="185"/>
      <c r="O141" s="185"/>
      <c r="P141" s="185"/>
      <c r="Q141" s="185"/>
      <c r="R141" s="185"/>
      <c r="S141" s="185"/>
      <c r="T141" s="186"/>
      <c r="AT141" s="182" t="s">
        <v>306</v>
      </c>
      <c r="AU141" s="182" t="s">
        <v>83</v>
      </c>
      <c r="AV141" s="180" t="s">
        <v>8</v>
      </c>
      <c r="AW141" s="180" t="s">
        <v>31</v>
      </c>
      <c r="AX141" s="180" t="s">
        <v>75</v>
      </c>
      <c r="AY141" s="182" t="s">
        <v>298</v>
      </c>
    </row>
    <row r="142" spans="2:51" s="150" customFormat="1" ht="12">
      <c r="B142" s="151"/>
      <c r="D142" s="152" t="s">
        <v>306</v>
      </c>
      <c r="E142" s="153" t="s">
        <v>1</v>
      </c>
      <c r="F142" s="154" t="s">
        <v>2576</v>
      </c>
      <c r="H142" s="155">
        <v>9.856</v>
      </c>
      <c r="L142" s="151"/>
      <c r="M142" s="156"/>
      <c r="N142" s="157"/>
      <c r="O142" s="157"/>
      <c r="P142" s="157"/>
      <c r="Q142" s="157"/>
      <c r="R142" s="157"/>
      <c r="S142" s="157"/>
      <c r="T142" s="158"/>
      <c r="AT142" s="153" t="s">
        <v>306</v>
      </c>
      <c r="AU142" s="153" t="s">
        <v>83</v>
      </c>
      <c r="AV142" s="150" t="s">
        <v>83</v>
      </c>
      <c r="AW142" s="150" t="s">
        <v>31</v>
      </c>
      <c r="AX142" s="150" t="s">
        <v>75</v>
      </c>
      <c r="AY142" s="153" t="s">
        <v>298</v>
      </c>
    </row>
    <row r="143" spans="2:51" s="167" customFormat="1" ht="12">
      <c r="B143" s="168"/>
      <c r="D143" s="152" t="s">
        <v>306</v>
      </c>
      <c r="E143" s="169" t="s">
        <v>1</v>
      </c>
      <c r="F143" s="170" t="s">
        <v>430</v>
      </c>
      <c r="H143" s="171">
        <v>13.744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306</v>
      </c>
      <c r="AU143" s="169" t="s">
        <v>83</v>
      </c>
      <c r="AV143" s="167" t="s">
        <v>304</v>
      </c>
      <c r="AW143" s="167" t="s">
        <v>31</v>
      </c>
      <c r="AX143" s="167" t="s">
        <v>8</v>
      </c>
      <c r="AY143" s="169" t="s">
        <v>298</v>
      </c>
    </row>
    <row r="144" spans="1:65" s="49" customFormat="1" ht="24.2" customHeight="1">
      <c r="A144" s="47"/>
      <c r="B144" s="46"/>
      <c r="C144" s="135" t="s">
        <v>344</v>
      </c>
      <c r="D144" s="135" t="s">
        <v>300</v>
      </c>
      <c r="E144" s="136" t="s">
        <v>2577</v>
      </c>
      <c r="F144" s="137" t="s">
        <v>2578</v>
      </c>
      <c r="G144" s="138" t="s">
        <v>303</v>
      </c>
      <c r="H144" s="139">
        <v>40.86</v>
      </c>
      <c r="I144" s="23"/>
      <c r="J144" s="140">
        <f>ROUND(I144*H144,0)</f>
        <v>0</v>
      </c>
      <c r="K144" s="137" t="s">
        <v>2550</v>
      </c>
      <c r="L144" s="46"/>
      <c r="M144" s="141" t="s">
        <v>1</v>
      </c>
      <c r="N144" s="142" t="s">
        <v>40</v>
      </c>
      <c r="O144" s="129"/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304</v>
      </c>
      <c r="AT144" s="132" t="s">
        <v>300</v>
      </c>
      <c r="AU144" s="132" t="s">
        <v>83</v>
      </c>
      <c r="AY144" s="39" t="s">
        <v>298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39" t="s">
        <v>8</v>
      </c>
      <c r="BK144" s="133">
        <f>ROUND(I144*H144,0)</f>
        <v>0</v>
      </c>
      <c r="BL144" s="39" t="s">
        <v>304</v>
      </c>
      <c r="BM144" s="132" t="s">
        <v>2579</v>
      </c>
    </row>
    <row r="145" spans="2:51" s="180" customFormat="1" ht="12">
      <c r="B145" s="181"/>
      <c r="D145" s="152" t="s">
        <v>306</v>
      </c>
      <c r="E145" s="182" t="s">
        <v>1</v>
      </c>
      <c r="F145" s="183" t="s">
        <v>2580</v>
      </c>
      <c r="H145" s="182" t="s">
        <v>1</v>
      </c>
      <c r="L145" s="181"/>
      <c r="M145" s="184"/>
      <c r="N145" s="185"/>
      <c r="O145" s="185"/>
      <c r="P145" s="185"/>
      <c r="Q145" s="185"/>
      <c r="R145" s="185"/>
      <c r="S145" s="185"/>
      <c r="T145" s="186"/>
      <c r="AT145" s="182" t="s">
        <v>306</v>
      </c>
      <c r="AU145" s="182" t="s">
        <v>83</v>
      </c>
      <c r="AV145" s="180" t="s">
        <v>8</v>
      </c>
      <c r="AW145" s="180" t="s">
        <v>31</v>
      </c>
      <c r="AX145" s="180" t="s">
        <v>75</v>
      </c>
      <c r="AY145" s="182" t="s">
        <v>298</v>
      </c>
    </row>
    <row r="146" spans="2:51" s="150" customFormat="1" ht="12">
      <c r="B146" s="151"/>
      <c r="D146" s="152" t="s">
        <v>306</v>
      </c>
      <c r="E146" s="153" t="s">
        <v>1</v>
      </c>
      <c r="F146" s="154" t="s">
        <v>2581</v>
      </c>
      <c r="H146" s="155">
        <v>40.86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306</v>
      </c>
      <c r="AU146" s="153" t="s">
        <v>83</v>
      </c>
      <c r="AV146" s="150" t="s">
        <v>83</v>
      </c>
      <c r="AW146" s="150" t="s">
        <v>31</v>
      </c>
      <c r="AX146" s="150" t="s">
        <v>8</v>
      </c>
      <c r="AY146" s="153" t="s">
        <v>298</v>
      </c>
    </row>
    <row r="147" spans="1:65" s="49" customFormat="1" ht="14.45" customHeight="1">
      <c r="A147" s="47"/>
      <c r="B147" s="46"/>
      <c r="C147" s="135" t="s">
        <v>350</v>
      </c>
      <c r="D147" s="135" t="s">
        <v>300</v>
      </c>
      <c r="E147" s="136" t="s">
        <v>2582</v>
      </c>
      <c r="F147" s="137" t="s">
        <v>2583</v>
      </c>
      <c r="G147" s="138" t="s">
        <v>381</v>
      </c>
      <c r="H147" s="139">
        <v>116.08</v>
      </c>
      <c r="I147" s="23"/>
      <c r="J147" s="140">
        <f>ROUND(I147*H147,0)</f>
        <v>0</v>
      </c>
      <c r="K147" s="137" t="s">
        <v>2550</v>
      </c>
      <c r="L147" s="46"/>
      <c r="M147" s="141" t="s">
        <v>1</v>
      </c>
      <c r="N147" s="142" t="s">
        <v>40</v>
      </c>
      <c r="O147" s="129"/>
      <c r="P147" s="130">
        <f>O147*H147</f>
        <v>0</v>
      </c>
      <c r="Q147" s="130">
        <v>0.00058</v>
      </c>
      <c r="R147" s="130">
        <f>Q147*H147</f>
        <v>0.0673264</v>
      </c>
      <c r="S147" s="130">
        <v>0</v>
      </c>
      <c r="T147" s="131">
        <f>S147*H147</f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304</v>
      </c>
      <c r="AT147" s="132" t="s">
        <v>300</v>
      </c>
      <c r="AU147" s="132" t="s">
        <v>83</v>
      </c>
      <c r="AY147" s="39" t="s">
        <v>298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39" t="s">
        <v>8</v>
      </c>
      <c r="BK147" s="133">
        <f>ROUND(I147*H147,0)</f>
        <v>0</v>
      </c>
      <c r="BL147" s="39" t="s">
        <v>304</v>
      </c>
      <c r="BM147" s="132" t="s">
        <v>2584</v>
      </c>
    </row>
    <row r="148" spans="2:51" s="150" customFormat="1" ht="12">
      <c r="B148" s="151"/>
      <c r="D148" s="152" t="s">
        <v>306</v>
      </c>
      <c r="E148" s="153" t="s">
        <v>1</v>
      </c>
      <c r="F148" s="154" t="s">
        <v>2585</v>
      </c>
      <c r="H148" s="155">
        <v>116.08</v>
      </c>
      <c r="L148" s="151"/>
      <c r="M148" s="156"/>
      <c r="N148" s="157"/>
      <c r="O148" s="157"/>
      <c r="P148" s="157"/>
      <c r="Q148" s="157"/>
      <c r="R148" s="157"/>
      <c r="S148" s="157"/>
      <c r="T148" s="158"/>
      <c r="AT148" s="153" t="s">
        <v>306</v>
      </c>
      <c r="AU148" s="153" t="s">
        <v>83</v>
      </c>
      <c r="AV148" s="150" t="s">
        <v>83</v>
      </c>
      <c r="AW148" s="150" t="s">
        <v>31</v>
      </c>
      <c r="AX148" s="150" t="s">
        <v>8</v>
      </c>
      <c r="AY148" s="153" t="s">
        <v>298</v>
      </c>
    </row>
    <row r="149" spans="1:65" s="49" customFormat="1" ht="14.45" customHeight="1">
      <c r="A149" s="47"/>
      <c r="B149" s="46"/>
      <c r="C149" s="135" t="s">
        <v>357</v>
      </c>
      <c r="D149" s="135" t="s">
        <v>300</v>
      </c>
      <c r="E149" s="136" t="s">
        <v>2586</v>
      </c>
      <c r="F149" s="137" t="s">
        <v>2587</v>
      </c>
      <c r="G149" s="138" t="s">
        <v>381</v>
      </c>
      <c r="H149" s="139">
        <v>116.08</v>
      </c>
      <c r="I149" s="23"/>
      <c r="J149" s="140">
        <f>ROUND(I149*H149,0)</f>
        <v>0</v>
      </c>
      <c r="K149" s="137" t="s">
        <v>2550</v>
      </c>
      <c r="L149" s="46"/>
      <c r="M149" s="141" t="s">
        <v>1</v>
      </c>
      <c r="N149" s="142" t="s">
        <v>40</v>
      </c>
      <c r="O149" s="129"/>
      <c r="P149" s="130">
        <f>O149*H149</f>
        <v>0</v>
      </c>
      <c r="Q149" s="130">
        <v>0</v>
      </c>
      <c r="R149" s="130">
        <f>Q149*H149</f>
        <v>0</v>
      </c>
      <c r="S149" s="130">
        <v>0</v>
      </c>
      <c r="T149" s="131">
        <f>S149*H149</f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304</v>
      </c>
      <c r="AT149" s="132" t="s">
        <v>300</v>
      </c>
      <c r="AU149" s="132" t="s">
        <v>83</v>
      </c>
      <c r="AY149" s="39" t="s">
        <v>298</v>
      </c>
      <c r="BE149" s="133">
        <f>IF(N149="základní",J149,0)</f>
        <v>0</v>
      </c>
      <c r="BF149" s="133">
        <f>IF(N149="snížená",J149,0)</f>
        <v>0</v>
      </c>
      <c r="BG149" s="133">
        <f>IF(N149="zákl. přenesená",J149,0)</f>
        <v>0</v>
      </c>
      <c r="BH149" s="133">
        <f>IF(N149="sníž. přenesená",J149,0)</f>
        <v>0</v>
      </c>
      <c r="BI149" s="133">
        <f>IF(N149="nulová",J149,0)</f>
        <v>0</v>
      </c>
      <c r="BJ149" s="39" t="s">
        <v>8</v>
      </c>
      <c r="BK149" s="133">
        <f>ROUND(I149*H149,0)</f>
        <v>0</v>
      </c>
      <c r="BL149" s="39" t="s">
        <v>304</v>
      </c>
      <c r="BM149" s="132" t="s">
        <v>2588</v>
      </c>
    </row>
    <row r="150" spans="1:65" s="49" customFormat="1" ht="24.2" customHeight="1">
      <c r="A150" s="47"/>
      <c r="B150" s="46"/>
      <c r="C150" s="135" t="s">
        <v>363</v>
      </c>
      <c r="D150" s="135" t="s">
        <v>300</v>
      </c>
      <c r="E150" s="136" t="s">
        <v>324</v>
      </c>
      <c r="F150" s="137" t="s">
        <v>325</v>
      </c>
      <c r="G150" s="138" t="s">
        <v>303</v>
      </c>
      <c r="H150" s="139">
        <v>18.788</v>
      </c>
      <c r="I150" s="23"/>
      <c r="J150" s="140">
        <f>ROUND(I150*H150,0)</f>
        <v>0</v>
      </c>
      <c r="K150" s="137" t="s">
        <v>2550</v>
      </c>
      <c r="L150" s="46"/>
      <c r="M150" s="141" t="s">
        <v>1</v>
      </c>
      <c r="N150" s="142" t="s">
        <v>40</v>
      </c>
      <c r="O150" s="129"/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304</v>
      </c>
      <c r="AT150" s="132" t="s">
        <v>300</v>
      </c>
      <c r="AU150" s="132" t="s">
        <v>83</v>
      </c>
      <c r="AY150" s="39" t="s">
        <v>298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39" t="s">
        <v>8</v>
      </c>
      <c r="BK150" s="133">
        <f>ROUND(I150*H150,0)</f>
        <v>0</v>
      </c>
      <c r="BL150" s="39" t="s">
        <v>304</v>
      </c>
      <c r="BM150" s="132" t="s">
        <v>2589</v>
      </c>
    </row>
    <row r="151" spans="2:51" s="150" customFormat="1" ht="12">
      <c r="B151" s="151"/>
      <c r="D151" s="152" t="s">
        <v>306</v>
      </c>
      <c r="E151" s="153" t="s">
        <v>1</v>
      </c>
      <c r="F151" s="154" t="s">
        <v>2590</v>
      </c>
      <c r="H151" s="155">
        <v>18.788</v>
      </c>
      <c r="L151" s="151"/>
      <c r="M151" s="156"/>
      <c r="N151" s="157"/>
      <c r="O151" s="157"/>
      <c r="P151" s="157"/>
      <c r="Q151" s="157"/>
      <c r="R151" s="157"/>
      <c r="S151" s="157"/>
      <c r="T151" s="158"/>
      <c r="AT151" s="153" t="s">
        <v>306</v>
      </c>
      <c r="AU151" s="153" t="s">
        <v>83</v>
      </c>
      <c r="AV151" s="150" t="s">
        <v>83</v>
      </c>
      <c r="AW151" s="150" t="s">
        <v>31</v>
      </c>
      <c r="AX151" s="150" t="s">
        <v>8</v>
      </c>
      <c r="AY151" s="153" t="s">
        <v>298</v>
      </c>
    </row>
    <row r="152" spans="1:65" s="49" customFormat="1" ht="37.9" customHeight="1">
      <c r="A152" s="47"/>
      <c r="B152" s="46"/>
      <c r="C152" s="135" t="s">
        <v>367</v>
      </c>
      <c r="D152" s="135" t="s">
        <v>300</v>
      </c>
      <c r="E152" s="136" t="s">
        <v>328</v>
      </c>
      <c r="F152" s="137" t="s">
        <v>329</v>
      </c>
      <c r="G152" s="138" t="s">
        <v>303</v>
      </c>
      <c r="H152" s="139">
        <v>375.76</v>
      </c>
      <c r="I152" s="23"/>
      <c r="J152" s="140">
        <f>ROUND(I152*H152,0)</f>
        <v>0</v>
      </c>
      <c r="K152" s="137" t="s">
        <v>2550</v>
      </c>
      <c r="L152" s="46"/>
      <c r="M152" s="141" t="s">
        <v>1</v>
      </c>
      <c r="N152" s="142" t="s">
        <v>40</v>
      </c>
      <c r="O152" s="129"/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304</v>
      </c>
      <c r="AT152" s="132" t="s">
        <v>300</v>
      </c>
      <c r="AU152" s="132" t="s">
        <v>83</v>
      </c>
      <c r="AY152" s="39" t="s">
        <v>298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39" t="s">
        <v>8</v>
      </c>
      <c r="BK152" s="133">
        <f>ROUND(I152*H152,0)</f>
        <v>0</v>
      </c>
      <c r="BL152" s="39" t="s">
        <v>304</v>
      </c>
      <c r="BM152" s="132" t="s">
        <v>2591</v>
      </c>
    </row>
    <row r="153" spans="2:51" s="150" customFormat="1" ht="12">
      <c r="B153" s="151"/>
      <c r="D153" s="152" t="s">
        <v>306</v>
      </c>
      <c r="F153" s="154" t="s">
        <v>2592</v>
      </c>
      <c r="H153" s="155">
        <v>375.76</v>
      </c>
      <c r="L153" s="151"/>
      <c r="M153" s="156"/>
      <c r="N153" s="157"/>
      <c r="O153" s="157"/>
      <c r="P153" s="157"/>
      <c r="Q153" s="157"/>
      <c r="R153" s="157"/>
      <c r="S153" s="157"/>
      <c r="T153" s="158"/>
      <c r="AT153" s="153" t="s">
        <v>306</v>
      </c>
      <c r="AU153" s="153" t="s">
        <v>83</v>
      </c>
      <c r="AV153" s="150" t="s">
        <v>83</v>
      </c>
      <c r="AW153" s="150" t="s">
        <v>3</v>
      </c>
      <c r="AX153" s="150" t="s">
        <v>8</v>
      </c>
      <c r="AY153" s="153" t="s">
        <v>298</v>
      </c>
    </row>
    <row r="154" spans="1:65" s="49" customFormat="1" ht="24.2" customHeight="1">
      <c r="A154" s="47"/>
      <c r="B154" s="46"/>
      <c r="C154" s="135" t="s">
        <v>371</v>
      </c>
      <c r="D154" s="135" t="s">
        <v>300</v>
      </c>
      <c r="E154" s="136" t="s">
        <v>364</v>
      </c>
      <c r="F154" s="137" t="s">
        <v>365</v>
      </c>
      <c r="G154" s="138" t="s">
        <v>303</v>
      </c>
      <c r="H154" s="139">
        <v>18.788</v>
      </c>
      <c r="I154" s="23"/>
      <c r="J154" s="140">
        <f>ROUND(I154*H154,0)</f>
        <v>0</v>
      </c>
      <c r="K154" s="137" t="s">
        <v>2550</v>
      </c>
      <c r="L154" s="46"/>
      <c r="M154" s="141" t="s">
        <v>1</v>
      </c>
      <c r="N154" s="142" t="s">
        <v>40</v>
      </c>
      <c r="O154" s="129"/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304</v>
      </c>
      <c r="AT154" s="132" t="s">
        <v>300</v>
      </c>
      <c r="AU154" s="132" t="s">
        <v>83</v>
      </c>
      <c r="AY154" s="39" t="s">
        <v>298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39" t="s">
        <v>8</v>
      </c>
      <c r="BK154" s="133">
        <f>ROUND(I154*H154,0)</f>
        <v>0</v>
      </c>
      <c r="BL154" s="39" t="s">
        <v>304</v>
      </c>
      <c r="BM154" s="132" t="s">
        <v>2593</v>
      </c>
    </row>
    <row r="155" spans="1:65" s="49" customFormat="1" ht="24.2" customHeight="1">
      <c r="A155" s="47"/>
      <c r="B155" s="46"/>
      <c r="C155" s="135" t="s">
        <v>9</v>
      </c>
      <c r="D155" s="135" t="s">
        <v>300</v>
      </c>
      <c r="E155" s="136" t="s">
        <v>2594</v>
      </c>
      <c r="F155" s="137" t="s">
        <v>2595</v>
      </c>
      <c r="G155" s="138" t="s">
        <v>347</v>
      </c>
      <c r="H155" s="139">
        <v>37.576</v>
      </c>
      <c r="I155" s="23"/>
      <c r="J155" s="140">
        <f>ROUND(I155*H155,0)</f>
        <v>0</v>
      </c>
      <c r="K155" s="137" t="s">
        <v>2550</v>
      </c>
      <c r="L155" s="46"/>
      <c r="M155" s="141" t="s">
        <v>1</v>
      </c>
      <c r="N155" s="142" t="s">
        <v>40</v>
      </c>
      <c r="O155" s="129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304</v>
      </c>
      <c r="AT155" s="132" t="s">
        <v>300</v>
      </c>
      <c r="AU155" s="132" t="s">
        <v>83</v>
      </c>
      <c r="AY155" s="39" t="s">
        <v>298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39" t="s">
        <v>8</v>
      </c>
      <c r="BK155" s="133">
        <f>ROUND(I155*H155,0)</f>
        <v>0</v>
      </c>
      <c r="BL155" s="39" t="s">
        <v>304</v>
      </c>
      <c r="BM155" s="132" t="s">
        <v>2596</v>
      </c>
    </row>
    <row r="156" spans="2:51" s="150" customFormat="1" ht="12">
      <c r="B156" s="151"/>
      <c r="D156" s="152" t="s">
        <v>306</v>
      </c>
      <c r="F156" s="154" t="s">
        <v>2597</v>
      </c>
      <c r="H156" s="155">
        <v>37.576</v>
      </c>
      <c r="L156" s="151"/>
      <c r="M156" s="156"/>
      <c r="N156" s="157"/>
      <c r="O156" s="157"/>
      <c r="P156" s="157"/>
      <c r="Q156" s="157"/>
      <c r="R156" s="157"/>
      <c r="S156" s="157"/>
      <c r="T156" s="158"/>
      <c r="AT156" s="153" t="s">
        <v>306</v>
      </c>
      <c r="AU156" s="153" t="s">
        <v>83</v>
      </c>
      <c r="AV156" s="150" t="s">
        <v>83</v>
      </c>
      <c r="AW156" s="150" t="s">
        <v>3</v>
      </c>
      <c r="AX156" s="150" t="s">
        <v>8</v>
      </c>
      <c r="AY156" s="153" t="s">
        <v>298</v>
      </c>
    </row>
    <row r="157" spans="1:65" s="49" customFormat="1" ht="14.45" customHeight="1">
      <c r="A157" s="47"/>
      <c r="B157" s="46"/>
      <c r="C157" s="135" t="s">
        <v>378</v>
      </c>
      <c r="D157" s="135" t="s">
        <v>300</v>
      </c>
      <c r="E157" s="136" t="s">
        <v>341</v>
      </c>
      <c r="F157" s="137" t="s">
        <v>342</v>
      </c>
      <c r="G157" s="138" t="s">
        <v>303</v>
      </c>
      <c r="H157" s="139">
        <v>18.788</v>
      </c>
      <c r="I157" s="23"/>
      <c r="J157" s="140">
        <f>ROUND(I157*H157,0)</f>
        <v>0</v>
      </c>
      <c r="K157" s="137" t="s">
        <v>2550</v>
      </c>
      <c r="L157" s="46"/>
      <c r="M157" s="141" t="s">
        <v>1</v>
      </c>
      <c r="N157" s="142" t="s">
        <v>40</v>
      </c>
      <c r="O157" s="129"/>
      <c r="P157" s="130">
        <f>O157*H157</f>
        <v>0</v>
      </c>
      <c r="Q157" s="130">
        <v>0</v>
      </c>
      <c r="R157" s="130">
        <f>Q157*H157</f>
        <v>0</v>
      </c>
      <c r="S157" s="130">
        <v>0</v>
      </c>
      <c r="T157" s="131">
        <f>S157*H157</f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304</v>
      </c>
      <c r="AT157" s="132" t="s">
        <v>300</v>
      </c>
      <c r="AU157" s="132" t="s">
        <v>83</v>
      </c>
      <c r="AY157" s="39" t="s">
        <v>298</v>
      </c>
      <c r="BE157" s="133">
        <f>IF(N157="základní",J157,0)</f>
        <v>0</v>
      </c>
      <c r="BF157" s="133">
        <f>IF(N157="snížená",J157,0)</f>
        <v>0</v>
      </c>
      <c r="BG157" s="133">
        <f>IF(N157="zákl. přenesená",J157,0)</f>
        <v>0</v>
      </c>
      <c r="BH157" s="133">
        <f>IF(N157="sníž. přenesená",J157,0)</f>
        <v>0</v>
      </c>
      <c r="BI157" s="133">
        <f>IF(N157="nulová",J157,0)</f>
        <v>0</v>
      </c>
      <c r="BJ157" s="39" t="s">
        <v>8</v>
      </c>
      <c r="BK157" s="133">
        <f>ROUND(I157*H157,0)</f>
        <v>0</v>
      </c>
      <c r="BL157" s="39" t="s">
        <v>304</v>
      </c>
      <c r="BM157" s="132" t="s">
        <v>2598</v>
      </c>
    </row>
    <row r="158" spans="1:65" s="49" customFormat="1" ht="24.2" customHeight="1">
      <c r="A158" s="47"/>
      <c r="B158" s="46"/>
      <c r="C158" s="135" t="s">
        <v>384</v>
      </c>
      <c r="D158" s="135" t="s">
        <v>300</v>
      </c>
      <c r="E158" s="136" t="s">
        <v>351</v>
      </c>
      <c r="F158" s="137" t="s">
        <v>352</v>
      </c>
      <c r="G158" s="138" t="s">
        <v>303</v>
      </c>
      <c r="H158" s="139">
        <v>35.816</v>
      </c>
      <c r="I158" s="23"/>
      <c r="J158" s="140">
        <f>ROUND(I158*H158,0)</f>
        <v>0</v>
      </c>
      <c r="K158" s="137" t="s">
        <v>2550</v>
      </c>
      <c r="L158" s="46"/>
      <c r="M158" s="141" t="s">
        <v>1</v>
      </c>
      <c r="N158" s="142" t="s">
        <v>40</v>
      </c>
      <c r="O158" s="129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304</v>
      </c>
      <c r="AT158" s="132" t="s">
        <v>300</v>
      </c>
      <c r="AU158" s="132" t="s">
        <v>83</v>
      </c>
      <c r="AY158" s="39" t="s">
        <v>298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39" t="s">
        <v>8</v>
      </c>
      <c r="BK158" s="133">
        <f>ROUND(I158*H158,0)</f>
        <v>0</v>
      </c>
      <c r="BL158" s="39" t="s">
        <v>304</v>
      </c>
      <c r="BM158" s="132" t="s">
        <v>2599</v>
      </c>
    </row>
    <row r="159" spans="2:51" s="150" customFormat="1" ht="12">
      <c r="B159" s="151"/>
      <c r="D159" s="152" t="s">
        <v>306</v>
      </c>
      <c r="E159" s="153" t="s">
        <v>1</v>
      </c>
      <c r="F159" s="154" t="s">
        <v>2600</v>
      </c>
      <c r="H159" s="155">
        <v>35.816</v>
      </c>
      <c r="L159" s="151"/>
      <c r="M159" s="156"/>
      <c r="N159" s="157"/>
      <c r="O159" s="157"/>
      <c r="P159" s="157"/>
      <c r="Q159" s="157"/>
      <c r="R159" s="157"/>
      <c r="S159" s="157"/>
      <c r="T159" s="158"/>
      <c r="AT159" s="153" t="s">
        <v>306</v>
      </c>
      <c r="AU159" s="153" t="s">
        <v>83</v>
      </c>
      <c r="AV159" s="150" t="s">
        <v>83</v>
      </c>
      <c r="AW159" s="150" t="s">
        <v>31</v>
      </c>
      <c r="AX159" s="150" t="s">
        <v>8</v>
      </c>
      <c r="AY159" s="153" t="s">
        <v>298</v>
      </c>
    </row>
    <row r="160" spans="1:65" s="49" customFormat="1" ht="24.2" customHeight="1">
      <c r="A160" s="47"/>
      <c r="B160" s="46"/>
      <c r="C160" s="135" t="s">
        <v>389</v>
      </c>
      <c r="D160" s="135" t="s">
        <v>300</v>
      </c>
      <c r="E160" s="136" t="s">
        <v>2601</v>
      </c>
      <c r="F160" s="137" t="s">
        <v>2602</v>
      </c>
      <c r="G160" s="138" t="s">
        <v>303</v>
      </c>
      <c r="H160" s="139">
        <v>15.598</v>
      </c>
      <c r="I160" s="23"/>
      <c r="J160" s="140">
        <f>ROUND(I160*H160,0)</f>
        <v>0</v>
      </c>
      <c r="K160" s="137" t="s">
        <v>2550</v>
      </c>
      <c r="L160" s="46"/>
      <c r="M160" s="141" t="s">
        <v>1</v>
      </c>
      <c r="N160" s="142" t="s">
        <v>40</v>
      </c>
      <c r="O160" s="129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304</v>
      </c>
      <c r="AT160" s="132" t="s">
        <v>300</v>
      </c>
      <c r="AU160" s="132" t="s">
        <v>83</v>
      </c>
      <c r="AY160" s="39" t="s">
        <v>298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39" t="s">
        <v>8</v>
      </c>
      <c r="BK160" s="133">
        <f>ROUND(I160*H160,0)</f>
        <v>0</v>
      </c>
      <c r="BL160" s="39" t="s">
        <v>304</v>
      </c>
      <c r="BM160" s="132" t="s">
        <v>2603</v>
      </c>
    </row>
    <row r="161" spans="2:51" s="150" customFormat="1" ht="12">
      <c r="B161" s="151"/>
      <c r="D161" s="152" t="s">
        <v>306</v>
      </c>
      <c r="E161" s="153" t="s">
        <v>1</v>
      </c>
      <c r="F161" s="154" t="s">
        <v>2604</v>
      </c>
      <c r="H161" s="155">
        <v>15.598</v>
      </c>
      <c r="L161" s="151"/>
      <c r="M161" s="156"/>
      <c r="N161" s="157"/>
      <c r="O161" s="157"/>
      <c r="P161" s="157"/>
      <c r="Q161" s="157"/>
      <c r="R161" s="157"/>
      <c r="S161" s="157"/>
      <c r="T161" s="158"/>
      <c r="AT161" s="153" t="s">
        <v>306</v>
      </c>
      <c r="AU161" s="153" t="s">
        <v>83</v>
      </c>
      <c r="AV161" s="150" t="s">
        <v>83</v>
      </c>
      <c r="AW161" s="150" t="s">
        <v>31</v>
      </c>
      <c r="AX161" s="150" t="s">
        <v>8</v>
      </c>
      <c r="AY161" s="153" t="s">
        <v>298</v>
      </c>
    </row>
    <row r="162" spans="1:65" s="49" customFormat="1" ht="14.45" customHeight="1">
      <c r="A162" s="47"/>
      <c r="B162" s="46"/>
      <c r="C162" s="120" t="s">
        <v>395</v>
      </c>
      <c r="D162" s="120" t="s">
        <v>358</v>
      </c>
      <c r="E162" s="121" t="s">
        <v>2605</v>
      </c>
      <c r="F162" s="122" t="s">
        <v>2606</v>
      </c>
      <c r="G162" s="123" t="s">
        <v>347</v>
      </c>
      <c r="H162" s="124">
        <v>31.196</v>
      </c>
      <c r="I162" s="24"/>
      <c r="J162" s="125">
        <f>ROUND(I162*H162,0)</f>
        <v>0</v>
      </c>
      <c r="K162" s="122" t="s">
        <v>2550</v>
      </c>
      <c r="L162" s="126"/>
      <c r="M162" s="127" t="s">
        <v>1</v>
      </c>
      <c r="N162" s="128" t="s">
        <v>40</v>
      </c>
      <c r="O162" s="129"/>
      <c r="P162" s="130">
        <f>O162*H162</f>
        <v>0</v>
      </c>
      <c r="Q162" s="130">
        <v>1</v>
      </c>
      <c r="R162" s="130">
        <f>Q162*H162</f>
        <v>31.196</v>
      </c>
      <c r="S162" s="130">
        <v>0</v>
      </c>
      <c r="T162" s="131">
        <f>S162*H162</f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340</v>
      </c>
      <c r="AT162" s="132" t="s">
        <v>358</v>
      </c>
      <c r="AU162" s="132" t="s">
        <v>83</v>
      </c>
      <c r="AY162" s="39" t="s">
        <v>298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39" t="s">
        <v>8</v>
      </c>
      <c r="BK162" s="133">
        <f>ROUND(I162*H162,0)</f>
        <v>0</v>
      </c>
      <c r="BL162" s="39" t="s">
        <v>304</v>
      </c>
      <c r="BM162" s="132" t="s">
        <v>2607</v>
      </c>
    </row>
    <row r="163" spans="2:51" s="150" customFormat="1" ht="12">
      <c r="B163" s="151"/>
      <c r="D163" s="152" t="s">
        <v>306</v>
      </c>
      <c r="F163" s="154" t="s">
        <v>2608</v>
      </c>
      <c r="H163" s="155">
        <v>31.196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</v>
      </c>
      <c r="AX163" s="150" t="s">
        <v>8</v>
      </c>
      <c r="AY163" s="153" t="s">
        <v>298</v>
      </c>
    </row>
    <row r="164" spans="1:65" s="49" customFormat="1" ht="24.2" customHeight="1">
      <c r="A164" s="47"/>
      <c r="B164" s="46"/>
      <c r="C164" s="135" t="s">
        <v>401</v>
      </c>
      <c r="D164" s="135" t="s">
        <v>300</v>
      </c>
      <c r="E164" s="136" t="s">
        <v>2609</v>
      </c>
      <c r="F164" s="137" t="s">
        <v>2610</v>
      </c>
      <c r="G164" s="138" t="s">
        <v>381</v>
      </c>
      <c r="H164" s="139">
        <v>31.9</v>
      </c>
      <c r="I164" s="23"/>
      <c r="J164" s="140">
        <f>ROUND(I164*H164,0)</f>
        <v>0</v>
      </c>
      <c r="K164" s="137" t="s">
        <v>2550</v>
      </c>
      <c r="L164" s="46"/>
      <c r="M164" s="141" t="s">
        <v>1</v>
      </c>
      <c r="N164" s="142" t="s">
        <v>40</v>
      </c>
      <c r="O164" s="129"/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R164" s="132" t="s">
        <v>304</v>
      </c>
      <c r="AT164" s="132" t="s">
        <v>300</v>
      </c>
      <c r="AU164" s="132" t="s">
        <v>83</v>
      </c>
      <c r="AY164" s="39" t="s">
        <v>298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39" t="s">
        <v>8</v>
      </c>
      <c r="BK164" s="133">
        <f>ROUND(I164*H164,0)</f>
        <v>0</v>
      </c>
      <c r="BL164" s="39" t="s">
        <v>304</v>
      </c>
      <c r="BM164" s="132" t="s">
        <v>2611</v>
      </c>
    </row>
    <row r="165" spans="2:51" s="150" customFormat="1" ht="12">
      <c r="B165" s="151"/>
      <c r="D165" s="152" t="s">
        <v>306</v>
      </c>
      <c r="E165" s="153" t="s">
        <v>1</v>
      </c>
      <c r="F165" s="154" t="s">
        <v>2612</v>
      </c>
      <c r="H165" s="155">
        <v>31.9</v>
      </c>
      <c r="L165" s="151"/>
      <c r="M165" s="156"/>
      <c r="N165" s="157"/>
      <c r="O165" s="157"/>
      <c r="P165" s="157"/>
      <c r="Q165" s="157"/>
      <c r="R165" s="157"/>
      <c r="S165" s="157"/>
      <c r="T165" s="158"/>
      <c r="AT165" s="153" t="s">
        <v>306</v>
      </c>
      <c r="AU165" s="153" t="s">
        <v>83</v>
      </c>
      <c r="AV165" s="150" t="s">
        <v>83</v>
      </c>
      <c r="AW165" s="150" t="s">
        <v>31</v>
      </c>
      <c r="AX165" s="150" t="s">
        <v>8</v>
      </c>
      <c r="AY165" s="153" t="s">
        <v>298</v>
      </c>
    </row>
    <row r="166" spans="2:63" s="107" customFormat="1" ht="22.9" customHeight="1">
      <c r="B166" s="108"/>
      <c r="D166" s="109" t="s">
        <v>74</v>
      </c>
      <c r="E166" s="118" t="s">
        <v>310</v>
      </c>
      <c r="F166" s="118" t="s">
        <v>553</v>
      </c>
      <c r="J166" s="119">
        <f>BK166</f>
        <v>0</v>
      </c>
      <c r="L166" s="108"/>
      <c r="M166" s="112"/>
      <c r="N166" s="113"/>
      <c r="O166" s="113"/>
      <c r="P166" s="114">
        <f>SUM(P167:P168)</f>
        <v>0</v>
      </c>
      <c r="Q166" s="113"/>
      <c r="R166" s="114">
        <f>SUM(R167:R168)</f>
        <v>0</v>
      </c>
      <c r="S166" s="113"/>
      <c r="T166" s="115">
        <f>SUM(T167:T168)</f>
        <v>0</v>
      </c>
      <c r="AR166" s="109" t="s">
        <v>8</v>
      </c>
      <c r="AT166" s="116" t="s">
        <v>74</v>
      </c>
      <c r="AU166" s="116" t="s">
        <v>8</v>
      </c>
      <c r="AY166" s="109" t="s">
        <v>298</v>
      </c>
      <c r="BK166" s="117">
        <f>SUM(BK167:BK168)</f>
        <v>0</v>
      </c>
    </row>
    <row r="167" spans="1:65" s="49" customFormat="1" ht="14.45" customHeight="1">
      <c r="A167" s="47"/>
      <c r="B167" s="46"/>
      <c r="C167" s="135" t="s">
        <v>7</v>
      </c>
      <c r="D167" s="135" t="s">
        <v>300</v>
      </c>
      <c r="E167" s="136" t="s">
        <v>2613</v>
      </c>
      <c r="F167" s="137" t="s">
        <v>2614</v>
      </c>
      <c r="G167" s="138" t="s">
        <v>392</v>
      </c>
      <c r="H167" s="139">
        <v>71</v>
      </c>
      <c r="I167" s="23"/>
      <c r="J167" s="140">
        <f>ROUND(I167*H167,0)</f>
        <v>0</v>
      </c>
      <c r="K167" s="137" t="s">
        <v>2550</v>
      </c>
      <c r="L167" s="46"/>
      <c r="M167" s="141" t="s">
        <v>1</v>
      </c>
      <c r="N167" s="142" t="s">
        <v>40</v>
      </c>
      <c r="O167" s="129"/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R167" s="132" t="s">
        <v>304</v>
      </c>
      <c r="AT167" s="132" t="s">
        <v>300</v>
      </c>
      <c r="AU167" s="132" t="s">
        <v>83</v>
      </c>
      <c r="AY167" s="39" t="s">
        <v>298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39" t="s">
        <v>8</v>
      </c>
      <c r="BK167" s="133">
        <f>ROUND(I167*H167,0)</f>
        <v>0</v>
      </c>
      <c r="BL167" s="39" t="s">
        <v>304</v>
      </c>
      <c r="BM167" s="132" t="s">
        <v>2615</v>
      </c>
    </row>
    <row r="168" spans="2:51" s="150" customFormat="1" ht="12">
      <c r="B168" s="151"/>
      <c r="D168" s="152" t="s">
        <v>306</v>
      </c>
      <c r="E168" s="153" t="s">
        <v>1</v>
      </c>
      <c r="F168" s="154" t="s">
        <v>2616</v>
      </c>
      <c r="H168" s="155">
        <v>71</v>
      </c>
      <c r="L168" s="151"/>
      <c r="M168" s="156"/>
      <c r="N168" s="157"/>
      <c r="O168" s="157"/>
      <c r="P168" s="157"/>
      <c r="Q168" s="157"/>
      <c r="R168" s="157"/>
      <c r="S168" s="157"/>
      <c r="T168" s="158"/>
      <c r="AT168" s="153" t="s">
        <v>306</v>
      </c>
      <c r="AU168" s="153" t="s">
        <v>83</v>
      </c>
      <c r="AV168" s="150" t="s">
        <v>83</v>
      </c>
      <c r="AW168" s="150" t="s">
        <v>31</v>
      </c>
      <c r="AX168" s="150" t="s">
        <v>8</v>
      </c>
      <c r="AY168" s="153" t="s">
        <v>298</v>
      </c>
    </row>
    <row r="169" spans="2:63" s="107" customFormat="1" ht="22.9" customHeight="1">
      <c r="B169" s="108"/>
      <c r="D169" s="109" t="s">
        <v>74</v>
      </c>
      <c r="E169" s="118" t="s">
        <v>304</v>
      </c>
      <c r="F169" s="118" t="s">
        <v>624</v>
      </c>
      <c r="J169" s="119">
        <f>BK169</f>
        <v>0</v>
      </c>
      <c r="L169" s="108"/>
      <c r="M169" s="112"/>
      <c r="N169" s="113"/>
      <c r="O169" s="113"/>
      <c r="P169" s="114">
        <f>SUM(P170:P171)</f>
        <v>0</v>
      </c>
      <c r="Q169" s="113"/>
      <c r="R169" s="114">
        <f>SUM(R170:R171)</f>
        <v>6.0315563</v>
      </c>
      <c r="S169" s="113"/>
      <c r="T169" s="115">
        <f>SUM(T170:T171)</f>
        <v>0</v>
      </c>
      <c r="AR169" s="109" t="s">
        <v>8</v>
      </c>
      <c r="AT169" s="116" t="s">
        <v>74</v>
      </c>
      <c r="AU169" s="116" t="s">
        <v>8</v>
      </c>
      <c r="AY169" s="109" t="s">
        <v>298</v>
      </c>
      <c r="BK169" s="117">
        <f>SUM(BK170:BK171)</f>
        <v>0</v>
      </c>
    </row>
    <row r="170" spans="1:65" s="49" customFormat="1" ht="14.45" customHeight="1">
      <c r="A170" s="47"/>
      <c r="B170" s="46"/>
      <c r="C170" s="135" t="s">
        <v>414</v>
      </c>
      <c r="D170" s="135" t="s">
        <v>300</v>
      </c>
      <c r="E170" s="136" t="s">
        <v>2617</v>
      </c>
      <c r="F170" s="137" t="s">
        <v>2618</v>
      </c>
      <c r="G170" s="138" t="s">
        <v>303</v>
      </c>
      <c r="H170" s="139">
        <v>3.19</v>
      </c>
      <c r="I170" s="23"/>
      <c r="J170" s="140">
        <f>ROUND(I170*H170,0)</f>
        <v>0</v>
      </c>
      <c r="K170" s="137" t="s">
        <v>2550</v>
      </c>
      <c r="L170" s="46"/>
      <c r="M170" s="141" t="s">
        <v>1</v>
      </c>
      <c r="N170" s="142" t="s">
        <v>40</v>
      </c>
      <c r="O170" s="129"/>
      <c r="P170" s="130">
        <f>O170*H170</f>
        <v>0</v>
      </c>
      <c r="Q170" s="130">
        <v>1.89077</v>
      </c>
      <c r="R170" s="130">
        <f>Q170*H170</f>
        <v>6.0315563</v>
      </c>
      <c r="S170" s="130">
        <v>0</v>
      </c>
      <c r="T170" s="131">
        <f>S170*H170</f>
        <v>0</v>
      </c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R170" s="132" t="s">
        <v>304</v>
      </c>
      <c r="AT170" s="132" t="s">
        <v>300</v>
      </c>
      <c r="AU170" s="132" t="s">
        <v>83</v>
      </c>
      <c r="AY170" s="39" t="s">
        <v>298</v>
      </c>
      <c r="BE170" s="133">
        <f>IF(N170="základní",J170,0)</f>
        <v>0</v>
      </c>
      <c r="BF170" s="133">
        <f>IF(N170="snížená",J170,0)</f>
        <v>0</v>
      </c>
      <c r="BG170" s="133">
        <f>IF(N170="zákl. přenesená",J170,0)</f>
        <v>0</v>
      </c>
      <c r="BH170" s="133">
        <f>IF(N170="sníž. přenesená",J170,0)</f>
        <v>0</v>
      </c>
      <c r="BI170" s="133">
        <f>IF(N170="nulová",J170,0)</f>
        <v>0</v>
      </c>
      <c r="BJ170" s="39" t="s">
        <v>8</v>
      </c>
      <c r="BK170" s="133">
        <f>ROUND(I170*H170,0)</f>
        <v>0</v>
      </c>
      <c r="BL170" s="39" t="s">
        <v>304</v>
      </c>
      <c r="BM170" s="132" t="s">
        <v>2619</v>
      </c>
    </row>
    <row r="171" spans="2:51" s="150" customFormat="1" ht="12">
      <c r="B171" s="151"/>
      <c r="D171" s="152" t="s">
        <v>306</v>
      </c>
      <c r="E171" s="153" t="s">
        <v>1</v>
      </c>
      <c r="F171" s="154" t="s">
        <v>2620</v>
      </c>
      <c r="H171" s="155">
        <v>3.19</v>
      </c>
      <c r="L171" s="151"/>
      <c r="M171" s="156"/>
      <c r="N171" s="157"/>
      <c r="O171" s="157"/>
      <c r="P171" s="157"/>
      <c r="Q171" s="157"/>
      <c r="R171" s="157"/>
      <c r="S171" s="157"/>
      <c r="T171" s="158"/>
      <c r="AT171" s="153" t="s">
        <v>306</v>
      </c>
      <c r="AU171" s="153" t="s">
        <v>83</v>
      </c>
      <c r="AV171" s="150" t="s">
        <v>83</v>
      </c>
      <c r="AW171" s="150" t="s">
        <v>31</v>
      </c>
      <c r="AX171" s="150" t="s">
        <v>8</v>
      </c>
      <c r="AY171" s="153" t="s">
        <v>298</v>
      </c>
    </row>
    <row r="172" spans="2:63" s="107" customFormat="1" ht="22.9" customHeight="1">
      <c r="B172" s="108"/>
      <c r="D172" s="109" t="s">
        <v>74</v>
      </c>
      <c r="E172" s="118" t="s">
        <v>340</v>
      </c>
      <c r="F172" s="118" t="s">
        <v>923</v>
      </c>
      <c r="J172" s="119">
        <f>BK172</f>
        <v>0</v>
      </c>
      <c r="L172" s="108"/>
      <c r="M172" s="112"/>
      <c r="N172" s="113"/>
      <c r="O172" s="113"/>
      <c r="P172" s="114">
        <f>SUM(P173:P191)</f>
        <v>0</v>
      </c>
      <c r="Q172" s="113"/>
      <c r="R172" s="114">
        <f>SUM(R173:R191)</f>
        <v>0.4363220000000001</v>
      </c>
      <c r="S172" s="113"/>
      <c r="T172" s="115">
        <f>SUM(T173:T191)</f>
        <v>0</v>
      </c>
      <c r="AR172" s="109" t="s">
        <v>8</v>
      </c>
      <c r="AT172" s="116" t="s">
        <v>74</v>
      </c>
      <c r="AU172" s="116" t="s">
        <v>8</v>
      </c>
      <c r="AY172" s="109" t="s">
        <v>298</v>
      </c>
      <c r="BK172" s="117">
        <f>SUM(BK173:BK191)</f>
        <v>0</v>
      </c>
    </row>
    <row r="173" spans="1:65" s="49" customFormat="1" ht="24.2" customHeight="1">
      <c r="A173" s="47"/>
      <c r="B173" s="46"/>
      <c r="C173" s="135" t="s">
        <v>421</v>
      </c>
      <c r="D173" s="135" t="s">
        <v>300</v>
      </c>
      <c r="E173" s="136" t="s">
        <v>2621</v>
      </c>
      <c r="F173" s="137" t="s">
        <v>2622</v>
      </c>
      <c r="G173" s="138" t="s">
        <v>392</v>
      </c>
      <c r="H173" s="139">
        <v>20</v>
      </c>
      <c r="I173" s="23"/>
      <c r="J173" s="140">
        <f>ROUND(I173*H173,0)</f>
        <v>0</v>
      </c>
      <c r="K173" s="137" t="s">
        <v>2550</v>
      </c>
      <c r="L173" s="46"/>
      <c r="M173" s="141" t="s">
        <v>1</v>
      </c>
      <c r="N173" s="142" t="s">
        <v>40</v>
      </c>
      <c r="O173" s="129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304</v>
      </c>
      <c r="AT173" s="132" t="s">
        <v>300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304</v>
      </c>
      <c r="BM173" s="132" t="s">
        <v>2623</v>
      </c>
    </row>
    <row r="174" spans="1:65" s="49" customFormat="1" ht="14.45" customHeight="1">
      <c r="A174" s="47"/>
      <c r="B174" s="46"/>
      <c r="C174" s="120" t="s">
        <v>431</v>
      </c>
      <c r="D174" s="120" t="s">
        <v>358</v>
      </c>
      <c r="E174" s="121" t="s">
        <v>2624</v>
      </c>
      <c r="F174" s="122" t="s">
        <v>2625</v>
      </c>
      <c r="G174" s="123" t="s">
        <v>392</v>
      </c>
      <c r="H174" s="124">
        <v>20.3</v>
      </c>
      <c r="I174" s="24"/>
      <c r="J174" s="125">
        <f>ROUND(I174*H174,0)</f>
        <v>0</v>
      </c>
      <c r="K174" s="122" t="s">
        <v>2550</v>
      </c>
      <c r="L174" s="126"/>
      <c r="M174" s="127" t="s">
        <v>1</v>
      </c>
      <c r="N174" s="128" t="s">
        <v>40</v>
      </c>
      <c r="O174" s="129"/>
      <c r="P174" s="130">
        <f>O174*H174</f>
        <v>0</v>
      </c>
      <c r="Q174" s="130">
        <v>0.00674</v>
      </c>
      <c r="R174" s="130">
        <f>Q174*H174</f>
        <v>0.136822</v>
      </c>
      <c r="S174" s="130">
        <v>0</v>
      </c>
      <c r="T174" s="131">
        <f>S174*H174</f>
        <v>0</v>
      </c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R174" s="132" t="s">
        <v>340</v>
      </c>
      <c r="AT174" s="132" t="s">
        <v>358</v>
      </c>
      <c r="AU174" s="132" t="s">
        <v>83</v>
      </c>
      <c r="AY174" s="39" t="s">
        <v>298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39" t="s">
        <v>8</v>
      </c>
      <c r="BK174" s="133">
        <f>ROUND(I174*H174,0)</f>
        <v>0</v>
      </c>
      <c r="BL174" s="39" t="s">
        <v>304</v>
      </c>
      <c r="BM174" s="132" t="s">
        <v>2626</v>
      </c>
    </row>
    <row r="175" spans="2:51" s="150" customFormat="1" ht="12">
      <c r="B175" s="151"/>
      <c r="D175" s="152" t="s">
        <v>306</v>
      </c>
      <c r="F175" s="154" t="s">
        <v>2627</v>
      </c>
      <c r="H175" s="155">
        <v>20.3</v>
      </c>
      <c r="L175" s="151"/>
      <c r="M175" s="156"/>
      <c r="N175" s="157"/>
      <c r="O175" s="157"/>
      <c r="P175" s="157"/>
      <c r="Q175" s="157"/>
      <c r="R175" s="157"/>
      <c r="S175" s="157"/>
      <c r="T175" s="158"/>
      <c r="AT175" s="153" t="s">
        <v>306</v>
      </c>
      <c r="AU175" s="153" t="s">
        <v>83</v>
      </c>
      <c r="AV175" s="150" t="s">
        <v>83</v>
      </c>
      <c r="AW175" s="150" t="s">
        <v>3</v>
      </c>
      <c r="AX175" s="150" t="s">
        <v>8</v>
      </c>
      <c r="AY175" s="153" t="s">
        <v>298</v>
      </c>
    </row>
    <row r="176" spans="1:65" s="49" customFormat="1" ht="24.2" customHeight="1">
      <c r="A176" s="47"/>
      <c r="B176" s="46"/>
      <c r="C176" s="135" t="s">
        <v>435</v>
      </c>
      <c r="D176" s="135" t="s">
        <v>300</v>
      </c>
      <c r="E176" s="136" t="s">
        <v>2628</v>
      </c>
      <c r="F176" s="137" t="s">
        <v>2629</v>
      </c>
      <c r="G176" s="138" t="s">
        <v>392</v>
      </c>
      <c r="H176" s="139">
        <v>51</v>
      </c>
      <c r="I176" s="23"/>
      <c r="J176" s="140">
        <f>ROUND(I176*H176,0)</f>
        <v>0</v>
      </c>
      <c r="K176" s="137" t="s">
        <v>2550</v>
      </c>
      <c r="L176" s="46"/>
      <c r="M176" s="141" t="s">
        <v>1</v>
      </c>
      <c r="N176" s="142" t="s">
        <v>40</v>
      </c>
      <c r="O176" s="129"/>
      <c r="P176" s="130">
        <f>O176*H176</f>
        <v>0</v>
      </c>
      <c r="Q176" s="130">
        <v>0.0044</v>
      </c>
      <c r="R176" s="130">
        <f>Q176*H176</f>
        <v>0.22440000000000002</v>
      </c>
      <c r="S176" s="130">
        <v>0</v>
      </c>
      <c r="T176" s="131">
        <f>S176*H176</f>
        <v>0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R176" s="132" t="s">
        <v>304</v>
      </c>
      <c r="AT176" s="132" t="s">
        <v>300</v>
      </c>
      <c r="AU176" s="132" t="s">
        <v>83</v>
      </c>
      <c r="AY176" s="39" t="s">
        <v>298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39" t="s">
        <v>8</v>
      </c>
      <c r="BK176" s="133">
        <f>ROUND(I176*H176,0)</f>
        <v>0</v>
      </c>
      <c r="BL176" s="39" t="s">
        <v>304</v>
      </c>
      <c r="BM176" s="132" t="s">
        <v>2630</v>
      </c>
    </row>
    <row r="177" spans="2:51" s="150" customFormat="1" ht="12">
      <c r="B177" s="151"/>
      <c r="D177" s="152" t="s">
        <v>306</v>
      </c>
      <c r="E177" s="153" t="s">
        <v>1</v>
      </c>
      <c r="F177" s="154" t="s">
        <v>2631</v>
      </c>
      <c r="H177" s="155">
        <v>48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75</v>
      </c>
      <c r="AY177" s="153" t="s">
        <v>298</v>
      </c>
    </row>
    <row r="178" spans="2:51" s="150" customFormat="1" ht="12">
      <c r="B178" s="151"/>
      <c r="D178" s="152" t="s">
        <v>306</v>
      </c>
      <c r="E178" s="153" t="s">
        <v>1</v>
      </c>
      <c r="F178" s="154" t="s">
        <v>2632</v>
      </c>
      <c r="H178" s="155">
        <v>3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306</v>
      </c>
      <c r="AU178" s="153" t="s">
        <v>83</v>
      </c>
      <c r="AV178" s="150" t="s">
        <v>83</v>
      </c>
      <c r="AW178" s="150" t="s">
        <v>31</v>
      </c>
      <c r="AX178" s="150" t="s">
        <v>75</v>
      </c>
      <c r="AY178" s="153" t="s">
        <v>298</v>
      </c>
    </row>
    <row r="179" spans="2:51" s="167" customFormat="1" ht="12">
      <c r="B179" s="168"/>
      <c r="D179" s="152" t="s">
        <v>306</v>
      </c>
      <c r="E179" s="169" t="s">
        <v>1</v>
      </c>
      <c r="F179" s="170" t="s">
        <v>430</v>
      </c>
      <c r="H179" s="171">
        <v>51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306</v>
      </c>
      <c r="AU179" s="169" t="s">
        <v>83</v>
      </c>
      <c r="AV179" s="167" t="s">
        <v>304</v>
      </c>
      <c r="AW179" s="167" t="s">
        <v>31</v>
      </c>
      <c r="AX179" s="167" t="s">
        <v>8</v>
      </c>
      <c r="AY179" s="169" t="s">
        <v>298</v>
      </c>
    </row>
    <row r="180" spans="1:65" s="49" customFormat="1" ht="24.2" customHeight="1">
      <c r="A180" s="47"/>
      <c r="B180" s="46"/>
      <c r="C180" s="135" t="s">
        <v>442</v>
      </c>
      <c r="D180" s="135" t="s">
        <v>300</v>
      </c>
      <c r="E180" s="136" t="s">
        <v>2633</v>
      </c>
      <c r="F180" s="137" t="s">
        <v>2634</v>
      </c>
      <c r="G180" s="138" t="s">
        <v>438</v>
      </c>
      <c r="H180" s="139">
        <v>4</v>
      </c>
      <c r="I180" s="23"/>
      <c r="J180" s="140">
        <f aca="true" t="shared" si="10" ref="J180:J191">ROUND(I180*H180,0)</f>
        <v>0</v>
      </c>
      <c r="K180" s="137" t="s">
        <v>2550</v>
      </c>
      <c r="L180" s="46"/>
      <c r="M180" s="141" t="s">
        <v>1</v>
      </c>
      <c r="N180" s="142" t="s">
        <v>40</v>
      </c>
      <c r="O180" s="129"/>
      <c r="P180" s="130">
        <f aca="true" t="shared" si="11" ref="P180:P191">O180*H180</f>
        <v>0</v>
      </c>
      <c r="Q180" s="130">
        <v>0</v>
      </c>
      <c r="R180" s="130">
        <f aca="true" t="shared" si="12" ref="R180:R191">Q180*H180</f>
        <v>0</v>
      </c>
      <c r="S180" s="130">
        <v>0</v>
      </c>
      <c r="T180" s="131">
        <f aca="true" t="shared" si="13" ref="T180:T191"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304</v>
      </c>
      <c r="AT180" s="132" t="s">
        <v>300</v>
      </c>
      <c r="AU180" s="132" t="s">
        <v>83</v>
      </c>
      <c r="AY180" s="39" t="s">
        <v>298</v>
      </c>
      <c r="BE180" s="133">
        <f aca="true" t="shared" si="14" ref="BE180:BE191">IF(N180="základní",J180,0)</f>
        <v>0</v>
      </c>
      <c r="BF180" s="133">
        <f aca="true" t="shared" si="15" ref="BF180:BF191">IF(N180="snížená",J180,0)</f>
        <v>0</v>
      </c>
      <c r="BG180" s="133">
        <f aca="true" t="shared" si="16" ref="BG180:BG191">IF(N180="zákl. přenesená",J180,0)</f>
        <v>0</v>
      </c>
      <c r="BH180" s="133">
        <f aca="true" t="shared" si="17" ref="BH180:BH191">IF(N180="sníž. přenesená",J180,0)</f>
        <v>0</v>
      </c>
      <c r="BI180" s="133">
        <f aca="true" t="shared" si="18" ref="BI180:BI191">IF(N180="nulová",J180,0)</f>
        <v>0</v>
      </c>
      <c r="BJ180" s="39" t="s">
        <v>8</v>
      </c>
      <c r="BK180" s="133">
        <f aca="true" t="shared" si="19" ref="BK180:BK191">ROUND(I180*H180,0)</f>
        <v>0</v>
      </c>
      <c r="BL180" s="39" t="s">
        <v>304</v>
      </c>
      <c r="BM180" s="132" t="s">
        <v>2635</v>
      </c>
    </row>
    <row r="181" spans="1:65" s="49" customFormat="1" ht="14.45" customHeight="1">
      <c r="A181" s="47"/>
      <c r="B181" s="46"/>
      <c r="C181" s="120" t="s">
        <v>448</v>
      </c>
      <c r="D181" s="120" t="s">
        <v>358</v>
      </c>
      <c r="E181" s="121" t="s">
        <v>2636</v>
      </c>
      <c r="F181" s="122" t="s">
        <v>2637</v>
      </c>
      <c r="G181" s="123" t="s">
        <v>438</v>
      </c>
      <c r="H181" s="124">
        <v>4</v>
      </c>
      <c r="I181" s="24"/>
      <c r="J181" s="125">
        <f t="shared" si="10"/>
        <v>0</v>
      </c>
      <c r="K181" s="122" t="s">
        <v>2550</v>
      </c>
      <c r="L181" s="126"/>
      <c r="M181" s="127" t="s">
        <v>1</v>
      </c>
      <c r="N181" s="128" t="s">
        <v>40</v>
      </c>
      <c r="O181" s="129"/>
      <c r="P181" s="130">
        <f t="shared" si="11"/>
        <v>0</v>
      </c>
      <c r="Q181" s="130">
        <v>0.00082</v>
      </c>
      <c r="R181" s="130">
        <f t="shared" si="12"/>
        <v>0.00328</v>
      </c>
      <c r="S181" s="130">
        <v>0</v>
      </c>
      <c r="T181" s="131">
        <f t="shared" si="13"/>
        <v>0</v>
      </c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R181" s="132" t="s">
        <v>340</v>
      </c>
      <c r="AT181" s="132" t="s">
        <v>358</v>
      </c>
      <c r="AU181" s="132" t="s">
        <v>83</v>
      </c>
      <c r="AY181" s="39" t="s">
        <v>298</v>
      </c>
      <c r="BE181" s="133">
        <f t="shared" si="14"/>
        <v>0</v>
      </c>
      <c r="BF181" s="133">
        <f t="shared" si="15"/>
        <v>0</v>
      </c>
      <c r="BG181" s="133">
        <f t="shared" si="16"/>
        <v>0</v>
      </c>
      <c r="BH181" s="133">
        <f t="shared" si="17"/>
        <v>0</v>
      </c>
      <c r="BI181" s="133">
        <f t="shared" si="18"/>
        <v>0</v>
      </c>
      <c r="BJ181" s="39" t="s">
        <v>8</v>
      </c>
      <c r="BK181" s="133">
        <f t="shared" si="19"/>
        <v>0</v>
      </c>
      <c r="BL181" s="39" t="s">
        <v>304</v>
      </c>
      <c r="BM181" s="132" t="s">
        <v>2638</v>
      </c>
    </row>
    <row r="182" spans="1:65" s="49" customFormat="1" ht="24.2" customHeight="1">
      <c r="A182" s="47"/>
      <c r="B182" s="46"/>
      <c r="C182" s="135" t="s">
        <v>454</v>
      </c>
      <c r="D182" s="135" t="s">
        <v>300</v>
      </c>
      <c r="E182" s="136" t="s">
        <v>2639</v>
      </c>
      <c r="F182" s="137" t="s">
        <v>2640</v>
      </c>
      <c r="G182" s="138" t="s">
        <v>438</v>
      </c>
      <c r="H182" s="139">
        <v>4</v>
      </c>
      <c r="I182" s="23"/>
      <c r="J182" s="140">
        <f t="shared" si="10"/>
        <v>0</v>
      </c>
      <c r="K182" s="137" t="s">
        <v>2550</v>
      </c>
      <c r="L182" s="46"/>
      <c r="M182" s="141" t="s">
        <v>1</v>
      </c>
      <c r="N182" s="142" t="s">
        <v>40</v>
      </c>
      <c r="O182" s="129"/>
      <c r="P182" s="130">
        <f t="shared" si="11"/>
        <v>0</v>
      </c>
      <c r="Q182" s="130">
        <v>0</v>
      </c>
      <c r="R182" s="130">
        <f t="shared" si="12"/>
        <v>0</v>
      </c>
      <c r="S182" s="130">
        <v>0</v>
      </c>
      <c r="T182" s="131">
        <f t="shared" si="13"/>
        <v>0</v>
      </c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R182" s="132" t="s">
        <v>304</v>
      </c>
      <c r="AT182" s="132" t="s">
        <v>300</v>
      </c>
      <c r="AU182" s="132" t="s">
        <v>83</v>
      </c>
      <c r="AY182" s="39" t="s">
        <v>298</v>
      </c>
      <c r="BE182" s="133">
        <f t="shared" si="14"/>
        <v>0</v>
      </c>
      <c r="BF182" s="133">
        <f t="shared" si="15"/>
        <v>0</v>
      </c>
      <c r="BG182" s="133">
        <f t="shared" si="16"/>
        <v>0</v>
      </c>
      <c r="BH182" s="133">
        <f t="shared" si="17"/>
        <v>0</v>
      </c>
      <c r="BI182" s="133">
        <f t="shared" si="18"/>
        <v>0</v>
      </c>
      <c r="BJ182" s="39" t="s">
        <v>8</v>
      </c>
      <c r="BK182" s="133">
        <f t="shared" si="19"/>
        <v>0</v>
      </c>
      <c r="BL182" s="39" t="s">
        <v>304</v>
      </c>
      <c r="BM182" s="132" t="s">
        <v>2641</v>
      </c>
    </row>
    <row r="183" spans="1:65" s="49" customFormat="1" ht="14.45" customHeight="1">
      <c r="A183" s="47"/>
      <c r="B183" s="46"/>
      <c r="C183" s="120" t="s">
        <v>459</v>
      </c>
      <c r="D183" s="120" t="s">
        <v>358</v>
      </c>
      <c r="E183" s="121" t="s">
        <v>2642</v>
      </c>
      <c r="F183" s="122" t="s">
        <v>2643</v>
      </c>
      <c r="G183" s="123" t="s">
        <v>438</v>
      </c>
      <c r="H183" s="124">
        <v>4</v>
      </c>
      <c r="I183" s="24"/>
      <c r="J183" s="125">
        <f t="shared" si="10"/>
        <v>0</v>
      </c>
      <c r="K183" s="122" t="s">
        <v>2550</v>
      </c>
      <c r="L183" s="126"/>
      <c r="M183" s="127" t="s">
        <v>1</v>
      </c>
      <c r="N183" s="128" t="s">
        <v>40</v>
      </c>
      <c r="O183" s="129"/>
      <c r="P183" s="130">
        <f t="shared" si="11"/>
        <v>0</v>
      </c>
      <c r="Q183" s="130">
        <v>0.0038</v>
      </c>
      <c r="R183" s="130">
        <f t="shared" si="12"/>
        <v>0.0152</v>
      </c>
      <c r="S183" s="130">
        <v>0</v>
      </c>
      <c r="T183" s="131">
        <f t="shared" si="13"/>
        <v>0</v>
      </c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R183" s="132" t="s">
        <v>340</v>
      </c>
      <c r="AT183" s="132" t="s">
        <v>358</v>
      </c>
      <c r="AU183" s="132" t="s">
        <v>83</v>
      </c>
      <c r="AY183" s="39" t="s">
        <v>298</v>
      </c>
      <c r="BE183" s="133">
        <f t="shared" si="14"/>
        <v>0</v>
      </c>
      <c r="BF183" s="133">
        <f t="shared" si="15"/>
        <v>0</v>
      </c>
      <c r="BG183" s="133">
        <f t="shared" si="16"/>
        <v>0</v>
      </c>
      <c r="BH183" s="133">
        <f t="shared" si="17"/>
        <v>0</v>
      </c>
      <c r="BI183" s="133">
        <f t="shared" si="18"/>
        <v>0</v>
      </c>
      <c r="BJ183" s="39" t="s">
        <v>8</v>
      </c>
      <c r="BK183" s="133">
        <f t="shared" si="19"/>
        <v>0</v>
      </c>
      <c r="BL183" s="39" t="s">
        <v>304</v>
      </c>
      <c r="BM183" s="132" t="s">
        <v>2644</v>
      </c>
    </row>
    <row r="184" spans="1:65" s="49" customFormat="1" ht="24.2" customHeight="1">
      <c r="A184" s="47"/>
      <c r="B184" s="46"/>
      <c r="C184" s="135" t="s">
        <v>465</v>
      </c>
      <c r="D184" s="135" t="s">
        <v>300</v>
      </c>
      <c r="E184" s="136" t="s">
        <v>2645</v>
      </c>
      <c r="F184" s="137" t="s">
        <v>2646</v>
      </c>
      <c r="G184" s="138" t="s">
        <v>438</v>
      </c>
      <c r="H184" s="139">
        <v>6</v>
      </c>
      <c r="I184" s="23"/>
      <c r="J184" s="140">
        <f t="shared" si="10"/>
        <v>0</v>
      </c>
      <c r="K184" s="137" t="s">
        <v>2550</v>
      </c>
      <c r="L184" s="46"/>
      <c r="M184" s="141" t="s">
        <v>1</v>
      </c>
      <c r="N184" s="142" t="s">
        <v>40</v>
      </c>
      <c r="O184" s="129"/>
      <c r="P184" s="130">
        <f t="shared" si="11"/>
        <v>0</v>
      </c>
      <c r="Q184" s="130">
        <v>0</v>
      </c>
      <c r="R184" s="130">
        <f t="shared" si="12"/>
        <v>0</v>
      </c>
      <c r="S184" s="130">
        <v>0</v>
      </c>
      <c r="T184" s="131">
        <f t="shared" si="13"/>
        <v>0</v>
      </c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R184" s="132" t="s">
        <v>304</v>
      </c>
      <c r="AT184" s="132" t="s">
        <v>300</v>
      </c>
      <c r="AU184" s="132" t="s">
        <v>83</v>
      </c>
      <c r="AY184" s="39" t="s">
        <v>298</v>
      </c>
      <c r="BE184" s="133">
        <f t="shared" si="14"/>
        <v>0</v>
      </c>
      <c r="BF184" s="133">
        <f t="shared" si="15"/>
        <v>0</v>
      </c>
      <c r="BG184" s="133">
        <f t="shared" si="16"/>
        <v>0</v>
      </c>
      <c r="BH184" s="133">
        <f t="shared" si="17"/>
        <v>0</v>
      </c>
      <c r="BI184" s="133">
        <f t="shared" si="18"/>
        <v>0</v>
      </c>
      <c r="BJ184" s="39" t="s">
        <v>8</v>
      </c>
      <c r="BK184" s="133">
        <f t="shared" si="19"/>
        <v>0</v>
      </c>
      <c r="BL184" s="39" t="s">
        <v>304</v>
      </c>
      <c r="BM184" s="132" t="s">
        <v>2647</v>
      </c>
    </row>
    <row r="185" spans="1:65" s="49" customFormat="1" ht="14.45" customHeight="1">
      <c r="A185" s="47"/>
      <c r="B185" s="46"/>
      <c r="C185" s="120" t="s">
        <v>471</v>
      </c>
      <c r="D185" s="120" t="s">
        <v>358</v>
      </c>
      <c r="E185" s="121" t="s">
        <v>2648</v>
      </c>
      <c r="F185" s="122" t="s">
        <v>2649</v>
      </c>
      <c r="G185" s="123" t="s">
        <v>438</v>
      </c>
      <c r="H185" s="124">
        <v>6</v>
      </c>
      <c r="I185" s="24"/>
      <c r="J185" s="125">
        <f t="shared" si="10"/>
        <v>0</v>
      </c>
      <c r="K185" s="122" t="s">
        <v>2550</v>
      </c>
      <c r="L185" s="126"/>
      <c r="M185" s="127" t="s">
        <v>1</v>
      </c>
      <c r="N185" s="128" t="s">
        <v>40</v>
      </c>
      <c r="O185" s="129"/>
      <c r="P185" s="130">
        <f t="shared" si="11"/>
        <v>0</v>
      </c>
      <c r="Q185" s="130">
        <v>0.00412</v>
      </c>
      <c r="R185" s="130">
        <f t="shared" si="12"/>
        <v>0.024720000000000002</v>
      </c>
      <c r="S185" s="130">
        <v>0</v>
      </c>
      <c r="T185" s="131">
        <f t="shared" si="13"/>
        <v>0</v>
      </c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R185" s="132" t="s">
        <v>340</v>
      </c>
      <c r="AT185" s="132" t="s">
        <v>358</v>
      </c>
      <c r="AU185" s="132" t="s">
        <v>83</v>
      </c>
      <c r="AY185" s="39" t="s">
        <v>298</v>
      </c>
      <c r="BE185" s="133">
        <f t="shared" si="14"/>
        <v>0</v>
      </c>
      <c r="BF185" s="133">
        <f t="shared" si="15"/>
        <v>0</v>
      </c>
      <c r="BG185" s="133">
        <f t="shared" si="16"/>
        <v>0</v>
      </c>
      <c r="BH185" s="133">
        <f t="shared" si="17"/>
        <v>0</v>
      </c>
      <c r="BI185" s="133">
        <f t="shared" si="18"/>
        <v>0</v>
      </c>
      <c r="BJ185" s="39" t="s">
        <v>8</v>
      </c>
      <c r="BK185" s="133">
        <f t="shared" si="19"/>
        <v>0</v>
      </c>
      <c r="BL185" s="39" t="s">
        <v>304</v>
      </c>
      <c r="BM185" s="132" t="s">
        <v>2650</v>
      </c>
    </row>
    <row r="186" spans="1:65" s="49" customFormat="1" ht="24.2" customHeight="1">
      <c r="A186" s="47"/>
      <c r="B186" s="46"/>
      <c r="C186" s="135" t="s">
        <v>475</v>
      </c>
      <c r="D186" s="135" t="s">
        <v>300</v>
      </c>
      <c r="E186" s="136" t="s">
        <v>2651</v>
      </c>
      <c r="F186" s="137" t="s">
        <v>2652</v>
      </c>
      <c r="G186" s="138" t="s">
        <v>438</v>
      </c>
      <c r="H186" s="139">
        <v>15</v>
      </c>
      <c r="I186" s="23"/>
      <c r="J186" s="140">
        <f t="shared" si="10"/>
        <v>0</v>
      </c>
      <c r="K186" s="137" t="s">
        <v>2550</v>
      </c>
      <c r="L186" s="46"/>
      <c r="M186" s="141" t="s">
        <v>1</v>
      </c>
      <c r="N186" s="142" t="s">
        <v>40</v>
      </c>
      <c r="O186" s="129"/>
      <c r="P186" s="130">
        <f t="shared" si="11"/>
        <v>0</v>
      </c>
      <c r="Q186" s="130">
        <v>1E-05</v>
      </c>
      <c r="R186" s="130">
        <f t="shared" si="12"/>
        <v>0.00015000000000000001</v>
      </c>
      <c r="S186" s="130">
        <v>0</v>
      </c>
      <c r="T186" s="131">
        <f t="shared" si="13"/>
        <v>0</v>
      </c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R186" s="132" t="s">
        <v>304</v>
      </c>
      <c r="AT186" s="132" t="s">
        <v>300</v>
      </c>
      <c r="AU186" s="132" t="s">
        <v>83</v>
      </c>
      <c r="AY186" s="39" t="s">
        <v>298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39" t="s">
        <v>8</v>
      </c>
      <c r="BK186" s="133">
        <f t="shared" si="19"/>
        <v>0</v>
      </c>
      <c r="BL186" s="39" t="s">
        <v>304</v>
      </c>
      <c r="BM186" s="132" t="s">
        <v>2653</v>
      </c>
    </row>
    <row r="187" spans="1:65" s="49" customFormat="1" ht="14.45" customHeight="1">
      <c r="A187" s="47"/>
      <c r="B187" s="46"/>
      <c r="C187" s="120" t="s">
        <v>482</v>
      </c>
      <c r="D187" s="120" t="s">
        <v>358</v>
      </c>
      <c r="E187" s="121" t="s">
        <v>2654</v>
      </c>
      <c r="F187" s="122" t="s">
        <v>2655</v>
      </c>
      <c r="G187" s="123" t="s">
        <v>438</v>
      </c>
      <c r="H187" s="124">
        <v>10</v>
      </c>
      <c r="I187" s="24"/>
      <c r="J187" s="125">
        <f t="shared" si="10"/>
        <v>0</v>
      </c>
      <c r="K187" s="122" t="s">
        <v>2550</v>
      </c>
      <c r="L187" s="126"/>
      <c r="M187" s="127" t="s">
        <v>1</v>
      </c>
      <c r="N187" s="128" t="s">
        <v>40</v>
      </c>
      <c r="O187" s="129"/>
      <c r="P187" s="130">
        <f t="shared" si="11"/>
        <v>0</v>
      </c>
      <c r="Q187" s="130">
        <v>0.0014</v>
      </c>
      <c r="R187" s="130">
        <f t="shared" si="12"/>
        <v>0.014</v>
      </c>
      <c r="S187" s="130">
        <v>0</v>
      </c>
      <c r="T187" s="131">
        <f t="shared" si="13"/>
        <v>0</v>
      </c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R187" s="132" t="s">
        <v>340</v>
      </c>
      <c r="AT187" s="132" t="s">
        <v>358</v>
      </c>
      <c r="AU187" s="132" t="s">
        <v>83</v>
      </c>
      <c r="AY187" s="39" t="s">
        <v>298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39" t="s">
        <v>8</v>
      </c>
      <c r="BK187" s="133">
        <f t="shared" si="19"/>
        <v>0</v>
      </c>
      <c r="BL187" s="39" t="s">
        <v>304</v>
      </c>
      <c r="BM187" s="132" t="s">
        <v>2656</v>
      </c>
    </row>
    <row r="188" spans="1:65" s="49" customFormat="1" ht="14.45" customHeight="1">
      <c r="A188" s="47"/>
      <c r="B188" s="46"/>
      <c r="C188" s="120" t="s">
        <v>487</v>
      </c>
      <c r="D188" s="120" t="s">
        <v>358</v>
      </c>
      <c r="E188" s="121" t="s">
        <v>2657</v>
      </c>
      <c r="F188" s="122" t="s">
        <v>2658</v>
      </c>
      <c r="G188" s="123" t="s">
        <v>438</v>
      </c>
      <c r="H188" s="124">
        <v>5</v>
      </c>
      <c r="I188" s="24"/>
      <c r="J188" s="125">
        <f t="shared" si="10"/>
        <v>0</v>
      </c>
      <c r="K188" s="122" t="s">
        <v>2550</v>
      </c>
      <c r="L188" s="126"/>
      <c r="M188" s="127" t="s">
        <v>1</v>
      </c>
      <c r="N188" s="128" t="s">
        <v>40</v>
      </c>
      <c r="O188" s="129"/>
      <c r="P188" s="130">
        <f t="shared" si="11"/>
        <v>0</v>
      </c>
      <c r="Q188" s="130">
        <v>0.00167</v>
      </c>
      <c r="R188" s="130">
        <f t="shared" si="12"/>
        <v>0.00835</v>
      </c>
      <c r="S188" s="130">
        <v>0</v>
      </c>
      <c r="T188" s="131">
        <f t="shared" si="13"/>
        <v>0</v>
      </c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R188" s="132" t="s">
        <v>340</v>
      </c>
      <c r="AT188" s="132" t="s">
        <v>358</v>
      </c>
      <c r="AU188" s="132" t="s">
        <v>83</v>
      </c>
      <c r="AY188" s="39" t="s">
        <v>298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39" t="s">
        <v>8</v>
      </c>
      <c r="BK188" s="133">
        <f t="shared" si="19"/>
        <v>0</v>
      </c>
      <c r="BL188" s="39" t="s">
        <v>304</v>
      </c>
      <c r="BM188" s="132" t="s">
        <v>2659</v>
      </c>
    </row>
    <row r="189" spans="1:65" s="49" customFormat="1" ht="24.2" customHeight="1">
      <c r="A189" s="47"/>
      <c r="B189" s="46"/>
      <c r="C189" s="135" t="s">
        <v>496</v>
      </c>
      <c r="D189" s="135" t="s">
        <v>300</v>
      </c>
      <c r="E189" s="136" t="s">
        <v>2660</v>
      </c>
      <c r="F189" s="137" t="s">
        <v>2661</v>
      </c>
      <c r="G189" s="138" t="s">
        <v>438</v>
      </c>
      <c r="H189" s="139">
        <v>1</v>
      </c>
      <c r="I189" s="23"/>
      <c r="J189" s="140">
        <f t="shared" si="10"/>
        <v>0</v>
      </c>
      <c r="K189" s="137" t="s">
        <v>2550</v>
      </c>
      <c r="L189" s="46"/>
      <c r="M189" s="141" t="s">
        <v>1</v>
      </c>
      <c r="N189" s="142" t="s">
        <v>40</v>
      </c>
      <c r="O189" s="129"/>
      <c r="P189" s="130">
        <f t="shared" si="11"/>
        <v>0</v>
      </c>
      <c r="Q189" s="130">
        <v>1E-05</v>
      </c>
      <c r="R189" s="130">
        <f t="shared" si="12"/>
        <v>1E-05</v>
      </c>
      <c r="S189" s="130">
        <v>0</v>
      </c>
      <c r="T189" s="131">
        <f t="shared" si="13"/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304</v>
      </c>
      <c r="AT189" s="132" t="s">
        <v>300</v>
      </c>
      <c r="AU189" s="132" t="s">
        <v>83</v>
      </c>
      <c r="AY189" s="39" t="s">
        <v>298</v>
      </c>
      <c r="BE189" s="133">
        <f t="shared" si="14"/>
        <v>0</v>
      </c>
      <c r="BF189" s="133">
        <f t="shared" si="15"/>
        <v>0</v>
      </c>
      <c r="BG189" s="133">
        <f t="shared" si="16"/>
        <v>0</v>
      </c>
      <c r="BH189" s="133">
        <f t="shared" si="17"/>
        <v>0</v>
      </c>
      <c r="BI189" s="133">
        <f t="shared" si="18"/>
        <v>0</v>
      </c>
      <c r="BJ189" s="39" t="s">
        <v>8</v>
      </c>
      <c r="BK189" s="133">
        <f t="shared" si="19"/>
        <v>0</v>
      </c>
      <c r="BL189" s="39" t="s">
        <v>304</v>
      </c>
      <c r="BM189" s="132" t="s">
        <v>2662</v>
      </c>
    </row>
    <row r="190" spans="1:65" s="49" customFormat="1" ht="14.45" customHeight="1">
      <c r="A190" s="47"/>
      <c r="B190" s="46"/>
      <c r="C190" s="120" t="s">
        <v>509</v>
      </c>
      <c r="D190" s="120" t="s">
        <v>358</v>
      </c>
      <c r="E190" s="121" t="s">
        <v>2663</v>
      </c>
      <c r="F190" s="122" t="s">
        <v>2664</v>
      </c>
      <c r="G190" s="123" t="s">
        <v>438</v>
      </c>
      <c r="H190" s="124">
        <v>1</v>
      </c>
      <c r="I190" s="24"/>
      <c r="J190" s="125">
        <f t="shared" si="10"/>
        <v>0</v>
      </c>
      <c r="K190" s="122" t="s">
        <v>2550</v>
      </c>
      <c r="L190" s="126"/>
      <c r="M190" s="127" t="s">
        <v>1</v>
      </c>
      <c r="N190" s="128" t="s">
        <v>40</v>
      </c>
      <c r="O190" s="129"/>
      <c r="P190" s="130">
        <f t="shared" si="11"/>
        <v>0</v>
      </c>
      <c r="Q190" s="130">
        <v>0.003</v>
      </c>
      <c r="R190" s="130">
        <f t="shared" si="12"/>
        <v>0.003</v>
      </c>
      <c r="S190" s="130">
        <v>0</v>
      </c>
      <c r="T190" s="131">
        <f t="shared" si="13"/>
        <v>0</v>
      </c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R190" s="132" t="s">
        <v>340</v>
      </c>
      <c r="AT190" s="132" t="s">
        <v>358</v>
      </c>
      <c r="AU190" s="132" t="s">
        <v>83</v>
      </c>
      <c r="AY190" s="39" t="s">
        <v>298</v>
      </c>
      <c r="BE190" s="133">
        <f t="shared" si="14"/>
        <v>0</v>
      </c>
      <c r="BF190" s="133">
        <f t="shared" si="15"/>
        <v>0</v>
      </c>
      <c r="BG190" s="133">
        <f t="shared" si="16"/>
        <v>0</v>
      </c>
      <c r="BH190" s="133">
        <f t="shared" si="17"/>
        <v>0</v>
      </c>
      <c r="BI190" s="133">
        <f t="shared" si="18"/>
        <v>0</v>
      </c>
      <c r="BJ190" s="39" t="s">
        <v>8</v>
      </c>
      <c r="BK190" s="133">
        <f t="shared" si="19"/>
        <v>0</v>
      </c>
      <c r="BL190" s="39" t="s">
        <v>304</v>
      </c>
      <c r="BM190" s="132" t="s">
        <v>2665</v>
      </c>
    </row>
    <row r="191" spans="1:65" s="49" customFormat="1" ht="14.45" customHeight="1">
      <c r="A191" s="47"/>
      <c r="B191" s="46"/>
      <c r="C191" s="135" t="s">
        <v>526</v>
      </c>
      <c r="D191" s="135" t="s">
        <v>300</v>
      </c>
      <c r="E191" s="136" t="s">
        <v>2666</v>
      </c>
      <c r="F191" s="137" t="s">
        <v>2667</v>
      </c>
      <c r="G191" s="138" t="s">
        <v>392</v>
      </c>
      <c r="H191" s="139">
        <v>71</v>
      </c>
      <c r="I191" s="23"/>
      <c r="J191" s="140">
        <f t="shared" si="10"/>
        <v>0</v>
      </c>
      <c r="K191" s="137" t="s">
        <v>2550</v>
      </c>
      <c r="L191" s="46"/>
      <c r="M191" s="141" t="s">
        <v>1</v>
      </c>
      <c r="N191" s="142" t="s">
        <v>40</v>
      </c>
      <c r="O191" s="129"/>
      <c r="P191" s="130">
        <f t="shared" si="11"/>
        <v>0</v>
      </c>
      <c r="Q191" s="130">
        <v>9E-05</v>
      </c>
      <c r="R191" s="130">
        <f t="shared" si="12"/>
        <v>0.006390000000000001</v>
      </c>
      <c r="S191" s="130">
        <v>0</v>
      </c>
      <c r="T191" s="131">
        <f t="shared" si="13"/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304</v>
      </c>
      <c r="AT191" s="132" t="s">
        <v>300</v>
      </c>
      <c r="AU191" s="132" t="s">
        <v>83</v>
      </c>
      <c r="AY191" s="39" t="s">
        <v>298</v>
      </c>
      <c r="BE191" s="133">
        <f t="shared" si="14"/>
        <v>0</v>
      </c>
      <c r="BF191" s="133">
        <f t="shared" si="15"/>
        <v>0</v>
      </c>
      <c r="BG191" s="133">
        <f t="shared" si="16"/>
        <v>0</v>
      </c>
      <c r="BH191" s="133">
        <f t="shared" si="17"/>
        <v>0</v>
      </c>
      <c r="BI191" s="133">
        <f t="shared" si="18"/>
        <v>0</v>
      </c>
      <c r="BJ191" s="39" t="s">
        <v>8</v>
      </c>
      <c r="BK191" s="133">
        <f t="shared" si="19"/>
        <v>0</v>
      </c>
      <c r="BL191" s="39" t="s">
        <v>304</v>
      </c>
      <c r="BM191" s="132" t="s">
        <v>2668</v>
      </c>
    </row>
    <row r="192" spans="2:63" s="107" customFormat="1" ht="22.9" customHeight="1">
      <c r="B192" s="108"/>
      <c r="D192" s="109" t="s">
        <v>74</v>
      </c>
      <c r="E192" s="118" t="s">
        <v>1050</v>
      </c>
      <c r="F192" s="118" t="s">
        <v>1051</v>
      </c>
      <c r="J192" s="119">
        <f>BK192</f>
        <v>0</v>
      </c>
      <c r="L192" s="108"/>
      <c r="M192" s="112"/>
      <c r="N192" s="113"/>
      <c r="O192" s="113"/>
      <c r="P192" s="114">
        <f>SUM(P193:P194)</f>
        <v>0</v>
      </c>
      <c r="Q192" s="113"/>
      <c r="R192" s="114">
        <f>SUM(R193:R194)</f>
        <v>0</v>
      </c>
      <c r="S192" s="113"/>
      <c r="T192" s="115">
        <f>SUM(T193:T194)</f>
        <v>0</v>
      </c>
      <c r="AR192" s="109" t="s">
        <v>8</v>
      </c>
      <c r="AT192" s="116" t="s">
        <v>74</v>
      </c>
      <c r="AU192" s="116" t="s">
        <v>8</v>
      </c>
      <c r="AY192" s="109" t="s">
        <v>298</v>
      </c>
      <c r="BK192" s="117">
        <f>SUM(BK193:BK194)</f>
        <v>0</v>
      </c>
    </row>
    <row r="193" spans="1:65" s="49" customFormat="1" ht="24.2" customHeight="1">
      <c r="A193" s="47"/>
      <c r="B193" s="46"/>
      <c r="C193" s="135" t="s">
        <v>530</v>
      </c>
      <c r="D193" s="135" t="s">
        <v>300</v>
      </c>
      <c r="E193" s="136" t="s">
        <v>2669</v>
      </c>
      <c r="F193" s="137" t="s">
        <v>2670</v>
      </c>
      <c r="G193" s="138" t="s">
        <v>347</v>
      </c>
      <c r="H193" s="139">
        <v>37.342</v>
      </c>
      <c r="I193" s="23"/>
      <c r="J193" s="140">
        <f>ROUND(I193*H193,0)</f>
        <v>0</v>
      </c>
      <c r="K193" s="137" t="s">
        <v>2550</v>
      </c>
      <c r="L193" s="46"/>
      <c r="M193" s="141" t="s">
        <v>1</v>
      </c>
      <c r="N193" s="142" t="s">
        <v>40</v>
      </c>
      <c r="O193" s="129"/>
      <c r="P193" s="130">
        <f>O193*H193</f>
        <v>0</v>
      </c>
      <c r="Q193" s="130">
        <v>0</v>
      </c>
      <c r="R193" s="130">
        <f>Q193*H193</f>
        <v>0</v>
      </c>
      <c r="S193" s="130">
        <v>0</v>
      </c>
      <c r="T193" s="131">
        <f>S193*H193</f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304</v>
      </c>
      <c r="AT193" s="132" t="s">
        <v>300</v>
      </c>
      <c r="AU193" s="132" t="s">
        <v>83</v>
      </c>
      <c r="AY193" s="39" t="s">
        <v>298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39" t="s">
        <v>8</v>
      </c>
      <c r="BK193" s="133">
        <f>ROUND(I193*H193,0)</f>
        <v>0</v>
      </c>
      <c r="BL193" s="39" t="s">
        <v>304</v>
      </c>
      <c r="BM193" s="132" t="s">
        <v>2671</v>
      </c>
    </row>
    <row r="194" spans="1:65" s="49" customFormat="1" ht="24.2" customHeight="1">
      <c r="A194" s="47"/>
      <c r="B194" s="46"/>
      <c r="C194" s="135" t="s">
        <v>539</v>
      </c>
      <c r="D194" s="135" t="s">
        <v>300</v>
      </c>
      <c r="E194" s="136" t="s">
        <v>2672</v>
      </c>
      <c r="F194" s="137" t="s">
        <v>2673</v>
      </c>
      <c r="G194" s="138" t="s">
        <v>347</v>
      </c>
      <c r="H194" s="139">
        <v>0.436</v>
      </c>
      <c r="I194" s="23"/>
      <c r="J194" s="140">
        <f>ROUND(I194*H194,0)</f>
        <v>0</v>
      </c>
      <c r="K194" s="137" t="s">
        <v>2550</v>
      </c>
      <c r="L194" s="46"/>
      <c r="M194" s="141" t="s">
        <v>1</v>
      </c>
      <c r="N194" s="142" t="s">
        <v>40</v>
      </c>
      <c r="O194" s="129"/>
      <c r="P194" s="130">
        <f>O194*H194</f>
        <v>0</v>
      </c>
      <c r="Q194" s="130">
        <v>0</v>
      </c>
      <c r="R194" s="130">
        <f>Q194*H194</f>
        <v>0</v>
      </c>
      <c r="S194" s="130">
        <v>0</v>
      </c>
      <c r="T194" s="131">
        <f>S194*H194</f>
        <v>0</v>
      </c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R194" s="132" t="s">
        <v>304</v>
      </c>
      <c r="AT194" s="132" t="s">
        <v>300</v>
      </c>
      <c r="AU194" s="132" t="s">
        <v>83</v>
      </c>
      <c r="AY194" s="39" t="s">
        <v>298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39" t="s">
        <v>8</v>
      </c>
      <c r="BK194" s="133">
        <f>ROUND(I194*H194,0)</f>
        <v>0</v>
      </c>
      <c r="BL194" s="39" t="s">
        <v>304</v>
      </c>
      <c r="BM194" s="132" t="s">
        <v>2674</v>
      </c>
    </row>
    <row r="195" spans="2:63" s="107" customFormat="1" ht="25.9" customHeight="1">
      <c r="B195" s="108"/>
      <c r="D195" s="109" t="s">
        <v>74</v>
      </c>
      <c r="E195" s="110" t="s">
        <v>1056</v>
      </c>
      <c r="F195" s="110" t="s">
        <v>1057</v>
      </c>
      <c r="J195" s="111">
        <f>BK195</f>
        <v>0</v>
      </c>
      <c r="L195" s="108"/>
      <c r="M195" s="112"/>
      <c r="N195" s="113"/>
      <c r="O195" s="113"/>
      <c r="P195" s="114">
        <f>P196</f>
        <v>0</v>
      </c>
      <c r="Q195" s="113"/>
      <c r="R195" s="114">
        <f>R196</f>
        <v>0</v>
      </c>
      <c r="S195" s="113"/>
      <c r="T195" s="115">
        <f>T196</f>
        <v>0</v>
      </c>
      <c r="AR195" s="109" t="s">
        <v>83</v>
      </c>
      <c r="AT195" s="116" t="s">
        <v>74</v>
      </c>
      <c r="AU195" s="116" t="s">
        <v>75</v>
      </c>
      <c r="AY195" s="109" t="s">
        <v>298</v>
      </c>
      <c r="BK195" s="117">
        <f>BK196</f>
        <v>0</v>
      </c>
    </row>
    <row r="196" spans="2:63" s="107" customFormat="1" ht="22.9" customHeight="1">
      <c r="B196" s="108"/>
      <c r="D196" s="109" t="s">
        <v>74</v>
      </c>
      <c r="E196" s="118" t="s">
        <v>1599</v>
      </c>
      <c r="F196" s="118" t="s">
        <v>1600</v>
      </c>
      <c r="J196" s="119">
        <f>BK196</f>
        <v>0</v>
      </c>
      <c r="L196" s="108"/>
      <c r="M196" s="112"/>
      <c r="N196" s="113"/>
      <c r="O196" s="113"/>
      <c r="P196" s="114">
        <f>SUM(P197:P198)</f>
        <v>0</v>
      </c>
      <c r="Q196" s="113"/>
      <c r="R196" s="114">
        <f>SUM(R197:R198)</f>
        <v>0</v>
      </c>
      <c r="S196" s="113"/>
      <c r="T196" s="115">
        <f>SUM(T197:T198)</f>
        <v>0</v>
      </c>
      <c r="AR196" s="109" t="s">
        <v>83</v>
      </c>
      <c r="AT196" s="116" t="s">
        <v>74</v>
      </c>
      <c r="AU196" s="116" t="s">
        <v>8</v>
      </c>
      <c r="AY196" s="109" t="s">
        <v>298</v>
      </c>
      <c r="BK196" s="117">
        <f>SUM(BK197:BK198)</f>
        <v>0</v>
      </c>
    </row>
    <row r="197" spans="1:65" s="49" customFormat="1" ht="14.45" customHeight="1">
      <c r="A197" s="47"/>
      <c r="B197" s="46"/>
      <c r="C197" s="135" t="s">
        <v>548</v>
      </c>
      <c r="D197" s="135" t="s">
        <v>300</v>
      </c>
      <c r="E197" s="136" t="s">
        <v>2675</v>
      </c>
      <c r="F197" s="137" t="s">
        <v>2676</v>
      </c>
      <c r="G197" s="138" t="s">
        <v>392</v>
      </c>
      <c r="H197" s="139">
        <v>71</v>
      </c>
      <c r="I197" s="23"/>
      <c r="J197" s="140">
        <f>ROUND(I197*H197,0)</f>
        <v>0</v>
      </c>
      <c r="K197" s="137" t="s">
        <v>2550</v>
      </c>
      <c r="L197" s="46"/>
      <c r="M197" s="141" t="s">
        <v>1</v>
      </c>
      <c r="N197" s="142" t="s">
        <v>40</v>
      </c>
      <c r="O197" s="129"/>
      <c r="P197" s="130">
        <f>O197*H197</f>
        <v>0</v>
      </c>
      <c r="Q197" s="130">
        <v>0</v>
      </c>
      <c r="R197" s="130">
        <f>Q197*H197</f>
        <v>0</v>
      </c>
      <c r="S197" s="130">
        <v>0</v>
      </c>
      <c r="T197" s="131">
        <f>S197*H197</f>
        <v>0</v>
      </c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R197" s="132" t="s">
        <v>378</v>
      </c>
      <c r="AT197" s="132" t="s">
        <v>300</v>
      </c>
      <c r="AU197" s="132" t="s">
        <v>83</v>
      </c>
      <c r="AY197" s="39" t="s">
        <v>298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39" t="s">
        <v>8</v>
      </c>
      <c r="BK197" s="133">
        <f>ROUND(I197*H197,0)</f>
        <v>0</v>
      </c>
      <c r="BL197" s="39" t="s">
        <v>378</v>
      </c>
      <c r="BM197" s="132" t="s">
        <v>2677</v>
      </c>
    </row>
    <row r="198" spans="2:51" s="150" customFormat="1" ht="12">
      <c r="B198" s="151"/>
      <c r="D198" s="152" t="s">
        <v>306</v>
      </c>
      <c r="E198" s="153" t="s">
        <v>1</v>
      </c>
      <c r="F198" s="154" t="s">
        <v>2616</v>
      </c>
      <c r="H198" s="155">
        <v>71</v>
      </c>
      <c r="L198" s="151"/>
      <c r="M198" s="187"/>
      <c r="N198" s="188"/>
      <c r="O198" s="188"/>
      <c r="P198" s="188"/>
      <c r="Q198" s="188"/>
      <c r="R198" s="188"/>
      <c r="S198" s="188"/>
      <c r="T198" s="189"/>
      <c r="AT198" s="153" t="s">
        <v>306</v>
      </c>
      <c r="AU198" s="153" t="s">
        <v>83</v>
      </c>
      <c r="AV198" s="150" t="s">
        <v>83</v>
      </c>
      <c r="AW198" s="150" t="s">
        <v>31</v>
      </c>
      <c r="AX198" s="150" t="s">
        <v>8</v>
      </c>
      <c r="AY198" s="153" t="s">
        <v>298</v>
      </c>
    </row>
    <row r="199" spans="1:31" s="49" customFormat="1" ht="6.95" customHeight="1">
      <c r="A199" s="47"/>
      <c r="B199" s="73"/>
      <c r="C199" s="74"/>
      <c r="D199" s="74"/>
      <c r="E199" s="74"/>
      <c r="F199" s="74"/>
      <c r="G199" s="74"/>
      <c r="H199" s="74"/>
      <c r="I199" s="74"/>
      <c r="J199" s="74"/>
      <c r="K199" s="74"/>
      <c r="L199" s="46"/>
      <c r="M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="38" customFormat="1" ht="12"/>
    <row r="201" s="38" customFormat="1" ht="12"/>
    <row r="202" s="38" customFormat="1" ht="12"/>
    <row r="203" s="38" customFormat="1" ht="12"/>
    <row r="204" s="38" customFormat="1" ht="12"/>
    <row r="205" s="38" customFormat="1" ht="12"/>
    <row r="206" s="38" customFormat="1" ht="12"/>
    <row r="207" s="38" customFormat="1" ht="12"/>
    <row r="208" s="38" customFormat="1" ht="12"/>
  </sheetData>
  <sheetProtection password="D62F" sheet="1" objects="1" scenarios="1"/>
  <autoFilter ref="C127:K19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3"/>
  <sheetViews>
    <sheetView showGridLines="0" workbookViewId="0" topLeftCell="J355">
      <selection activeCell="BK368" sqref="BK368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106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2678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21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">
        <v>1</v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">
        <v>25</v>
      </c>
      <c r="F17" s="47"/>
      <c r="G17" s="47"/>
      <c r="H17" s="47"/>
      <c r="I17" s="45" t="s">
        <v>26</v>
      </c>
      <c r="J17" s="50" t="s">
        <v>1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">
        <v>1</v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">
        <v>30</v>
      </c>
      <c r="F23" s="47"/>
      <c r="G23" s="47"/>
      <c r="H23" s="47"/>
      <c r="I23" s="45" t="s">
        <v>26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">
        <v>1</v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">
        <v>33</v>
      </c>
      <c r="F26" s="47"/>
      <c r="G26" s="47"/>
      <c r="H26" s="47"/>
      <c r="I26" s="45" t="s">
        <v>26</v>
      </c>
      <c r="J26" s="50" t="s">
        <v>1</v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ROUND(J130,0)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ROUND((SUM(BE130:BE382)),0)</f>
        <v>0</v>
      </c>
      <c r="G35" s="47"/>
      <c r="H35" s="47"/>
      <c r="I35" s="59">
        <v>0.21</v>
      </c>
      <c r="J35" s="58">
        <f>ROUND(((SUM(BE130:BE382))*I35),0)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ROUND((SUM(BF130:BF382)),0)</f>
        <v>0</v>
      </c>
      <c r="G36" s="47"/>
      <c r="H36" s="47"/>
      <c r="I36" s="59">
        <v>0.15</v>
      </c>
      <c r="J36" s="58">
        <f>ROUND(((SUM(BF130:BF382))*I36),0)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ROUND((SUM(BG130:BG382)),0)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ROUND((SUM(BH130:BH382)),0)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ROUND((SUM(BI130:BI382)),0)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gb2 - ČBV- vnitřní rozvody - změna B, 2.etapa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>Dvůr Králové nad Labem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J130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261</v>
      </c>
      <c r="E99" s="84"/>
      <c r="F99" s="84"/>
      <c r="G99" s="84"/>
      <c r="H99" s="84"/>
      <c r="I99" s="84"/>
      <c r="J99" s="85">
        <f>J131</f>
        <v>0</v>
      </c>
      <c r="L99" s="82"/>
    </row>
    <row r="100" spans="2:12" s="238" customFormat="1" ht="19.9" customHeight="1">
      <c r="B100" s="86"/>
      <c r="D100" s="87" t="s">
        <v>2679</v>
      </c>
      <c r="E100" s="88"/>
      <c r="F100" s="88"/>
      <c r="G100" s="88"/>
      <c r="H100" s="88"/>
      <c r="I100" s="88"/>
      <c r="J100" s="89">
        <f>J132</f>
        <v>0</v>
      </c>
      <c r="L100" s="86"/>
    </row>
    <row r="101" spans="2:12" s="81" customFormat="1" ht="24.95" customHeight="1">
      <c r="B101" s="82"/>
      <c r="D101" s="83" t="s">
        <v>2680</v>
      </c>
      <c r="E101" s="84"/>
      <c r="F101" s="84"/>
      <c r="G101" s="84"/>
      <c r="H101" s="84"/>
      <c r="I101" s="84"/>
      <c r="J101" s="85">
        <f>J353</f>
        <v>0</v>
      </c>
      <c r="L101" s="82"/>
    </row>
    <row r="102" spans="2:12" s="238" customFormat="1" ht="19.9" customHeight="1">
      <c r="B102" s="86"/>
      <c r="D102" s="87" t="s">
        <v>1593</v>
      </c>
      <c r="E102" s="88"/>
      <c r="F102" s="88"/>
      <c r="G102" s="88"/>
      <c r="H102" s="88"/>
      <c r="I102" s="88"/>
      <c r="J102" s="89">
        <f>J354</f>
        <v>0</v>
      </c>
      <c r="L102" s="86"/>
    </row>
    <row r="103" spans="2:12" s="238" customFormat="1" ht="19.9" customHeight="1">
      <c r="B103" s="86"/>
      <c r="D103" s="87" t="s">
        <v>1594</v>
      </c>
      <c r="E103" s="88"/>
      <c r="F103" s="88"/>
      <c r="G103" s="88"/>
      <c r="H103" s="88"/>
      <c r="I103" s="88"/>
      <c r="J103" s="89">
        <f>J356</f>
        <v>0</v>
      </c>
      <c r="L103" s="86"/>
    </row>
    <row r="104" spans="2:12" s="238" customFormat="1" ht="19.9" customHeight="1">
      <c r="B104" s="86"/>
      <c r="D104" s="87" t="s">
        <v>1596</v>
      </c>
      <c r="E104" s="88"/>
      <c r="F104" s="88"/>
      <c r="G104" s="88"/>
      <c r="H104" s="88"/>
      <c r="I104" s="88"/>
      <c r="J104" s="89">
        <f>J361</f>
        <v>0</v>
      </c>
      <c r="L104" s="86"/>
    </row>
    <row r="105" spans="2:12" s="238" customFormat="1" ht="19.9" customHeight="1">
      <c r="B105" s="86"/>
      <c r="D105" s="87" t="s">
        <v>1597</v>
      </c>
      <c r="E105" s="88"/>
      <c r="F105" s="88"/>
      <c r="G105" s="88"/>
      <c r="H105" s="88"/>
      <c r="I105" s="88"/>
      <c r="J105" s="89">
        <f>J364</f>
        <v>0</v>
      </c>
      <c r="L105" s="86"/>
    </row>
    <row r="106" spans="2:12" s="81" customFormat="1" ht="24.95" customHeight="1">
      <c r="B106" s="82"/>
      <c r="D106" s="83" t="s">
        <v>2681</v>
      </c>
      <c r="E106" s="84"/>
      <c r="F106" s="84"/>
      <c r="G106" s="84"/>
      <c r="H106" s="84"/>
      <c r="I106" s="84"/>
      <c r="J106" s="85">
        <f>J368</f>
        <v>0</v>
      </c>
      <c r="L106" s="82"/>
    </row>
    <row r="107" spans="2:12" s="238" customFormat="1" ht="19.9" customHeight="1">
      <c r="B107" s="86"/>
      <c r="D107" s="87" t="s">
        <v>2682</v>
      </c>
      <c r="E107" s="88"/>
      <c r="F107" s="88"/>
      <c r="G107" s="88"/>
      <c r="H107" s="88"/>
      <c r="I107" s="88"/>
      <c r="J107" s="89">
        <f>J369</f>
        <v>0</v>
      </c>
      <c r="L107" s="86"/>
    </row>
    <row r="108" spans="2:12" s="238" customFormat="1" ht="19.9" customHeight="1">
      <c r="B108" s="86"/>
      <c r="D108" s="87" t="s">
        <v>2683</v>
      </c>
      <c r="E108" s="88"/>
      <c r="F108" s="88"/>
      <c r="G108" s="88"/>
      <c r="H108" s="88"/>
      <c r="I108" s="88"/>
      <c r="J108" s="89">
        <f>J372</f>
        <v>0</v>
      </c>
      <c r="L108" s="86"/>
    </row>
    <row r="109" spans="1:31" s="49" customFormat="1" ht="21.75" customHeight="1">
      <c r="A109" s="47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6.95" customHeight="1">
      <c r="A110" s="47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="38" customFormat="1" ht="12"/>
    <row r="112" s="38" customFormat="1" ht="12"/>
    <row r="113" s="38" customFormat="1" ht="12"/>
    <row r="114" spans="1:31" s="49" customFormat="1" ht="6.95" customHeight="1">
      <c r="A114" s="47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24.95" customHeight="1">
      <c r="A115" s="47"/>
      <c r="B115" s="46"/>
      <c r="C115" s="43" t="s">
        <v>283</v>
      </c>
      <c r="D115" s="47"/>
      <c r="E115" s="47"/>
      <c r="F115" s="47"/>
      <c r="G115" s="47"/>
      <c r="H115" s="47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6.95" customHeight="1">
      <c r="A116" s="47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2" customHeight="1">
      <c r="A117" s="47"/>
      <c r="B117" s="46"/>
      <c r="C117" s="45" t="s">
        <v>16</v>
      </c>
      <c r="D117" s="47"/>
      <c r="E117" s="47"/>
      <c r="F117" s="47"/>
      <c r="G117" s="47"/>
      <c r="H117" s="47"/>
      <c r="I117" s="47"/>
      <c r="J117" s="47"/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16.5" customHeight="1">
      <c r="A118" s="47"/>
      <c r="B118" s="46"/>
      <c r="C118" s="47"/>
      <c r="D118" s="47"/>
      <c r="E118" s="292" t="str">
        <f>E7</f>
        <v>Expozice Jihozápadní Afrika, ZOO Dvůr Králové a.s. - Změna B, 2.etapa</v>
      </c>
      <c r="F118" s="293"/>
      <c r="G118" s="293"/>
      <c r="H118" s="293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2:12" s="38" customFormat="1" ht="12" customHeight="1">
      <c r="B119" s="42"/>
      <c r="C119" s="45" t="s">
        <v>171</v>
      </c>
      <c r="L119" s="42"/>
    </row>
    <row r="120" spans="1:31" s="49" customFormat="1" ht="16.5" customHeight="1">
      <c r="A120" s="47"/>
      <c r="B120" s="46"/>
      <c r="C120" s="47"/>
      <c r="D120" s="47"/>
      <c r="E120" s="292" t="s">
        <v>175</v>
      </c>
      <c r="F120" s="291"/>
      <c r="G120" s="291"/>
      <c r="H120" s="291"/>
      <c r="I120" s="47"/>
      <c r="J120" s="47"/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2" customHeight="1">
      <c r="A121" s="47"/>
      <c r="B121" s="46"/>
      <c r="C121" s="45" t="s">
        <v>179</v>
      </c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49" customFormat="1" ht="16.5" customHeight="1">
      <c r="A122" s="47"/>
      <c r="B122" s="46"/>
      <c r="C122" s="47"/>
      <c r="D122" s="47"/>
      <c r="E122" s="249" t="str">
        <f>E11</f>
        <v>gb2 - ČBV- vnitřní rozvody - změna B, 2.etapa</v>
      </c>
      <c r="F122" s="291"/>
      <c r="G122" s="291"/>
      <c r="H122" s="291"/>
      <c r="I122" s="47"/>
      <c r="J122" s="47"/>
      <c r="K122" s="47"/>
      <c r="L122" s="4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49" customFormat="1" ht="6.95" customHeight="1">
      <c r="A123" s="47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1:31" s="49" customFormat="1" ht="12" customHeight="1">
      <c r="A124" s="47"/>
      <c r="B124" s="46"/>
      <c r="C124" s="45" t="s">
        <v>20</v>
      </c>
      <c r="D124" s="47"/>
      <c r="E124" s="47"/>
      <c r="F124" s="50" t="str">
        <f>F14</f>
        <v>Dvůr Králové nad Labem</v>
      </c>
      <c r="G124" s="47"/>
      <c r="H124" s="47"/>
      <c r="I124" s="45" t="s">
        <v>22</v>
      </c>
      <c r="J124" s="210">
        <f>IF(J14="","",J14)</f>
        <v>0</v>
      </c>
      <c r="K124" s="47"/>
      <c r="L124" s="4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s="49" customFormat="1" ht="6.95" customHeight="1">
      <c r="A125" s="47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1:31" s="49" customFormat="1" ht="40.15" customHeight="1">
      <c r="A126" s="47"/>
      <c r="B126" s="46"/>
      <c r="C126" s="45" t="s">
        <v>23</v>
      </c>
      <c r="D126" s="47"/>
      <c r="E126" s="47"/>
      <c r="F126" s="50" t="str">
        <f>E17</f>
        <v>ZOO Dvůr Králové a.s., Štefánikova 1029, D.K.n.L.</v>
      </c>
      <c r="G126" s="47"/>
      <c r="H126" s="47"/>
      <c r="I126" s="45" t="s">
        <v>29</v>
      </c>
      <c r="J126" s="77" t="str">
        <f>E23</f>
        <v>Projektis spol. s r.o., Legionářská 562, D.K.n.L.</v>
      </c>
      <c r="K126" s="47"/>
      <c r="L126" s="4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s="49" customFormat="1" ht="15.2" customHeight="1">
      <c r="A127" s="47"/>
      <c r="B127" s="46"/>
      <c r="C127" s="45" t="s">
        <v>27</v>
      </c>
      <c r="D127" s="47"/>
      <c r="E127" s="47"/>
      <c r="F127" s="50" t="str">
        <f>IF(E20="","",E20)</f>
        <v>Vyplň údaj</v>
      </c>
      <c r="G127" s="47"/>
      <c r="H127" s="47"/>
      <c r="I127" s="45" t="s">
        <v>32</v>
      </c>
      <c r="J127" s="77" t="str">
        <f>E26</f>
        <v>ing. V. Švehla</v>
      </c>
      <c r="K127" s="47"/>
      <c r="L127" s="4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s="49" customFormat="1" ht="10.35" customHeight="1">
      <c r="A128" s="47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99" customFormat="1" ht="29.25" customHeight="1">
      <c r="A129" s="90"/>
      <c r="B129" s="91"/>
      <c r="C129" s="92" t="s">
        <v>284</v>
      </c>
      <c r="D129" s="93" t="s">
        <v>60</v>
      </c>
      <c r="E129" s="93" t="s">
        <v>56</v>
      </c>
      <c r="F129" s="93" t="s">
        <v>57</v>
      </c>
      <c r="G129" s="93" t="s">
        <v>285</v>
      </c>
      <c r="H129" s="93" t="s">
        <v>286</v>
      </c>
      <c r="I129" s="93" t="s">
        <v>287</v>
      </c>
      <c r="J129" s="93" t="s">
        <v>258</v>
      </c>
      <c r="K129" s="94" t="s">
        <v>288</v>
      </c>
      <c r="L129" s="95"/>
      <c r="M129" s="96" t="s">
        <v>1</v>
      </c>
      <c r="N129" s="97" t="s">
        <v>39</v>
      </c>
      <c r="O129" s="97" t="s">
        <v>289</v>
      </c>
      <c r="P129" s="97" t="s">
        <v>290</v>
      </c>
      <c r="Q129" s="97" t="s">
        <v>291</v>
      </c>
      <c r="R129" s="97" t="s">
        <v>292</v>
      </c>
      <c r="S129" s="97" t="s">
        <v>293</v>
      </c>
      <c r="T129" s="98" t="s">
        <v>294</v>
      </c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</row>
    <row r="130" spans="1:63" s="49" customFormat="1" ht="22.9" customHeight="1">
      <c r="A130" s="47"/>
      <c r="B130" s="46"/>
      <c r="C130" s="100" t="s">
        <v>295</v>
      </c>
      <c r="D130" s="47"/>
      <c r="E130" s="47"/>
      <c r="F130" s="47"/>
      <c r="G130" s="47"/>
      <c r="H130" s="47"/>
      <c r="I130" s="47"/>
      <c r="J130" s="101">
        <f>BK130</f>
        <v>0</v>
      </c>
      <c r="K130" s="47"/>
      <c r="L130" s="46"/>
      <c r="M130" s="102"/>
      <c r="N130" s="103"/>
      <c r="O130" s="55"/>
      <c r="P130" s="104">
        <f>P131+P353+P368</f>
        <v>0</v>
      </c>
      <c r="Q130" s="55"/>
      <c r="R130" s="104">
        <f>R131+R353+R368</f>
        <v>3.9783352900000004</v>
      </c>
      <c r="S130" s="55"/>
      <c r="T130" s="105">
        <f>T131+T353+T368</f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T130" s="39" t="s">
        <v>74</v>
      </c>
      <c r="AU130" s="39" t="s">
        <v>260</v>
      </c>
      <c r="BK130" s="106">
        <f>BK131+BK353+BK368</f>
        <v>0</v>
      </c>
    </row>
    <row r="131" spans="2:63" s="107" customFormat="1" ht="25.9" customHeight="1">
      <c r="B131" s="108"/>
      <c r="D131" s="109" t="s">
        <v>74</v>
      </c>
      <c r="E131" s="110" t="s">
        <v>296</v>
      </c>
      <c r="F131" s="110" t="s">
        <v>297</v>
      </c>
      <c r="J131" s="111">
        <f>BK131</f>
        <v>0</v>
      </c>
      <c r="L131" s="108"/>
      <c r="M131" s="112"/>
      <c r="N131" s="113"/>
      <c r="O131" s="113"/>
      <c r="P131" s="114">
        <f>P132</f>
        <v>0</v>
      </c>
      <c r="Q131" s="113"/>
      <c r="R131" s="114">
        <f>R132</f>
        <v>3.3922552900000005</v>
      </c>
      <c r="S131" s="113"/>
      <c r="T131" s="115">
        <f>T132</f>
        <v>0</v>
      </c>
      <c r="AR131" s="109" t="s">
        <v>83</v>
      </c>
      <c r="AT131" s="116" t="s">
        <v>74</v>
      </c>
      <c r="AU131" s="116" t="s">
        <v>75</v>
      </c>
      <c r="AY131" s="109" t="s">
        <v>298</v>
      </c>
      <c r="BK131" s="117">
        <f>BK132</f>
        <v>0</v>
      </c>
    </row>
    <row r="132" spans="2:63" s="107" customFormat="1" ht="22.9" customHeight="1">
      <c r="B132" s="108"/>
      <c r="D132" s="109" t="s">
        <v>74</v>
      </c>
      <c r="E132" s="118" t="s">
        <v>340</v>
      </c>
      <c r="F132" s="118" t="s">
        <v>2684</v>
      </c>
      <c r="J132" s="119">
        <f>BK132</f>
        <v>0</v>
      </c>
      <c r="L132" s="108"/>
      <c r="M132" s="112"/>
      <c r="N132" s="113"/>
      <c r="O132" s="113"/>
      <c r="P132" s="114">
        <f>SUM(P133:P352)</f>
        <v>0</v>
      </c>
      <c r="Q132" s="113"/>
      <c r="R132" s="114">
        <f>SUM(R133:R352)</f>
        <v>3.3922552900000005</v>
      </c>
      <c r="S132" s="113"/>
      <c r="T132" s="115">
        <f>SUM(T133:T352)</f>
        <v>0</v>
      </c>
      <c r="AR132" s="109" t="s">
        <v>83</v>
      </c>
      <c r="AT132" s="116" t="s">
        <v>74</v>
      </c>
      <c r="AU132" s="116" t="s">
        <v>8</v>
      </c>
      <c r="AY132" s="109" t="s">
        <v>298</v>
      </c>
      <c r="BK132" s="117">
        <f>SUM(BK133:BK352)</f>
        <v>0</v>
      </c>
    </row>
    <row r="133" spans="1:65" s="49" customFormat="1" ht="24.2" customHeight="1">
      <c r="A133" s="47"/>
      <c r="B133" s="46"/>
      <c r="C133" s="135" t="s">
        <v>8</v>
      </c>
      <c r="D133" s="135" t="s">
        <v>300</v>
      </c>
      <c r="E133" s="136" t="s">
        <v>2685</v>
      </c>
      <c r="F133" s="137" t="s">
        <v>2686</v>
      </c>
      <c r="G133" s="138" t="s">
        <v>392</v>
      </c>
      <c r="H133" s="139">
        <v>4.1</v>
      </c>
      <c r="I133" s="23"/>
      <c r="J133" s="140">
        <f>ROUND(I133*H133,0)</f>
        <v>0</v>
      </c>
      <c r="K133" s="137" t="s">
        <v>1</v>
      </c>
      <c r="L133" s="46"/>
      <c r="M133" s="141" t="s">
        <v>1</v>
      </c>
      <c r="N133" s="142" t="s">
        <v>40</v>
      </c>
      <c r="O133" s="129"/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8</v>
      </c>
      <c r="AT133" s="132" t="s">
        <v>300</v>
      </c>
      <c r="AU133" s="132" t="s">
        <v>83</v>
      </c>
      <c r="AY133" s="39" t="s">
        <v>298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39" t="s">
        <v>8</v>
      </c>
      <c r="BK133" s="133">
        <f>ROUND(I133*H133,0)</f>
        <v>0</v>
      </c>
      <c r="BL133" s="39" t="s">
        <v>8</v>
      </c>
      <c r="BM133" s="132" t="s">
        <v>2687</v>
      </c>
    </row>
    <row r="134" spans="2:51" s="150" customFormat="1" ht="12">
      <c r="B134" s="151"/>
      <c r="D134" s="152" t="s">
        <v>306</v>
      </c>
      <c r="E134" s="153" t="s">
        <v>1</v>
      </c>
      <c r="F134" s="154" t="s">
        <v>2688</v>
      </c>
      <c r="H134" s="155">
        <v>4.1</v>
      </c>
      <c r="L134" s="151"/>
      <c r="M134" s="156"/>
      <c r="N134" s="157"/>
      <c r="O134" s="157"/>
      <c r="P134" s="157"/>
      <c r="Q134" s="157"/>
      <c r="R134" s="157"/>
      <c r="S134" s="157"/>
      <c r="T134" s="158"/>
      <c r="AT134" s="153" t="s">
        <v>306</v>
      </c>
      <c r="AU134" s="153" t="s">
        <v>83</v>
      </c>
      <c r="AV134" s="150" t="s">
        <v>83</v>
      </c>
      <c r="AW134" s="150" t="s">
        <v>31</v>
      </c>
      <c r="AX134" s="150" t="s">
        <v>75</v>
      </c>
      <c r="AY134" s="153" t="s">
        <v>298</v>
      </c>
    </row>
    <row r="135" spans="2:51" s="167" customFormat="1" ht="12">
      <c r="B135" s="168"/>
      <c r="D135" s="152" t="s">
        <v>306</v>
      </c>
      <c r="E135" s="169" t="s">
        <v>1</v>
      </c>
      <c r="F135" s="170" t="s">
        <v>430</v>
      </c>
      <c r="H135" s="171">
        <v>4.1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306</v>
      </c>
      <c r="AU135" s="169" t="s">
        <v>83</v>
      </c>
      <c r="AV135" s="167" t="s">
        <v>304</v>
      </c>
      <c r="AW135" s="167" t="s">
        <v>31</v>
      </c>
      <c r="AX135" s="167" t="s">
        <v>8</v>
      </c>
      <c r="AY135" s="169" t="s">
        <v>298</v>
      </c>
    </row>
    <row r="136" spans="1:65" s="49" customFormat="1" ht="24.2" customHeight="1">
      <c r="A136" s="47"/>
      <c r="B136" s="46"/>
      <c r="C136" s="135" t="s">
        <v>83</v>
      </c>
      <c r="D136" s="135" t="s">
        <v>300</v>
      </c>
      <c r="E136" s="136" t="s">
        <v>2689</v>
      </c>
      <c r="F136" s="137" t="s">
        <v>2690</v>
      </c>
      <c r="G136" s="138" t="s">
        <v>392</v>
      </c>
      <c r="H136" s="139">
        <v>5.5</v>
      </c>
      <c r="I136" s="23"/>
      <c r="J136" s="140">
        <f>ROUND(I136*H136,0)</f>
        <v>0</v>
      </c>
      <c r="K136" s="137" t="s">
        <v>1</v>
      </c>
      <c r="L136" s="46"/>
      <c r="M136" s="141" t="s">
        <v>1</v>
      </c>
      <c r="N136" s="142" t="s">
        <v>40</v>
      </c>
      <c r="O136" s="129"/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8</v>
      </c>
      <c r="AT136" s="132" t="s">
        <v>300</v>
      </c>
      <c r="AU136" s="132" t="s">
        <v>83</v>
      </c>
      <c r="AY136" s="39" t="s">
        <v>298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39" t="s">
        <v>8</v>
      </c>
      <c r="BK136" s="133">
        <f>ROUND(I136*H136,0)</f>
        <v>0</v>
      </c>
      <c r="BL136" s="39" t="s">
        <v>8</v>
      </c>
      <c r="BM136" s="132" t="s">
        <v>2691</v>
      </c>
    </row>
    <row r="137" spans="2:51" s="150" customFormat="1" ht="12">
      <c r="B137" s="151"/>
      <c r="D137" s="152" t="s">
        <v>306</v>
      </c>
      <c r="E137" s="153" t="s">
        <v>1</v>
      </c>
      <c r="F137" s="154" t="s">
        <v>2692</v>
      </c>
      <c r="H137" s="155">
        <v>5.5</v>
      </c>
      <c r="L137" s="151"/>
      <c r="M137" s="156"/>
      <c r="N137" s="157"/>
      <c r="O137" s="157"/>
      <c r="P137" s="157"/>
      <c r="Q137" s="157"/>
      <c r="R137" s="157"/>
      <c r="S137" s="157"/>
      <c r="T137" s="158"/>
      <c r="AT137" s="153" t="s">
        <v>306</v>
      </c>
      <c r="AU137" s="153" t="s">
        <v>83</v>
      </c>
      <c r="AV137" s="150" t="s">
        <v>83</v>
      </c>
      <c r="AW137" s="150" t="s">
        <v>31</v>
      </c>
      <c r="AX137" s="150" t="s">
        <v>75</v>
      </c>
      <c r="AY137" s="153" t="s">
        <v>298</v>
      </c>
    </row>
    <row r="138" spans="2:51" s="167" customFormat="1" ht="12">
      <c r="B138" s="168"/>
      <c r="D138" s="152" t="s">
        <v>306</v>
      </c>
      <c r="E138" s="169" t="s">
        <v>1</v>
      </c>
      <c r="F138" s="170" t="s">
        <v>430</v>
      </c>
      <c r="H138" s="171">
        <v>5.5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306</v>
      </c>
      <c r="AU138" s="169" t="s">
        <v>83</v>
      </c>
      <c r="AV138" s="167" t="s">
        <v>304</v>
      </c>
      <c r="AW138" s="167" t="s">
        <v>31</v>
      </c>
      <c r="AX138" s="167" t="s">
        <v>8</v>
      </c>
      <c r="AY138" s="169" t="s">
        <v>298</v>
      </c>
    </row>
    <row r="139" spans="1:65" s="49" customFormat="1" ht="24.2" customHeight="1">
      <c r="A139" s="47"/>
      <c r="B139" s="46"/>
      <c r="C139" s="135" t="s">
        <v>310</v>
      </c>
      <c r="D139" s="135" t="s">
        <v>300</v>
      </c>
      <c r="E139" s="136" t="s">
        <v>2693</v>
      </c>
      <c r="F139" s="137" t="s">
        <v>2694</v>
      </c>
      <c r="G139" s="138" t="s">
        <v>392</v>
      </c>
      <c r="H139" s="139">
        <v>10</v>
      </c>
      <c r="I139" s="23"/>
      <c r="J139" s="140">
        <f>ROUND(I139*H139,0)</f>
        <v>0</v>
      </c>
      <c r="K139" s="137" t="s">
        <v>1</v>
      </c>
      <c r="L139" s="46"/>
      <c r="M139" s="141" t="s">
        <v>1</v>
      </c>
      <c r="N139" s="142" t="s">
        <v>40</v>
      </c>
      <c r="O139" s="129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8</v>
      </c>
      <c r="AT139" s="132" t="s">
        <v>300</v>
      </c>
      <c r="AU139" s="132" t="s">
        <v>83</v>
      </c>
      <c r="AY139" s="39" t="s">
        <v>298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39" t="s">
        <v>8</v>
      </c>
      <c r="BK139" s="133">
        <f>ROUND(I139*H139,0)</f>
        <v>0</v>
      </c>
      <c r="BL139" s="39" t="s">
        <v>8</v>
      </c>
      <c r="BM139" s="132" t="s">
        <v>2695</v>
      </c>
    </row>
    <row r="140" spans="2:51" s="150" customFormat="1" ht="12">
      <c r="B140" s="151"/>
      <c r="D140" s="152" t="s">
        <v>306</v>
      </c>
      <c r="E140" s="153" t="s">
        <v>1</v>
      </c>
      <c r="F140" s="154" t="s">
        <v>2696</v>
      </c>
      <c r="H140" s="155">
        <v>10</v>
      </c>
      <c r="L140" s="151"/>
      <c r="M140" s="156"/>
      <c r="N140" s="157"/>
      <c r="O140" s="157"/>
      <c r="P140" s="157"/>
      <c r="Q140" s="157"/>
      <c r="R140" s="157"/>
      <c r="S140" s="157"/>
      <c r="T140" s="158"/>
      <c r="AT140" s="153" t="s">
        <v>306</v>
      </c>
      <c r="AU140" s="153" t="s">
        <v>83</v>
      </c>
      <c r="AV140" s="150" t="s">
        <v>83</v>
      </c>
      <c r="AW140" s="150" t="s">
        <v>31</v>
      </c>
      <c r="AX140" s="150" t="s">
        <v>75</v>
      </c>
      <c r="AY140" s="153" t="s">
        <v>298</v>
      </c>
    </row>
    <row r="141" spans="2:51" s="167" customFormat="1" ht="12">
      <c r="B141" s="168"/>
      <c r="D141" s="152" t="s">
        <v>306</v>
      </c>
      <c r="E141" s="169" t="s">
        <v>1</v>
      </c>
      <c r="F141" s="170" t="s">
        <v>430</v>
      </c>
      <c r="H141" s="171">
        <v>10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306</v>
      </c>
      <c r="AU141" s="169" t="s">
        <v>83</v>
      </c>
      <c r="AV141" s="167" t="s">
        <v>304</v>
      </c>
      <c r="AW141" s="167" t="s">
        <v>31</v>
      </c>
      <c r="AX141" s="167" t="s">
        <v>8</v>
      </c>
      <c r="AY141" s="169" t="s">
        <v>298</v>
      </c>
    </row>
    <row r="142" spans="1:65" s="49" customFormat="1" ht="14.45" customHeight="1">
      <c r="A142" s="47"/>
      <c r="B142" s="46"/>
      <c r="C142" s="135" t="s">
        <v>304</v>
      </c>
      <c r="D142" s="135" t="s">
        <v>300</v>
      </c>
      <c r="E142" s="136" t="s">
        <v>2697</v>
      </c>
      <c r="F142" s="137" t="s">
        <v>2698</v>
      </c>
      <c r="G142" s="138" t="s">
        <v>438</v>
      </c>
      <c r="H142" s="139">
        <v>3</v>
      </c>
      <c r="I142" s="23"/>
      <c r="J142" s="140">
        <f>ROUND(I142*H142,0)</f>
        <v>0</v>
      </c>
      <c r="K142" s="137" t="s">
        <v>1</v>
      </c>
      <c r="L142" s="46"/>
      <c r="M142" s="141" t="s">
        <v>1</v>
      </c>
      <c r="N142" s="142" t="s">
        <v>40</v>
      </c>
      <c r="O142" s="129"/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8</v>
      </c>
      <c r="AT142" s="132" t="s">
        <v>300</v>
      </c>
      <c r="AU142" s="132" t="s">
        <v>83</v>
      </c>
      <c r="AY142" s="39" t="s">
        <v>298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39" t="s">
        <v>8</v>
      </c>
      <c r="BK142" s="133">
        <f>ROUND(I142*H142,0)</f>
        <v>0</v>
      </c>
      <c r="BL142" s="39" t="s">
        <v>8</v>
      </c>
      <c r="BM142" s="132" t="s">
        <v>2699</v>
      </c>
    </row>
    <row r="143" spans="1:65" s="49" customFormat="1" ht="14.45" customHeight="1">
      <c r="A143" s="47"/>
      <c r="B143" s="46"/>
      <c r="C143" s="135" t="s">
        <v>327</v>
      </c>
      <c r="D143" s="135" t="s">
        <v>300</v>
      </c>
      <c r="E143" s="136" t="s">
        <v>2700</v>
      </c>
      <c r="F143" s="137" t="s">
        <v>2701</v>
      </c>
      <c r="G143" s="138" t="s">
        <v>438</v>
      </c>
      <c r="H143" s="139">
        <v>3</v>
      </c>
      <c r="I143" s="23"/>
      <c r="J143" s="140">
        <f>ROUND(I143*H143,0)</f>
        <v>0</v>
      </c>
      <c r="K143" s="137" t="s">
        <v>1</v>
      </c>
      <c r="L143" s="46"/>
      <c r="M143" s="141" t="s">
        <v>1</v>
      </c>
      <c r="N143" s="142" t="s">
        <v>40</v>
      </c>
      <c r="O143" s="129"/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8</v>
      </c>
      <c r="AT143" s="132" t="s">
        <v>300</v>
      </c>
      <c r="AU143" s="132" t="s">
        <v>83</v>
      </c>
      <c r="AY143" s="39" t="s">
        <v>298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39" t="s">
        <v>8</v>
      </c>
      <c r="BK143" s="133">
        <f>ROUND(I143*H143,0)</f>
        <v>0</v>
      </c>
      <c r="BL143" s="39" t="s">
        <v>8</v>
      </c>
      <c r="BM143" s="132" t="s">
        <v>2702</v>
      </c>
    </row>
    <row r="144" spans="1:65" s="49" customFormat="1" ht="14.45" customHeight="1">
      <c r="A144" s="47"/>
      <c r="B144" s="46"/>
      <c r="C144" s="135" t="s">
        <v>332</v>
      </c>
      <c r="D144" s="135" t="s">
        <v>300</v>
      </c>
      <c r="E144" s="136" t="s">
        <v>2703</v>
      </c>
      <c r="F144" s="137" t="s">
        <v>2704</v>
      </c>
      <c r="G144" s="138" t="s">
        <v>438</v>
      </c>
      <c r="H144" s="139">
        <v>9</v>
      </c>
      <c r="I144" s="23"/>
      <c r="J144" s="140">
        <f>ROUND(I144*H144,0)</f>
        <v>0</v>
      </c>
      <c r="K144" s="137" t="s">
        <v>1</v>
      </c>
      <c r="L144" s="46"/>
      <c r="M144" s="141" t="s">
        <v>1</v>
      </c>
      <c r="N144" s="142" t="s">
        <v>40</v>
      </c>
      <c r="O144" s="129"/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8</v>
      </c>
      <c r="AT144" s="132" t="s">
        <v>300</v>
      </c>
      <c r="AU144" s="132" t="s">
        <v>83</v>
      </c>
      <c r="AY144" s="39" t="s">
        <v>298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39" t="s">
        <v>8</v>
      </c>
      <c r="BK144" s="133">
        <f>ROUND(I144*H144,0)</f>
        <v>0</v>
      </c>
      <c r="BL144" s="39" t="s">
        <v>8</v>
      </c>
      <c r="BM144" s="132" t="s">
        <v>2705</v>
      </c>
    </row>
    <row r="145" spans="1:65" s="49" customFormat="1" ht="14.45" customHeight="1">
      <c r="A145" s="47"/>
      <c r="B145" s="46"/>
      <c r="C145" s="135" t="s">
        <v>336</v>
      </c>
      <c r="D145" s="135" t="s">
        <v>300</v>
      </c>
      <c r="E145" s="136" t="s">
        <v>2706</v>
      </c>
      <c r="F145" s="137" t="s">
        <v>2707</v>
      </c>
      <c r="G145" s="138" t="s">
        <v>438</v>
      </c>
      <c r="H145" s="139">
        <v>2</v>
      </c>
      <c r="I145" s="23"/>
      <c r="J145" s="140">
        <f>ROUND(I145*H145,0)</f>
        <v>0</v>
      </c>
      <c r="K145" s="137" t="s">
        <v>1</v>
      </c>
      <c r="L145" s="46"/>
      <c r="M145" s="141" t="s">
        <v>1</v>
      </c>
      <c r="N145" s="142" t="s">
        <v>40</v>
      </c>
      <c r="O145" s="129"/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8</v>
      </c>
      <c r="AT145" s="132" t="s">
        <v>300</v>
      </c>
      <c r="AU145" s="132" t="s">
        <v>83</v>
      </c>
      <c r="AY145" s="39" t="s">
        <v>298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39" t="s">
        <v>8</v>
      </c>
      <c r="BK145" s="133">
        <f>ROUND(I145*H145,0)</f>
        <v>0</v>
      </c>
      <c r="BL145" s="39" t="s">
        <v>8</v>
      </c>
      <c r="BM145" s="132" t="s">
        <v>2708</v>
      </c>
    </row>
    <row r="146" spans="1:65" s="49" customFormat="1" ht="14.45" customHeight="1">
      <c r="A146" s="47"/>
      <c r="B146" s="46"/>
      <c r="C146" s="135" t="s">
        <v>340</v>
      </c>
      <c r="D146" s="135" t="s">
        <v>300</v>
      </c>
      <c r="E146" s="136" t="s">
        <v>2709</v>
      </c>
      <c r="F146" s="137" t="s">
        <v>2710</v>
      </c>
      <c r="G146" s="138" t="s">
        <v>438</v>
      </c>
      <c r="H146" s="139">
        <v>14</v>
      </c>
      <c r="I146" s="23"/>
      <c r="J146" s="140">
        <f>ROUND(I146*H146,0)</f>
        <v>0</v>
      </c>
      <c r="K146" s="137" t="s">
        <v>1</v>
      </c>
      <c r="L146" s="46"/>
      <c r="M146" s="141" t="s">
        <v>1</v>
      </c>
      <c r="N146" s="142" t="s">
        <v>40</v>
      </c>
      <c r="O146" s="129"/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8</v>
      </c>
      <c r="AT146" s="132" t="s">
        <v>300</v>
      </c>
      <c r="AU146" s="132" t="s">
        <v>83</v>
      </c>
      <c r="AY146" s="39" t="s">
        <v>298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39" t="s">
        <v>8</v>
      </c>
      <c r="BK146" s="133">
        <f>ROUND(I146*H146,0)</f>
        <v>0</v>
      </c>
      <c r="BL146" s="39" t="s">
        <v>8</v>
      </c>
      <c r="BM146" s="132" t="s">
        <v>2711</v>
      </c>
    </row>
    <row r="147" spans="2:51" s="150" customFormat="1" ht="12">
      <c r="B147" s="151"/>
      <c r="D147" s="152" t="s">
        <v>306</v>
      </c>
      <c r="E147" s="153" t="s">
        <v>1</v>
      </c>
      <c r="F147" s="154" t="s">
        <v>2712</v>
      </c>
      <c r="H147" s="155">
        <v>14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306</v>
      </c>
      <c r="AU147" s="153" t="s">
        <v>83</v>
      </c>
      <c r="AV147" s="150" t="s">
        <v>83</v>
      </c>
      <c r="AW147" s="150" t="s">
        <v>31</v>
      </c>
      <c r="AX147" s="150" t="s">
        <v>75</v>
      </c>
      <c r="AY147" s="153" t="s">
        <v>298</v>
      </c>
    </row>
    <row r="148" spans="2:51" s="167" customFormat="1" ht="12">
      <c r="B148" s="168"/>
      <c r="D148" s="152" t="s">
        <v>306</v>
      </c>
      <c r="E148" s="169" t="s">
        <v>1</v>
      </c>
      <c r="F148" s="170" t="s">
        <v>430</v>
      </c>
      <c r="H148" s="171">
        <v>14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306</v>
      </c>
      <c r="AU148" s="169" t="s">
        <v>83</v>
      </c>
      <c r="AV148" s="167" t="s">
        <v>304</v>
      </c>
      <c r="AW148" s="167" t="s">
        <v>31</v>
      </c>
      <c r="AX148" s="167" t="s">
        <v>8</v>
      </c>
      <c r="AY148" s="169" t="s">
        <v>298</v>
      </c>
    </row>
    <row r="149" spans="1:65" s="49" customFormat="1" ht="14.45" customHeight="1">
      <c r="A149" s="47"/>
      <c r="B149" s="46"/>
      <c r="C149" s="135" t="s">
        <v>344</v>
      </c>
      <c r="D149" s="135" t="s">
        <v>300</v>
      </c>
      <c r="E149" s="136" t="s">
        <v>2713</v>
      </c>
      <c r="F149" s="137" t="s">
        <v>2714</v>
      </c>
      <c r="G149" s="138" t="s">
        <v>438</v>
      </c>
      <c r="H149" s="139">
        <v>4</v>
      </c>
      <c r="I149" s="23"/>
      <c r="J149" s="140">
        <f aca="true" t="shared" si="0" ref="J149:J162">ROUND(I149*H149,0)</f>
        <v>0</v>
      </c>
      <c r="K149" s="137" t="s">
        <v>1</v>
      </c>
      <c r="L149" s="46"/>
      <c r="M149" s="141" t="s">
        <v>1</v>
      </c>
      <c r="N149" s="142" t="s">
        <v>40</v>
      </c>
      <c r="O149" s="129"/>
      <c r="P149" s="130">
        <f aca="true" t="shared" si="1" ref="P149:P162">O149*H149</f>
        <v>0</v>
      </c>
      <c r="Q149" s="130">
        <v>0</v>
      </c>
      <c r="R149" s="130">
        <f aca="true" t="shared" si="2" ref="R149:R162">Q149*H149</f>
        <v>0</v>
      </c>
      <c r="S149" s="130">
        <v>0</v>
      </c>
      <c r="T149" s="131">
        <f aca="true" t="shared" si="3" ref="T149:T162">S149*H149</f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8</v>
      </c>
      <c r="AT149" s="132" t="s">
        <v>300</v>
      </c>
      <c r="AU149" s="132" t="s">
        <v>83</v>
      </c>
      <c r="AY149" s="39" t="s">
        <v>298</v>
      </c>
      <c r="BE149" s="133">
        <f aca="true" t="shared" si="4" ref="BE149:BE162">IF(N149="základní",J149,0)</f>
        <v>0</v>
      </c>
      <c r="BF149" s="133">
        <f aca="true" t="shared" si="5" ref="BF149:BF162">IF(N149="snížená",J149,0)</f>
        <v>0</v>
      </c>
      <c r="BG149" s="133">
        <f aca="true" t="shared" si="6" ref="BG149:BG162">IF(N149="zákl. přenesená",J149,0)</f>
        <v>0</v>
      </c>
      <c r="BH149" s="133">
        <f aca="true" t="shared" si="7" ref="BH149:BH162">IF(N149="sníž. přenesená",J149,0)</f>
        <v>0</v>
      </c>
      <c r="BI149" s="133">
        <f aca="true" t="shared" si="8" ref="BI149:BI162">IF(N149="nulová",J149,0)</f>
        <v>0</v>
      </c>
      <c r="BJ149" s="39" t="s">
        <v>8</v>
      </c>
      <c r="BK149" s="133">
        <f aca="true" t="shared" si="9" ref="BK149:BK162">ROUND(I149*H149,0)</f>
        <v>0</v>
      </c>
      <c r="BL149" s="39" t="s">
        <v>8</v>
      </c>
      <c r="BM149" s="132" t="s">
        <v>2715</v>
      </c>
    </row>
    <row r="150" spans="1:65" s="49" customFormat="1" ht="14.45" customHeight="1">
      <c r="A150" s="47"/>
      <c r="B150" s="46"/>
      <c r="C150" s="135" t="s">
        <v>350</v>
      </c>
      <c r="D150" s="135" t="s">
        <v>300</v>
      </c>
      <c r="E150" s="136" t="s">
        <v>2716</v>
      </c>
      <c r="F150" s="137" t="s">
        <v>2717</v>
      </c>
      <c r="G150" s="138" t="s">
        <v>438</v>
      </c>
      <c r="H150" s="139">
        <v>3</v>
      </c>
      <c r="I150" s="23"/>
      <c r="J150" s="140">
        <f t="shared" si="0"/>
        <v>0</v>
      </c>
      <c r="K150" s="137" t="s">
        <v>1</v>
      </c>
      <c r="L150" s="46"/>
      <c r="M150" s="141" t="s">
        <v>1</v>
      </c>
      <c r="N150" s="142" t="s">
        <v>40</v>
      </c>
      <c r="O150" s="129"/>
      <c r="P150" s="130">
        <f t="shared" si="1"/>
        <v>0</v>
      </c>
      <c r="Q150" s="130">
        <v>0</v>
      </c>
      <c r="R150" s="130">
        <f t="shared" si="2"/>
        <v>0</v>
      </c>
      <c r="S150" s="130">
        <v>0</v>
      </c>
      <c r="T150" s="131">
        <f t="shared" si="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8</v>
      </c>
      <c r="AT150" s="132" t="s">
        <v>300</v>
      </c>
      <c r="AU150" s="132" t="s">
        <v>83</v>
      </c>
      <c r="AY150" s="39" t="s">
        <v>298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39" t="s">
        <v>8</v>
      </c>
      <c r="BK150" s="133">
        <f t="shared" si="9"/>
        <v>0</v>
      </c>
      <c r="BL150" s="39" t="s">
        <v>8</v>
      </c>
      <c r="BM150" s="132" t="s">
        <v>2718</v>
      </c>
    </row>
    <row r="151" spans="1:65" s="49" customFormat="1" ht="14.45" customHeight="1">
      <c r="A151" s="47"/>
      <c r="B151" s="46"/>
      <c r="C151" s="135" t="s">
        <v>357</v>
      </c>
      <c r="D151" s="135" t="s">
        <v>300</v>
      </c>
      <c r="E151" s="136" t="s">
        <v>2719</v>
      </c>
      <c r="F151" s="137" t="s">
        <v>2720</v>
      </c>
      <c r="G151" s="138" t="s">
        <v>438</v>
      </c>
      <c r="H151" s="139">
        <v>3</v>
      </c>
      <c r="I151" s="23"/>
      <c r="J151" s="140">
        <f t="shared" si="0"/>
        <v>0</v>
      </c>
      <c r="K151" s="137" t="s">
        <v>1</v>
      </c>
      <c r="L151" s="46"/>
      <c r="M151" s="141" t="s">
        <v>1</v>
      </c>
      <c r="N151" s="142" t="s">
        <v>40</v>
      </c>
      <c r="O151" s="129"/>
      <c r="P151" s="130">
        <f t="shared" si="1"/>
        <v>0</v>
      </c>
      <c r="Q151" s="130">
        <v>0</v>
      </c>
      <c r="R151" s="130">
        <f t="shared" si="2"/>
        <v>0</v>
      </c>
      <c r="S151" s="130">
        <v>0</v>
      </c>
      <c r="T151" s="131">
        <f t="shared" si="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8</v>
      </c>
      <c r="AT151" s="132" t="s">
        <v>300</v>
      </c>
      <c r="AU151" s="132" t="s">
        <v>83</v>
      </c>
      <c r="AY151" s="39" t="s">
        <v>298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39" t="s">
        <v>8</v>
      </c>
      <c r="BK151" s="133">
        <f t="shared" si="9"/>
        <v>0</v>
      </c>
      <c r="BL151" s="39" t="s">
        <v>8</v>
      </c>
      <c r="BM151" s="132" t="s">
        <v>2721</v>
      </c>
    </row>
    <row r="152" spans="1:65" s="49" customFormat="1" ht="14.45" customHeight="1">
      <c r="A152" s="47"/>
      <c r="B152" s="46"/>
      <c r="C152" s="135" t="s">
        <v>363</v>
      </c>
      <c r="D152" s="135" t="s">
        <v>300</v>
      </c>
      <c r="E152" s="136" t="s">
        <v>2722</v>
      </c>
      <c r="F152" s="137" t="s">
        <v>2723</v>
      </c>
      <c r="G152" s="138" t="s">
        <v>438</v>
      </c>
      <c r="H152" s="139">
        <v>2</v>
      </c>
      <c r="I152" s="23"/>
      <c r="J152" s="140">
        <f t="shared" si="0"/>
        <v>0</v>
      </c>
      <c r="K152" s="137" t="s">
        <v>1</v>
      </c>
      <c r="L152" s="46"/>
      <c r="M152" s="141" t="s">
        <v>1</v>
      </c>
      <c r="N152" s="142" t="s">
        <v>40</v>
      </c>
      <c r="O152" s="129"/>
      <c r="P152" s="130">
        <f t="shared" si="1"/>
        <v>0</v>
      </c>
      <c r="Q152" s="130">
        <v>0</v>
      </c>
      <c r="R152" s="130">
        <f t="shared" si="2"/>
        <v>0</v>
      </c>
      <c r="S152" s="130">
        <v>0</v>
      </c>
      <c r="T152" s="131">
        <f t="shared" si="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8</v>
      </c>
      <c r="AT152" s="132" t="s">
        <v>300</v>
      </c>
      <c r="AU152" s="132" t="s">
        <v>83</v>
      </c>
      <c r="AY152" s="39" t="s">
        <v>298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39" t="s">
        <v>8</v>
      </c>
      <c r="BK152" s="133">
        <f t="shared" si="9"/>
        <v>0</v>
      </c>
      <c r="BL152" s="39" t="s">
        <v>8</v>
      </c>
      <c r="BM152" s="132" t="s">
        <v>2724</v>
      </c>
    </row>
    <row r="153" spans="1:65" s="49" customFormat="1" ht="14.45" customHeight="1">
      <c r="A153" s="47"/>
      <c r="B153" s="46"/>
      <c r="C153" s="135" t="s">
        <v>367</v>
      </c>
      <c r="D153" s="135" t="s">
        <v>300</v>
      </c>
      <c r="E153" s="136" t="s">
        <v>2725</v>
      </c>
      <c r="F153" s="137" t="s">
        <v>2726</v>
      </c>
      <c r="G153" s="138" t="s">
        <v>438</v>
      </c>
      <c r="H153" s="139">
        <v>2</v>
      </c>
      <c r="I153" s="23"/>
      <c r="J153" s="140">
        <f t="shared" si="0"/>
        <v>0</v>
      </c>
      <c r="K153" s="137" t="s">
        <v>1</v>
      </c>
      <c r="L153" s="46"/>
      <c r="M153" s="141" t="s">
        <v>1</v>
      </c>
      <c r="N153" s="142" t="s">
        <v>40</v>
      </c>
      <c r="O153" s="129"/>
      <c r="P153" s="130">
        <f t="shared" si="1"/>
        <v>0</v>
      </c>
      <c r="Q153" s="130">
        <v>0</v>
      </c>
      <c r="R153" s="130">
        <f t="shared" si="2"/>
        <v>0</v>
      </c>
      <c r="S153" s="130">
        <v>0</v>
      </c>
      <c r="T153" s="131">
        <f t="shared" si="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8</v>
      </c>
      <c r="AT153" s="132" t="s">
        <v>300</v>
      </c>
      <c r="AU153" s="132" t="s">
        <v>83</v>
      </c>
      <c r="AY153" s="39" t="s">
        <v>298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39" t="s">
        <v>8</v>
      </c>
      <c r="BK153" s="133">
        <f t="shared" si="9"/>
        <v>0</v>
      </c>
      <c r="BL153" s="39" t="s">
        <v>8</v>
      </c>
      <c r="BM153" s="132" t="s">
        <v>2727</v>
      </c>
    </row>
    <row r="154" spans="1:65" s="49" customFormat="1" ht="14.45" customHeight="1">
      <c r="A154" s="47"/>
      <c r="B154" s="46"/>
      <c r="C154" s="135" t="s">
        <v>371</v>
      </c>
      <c r="D154" s="135" t="s">
        <v>300</v>
      </c>
      <c r="E154" s="136" t="s">
        <v>2728</v>
      </c>
      <c r="F154" s="137" t="s">
        <v>2729</v>
      </c>
      <c r="G154" s="138" t="s">
        <v>438</v>
      </c>
      <c r="H154" s="139">
        <v>2</v>
      </c>
      <c r="I154" s="23"/>
      <c r="J154" s="140">
        <f t="shared" si="0"/>
        <v>0</v>
      </c>
      <c r="K154" s="137" t="s">
        <v>1</v>
      </c>
      <c r="L154" s="46"/>
      <c r="M154" s="141" t="s">
        <v>1</v>
      </c>
      <c r="N154" s="142" t="s">
        <v>40</v>
      </c>
      <c r="O154" s="129"/>
      <c r="P154" s="130">
        <f t="shared" si="1"/>
        <v>0</v>
      </c>
      <c r="Q154" s="130">
        <v>0</v>
      </c>
      <c r="R154" s="130">
        <f t="shared" si="2"/>
        <v>0</v>
      </c>
      <c r="S154" s="130">
        <v>0</v>
      </c>
      <c r="T154" s="131">
        <f t="shared" si="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8</v>
      </c>
      <c r="AT154" s="132" t="s">
        <v>300</v>
      </c>
      <c r="AU154" s="132" t="s">
        <v>83</v>
      </c>
      <c r="AY154" s="39" t="s">
        <v>298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39" t="s">
        <v>8</v>
      </c>
      <c r="BK154" s="133">
        <f t="shared" si="9"/>
        <v>0</v>
      </c>
      <c r="BL154" s="39" t="s">
        <v>8</v>
      </c>
      <c r="BM154" s="132" t="s">
        <v>2730</v>
      </c>
    </row>
    <row r="155" spans="1:65" s="49" customFormat="1" ht="14.45" customHeight="1">
      <c r="A155" s="47"/>
      <c r="B155" s="46"/>
      <c r="C155" s="135" t="s">
        <v>9</v>
      </c>
      <c r="D155" s="135" t="s">
        <v>300</v>
      </c>
      <c r="E155" s="136" t="s">
        <v>2731</v>
      </c>
      <c r="F155" s="137" t="s">
        <v>2732</v>
      </c>
      <c r="G155" s="138" t="s">
        <v>438</v>
      </c>
      <c r="H155" s="139">
        <v>3</v>
      </c>
      <c r="I155" s="23"/>
      <c r="J155" s="140">
        <f t="shared" si="0"/>
        <v>0</v>
      </c>
      <c r="K155" s="137" t="s">
        <v>1</v>
      </c>
      <c r="L155" s="46"/>
      <c r="M155" s="141" t="s">
        <v>1</v>
      </c>
      <c r="N155" s="142" t="s">
        <v>40</v>
      </c>
      <c r="O155" s="129"/>
      <c r="P155" s="130">
        <f t="shared" si="1"/>
        <v>0</v>
      </c>
      <c r="Q155" s="130">
        <v>0</v>
      </c>
      <c r="R155" s="130">
        <f t="shared" si="2"/>
        <v>0</v>
      </c>
      <c r="S155" s="130">
        <v>0</v>
      </c>
      <c r="T155" s="131">
        <f t="shared" si="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8</v>
      </c>
      <c r="AT155" s="132" t="s">
        <v>300</v>
      </c>
      <c r="AU155" s="132" t="s">
        <v>83</v>
      </c>
      <c r="AY155" s="39" t="s">
        <v>298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39" t="s">
        <v>8</v>
      </c>
      <c r="BK155" s="133">
        <f t="shared" si="9"/>
        <v>0</v>
      </c>
      <c r="BL155" s="39" t="s">
        <v>8</v>
      </c>
      <c r="BM155" s="132" t="s">
        <v>2733</v>
      </c>
    </row>
    <row r="156" spans="1:65" s="49" customFormat="1" ht="14.45" customHeight="1">
      <c r="A156" s="47"/>
      <c r="B156" s="46"/>
      <c r="C156" s="135" t="s">
        <v>378</v>
      </c>
      <c r="D156" s="135" t="s">
        <v>300</v>
      </c>
      <c r="E156" s="136" t="s">
        <v>2734</v>
      </c>
      <c r="F156" s="137" t="s">
        <v>2735</v>
      </c>
      <c r="G156" s="138" t="s">
        <v>438</v>
      </c>
      <c r="H156" s="139">
        <v>2</v>
      </c>
      <c r="I156" s="23"/>
      <c r="J156" s="140">
        <f t="shared" si="0"/>
        <v>0</v>
      </c>
      <c r="K156" s="137" t="s">
        <v>1</v>
      </c>
      <c r="L156" s="46"/>
      <c r="M156" s="141" t="s">
        <v>1</v>
      </c>
      <c r="N156" s="142" t="s">
        <v>40</v>
      </c>
      <c r="O156" s="129"/>
      <c r="P156" s="130">
        <f t="shared" si="1"/>
        <v>0</v>
      </c>
      <c r="Q156" s="130">
        <v>0</v>
      </c>
      <c r="R156" s="130">
        <f t="shared" si="2"/>
        <v>0</v>
      </c>
      <c r="S156" s="130">
        <v>0</v>
      </c>
      <c r="T156" s="131">
        <f t="shared" si="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8</v>
      </c>
      <c r="AT156" s="132" t="s">
        <v>300</v>
      </c>
      <c r="AU156" s="132" t="s">
        <v>83</v>
      </c>
      <c r="AY156" s="39" t="s">
        <v>298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39" t="s">
        <v>8</v>
      </c>
      <c r="BK156" s="133">
        <f t="shared" si="9"/>
        <v>0</v>
      </c>
      <c r="BL156" s="39" t="s">
        <v>8</v>
      </c>
      <c r="BM156" s="132" t="s">
        <v>2736</v>
      </c>
    </row>
    <row r="157" spans="1:65" s="49" customFormat="1" ht="14.45" customHeight="1">
      <c r="A157" s="47"/>
      <c r="B157" s="46"/>
      <c r="C157" s="135" t="s">
        <v>384</v>
      </c>
      <c r="D157" s="135" t="s">
        <v>300</v>
      </c>
      <c r="E157" s="136" t="s">
        <v>2737</v>
      </c>
      <c r="F157" s="137" t="s">
        <v>2738</v>
      </c>
      <c r="G157" s="138" t="s">
        <v>438</v>
      </c>
      <c r="H157" s="139">
        <v>2</v>
      </c>
      <c r="I157" s="23"/>
      <c r="J157" s="140">
        <f t="shared" si="0"/>
        <v>0</v>
      </c>
      <c r="K157" s="137" t="s">
        <v>1</v>
      </c>
      <c r="L157" s="46"/>
      <c r="M157" s="141" t="s">
        <v>1</v>
      </c>
      <c r="N157" s="142" t="s">
        <v>40</v>
      </c>
      <c r="O157" s="129"/>
      <c r="P157" s="130">
        <f t="shared" si="1"/>
        <v>0</v>
      </c>
      <c r="Q157" s="130">
        <v>0</v>
      </c>
      <c r="R157" s="130">
        <f t="shared" si="2"/>
        <v>0</v>
      </c>
      <c r="S157" s="130">
        <v>0</v>
      </c>
      <c r="T157" s="131">
        <f t="shared" si="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8</v>
      </c>
      <c r="AT157" s="132" t="s">
        <v>300</v>
      </c>
      <c r="AU157" s="132" t="s">
        <v>83</v>
      </c>
      <c r="AY157" s="39" t="s">
        <v>298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39" t="s">
        <v>8</v>
      </c>
      <c r="BK157" s="133">
        <f t="shared" si="9"/>
        <v>0</v>
      </c>
      <c r="BL157" s="39" t="s">
        <v>8</v>
      </c>
      <c r="BM157" s="132" t="s">
        <v>2739</v>
      </c>
    </row>
    <row r="158" spans="1:65" s="49" customFormat="1" ht="14.45" customHeight="1">
      <c r="A158" s="47"/>
      <c r="B158" s="46"/>
      <c r="C158" s="135" t="s">
        <v>389</v>
      </c>
      <c r="D158" s="135" t="s">
        <v>300</v>
      </c>
      <c r="E158" s="136" t="s">
        <v>2740</v>
      </c>
      <c r="F158" s="137" t="s">
        <v>2741</v>
      </c>
      <c r="G158" s="138" t="s">
        <v>438</v>
      </c>
      <c r="H158" s="139">
        <v>2</v>
      </c>
      <c r="I158" s="23"/>
      <c r="J158" s="140">
        <f t="shared" si="0"/>
        <v>0</v>
      </c>
      <c r="K158" s="137" t="s">
        <v>1</v>
      </c>
      <c r="L158" s="46"/>
      <c r="M158" s="141" t="s">
        <v>1</v>
      </c>
      <c r="N158" s="142" t="s">
        <v>40</v>
      </c>
      <c r="O158" s="129"/>
      <c r="P158" s="130">
        <f t="shared" si="1"/>
        <v>0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8</v>
      </c>
      <c r="AT158" s="132" t="s">
        <v>300</v>
      </c>
      <c r="AU158" s="132" t="s">
        <v>83</v>
      </c>
      <c r="AY158" s="39" t="s">
        <v>298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39" t="s">
        <v>8</v>
      </c>
      <c r="BK158" s="133">
        <f t="shared" si="9"/>
        <v>0</v>
      </c>
      <c r="BL158" s="39" t="s">
        <v>8</v>
      </c>
      <c r="BM158" s="132" t="s">
        <v>2742</v>
      </c>
    </row>
    <row r="159" spans="1:65" s="49" customFormat="1" ht="14.45" customHeight="1">
      <c r="A159" s="47"/>
      <c r="B159" s="46"/>
      <c r="C159" s="135" t="s">
        <v>395</v>
      </c>
      <c r="D159" s="135" t="s">
        <v>300</v>
      </c>
      <c r="E159" s="136" t="s">
        <v>2743</v>
      </c>
      <c r="F159" s="137" t="s">
        <v>2744</v>
      </c>
      <c r="G159" s="138" t="s">
        <v>438</v>
      </c>
      <c r="H159" s="139">
        <v>2</v>
      </c>
      <c r="I159" s="23"/>
      <c r="J159" s="140">
        <f t="shared" si="0"/>
        <v>0</v>
      </c>
      <c r="K159" s="137" t="s">
        <v>1</v>
      </c>
      <c r="L159" s="46"/>
      <c r="M159" s="141" t="s">
        <v>1</v>
      </c>
      <c r="N159" s="142" t="s">
        <v>40</v>
      </c>
      <c r="O159" s="129"/>
      <c r="P159" s="130">
        <f t="shared" si="1"/>
        <v>0</v>
      </c>
      <c r="Q159" s="130">
        <v>0</v>
      </c>
      <c r="R159" s="130">
        <f t="shared" si="2"/>
        <v>0</v>
      </c>
      <c r="S159" s="130">
        <v>0</v>
      </c>
      <c r="T159" s="131">
        <f t="shared" si="3"/>
        <v>0</v>
      </c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R159" s="132" t="s">
        <v>8</v>
      </c>
      <c r="AT159" s="132" t="s">
        <v>300</v>
      </c>
      <c r="AU159" s="132" t="s">
        <v>83</v>
      </c>
      <c r="AY159" s="39" t="s">
        <v>298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39" t="s">
        <v>8</v>
      </c>
      <c r="BK159" s="133">
        <f t="shared" si="9"/>
        <v>0</v>
      </c>
      <c r="BL159" s="39" t="s">
        <v>8</v>
      </c>
      <c r="BM159" s="132" t="s">
        <v>2745</v>
      </c>
    </row>
    <row r="160" spans="1:65" s="49" customFormat="1" ht="14.45" customHeight="1">
      <c r="A160" s="47"/>
      <c r="B160" s="46"/>
      <c r="C160" s="135" t="s">
        <v>401</v>
      </c>
      <c r="D160" s="135" t="s">
        <v>300</v>
      </c>
      <c r="E160" s="136" t="s">
        <v>2746</v>
      </c>
      <c r="F160" s="137" t="s">
        <v>2747</v>
      </c>
      <c r="G160" s="138" t="s">
        <v>392</v>
      </c>
      <c r="H160" s="139">
        <v>2</v>
      </c>
      <c r="I160" s="23"/>
      <c r="J160" s="140">
        <f t="shared" si="0"/>
        <v>0</v>
      </c>
      <c r="K160" s="137" t="s">
        <v>1</v>
      </c>
      <c r="L160" s="46"/>
      <c r="M160" s="141" t="s">
        <v>1</v>
      </c>
      <c r="N160" s="142" t="s">
        <v>40</v>
      </c>
      <c r="O160" s="129"/>
      <c r="P160" s="130">
        <f t="shared" si="1"/>
        <v>0</v>
      </c>
      <c r="Q160" s="130">
        <v>0</v>
      </c>
      <c r="R160" s="130">
        <f t="shared" si="2"/>
        <v>0</v>
      </c>
      <c r="S160" s="130">
        <v>0</v>
      </c>
      <c r="T160" s="131">
        <f t="shared" si="3"/>
        <v>0</v>
      </c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R160" s="132" t="s">
        <v>8</v>
      </c>
      <c r="AT160" s="132" t="s">
        <v>300</v>
      </c>
      <c r="AU160" s="132" t="s">
        <v>83</v>
      </c>
      <c r="AY160" s="39" t="s">
        <v>298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39" t="s">
        <v>8</v>
      </c>
      <c r="BK160" s="133">
        <f t="shared" si="9"/>
        <v>0</v>
      </c>
      <c r="BL160" s="39" t="s">
        <v>8</v>
      </c>
      <c r="BM160" s="132" t="s">
        <v>2748</v>
      </c>
    </row>
    <row r="161" spans="1:65" s="49" customFormat="1" ht="14.45" customHeight="1">
      <c r="A161" s="47"/>
      <c r="B161" s="46"/>
      <c r="C161" s="135" t="s">
        <v>7</v>
      </c>
      <c r="D161" s="135" t="s">
        <v>300</v>
      </c>
      <c r="E161" s="136" t="s">
        <v>2749</v>
      </c>
      <c r="F161" s="137" t="s">
        <v>2750</v>
      </c>
      <c r="G161" s="138" t="s">
        <v>392</v>
      </c>
      <c r="H161" s="139">
        <v>2</v>
      </c>
      <c r="I161" s="23"/>
      <c r="J161" s="140">
        <f t="shared" si="0"/>
        <v>0</v>
      </c>
      <c r="K161" s="137" t="s">
        <v>1</v>
      </c>
      <c r="L161" s="46"/>
      <c r="M161" s="141" t="s">
        <v>1</v>
      </c>
      <c r="N161" s="142" t="s">
        <v>40</v>
      </c>
      <c r="O161" s="129"/>
      <c r="P161" s="130">
        <f t="shared" si="1"/>
        <v>0</v>
      </c>
      <c r="Q161" s="130">
        <v>0</v>
      </c>
      <c r="R161" s="130">
        <f t="shared" si="2"/>
        <v>0</v>
      </c>
      <c r="S161" s="130">
        <v>0</v>
      </c>
      <c r="T161" s="131">
        <f t="shared" si="3"/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8</v>
      </c>
      <c r="AT161" s="132" t="s">
        <v>300</v>
      </c>
      <c r="AU161" s="132" t="s">
        <v>83</v>
      </c>
      <c r="AY161" s="39" t="s">
        <v>298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39" t="s">
        <v>8</v>
      </c>
      <c r="BK161" s="133">
        <f t="shared" si="9"/>
        <v>0</v>
      </c>
      <c r="BL161" s="39" t="s">
        <v>8</v>
      </c>
      <c r="BM161" s="132" t="s">
        <v>2751</v>
      </c>
    </row>
    <row r="162" spans="1:65" s="49" customFormat="1" ht="24.2" customHeight="1">
      <c r="A162" s="47"/>
      <c r="B162" s="46"/>
      <c r="C162" s="135" t="s">
        <v>414</v>
      </c>
      <c r="D162" s="135" t="s">
        <v>300</v>
      </c>
      <c r="E162" s="136" t="s">
        <v>2752</v>
      </c>
      <c r="F162" s="137" t="s">
        <v>2753</v>
      </c>
      <c r="G162" s="138" t="s">
        <v>392</v>
      </c>
      <c r="H162" s="139">
        <v>26.5</v>
      </c>
      <c r="I162" s="23"/>
      <c r="J162" s="140">
        <f t="shared" si="0"/>
        <v>0</v>
      </c>
      <c r="K162" s="137" t="s">
        <v>314</v>
      </c>
      <c r="L162" s="46"/>
      <c r="M162" s="141" t="s">
        <v>1</v>
      </c>
      <c r="N162" s="142" t="s">
        <v>40</v>
      </c>
      <c r="O162" s="129"/>
      <c r="P162" s="130">
        <f t="shared" si="1"/>
        <v>0</v>
      </c>
      <c r="Q162" s="130">
        <v>0</v>
      </c>
      <c r="R162" s="130">
        <f t="shared" si="2"/>
        <v>0</v>
      </c>
      <c r="S162" s="130">
        <v>0</v>
      </c>
      <c r="T162" s="131">
        <f t="shared" si="3"/>
        <v>0</v>
      </c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R162" s="132" t="s">
        <v>8</v>
      </c>
      <c r="AT162" s="132" t="s">
        <v>300</v>
      </c>
      <c r="AU162" s="132" t="s">
        <v>83</v>
      </c>
      <c r="AY162" s="39" t="s">
        <v>298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39" t="s">
        <v>8</v>
      </c>
      <c r="BK162" s="133">
        <f t="shared" si="9"/>
        <v>0</v>
      </c>
      <c r="BL162" s="39" t="s">
        <v>8</v>
      </c>
      <c r="BM162" s="132" t="s">
        <v>2754</v>
      </c>
    </row>
    <row r="163" spans="2:51" s="150" customFormat="1" ht="12">
      <c r="B163" s="151"/>
      <c r="D163" s="152" t="s">
        <v>306</v>
      </c>
      <c r="E163" s="153" t="s">
        <v>1</v>
      </c>
      <c r="F163" s="154" t="s">
        <v>2755</v>
      </c>
      <c r="H163" s="155">
        <v>20</v>
      </c>
      <c r="L163" s="151"/>
      <c r="M163" s="156"/>
      <c r="N163" s="157"/>
      <c r="O163" s="157"/>
      <c r="P163" s="157"/>
      <c r="Q163" s="157"/>
      <c r="R163" s="157"/>
      <c r="S163" s="157"/>
      <c r="T163" s="158"/>
      <c r="AT163" s="153" t="s">
        <v>306</v>
      </c>
      <c r="AU163" s="153" t="s">
        <v>83</v>
      </c>
      <c r="AV163" s="150" t="s">
        <v>83</v>
      </c>
      <c r="AW163" s="150" t="s">
        <v>31</v>
      </c>
      <c r="AX163" s="150" t="s">
        <v>75</v>
      </c>
      <c r="AY163" s="153" t="s">
        <v>298</v>
      </c>
    </row>
    <row r="164" spans="2:51" s="150" customFormat="1" ht="12">
      <c r="B164" s="151"/>
      <c r="D164" s="152" t="s">
        <v>306</v>
      </c>
      <c r="E164" s="153" t="s">
        <v>1</v>
      </c>
      <c r="F164" s="154" t="s">
        <v>2756</v>
      </c>
      <c r="H164" s="155">
        <v>6.5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306</v>
      </c>
      <c r="AU164" s="153" t="s">
        <v>83</v>
      </c>
      <c r="AV164" s="150" t="s">
        <v>83</v>
      </c>
      <c r="AW164" s="150" t="s">
        <v>31</v>
      </c>
      <c r="AX164" s="150" t="s">
        <v>75</v>
      </c>
      <c r="AY164" s="153" t="s">
        <v>298</v>
      </c>
    </row>
    <row r="165" spans="2:51" s="167" customFormat="1" ht="12">
      <c r="B165" s="168"/>
      <c r="D165" s="152" t="s">
        <v>306</v>
      </c>
      <c r="E165" s="169" t="s">
        <v>1</v>
      </c>
      <c r="F165" s="170" t="s">
        <v>430</v>
      </c>
      <c r="H165" s="171">
        <v>26.5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306</v>
      </c>
      <c r="AU165" s="169" t="s">
        <v>83</v>
      </c>
      <c r="AV165" s="167" t="s">
        <v>304</v>
      </c>
      <c r="AW165" s="167" t="s">
        <v>31</v>
      </c>
      <c r="AX165" s="167" t="s">
        <v>8</v>
      </c>
      <c r="AY165" s="169" t="s">
        <v>298</v>
      </c>
    </row>
    <row r="166" spans="1:65" s="49" customFormat="1" ht="14.45" customHeight="1">
      <c r="A166" s="47"/>
      <c r="B166" s="46"/>
      <c r="C166" s="120" t="s">
        <v>421</v>
      </c>
      <c r="D166" s="120" t="s">
        <v>358</v>
      </c>
      <c r="E166" s="121" t="s">
        <v>2757</v>
      </c>
      <c r="F166" s="122" t="s">
        <v>2758</v>
      </c>
      <c r="G166" s="123" t="s">
        <v>392</v>
      </c>
      <c r="H166" s="124">
        <v>26.898</v>
      </c>
      <c r="I166" s="24"/>
      <c r="J166" s="125">
        <f>ROUND(I166*H166,0)</f>
        <v>0</v>
      </c>
      <c r="K166" s="122" t="s">
        <v>314</v>
      </c>
      <c r="L166" s="126"/>
      <c r="M166" s="127" t="s">
        <v>1</v>
      </c>
      <c r="N166" s="128" t="s">
        <v>40</v>
      </c>
      <c r="O166" s="129"/>
      <c r="P166" s="130">
        <f>O166*H166</f>
        <v>0</v>
      </c>
      <c r="Q166" s="130">
        <v>0.00214</v>
      </c>
      <c r="R166" s="130">
        <f>Q166*H166</f>
        <v>0.05756172</v>
      </c>
      <c r="S166" s="130">
        <v>0</v>
      </c>
      <c r="T166" s="131">
        <f>S166*H166</f>
        <v>0</v>
      </c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R166" s="132" t="s">
        <v>83</v>
      </c>
      <c r="AT166" s="132" t="s">
        <v>358</v>
      </c>
      <c r="AU166" s="132" t="s">
        <v>83</v>
      </c>
      <c r="AY166" s="39" t="s">
        <v>298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39" t="s">
        <v>8</v>
      </c>
      <c r="BK166" s="133">
        <f>ROUND(I166*H166,0)</f>
        <v>0</v>
      </c>
      <c r="BL166" s="39" t="s">
        <v>8</v>
      </c>
      <c r="BM166" s="132" t="s">
        <v>2759</v>
      </c>
    </row>
    <row r="167" spans="2:51" s="150" customFormat="1" ht="12">
      <c r="B167" s="151"/>
      <c r="D167" s="152" t="s">
        <v>306</v>
      </c>
      <c r="F167" s="154" t="s">
        <v>2760</v>
      </c>
      <c r="H167" s="155">
        <v>26.898</v>
      </c>
      <c r="L167" s="151"/>
      <c r="M167" s="156"/>
      <c r="N167" s="157"/>
      <c r="O167" s="157"/>
      <c r="P167" s="157"/>
      <c r="Q167" s="157"/>
      <c r="R167" s="157"/>
      <c r="S167" s="157"/>
      <c r="T167" s="158"/>
      <c r="AT167" s="153" t="s">
        <v>306</v>
      </c>
      <c r="AU167" s="153" t="s">
        <v>83</v>
      </c>
      <c r="AV167" s="150" t="s">
        <v>83</v>
      </c>
      <c r="AW167" s="150" t="s">
        <v>3</v>
      </c>
      <c r="AX167" s="150" t="s">
        <v>8</v>
      </c>
      <c r="AY167" s="153" t="s">
        <v>298</v>
      </c>
    </row>
    <row r="168" spans="1:65" s="49" customFormat="1" ht="24.2" customHeight="1">
      <c r="A168" s="47"/>
      <c r="B168" s="46"/>
      <c r="C168" s="135" t="s">
        <v>431</v>
      </c>
      <c r="D168" s="135" t="s">
        <v>300</v>
      </c>
      <c r="E168" s="136" t="s">
        <v>2761</v>
      </c>
      <c r="F168" s="137" t="s">
        <v>2762</v>
      </c>
      <c r="G168" s="138" t="s">
        <v>392</v>
      </c>
      <c r="H168" s="139">
        <v>30.1</v>
      </c>
      <c r="I168" s="23"/>
      <c r="J168" s="140">
        <f>ROUND(I168*H168,0)</f>
        <v>0</v>
      </c>
      <c r="K168" s="137" t="s">
        <v>314</v>
      </c>
      <c r="L168" s="46"/>
      <c r="M168" s="141" t="s">
        <v>1</v>
      </c>
      <c r="N168" s="142" t="s">
        <v>40</v>
      </c>
      <c r="O168" s="129"/>
      <c r="P168" s="130">
        <f>O168*H168</f>
        <v>0</v>
      </c>
      <c r="Q168" s="130">
        <v>0</v>
      </c>
      <c r="R168" s="130">
        <f>Q168*H168</f>
        <v>0</v>
      </c>
      <c r="S168" s="130">
        <v>0</v>
      </c>
      <c r="T168" s="131">
        <f>S168*H168</f>
        <v>0</v>
      </c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R168" s="132" t="s">
        <v>8</v>
      </c>
      <c r="AT168" s="132" t="s">
        <v>300</v>
      </c>
      <c r="AU168" s="132" t="s">
        <v>83</v>
      </c>
      <c r="AY168" s="39" t="s">
        <v>298</v>
      </c>
      <c r="BE168" s="133">
        <f>IF(N168="základní",J168,0)</f>
        <v>0</v>
      </c>
      <c r="BF168" s="133">
        <f>IF(N168="snížená",J168,0)</f>
        <v>0</v>
      </c>
      <c r="BG168" s="133">
        <f>IF(N168="zákl. přenesená",J168,0)</f>
        <v>0</v>
      </c>
      <c r="BH168" s="133">
        <f>IF(N168="sníž. přenesená",J168,0)</f>
        <v>0</v>
      </c>
      <c r="BI168" s="133">
        <f>IF(N168="nulová",J168,0)</f>
        <v>0</v>
      </c>
      <c r="BJ168" s="39" t="s">
        <v>8</v>
      </c>
      <c r="BK168" s="133">
        <f>ROUND(I168*H168,0)</f>
        <v>0</v>
      </c>
      <c r="BL168" s="39" t="s">
        <v>8</v>
      </c>
      <c r="BM168" s="132" t="s">
        <v>2763</v>
      </c>
    </row>
    <row r="169" spans="2:51" s="150" customFormat="1" ht="12">
      <c r="B169" s="151"/>
      <c r="D169" s="152" t="s">
        <v>306</v>
      </c>
      <c r="E169" s="153" t="s">
        <v>1</v>
      </c>
      <c r="F169" s="154" t="s">
        <v>2764</v>
      </c>
      <c r="H169" s="155">
        <v>17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306</v>
      </c>
      <c r="AU169" s="153" t="s">
        <v>83</v>
      </c>
      <c r="AV169" s="150" t="s">
        <v>83</v>
      </c>
      <c r="AW169" s="150" t="s">
        <v>31</v>
      </c>
      <c r="AX169" s="150" t="s">
        <v>75</v>
      </c>
      <c r="AY169" s="153" t="s">
        <v>298</v>
      </c>
    </row>
    <row r="170" spans="2:51" s="150" customFormat="1" ht="12">
      <c r="B170" s="151"/>
      <c r="D170" s="152" t="s">
        <v>306</v>
      </c>
      <c r="E170" s="153" t="s">
        <v>1</v>
      </c>
      <c r="F170" s="154" t="s">
        <v>2765</v>
      </c>
      <c r="H170" s="155">
        <v>7.1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306</v>
      </c>
      <c r="AU170" s="153" t="s">
        <v>83</v>
      </c>
      <c r="AV170" s="150" t="s">
        <v>83</v>
      </c>
      <c r="AW170" s="150" t="s">
        <v>31</v>
      </c>
      <c r="AX170" s="150" t="s">
        <v>75</v>
      </c>
      <c r="AY170" s="153" t="s">
        <v>298</v>
      </c>
    </row>
    <row r="171" spans="2:51" s="150" customFormat="1" ht="12">
      <c r="B171" s="151"/>
      <c r="D171" s="152" t="s">
        <v>306</v>
      </c>
      <c r="E171" s="153" t="s">
        <v>1</v>
      </c>
      <c r="F171" s="154" t="s">
        <v>2766</v>
      </c>
      <c r="H171" s="155">
        <v>6</v>
      </c>
      <c r="L171" s="151"/>
      <c r="M171" s="156"/>
      <c r="N171" s="157"/>
      <c r="O171" s="157"/>
      <c r="P171" s="157"/>
      <c r="Q171" s="157"/>
      <c r="R171" s="157"/>
      <c r="S171" s="157"/>
      <c r="T171" s="158"/>
      <c r="AT171" s="153" t="s">
        <v>306</v>
      </c>
      <c r="AU171" s="153" t="s">
        <v>83</v>
      </c>
      <c r="AV171" s="150" t="s">
        <v>83</v>
      </c>
      <c r="AW171" s="150" t="s">
        <v>31</v>
      </c>
      <c r="AX171" s="150" t="s">
        <v>75</v>
      </c>
      <c r="AY171" s="153" t="s">
        <v>298</v>
      </c>
    </row>
    <row r="172" spans="2:51" s="167" customFormat="1" ht="12">
      <c r="B172" s="168"/>
      <c r="D172" s="152" t="s">
        <v>306</v>
      </c>
      <c r="E172" s="169" t="s">
        <v>1</v>
      </c>
      <c r="F172" s="170" t="s">
        <v>430</v>
      </c>
      <c r="H172" s="171">
        <v>30.1</v>
      </c>
      <c r="L172" s="168"/>
      <c r="M172" s="172"/>
      <c r="N172" s="173"/>
      <c r="O172" s="173"/>
      <c r="P172" s="173"/>
      <c r="Q172" s="173"/>
      <c r="R172" s="173"/>
      <c r="S172" s="173"/>
      <c r="T172" s="174"/>
      <c r="AT172" s="169" t="s">
        <v>306</v>
      </c>
      <c r="AU172" s="169" t="s">
        <v>83</v>
      </c>
      <c r="AV172" s="167" t="s">
        <v>304</v>
      </c>
      <c r="AW172" s="167" t="s">
        <v>31</v>
      </c>
      <c r="AX172" s="167" t="s">
        <v>8</v>
      </c>
      <c r="AY172" s="169" t="s">
        <v>298</v>
      </c>
    </row>
    <row r="173" spans="1:65" s="49" customFormat="1" ht="24">
      <c r="A173" s="47"/>
      <c r="B173" s="46"/>
      <c r="C173" s="120" t="s">
        <v>435</v>
      </c>
      <c r="D173" s="120" t="s">
        <v>358</v>
      </c>
      <c r="E173" s="121" t="s">
        <v>2767</v>
      </c>
      <c r="F173" s="122" t="s">
        <v>2768</v>
      </c>
      <c r="G173" s="123" t="s">
        <v>392</v>
      </c>
      <c r="H173" s="124">
        <v>30.552</v>
      </c>
      <c r="I173" s="24"/>
      <c r="J173" s="125">
        <f>ROUND(I173*H173,0)</f>
        <v>0</v>
      </c>
      <c r="K173" s="122" t="s">
        <v>314</v>
      </c>
      <c r="L173" s="126"/>
      <c r="M173" s="127" t="s">
        <v>1</v>
      </c>
      <c r="N173" s="128" t="s">
        <v>40</v>
      </c>
      <c r="O173" s="129"/>
      <c r="P173" s="130">
        <f>O173*H173</f>
        <v>0</v>
      </c>
      <c r="Q173" s="130">
        <v>0.00318</v>
      </c>
      <c r="R173" s="130">
        <f>Q173*H173</f>
        <v>0.09715536</v>
      </c>
      <c r="S173" s="130">
        <v>0</v>
      </c>
      <c r="T173" s="131">
        <f>S173*H173</f>
        <v>0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R173" s="132" t="s">
        <v>83</v>
      </c>
      <c r="AT173" s="132" t="s">
        <v>358</v>
      </c>
      <c r="AU173" s="132" t="s">
        <v>83</v>
      </c>
      <c r="AY173" s="39" t="s">
        <v>298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39" t="s">
        <v>8</v>
      </c>
      <c r="BK173" s="133">
        <f>ROUND(I173*H173,0)</f>
        <v>0</v>
      </c>
      <c r="BL173" s="39" t="s">
        <v>8</v>
      </c>
      <c r="BM173" s="132" t="s">
        <v>2769</v>
      </c>
    </row>
    <row r="174" spans="2:51" s="150" customFormat="1" ht="12">
      <c r="B174" s="151"/>
      <c r="D174" s="152" t="s">
        <v>306</v>
      </c>
      <c r="F174" s="154" t="s">
        <v>2770</v>
      </c>
      <c r="H174" s="155">
        <v>30.552</v>
      </c>
      <c r="L174" s="151"/>
      <c r="M174" s="156"/>
      <c r="N174" s="157"/>
      <c r="O174" s="157"/>
      <c r="P174" s="157"/>
      <c r="Q174" s="157"/>
      <c r="R174" s="157"/>
      <c r="S174" s="157"/>
      <c r="T174" s="158"/>
      <c r="AT174" s="153" t="s">
        <v>306</v>
      </c>
      <c r="AU174" s="153" t="s">
        <v>83</v>
      </c>
      <c r="AV174" s="150" t="s">
        <v>83</v>
      </c>
      <c r="AW174" s="150" t="s">
        <v>3</v>
      </c>
      <c r="AX174" s="150" t="s">
        <v>8</v>
      </c>
      <c r="AY174" s="153" t="s">
        <v>298</v>
      </c>
    </row>
    <row r="175" spans="1:65" s="49" customFormat="1" ht="24.2" customHeight="1">
      <c r="A175" s="47"/>
      <c r="B175" s="46"/>
      <c r="C175" s="135" t="s">
        <v>442</v>
      </c>
      <c r="D175" s="135" t="s">
        <v>300</v>
      </c>
      <c r="E175" s="136" t="s">
        <v>2771</v>
      </c>
      <c r="F175" s="137" t="s">
        <v>2772</v>
      </c>
      <c r="G175" s="138" t="s">
        <v>392</v>
      </c>
      <c r="H175" s="139">
        <v>15</v>
      </c>
      <c r="I175" s="23"/>
      <c r="J175" s="140">
        <f>ROUND(I175*H175,0)</f>
        <v>0</v>
      </c>
      <c r="K175" s="137" t="s">
        <v>314</v>
      </c>
      <c r="L175" s="46"/>
      <c r="M175" s="141" t="s">
        <v>1</v>
      </c>
      <c r="N175" s="142" t="s">
        <v>40</v>
      </c>
      <c r="O175" s="129"/>
      <c r="P175" s="130">
        <f>O175*H175</f>
        <v>0</v>
      </c>
      <c r="Q175" s="130">
        <v>1E-05</v>
      </c>
      <c r="R175" s="130">
        <f>Q175*H175</f>
        <v>0.00015000000000000001</v>
      </c>
      <c r="S175" s="130">
        <v>0</v>
      </c>
      <c r="T175" s="131">
        <f>S175*H175</f>
        <v>0</v>
      </c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R175" s="132" t="s">
        <v>8</v>
      </c>
      <c r="AT175" s="132" t="s">
        <v>300</v>
      </c>
      <c r="AU175" s="132" t="s">
        <v>83</v>
      </c>
      <c r="AY175" s="39" t="s">
        <v>298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39" t="s">
        <v>8</v>
      </c>
      <c r="BK175" s="133">
        <f>ROUND(I175*H175,0)</f>
        <v>0</v>
      </c>
      <c r="BL175" s="39" t="s">
        <v>8</v>
      </c>
      <c r="BM175" s="132" t="s">
        <v>2773</v>
      </c>
    </row>
    <row r="176" spans="2:51" s="150" customFormat="1" ht="12">
      <c r="B176" s="151"/>
      <c r="D176" s="152" t="s">
        <v>306</v>
      </c>
      <c r="E176" s="153" t="s">
        <v>1</v>
      </c>
      <c r="F176" s="154" t="s">
        <v>2774</v>
      </c>
      <c r="H176" s="155">
        <v>12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306</v>
      </c>
      <c r="AU176" s="153" t="s">
        <v>83</v>
      </c>
      <c r="AV176" s="150" t="s">
        <v>83</v>
      </c>
      <c r="AW176" s="150" t="s">
        <v>31</v>
      </c>
      <c r="AX176" s="150" t="s">
        <v>75</v>
      </c>
      <c r="AY176" s="153" t="s">
        <v>298</v>
      </c>
    </row>
    <row r="177" spans="2:51" s="150" customFormat="1" ht="12">
      <c r="B177" s="151"/>
      <c r="D177" s="152" t="s">
        <v>306</v>
      </c>
      <c r="E177" s="153" t="s">
        <v>1</v>
      </c>
      <c r="F177" s="154" t="s">
        <v>2775</v>
      </c>
      <c r="H177" s="155">
        <v>15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306</v>
      </c>
      <c r="AU177" s="153" t="s">
        <v>83</v>
      </c>
      <c r="AV177" s="150" t="s">
        <v>83</v>
      </c>
      <c r="AW177" s="150" t="s">
        <v>31</v>
      </c>
      <c r="AX177" s="150" t="s">
        <v>8</v>
      </c>
      <c r="AY177" s="153" t="s">
        <v>298</v>
      </c>
    </row>
    <row r="178" spans="1:65" s="49" customFormat="1" ht="24">
      <c r="A178" s="47"/>
      <c r="B178" s="46"/>
      <c r="C178" s="120" t="s">
        <v>448</v>
      </c>
      <c r="D178" s="120" t="s">
        <v>358</v>
      </c>
      <c r="E178" s="121" t="s">
        <v>2776</v>
      </c>
      <c r="F178" s="122" t="s">
        <v>2777</v>
      </c>
      <c r="G178" s="123" t="s">
        <v>392</v>
      </c>
      <c r="H178" s="124">
        <v>15.45</v>
      </c>
      <c r="I178" s="24"/>
      <c r="J178" s="125">
        <f>ROUND(I178*H178,0)</f>
        <v>0</v>
      </c>
      <c r="K178" s="122" t="s">
        <v>314</v>
      </c>
      <c r="L178" s="126"/>
      <c r="M178" s="127" t="s">
        <v>1</v>
      </c>
      <c r="N178" s="128" t="s">
        <v>40</v>
      </c>
      <c r="O178" s="129"/>
      <c r="P178" s="130">
        <f>O178*H178</f>
        <v>0</v>
      </c>
      <c r="Q178" s="130">
        <v>0.00449</v>
      </c>
      <c r="R178" s="130">
        <f>Q178*H178</f>
        <v>0.0693705</v>
      </c>
      <c r="S178" s="130">
        <v>0</v>
      </c>
      <c r="T178" s="131">
        <f>S178*H178</f>
        <v>0</v>
      </c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R178" s="132" t="s">
        <v>83</v>
      </c>
      <c r="AT178" s="132" t="s">
        <v>358</v>
      </c>
      <c r="AU178" s="132" t="s">
        <v>83</v>
      </c>
      <c r="AY178" s="39" t="s">
        <v>298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39" t="s">
        <v>8</v>
      </c>
      <c r="BK178" s="133">
        <f>ROUND(I178*H178,0)</f>
        <v>0</v>
      </c>
      <c r="BL178" s="39" t="s">
        <v>8</v>
      </c>
      <c r="BM178" s="132" t="s">
        <v>2778</v>
      </c>
    </row>
    <row r="179" spans="2:51" s="150" customFormat="1" ht="12">
      <c r="B179" s="151"/>
      <c r="D179" s="152" t="s">
        <v>306</v>
      </c>
      <c r="F179" s="154" t="s">
        <v>2779</v>
      </c>
      <c r="H179" s="155">
        <v>15.45</v>
      </c>
      <c r="L179" s="151"/>
      <c r="M179" s="156"/>
      <c r="N179" s="157"/>
      <c r="O179" s="157"/>
      <c r="P179" s="157"/>
      <c r="Q179" s="157"/>
      <c r="R179" s="157"/>
      <c r="S179" s="157"/>
      <c r="T179" s="158"/>
      <c r="AT179" s="153" t="s">
        <v>306</v>
      </c>
      <c r="AU179" s="153" t="s">
        <v>83</v>
      </c>
      <c r="AV179" s="150" t="s">
        <v>83</v>
      </c>
      <c r="AW179" s="150" t="s">
        <v>3</v>
      </c>
      <c r="AX179" s="150" t="s">
        <v>8</v>
      </c>
      <c r="AY179" s="153" t="s">
        <v>298</v>
      </c>
    </row>
    <row r="180" spans="1:65" s="49" customFormat="1" ht="24.2" customHeight="1">
      <c r="A180" s="47"/>
      <c r="B180" s="46"/>
      <c r="C180" s="135" t="s">
        <v>454</v>
      </c>
      <c r="D180" s="135" t="s">
        <v>300</v>
      </c>
      <c r="E180" s="136" t="s">
        <v>2780</v>
      </c>
      <c r="F180" s="137" t="s">
        <v>2781</v>
      </c>
      <c r="G180" s="138" t="s">
        <v>392</v>
      </c>
      <c r="H180" s="139">
        <v>92.6</v>
      </c>
      <c r="I180" s="23"/>
      <c r="J180" s="140">
        <f>ROUND(I180*H180,0)</f>
        <v>0</v>
      </c>
      <c r="K180" s="137" t="s">
        <v>314</v>
      </c>
      <c r="L180" s="46"/>
      <c r="M180" s="141" t="s">
        <v>1</v>
      </c>
      <c r="N180" s="142" t="s">
        <v>40</v>
      </c>
      <c r="O180" s="129"/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R180" s="132" t="s">
        <v>8</v>
      </c>
      <c r="AT180" s="132" t="s">
        <v>300</v>
      </c>
      <c r="AU180" s="132" t="s">
        <v>83</v>
      </c>
      <c r="AY180" s="39" t="s">
        <v>298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39" t="s">
        <v>8</v>
      </c>
      <c r="BK180" s="133">
        <f>ROUND(I180*H180,0)</f>
        <v>0</v>
      </c>
      <c r="BL180" s="39" t="s">
        <v>8</v>
      </c>
      <c r="BM180" s="132" t="s">
        <v>2782</v>
      </c>
    </row>
    <row r="181" spans="2:51" s="150" customFormat="1" ht="12">
      <c r="B181" s="151"/>
      <c r="D181" s="152" t="s">
        <v>306</v>
      </c>
      <c r="E181" s="153" t="s">
        <v>1</v>
      </c>
      <c r="F181" s="154" t="s">
        <v>2783</v>
      </c>
      <c r="H181" s="155">
        <v>6</v>
      </c>
      <c r="L181" s="151"/>
      <c r="M181" s="156"/>
      <c r="N181" s="157"/>
      <c r="O181" s="157"/>
      <c r="P181" s="157"/>
      <c r="Q181" s="157"/>
      <c r="R181" s="157"/>
      <c r="S181" s="157"/>
      <c r="T181" s="158"/>
      <c r="AT181" s="153" t="s">
        <v>306</v>
      </c>
      <c r="AU181" s="153" t="s">
        <v>83</v>
      </c>
      <c r="AV181" s="150" t="s">
        <v>83</v>
      </c>
      <c r="AW181" s="150" t="s">
        <v>31</v>
      </c>
      <c r="AX181" s="150" t="s">
        <v>75</v>
      </c>
      <c r="AY181" s="153" t="s">
        <v>298</v>
      </c>
    </row>
    <row r="182" spans="2:51" s="150" customFormat="1" ht="12">
      <c r="B182" s="151"/>
      <c r="D182" s="152" t="s">
        <v>306</v>
      </c>
      <c r="E182" s="153" t="s">
        <v>1</v>
      </c>
      <c r="F182" s="154" t="s">
        <v>2784</v>
      </c>
      <c r="H182" s="155">
        <v>21</v>
      </c>
      <c r="L182" s="151"/>
      <c r="M182" s="156"/>
      <c r="N182" s="157"/>
      <c r="O182" s="157"/>
      <c r="P182" s="157"/>
      <c r="Q182" s="157"/>
      <c r="R182" s="157"/>
      <c r="S182" s="157"/>
      <c r="T182" s="158"/>
      <c r="AT182" s="153" t="s">
        <v>306</v>
      </c>
      <c r="AU182" s="153" t="s">
        <v>83</v>
      </c>
      <c r="AV182" s="150" t="s">
        <v>83</v>
      </c>
      <c r="AW182" s="150" t="s">
        <v>31</v>
      </c>
      <c r="AX182" s="150" t="s">
        <v>75</v>
      </c>
      <c r="AY182" s="153" t="s">
        <v>298</v>
      </c>
    </row>
    <row r="183" spans="2:51" s="150" customFormat="1" ht="12">
      <c r="B183" s="151"/>
      <c r="D183" s="152" t="s">
        <v>306</v>
      </c>
      <c r="E183" s="153" t="s">
        <v>1</v>
      </c>
      <c r="F183" s="154" t="s">
        <v>2785</v>
      </c>
      <c r="H183" s="155">
        <v>23</v>
      </c>
      <c r="L183" s="151"/>
      <c r="M183" s="156"/>
      <c r="N183" s="157"/>
      <c r="O183" s="157"/>
      <c r="P183" s="157"/>
      <c r="Q183" s="157"/>
      <c r="R183" s="157"/>
      <c r="S183" s="157"/>
      <c r="T183" s="158"/>
      <c r="AT183" s="153" t="s">
        <v>306</v>
      </c>
      <c r="AU183" s="153" t="s">
        <v>83</v>
      </c>
      <c r="AV183" s="150" t="s">
        <v>83</v>
      </c>
      <c r="AW183" s="150" t="s">
        <v>31</v>
      </c>
      <c r="AX183" s="150" t="s">
        <v>75</v>
      </c>
      <c r="AY183" s="153" t="s">
        <v>298</v>
      </c>
    </row>
    <row r="184" spans="2:51" s="150" customFormat="1" ht="12">
      <c r="B184" s="151"/>
      <c r="D184" s="152" t="s">
        <v>306</v>
      </c>
      <c r="E184" s="153" t="s">
        <v>1</v>
      </c>
      <c r="F184" s="154" t="s">
        <v>2786</v>
      </c>
      <c r="H184" s="155">
        <v>2.5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306</v>
      </c>
      <c r="AU184" s="153" t="s">
        <v>83</v>
      </c>
      <c r="AV184" s="150" t="s">
        <v>83</v>
      </c>
      <c r="AW184" s="150" t="s">
        <v>31</v>
      </c>
      <c r="AX184" s="150" t="s">
        <v>75</v>
      </c>
      <c r="AY184" s="153" t="s">
        <v>298</v>
      </c>
    </row>
    <row r="185" spans="2:51" s="150" customFormat="1" ht="12">
      <c r="B185" s="151"/>
      <c r="D185" s="152" t="s">
        <v>306</v>
      </c>
      <c r="E185" s="153" t="s">
        <v>1</v>
      </c>
      <c r="F185" s="154" t="s">
        <v>2787</v>
      </c>
      <c r="H185" s="155">
        <v>3</v>
      </c>
      <c r="L185" s="151"/>
      <c r="M185" s="156"/>
      <c r="N185" s="157"/>
      <c r="O185" s="157"/>
      <c r="P185" s="157"/>
      <c r="Q185" s="157"/>
      <c r="R185" s="157"/>
      <c r="S185" s="157"/>
      <c r="T185" s="158"/>
      <c r="AT185" s="153" t="s">
        <v>306</v>
      </c>
      <c r="AU185" s="153" t="s">
        <v>83</v>
      </c>
      <c r="AV185" s="150" t="s">
        <v>83</v>
      </c>
      <c r="AW185" s="150" t="s">
        <v>31</v>
      </c>
      <c r="AX185" s="150" t="s">
        <v>75</v>
      </c>
      <c r="AY185" s="153" t="s">
        <v>298</v>
      </c>
    </row>
    <row r="186" spans="2:51" s="150" customFormat="1" ht="12">
      <c r="B186" s="151"/>
      <c r="D186" s="152" t="s">
        <v>306</v>
      </c>
      <c r="E186" s="153" t="s">
        <v>1</v>
      </c>
      <c r="F186" s="154" t="s">
        <v>2788</v>
      </c>
      <c r="H186" s="155">
        <v>5.1</v>
      </c>
      <c r="L186" s="151"/>
      <c r="M186" s="156"/>
      <c r="N186" s="157"/>
      <c r="O186" s="157"/>
      <c r="P186" s="157"/>
      <c r="Q186" s="157"/>
      <c r="R186" s="157"/>
      <c r="S186" s="157"/>
      <c r="T186" s="158"/>
      <c r="AT186" s="153" t="s">
        <v>306</v>
      </c>
      <c r="AU186" s="153" t="s">
        <v>83</v>
      </c>
      <c r="AV186" s="150" t="s">
        <v>83</v>
      </c>
      <c r="AW186" s="150" t="s">
        <v>31</v>
      </c>
      <c r="AX186" s="150" t="s">
        <v>75</v>
      </c>
      <c r="AY186" s="153" t="s">
        <v>298</v>
      </c>
    </row>
    <row r="187" spans="2:51" s="150" customFormat="1" ht="12">
      <c r="B187" s="151"/>
      <c r="D187" s="152" t="s">
        <v>306</v>
      </c>
      <c r="E187" s="153" t="s">
        <v>1</v>
      </c>
      <c r="F187" s="154" t="s">
        <v>2789</v>
      </c>
      <c r="H187" s="155">
        <v>32</v>
      </c>
      <c r="L187" s="151"/>
      <c r="M187" s="156"/>
      <c r="N187" s="157"/>
      <c r="O187" s="157"/>
      <c r="P187" s="157"/>
      <c r="Q187" s="157"/>
      <c r="R187" s="157"/>
      <c r="S187" s="157"/>
      <c r="T187" s="158"/>
      <c r="AT187" s="153" t="s">
        <v>306</v>
      </c>
      <c r="AU187" s="153" t="s">
        <v>83</v>
      </c>
      <c r="AV187" s="150" t="s">
        <v>83</v>
      </c>
      <c r="AW187" s="150" t="s">
        <v>31</v>
      </c>
      <c r="AX187" s="150" t="s">
        <v>75</v>
      </c>
      <c r="AY187" s="153" t="s">
        <v>298</v>
      </c>
    </row>
    <row r="188" spans="2:51" s="167" customFormat="1" ht="12">
      <c r="B188" s="168"/>
      <c r="D188" s="152" t="s">
        <v>306</v>
      </c>
      <c r="E188" s="169" t="s">
        <v>1</v>
      </c>
      <c r="F188" s="170" t="s">
        <v>430</v>
      </c>
      <c r="H188" s="171">
        <v>92.6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306</v>
      </c>
      <c r="AU188" s="169" t="s">
        <v>83</v>
      </c>
      <c r="AV188" s="167" t="s">
        <v>304</v>
      </c>
      <c r="AW188" s="167" t="s">
        <v>31</v>
      </c>
      <c r="AX188" s="167" t="s">
        <v>8</v>
      </c>
      <c r="AY188" s="169" t="s">
        <v>298</v>
      </c>
    </row>
    <row r="189" spans="1:65" s="49" customFormat="1" ht="24">
      <c r="A189" s="47"/>
      <c r="B189" s="46"/>
      <c r="C189" s="120" t="s">
        <v>459</v>
      </c>
      <c r="D189" s="120" t="s">
        <v>358</v>
      </c>
      <c r="E189" s="121" t="s">
        <v>2624</v>
      </c>
      <c r="F189" s="122" t="s">
        <v>2625</v>
      </c>
      <c r="G189" s="123" t="s">
        <v>392</v>
      </c>
      <c r="H189" s="124">
        <v>93.989</v>
      </c>
      <c r="I189" s="24"/>
      <c r="J189" s="125">
        <f>ROUND(I189*H189,0)</f>
        <v>0</v>
      </c>
      <c r="K189" s="122" t="s">
        <v>314</v>
      </c>
      <c r="L189" s="126"/>
      <c r="M189" s="127" t="s">
        <v>1</v>
      </c>
      <c r="N189" s="128" t="s">
        <v>40</v>
      </c>
      <c r="O189" s="129"/>
      <c r="P189" s="130">
        <f>O189*H189</f>
        <v>0</v>
      </c>
      <c r="Q189" s="130">
        <v>0.00674</v>
      </c>
      <c r="R189" s="130">
        <f>Q189*H189</f>
        <v>0.6334858600000001</v>
      </c>
      <c r="S189" s="130">
        <v>0</v>
      </c>
      <c r="T189" s="131">
        <f>S189*H189</f>
        <v>0</v>
      </c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R189" s="132" t="s">
        <v>83</v>
      </c>
      <c r="AT189" s="132" t="s">
        <v>358</v>
      </c>
      <c r="AU189" s="132" t="s">
        <v>83</v>
      </c>
      <c r="AY189" s="39" t="s">
        <v>298</v>
      </c>
      <c r="BE189" s="133">
        <f>IF(N189="základní",J189,0)</f>
        <v>0</v>
      </c>
      <c r="BF189" s="133">
        <f>IF(N189="snížená",J189,0)</f>
        <v>0</v>
      </c>
      <c r="BG189" s="133">
        <f>IF(N189="zákl. přenesená",J189,0)</f>
        <v>0</v>
      </c>
      <c r="BH189" s="133">
        <f>IF(N189="sníž. přenesená",J189,0)</f>
        <v>0</v>
      </c>
      <c r="BI189" s="133">
        <f>IF(N189="nulová",J189,0)</f>
        <v>0</v>
      </c>
      <c r="BJ189" s="39" t="s">
        <v>8</v>
      </c>
      <c r="BK189" s="133">
        <f>ROUND(I189*H189,0)</f>
        <v>0</v>
      </c>
      <c r="BL189" s="39" t="s">
        <v>8</v>
      </c>
      <c r="BM189" s="132" t="s">
        <v>2790</v>
      </c>
    </row>
    <row r="190" spans="2:51" s="150" customFormat="1" ht="12">
      <c r="B190" s="151"/>
      <c r="D190" s="152" t="s">
        <v>306</v>
      </c>
      <c r="F190" s="154" t="s">
        <v>2791</v>
      </c>
      <c r="H190" s="155">
        <v>93.989</v>
      </c>
      <c r="L190" s="151"/>
      <c r="M190" s="156"/>
      <c r="N190" s="157"/>
      <c r="O190" s="157"/>
      <c r="P190" s="157"/>
      <c r="Q190" s="157"/>
      <c r="R190" s="157"/>
      <c r="S190" s="157"/>
      <c r="T190" s="158"/>
      <c r="AT190" s="153" t="s">
        <v>306</v>
      </c>
      <c r="AU190" s="153" t="s">
        <v>83</v>
      </c>
      <c r="AV190" s="150" t="s">
        <v>83</v>
      </c>
      <c r="AW190" s="150" t="s">
        <v>3</v>
      </c>
      <c r="AX190" s="150" t="s">
        <v>8</v>
      </c>
      <c r="AY190" s="153" t="s">
        <v>298</v>
      </c>
    </row>
    <row r="191" spans="1:65" s="49" customFormat="1" ht="14.45" customHeight="1">
      <c r="A191" s="47"/>
      <c r="B191" s="46"/>
      <c r="C191" s="135" t="s">
        <v>465</v>
      </c>
      <c r="D191" s="135" t="s">
        <v>300</v>
      </c>
      <c r="E191" s="136" t="s">
        <v>2792</v>
      </c>
      <c r="F191" s="137" t="s">
        <v>2793</v>
      </c>
      <c r="G191" s="138" t="s">
        <v>438</v>
      </c>
      <c r="H191" s="139">
        <v>2</v>
      </c>
      <c r="I191" s="23"/>
      <c r="J191" s="140">
        <f>ROUND(I191*H191,0)</f>
        <v>0</v>
      </c>
      <c r="K191" s="137" t="s">
        <v>1</v>
      </c>
      <c r="L191" s="46"/>
      <c r="M191" s="141" t="s">
        <v>1</v>
      </c>
      <c r="N191" s="142" t="s">
        <v>40</v>
      </c>
      <c r="O191" s="129"/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R191" s="132" t="s">
        <v>8</v>
      </c>
      <c r="AT191" s="132" t="s">
        <v>300</v>
      </c>
      <c r="AU191" s="132" t="s">
        <v>83</v>
      </c>
      <c r="AY191" s="39" t="s">
        <v>298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39" t="s">
        <v>8</v>
      </c>
      <c r="BK191" s="133">
        <f>ROUND(I191*H191,0)</f>
        <v>0</v>
      </c>
      <c r="BL191" s="39" t="s">
        <v>8</v>
      </c>
      <c r="BM191" s="132" t="s">
        <v>2794</v>
      </c>
    </row>
    <row r="192" spans="1:65" s="49" customFormat="1" ht="14.45" customHeight="1">
      <c r="A192" s="47"/>
      <c r="B192" s="46"/>
      <c r="C192" s="135" t="s">
        <v>471</v>
      </c>
      <c r="D192" s="135" t="s">
        <v>300</v>
      </c>
      <c r="E192" s="136" t="s">
        <v>2795</v>
      </c>
      <c r="F192" s="137" t="s">
        <v>2796</v>
      </c>
      <c r="G192" s="138" t="s">
        <v>438</v>
      </c>
      <c r="H192" s="139">
        <v>1</v>
      </c>
      <c r="I192" s="23"/>
      <c r="J192" s="140">
        <f>ROUND(I192*H192,0)</f>
        <v>0</v>
      </c>
      <c r="K192" s="137" t="s">
        <v>1</v>
      </c>
      <c r="L192" s="46"/>
      <c r="M192" s="141" t="s">
        <v>1</v>
      </c>
      <c r="N192" s="142" t="s">
        <v>40</v>
      </c>
      <c r="O192" s="129"/>
      <c r="P192" s="130">
        <f>O192*H192</f>
        <v>0</v>
      </c>
      <c r="Q192" s="130">
        <v>0</v>
      </c>
      <c r="R192" s="130">
        <f>Q192*H192</f>
        <v>0</v>
      </c>
      <c r="S192" s="130">
        <v>0</v>
      </c>
      <c r="T192" s="131">
        <f>S192*H192</f>
        <v>0</v>
      </c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R192" s="132" t="s">
        <v>8</v>
      </c>
      <c r="AT192" s="132" t="s">
        <v>300</v>
      </c>
      <c r="AU192" s="132" t="s">
        <v>83</v>
      </c>
      <c r="AY192" s="39" t="s">
        <v>298</v>
      </c>
      <c r="BE192" s="133">
        <f>IF(N192="základní",J192,0)</f>
        <v>0</v>
      </c>
      <c r="BF192" s="133">
        <f>IF(N192="snížená",J192,0)</f>
        <v>0</v>
      </c>
      <c r="BG192" s="133">
        <f>IF(N192="zákl. přenesená",J192,0)</f>
        <v>0</v>
      </c>
      <c r="BH192" s="133">
        <f>IF(N192="sníž. přenesená",J192,0)</f>
        <v>0</v>
      </c>
      <c r="BI192" s="133">
        <f>IF(N192="nulová",J192,0)</f>
        <v>0</v>
      </c>
      <c r="BJ192" s="39" t="s">
        <v>8</v>
      </c>
      <c r="BK192" s="133">
        <f>ROUND(I192*H192,0)</f>
        <v>0</v>
      </c>
      <c r="BL192" s="39" t="s">
        <v>8</v>
      </c>
      <c r="BM192" s="132" t="s">
        <v>2797</v>
      </c>
    </row>
    <row r="193" spans="1:65" s="49" customFormat="1" ht="24.2" customHeight="1">
      <c r="A193" s="47"/>
      <c r="B193" s="46"/>
      <c r="C193" s="135" t="s">
        <v>475</v>
      </c>
      <c r="D193" s="135" t="s">
        <v>300</v>
      </c>
      <c r="E193" s="136" t="s">
        <v>2798</v>
      </c>
      <c r="F193" s="137" t="s">
        <v>2799</v>
      </c>
      <c r="G193" s="138" t="s">
        <v>392</v>
      </c>
      <c r="H193" s="139">
        <v>26.5</v>
      </c>
      <c r="I193" s="23"/>
      <c r="J193" s="140">
        <f>ROUND(I193*H193,0)</f>
        <v>0</v>
      </c>
      <c r="K193" s="137" t="s">
        <v>314</v>
      </c>
      <c r="L193" s="46"/>
      <c r="M193" s="141" t="s">
        <v>1</v>
      </c>
      <c r="N193" s="142" t="s">
        <v>40</v>
      </c>
      <c r="O193" s="129"/>
      <c r="P193" s="130">
        <f>O193*H193</f>
        <v>0</v>
      </c>
      <c r="Q193" s="130">
        <v>1E-05</v>
      </c>
      <c r="R193" s="130">
        <f>Q193*H193</f>
        <v>0.00026500000000000004</v>
      </c>
      <c r="S193" s="130">
        <v>0</v>
      </c>
      <c r="T193" s="131">
        <f>S193*H193</f>
        <v>0</v>
      </c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R193" s="132" t="s">
        <v>8</v>
      </c>
      <c r="AT193" s="132" t="s">
        <v>300</v>
      </c>
      <c r="AU193" s="132" t="s">
        <v>83</v>
      </c>
      <c r="AY193" s="39" t="s">
        <v>298</v>
      </c>
      <c r="BE193" s="133">
        <f>IF(N193="základní",J193,0)</f>
        <v>0</v>
      </c>
      <c r="BF193" s="133">
        <f>IF(N193="snížená",J193,0)</f>
        <v>0</v>
      </c>
      <c r="BG193" s="133">
        <f>IF(N193="zákl. přenesená",J193,0)</f>
        <v>0</v>
      </c>
      <c r="BH193" s="133">
        <f>IF(N193="sníž. přenesená",J193,0)</f>
        <v>0</v>
      </c>
      <c r="BI193" s="133">
        <f>IF(N193="nulová",J193,0)</f>
        <v>0</v>
      </c>
      <c r="BJ193" s="39" t="s">
        <v>8</v>
      </c>
      <c r="BK193" s="133">
        <f>ROUND(I193*H193,0)</f>
        <v>0</v>
      </c>
      <c r="BL193" s="39" t="s">
        <v>8</v>
      </c>
      <c r="BM193" s="132" t="s">
        <v>2800</v>
      </c>
    </row>
    <row r="194" spans="2:51" s="150" customFormat="1" ht="12">
      <c r="B194" s="151"/>
      <c r="D194" s="152" t="s">
        <v>306</v>
      </c>
      <c r="E194" s="153" t="s">
        <v>1</v>
      </c>
      <c r="F194" s="154" t="s">
        <v>2801</v>
      </c>
      <c r="H194" s="155">
        <v>26.5</v>
      </c>
      <c r="L194" s="151"/>
      <c r="M194" s="156"/>
      <c r="N194" s="157"/>
      <c r="O194" s="157"/>
      <c r="P194" s="157"/>
      <c r="Q194" s="157"/>
      <c r="R194" s="157"/>
      <c r="S194" s="157"/>
      <c r="T194" s="158"/>
      <c r="AT194" s="153" t="s">
        <v>306</v>
      </c>
      <c r="AU194" s="153" t="s">
        <v>83</v>
      </c>
      <c r="AV194" s="150" t="s">
        <v>83</v>
      </c>
      <c r="AW194" s="150" t="s">
        <v>31</v>
      </c>
      <c r="AX194" s="150" t="s">
        <v>75</v>
      </c>
      <c r="AY194" s="153" t="s">
        <v>298</v>
      </c>
    </row>
    <row r="195" spans="2:51" s="167" customFormat="1" ht="12">
      <c r="B195" s="168"/>
      <c r="D195" s="152" t="s">
        <v>306</v>
      </c>
      <c r="E195" s="169" t="s">
        <v>1</v>
      </c>
      <c r="F195" s="170" t="s">
        <v>430</v>
      </c>
      <c r="H195" s="171">
        <v>26.5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306</v>
      </c>
      <c r="AU195" s="169" t="s">
        <v>83</v>
      </c>
      <c r="AV195" s="167" t="s">
        <v>304</v>
      </c>
      <c r="AW195" s="167" t="s">
        <v>31</v>
      </c>
      <c r="AX195" s="167" t="s">
        <v>8</v>
      </c>
      <c r="AY195" s="169" t="s">
        <v>298</v>
      </c>
    </row>
    <row r="196" spans="1:65" s="49" customFormat="1" ht="24">
      <c r="A196" s="47"/>
      <c r="B196" s="46"/>
      <c r="C196" s="120" t="s">
        <v>482</v>
      </c>
      <c r="D196" s="120" t="s">
        <v>358</v>
      </c>
      <c r="E196" s="121" t="s">
        <v>2802</v>
      </c>
      <c r="F196" s="122" t="s">
        <v>2803</v>
      </c>
      <c r="G196" s="123" t="s">
        <v>392</v>
      </c>
      <c r="H196" s="124">
        <v>27.295</v>
      </c>
      <c r="I196" s="24"/>
      <c r="J196" s="125">
        <f>ROUND(I196*H196,0)</f>
        <v>0</v>
      </c>
      <c r="K196" s="122" t="s">
        <v>314</v>
      </c>
      <c r="L196" s="126"/>
      <c r="M196" s="127" t="s">
        <v>1</v>
      </c>
      <c r="N196" s="128" t="s">
        <v>40</v>
      </c>
      <c r="O196" s="129"/>
      <c r="P196" s="130">
        <f>O196*H196</f>
        <v>0</v>
      </c>
      <c r="Q196" s="130">
        <v>0.00875</v>
      </c>
      <c r="R196" s="130">
        <f>Q196*H196</f>
        <v>0.23883125000000005</v>
      </c>
      <c r="S196" s="130">
        <v>0</v>
      </c>
      <c r="T196" s="131">
        <f>S196*H196</f>
        <v>0</v>
      </c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R196" s="132" t="s">
        <v>83</v>
      </c>
      <c r="AT196" s="132" t="s">
        <v>358</v>
      </c>
      <c r="AU196" s="132" t="s">
        <v>83</v>
      </c>
      <c r="AY196" s="39" t="s">
        <v>298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39" t="s">
        <v>8</v>
      </c>
      <c r="BK196" s="133">
        <f>ROUND(I196*H196,0)</f>
        <v>0</v>
      </c>
      <c r="BL196" s="39" t="s">
        <v>8</v>
      </c>
      <c r="BM196" s="132" t="s">
        <v>2804</v>
      </c>
    </row>
    <row r="197" spans="2:51" s="150" customFormat="1" ht="12">
      <c r="B197" s="151"/>
      <c r="D197" s="152" t="s">
        <v>306</v>
      </c>
      <c r="F197" s="154" t="s">
        <v>2805</v>
      </c>
      <c r="H197" s="155">
        <v>27.295</v>
      </c>
      <c r="L197" s="151"/>
      <c r="M197" s="156"/>
      <c r="N197" s="157"/>
      <c r="O197" s="157"/>
      <c r="P197" s="157"/>
      <c r="Q197" s="157"/>
      <c r="R197" s="157"/>
      <c r="S197" s="157"/>
      <c r="T197" s="158"/>
      <c r="AT197" s="153" t="s">
        <v>306</v>
      </c>
      <c r="AU197" s="153" t="s">
        <v>83</v>
      </c>
      <c r="AV197" s="150" t="s">
        <v>83</v>
      </c>
      <c r="AW197" s="150" t="s">
        <v>3</v>
      </c>
      <c r="AX197" s="150" t="s">
        <v>8</v>
      </c>
      <c r="AY197" s="153" t="s">
        <v>298</v>
      </c>
    </row>
    <row r="198" spans="1:65" s="49" customFormat="1" ht="24.2" customHeight="1">
      <c r="A198" s="47"/>
      <c r="B198" s="46"/>
      <c r="C198" s="135" t="s">
        <v>487</v>
      </c>
      <c r="D198" s="135" t="s">
        <v>300</v>
      </c>
      <c r="E198" s="136" t="s">
        <v>2806</v>
      </c>
      <c r="F198" s="137" t="s">
        <v>2807</v>
      </c>
      <c r="G198" s="138" t="s">
        <v>392</v>
      </c>
      <c r="H198" s="139">
        <v>32</v>
      </c>
      <c r="I198" s="23"/>
      <c r="J198" s="140">
        <f>ROUND(I198*H198,0)</f>
        <v>0</v>
      </c>
      <c r="K198" s="137" t="s">
        <v>314</v>
      </c>
      <c r="L198" s="46"/>
      <c r="M198" s="141" t="s">
        <v>1</v>
      </c>
      <c r="N198" s="142" t="s">
        <v>40</v>
      </c>
      <c r="O198" s="129"/>
      <c r="P198" s="130">
        <f>O198*H198</f>
        <v>0</v>
      </c>
      <c r="Q198" s="130">
        <v>0</v>
      </c>
      <c r="R198" s="130">
        <f>Q198*H198</f>
        <v>0</v>
      </c>
      <c r="S198" s="130">
        <v>0</v>
      </c>
      <c r="T198" s="131">
        <f>S198*H198</f>
        <v>0</v>
      </c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R198" s="132" t="s">
        <v>8</v>
      </c>
      <c r="AT198" s="132" t="s">
        <v>300</v>
      </c>
      <c r="AU198" s="132" t="s">
        <v>83</v>
      </c>
      <c r="AY198" s="39" t="s">
        <v>298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39" t="s">
        <v>8</v>
      </c>
      <c r="BK198" s="133">
        <f>ROUND(I198*H198,0)</f>
        <v>0</v>
      </c>
      <c r="BL198" s="39" t="s">
        <v>8</v>
      </c>
      <c r="BM198" s="132" t="s">
        <v>2808</v>
      </c>
    </row>
    <row r="199" spans="2:51" s="150" customFormat="1" ht="12">
      <c r="B199" s="151"/>
      <c r="D199" s="152" t="s">
        <v>306</v>
      </c>
      <c r="E199" s="153" t="s">
        <v>1</v>
      </c>
      <c r="F199" s="154" t="s">
        <v>2809</v>
      </c>
      <c r="H199" s="155">
        <v>5.5</v>
      </c>
      <c r="L199" s="151"/>
      <c r="M199" s="156"/>
      <c r="N199" s="157"/>
      <c r="O199" s="157"/>
      <c r="P199" s="157"/>
      <c r="Q199" s="157"/>
      <c r="R199" s="157"/>
      <c r="S199" s="157"/>
      <c r="T199" s="158"/>
      <c r="AT199" s="153" t="s">
        <v>306</v>
      </c>
      <c r="AU199" s="153" t="s">
        <v>83</v>
      </c>
      <c r="AV199" s="150" t="s">
        <v>83</v>
      </c>
      <c r="AW199" s="150" t="s">
        <v>31</v>
      </c>
      <c r="AX199" s="150" t="s">
        <v>75</v>
      </c>
      <c r="AY199" s="153" t="s">
        <v>298</v>
      </c>
    </row>
    <row r="200" spans="2:51" s="150" customFormat="1" ht="12">
      <c r="B200" s="151"/>
      <c r="D200" s="152" t="s">
        <v>306</v>
      </c>
      <c r="E200" s="153" t="s">
        <v>1</v>
      </c>
      <c r="F200" s="154" t="s">
        <v>2810</v>
      </c>
      <c r="H200" s="155">
        <v>18</v>
      </c>
      <c r="L200" s="151"/>
      <c r="M200" s="156"/>
      <c r="N200" s="157"/>
      <c r="O200" s="157"/>
      <c r="P200" s="157"/>
      <c r="Q200" s="157"/>
      <c r="R200" s="157"/>
      <c r="S200" s="157"/>
      <c r="T200" s="158"/>
      <c r="AT200" s="153" t="s">
        <v>306</v>
      </c>
      <c r="AU200" s="153" t="s">
        <v>83</v>
      </c>
      <c r="AV200" s="150" t="s">
        <v>83</v>
      </c>
      <c r="AW200" s="150" t="s">
        <v>31</v>
      </c>
      <c r="AX200" s="150" t="s">
        <v>75</v>
      </c>
      <c r="AY200" s="153" t="s">
        <v>298</v>
      </c>
    </row>
    <row r="201" spans="2:51" s="150" customFormat="1" ht="12">
      <c r="B201" s="151"/>
      <c r="D201" s="152" t="s">
        <v>306</v>
      </c>
      <c r="E201" s="153" t="s">
        <v>1</v>
      </c>
      <c r="F201" s="154" t="s">
        <v>2811</v>
      </c>
      <c r="H201" s="155">
        <v>0.5</v>
      </c>
      <c r="L201" s="151"/>
      <c r="M201" s="156"/>
      <c r="N201" s="157"/>
      <c r="O201" s="157"/>
      <c r="P201" s="157"/>
      <c r="Q201" s="157"/>
      <c r="R201" s="157"/>
      <c r="S201" s="157"/>
      <c r="T201" s="158"/>
      <c r="AT201" s="153" t="s">
        <v>306</v>
      </c>
      <c r="AU201" s="153" t="s">
        <v>83</v>
      </c>
      <c r="AV201" s="150" t="s">
        <v>83</v>
      </c>
      <c r="AW201" s="150" t="s">
        <v>31</v>
      </c>
      <c r="AX201" s="150" t="s">
        <v>75</v>
      </c>
      <c r="AY201" s="153" t="s">
        <v>298</v>
      </c>
    </row>
    <row r="202" spans="2:51" s="150" customFormat="1" ht="12">
      <c r="B202" s="151"/>
      <c r="D202" s="152" t="s">
        <v>306</v>
      </c>
      <c r="E202" s="153" t="s">
        <v>1</v>
      </c>
      <c r="F202" s="154" t="s">
        <v>2812</v>
      </c>
      <c r="H202" s="155">
        <v>8</v>
      </c>
      <c r="L202" s="151"/>
      <c r="M202" s="156"/>
      <c r="N202" s="157"/>
      <c r="O202" s="157"/>
      <c r="P202" s="157"/>
      <c r="Q202" s="157"/>
      <c r="R202" s="157"/>
      <c r="S202" s="157"/>
      <c r="T202" s="158"/>
      <c r="AT202" s="153" t="s">
        <v>306</v>
      </c>
      <c r="AU202" s="153" t="s">
        <v>83</v>
      </c>
      <c r="AV202" s="150" t="s">
        <v>83</v>
      </c>
      <c r="AW202" s="150" t="s">
        <v>31</v>
      </c>
      <c r="AX202" s="150" t="s">
        <v>75</v>
      </c>
      <c r="AY202" s="153" t="s">
        <v>298</v>
      </c>
    </row>
    <row r="203" spans="2:51" s="167" customFormat="1" ht="12">
      <c r="B203" s="168"/>
      <c r="D203" s="152" t="s">
        <v>306</v>
      </c>
      <c r="E203" s="169" t="s">
        <v>1</v>
      </c>
      <c r="F203" s="170" t="s">
        <v>430</v>
      </c>
      <c r="H203" s="171">
        <v>32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306</v>
      </c>
      <c r="AU203" s="169" t="s">
        <v>83</v>
      </c>
      <c r="AV203" s="167" t="s">
        <v>304</v>
      </c>
      <c r="AW203" s="167" t="s">
        <v>31</v>
      </c>
      <c r="AX203" s="167" t="s">
        <v>8</v>
      </c>
      <c r="AY203" s="169" t="s">
        <v>298</v>
      </c>
    </row>
    <row r="204" spans="1:65" s="49" customFormat="1" ht="24">
      <c r="A204" s="47"/>
      <c r="B204" s="46"/>
      <c r="C204" s="120" t="s">
        <v>496</v>
      </c>
      <c r="D204" s="120" t="s">
        <v>358</v>
      </c>
      <c r="E204" s="121" t="s">
        <v>2813</v>
      </c>
      <c r="F204" s="122" t="s">
        <v>2814</v>
      </c>
      <c r="G204" s="123" t="s">
        <v>392</v>
      </c>
      <c r="H204" s="124">
        <v>32.48</v>
      </c>
      <c r="I204" s="24"/>
      <c r="J204" s="125">
        <f>ROUND(I204*H204,0)</f>
        <v>0</v>
      </c>
      <c r="K204" s="122" t="s">
        <v>314</v>
      </c>
      <c r="L204" s="126"/>
      <c r="M204" s="127" t="s">
        <v>1</v>
      </c>
      <c r="N204" s="128" t="s">
        <v>40</v>
      </c>
      <c r="O204" s="129"/>
      <c r="P204" s="130">
        <f>O204*H204</f>
        <v>0</v>
      </c>
      <c r="Q204" s="130">
        <v>0.02047</v>
      </c>
      <c r="R204" s="130">
        <f>Q204*H204</f>
        <v>0.6648656</v>
      </c>
      <c r="S204" s="130">
        <v>0</v>
      </c>
      <c r="T204" s="131">
        <f>S204*H204</f>
        <v>0</v>
      </c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R204" s="132" t="s">
        <v>83</v>
      </c>
      <c r="AT204" s="132" t="s">
        <v>358</v>
      </c>
      <c r="AU204" s="132" t="s">
        <v>83</v>
      </c>
      <c r="AY204" s="39" t="s">
        <v>298</v>
      </c>
      <c r="BE204" s="133">
        <f>IF(N204="základní",J204,0)</f>
        <v>0</v>
      </c>
      <c r="BF204" s="133">
        <f>IF(N204="snížená",J204,0)</f>
        <v>0</v>
      </c>
      <c r="BG204" s="133">
        <f>IF(N204="zákl. přenesená",J204,0)</f>
        <v>0</v>
      </c>
      <c r="BH204" s="133">
        <f>IF(N204="sníž. přenesená",J204,0)</f>
        <v>0</v>
      </c>
      <c r="BI204" s="133">
        <f>IF(N204="nulová",J204,0)</f>
        <v>0</v>
      </c>
      <c r="BJ204" s="39" t="s">
        <v>8</v>
      </c>
      <c r="BK204" s="133">
        <f>ROUND(I204*H204,0)</f>
        <v>0</v>
      </c>
      <c r="BL204" s="39" t="s">
        <v>8</v>
      </c>
      <c r="BM204" s="132" t="s">
        <v>2815</v>
      </c>
    </row>
    <row r="205" spans="2:51" s="150" customFormat="1" ht="12">
      <c r="B205" s="151"/>
      <c r="D205" s="152" t="s">
        <v>306</v>
      </c>
      <c r="F205" s="154" t="s">
        <v>2816</v>
      </c>
      <c r="H205" s="155">
        <v>32.48</v>
      </c>
      <c r="L205" s="151"/>
      <c r="M205" s="156"/>
      <c r="N205" s="157"/>
      <c r="O205" s="157"/>
      <c r="P205" s="157"/>
      <c r="Q205" s="157"/>
      <c r="R205" s="157"/>
      <c r="S205" s="157"/>
      <c r="T205" s="158"/>
      <c r="AT205" s="153" t="s">
        <v>306</v>
      </c>
      <c r="AU205" s="153" t="s">
        <v>83</v>
      </c>
      <c r="AV205" s="150" t="s">
        <v>83</v>
      </c>
      <c r="AW205" s="150" t="s">
        <v>3</v>
      </c>
      <c r="AX205" s="150" t="s">
        <v>8</v>
      </c>
      <c r="AY205" s="153" t="s">
        <v>298</v>
      </c>
    </row>
    <row r="206" spans="1:65" s="49" customFormat="1" ht="24.2" customHeight="1">
      <c r="A206" s="47"/>
      <c r="B206" s="46"/>
      <c r="C206" s="135" t="s">
        <v>509</v>
      </c>
      <c r="D206" s="135" t="s">
        <v>300</v>
      </c>
      <c r="E206" s="136" t="s">
        <v>2817</v>
      </c>
      <c r="F206" s="137" t="s">
        <v>2818</v>
      </c>
      <c r="G206" s="138" t="s">
        <v>438</v>
      </c>
      <c r="H206" s="139">
        <v>16</v>
      </c>
      <c r="I206" s="23"/>
      <c r="J206" s="140">
        <f>ROUND(I206*H206,0)</f>
        <v>0</v>
      </c>
      <c r="K206" s="137" t="s">
        <v>314</v>
      </c>
      <c r="L206" s="46"/>
      <c r="M206" s="141" t="s">
        <v>1</v>
      </c>
      <c r="N206" s="142" t="s">
        <v>40</v>
      </c>
      <c r="O206" s="129"/>
      <c r="P206" s="130">
        <f>O206*H206</f>
        <v>0</v>
      </c>
      <c r="Q206" s="130">
        <v>0</v>
      </c>
      <c r="R206" s="130">
        <f>Q206*H206</f>
        <v>0</v>
      </c>
      <c r="S206" s="130">
        <v>0</v>
      </c>
      <c r="T206" s="131">
        <f>S206*H206</f>
        <v>0</v>
      </c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R206" s="132" t="s">
        <v>8</v>
      </c>
      <c r="AT206" s="132" t="s">
        <v>300</v>
      </c>
      <c r="AU206" s="132" t="s">
        <v>83</v>
      </c>
      <c r="AY206" s="39" t="s">
        <v>298</v>
      </c>
      <c r="BE206" s="133">
        <f>IF(N206="základní",J206,0)</f>
        <v>0</v>
      </c>
      <c r="BF206" s="133">
        <f>IF(N206="snížená",J206,0)</f>
        <v>0</v>
      </c>
      <c r="BG206" s="133">
        <f>IF(N206="zákl. přenesená",J206,0)</f>
        <v>0</v>
      </c>
      <c r="BH206" s="133">
        <f>IF(N206="sníž. přenesená",J206,0)</f>
        <v>0</v>
      </c>
      <c r="BI206" s="133">
        <f>IF(N206="nulová",J206,0)</f>
        <v>0</v>
      </c>
      <c r="BJ206" s="39" t="s">
        <v>8</v>
      </c>
      <c r="BK206" s="133">
        <f>ROUND(I206*H206,0)</f>
        <v>0</v>
      </c>
      <c r="BL206" s="39" t="s">
        <v>8</v>
      </c>
      <c r="BM206" s="132" t="s">
        <v>2819</v>
      </c>
    </row>
    <row r="207" spans="2:51" s="150" customFormat="1" ht="12">
      <c r="B207" s="151"/>
      <c r="D207" s="152" t="s">
        <v>306</v>
      </c>
      <c r="E207" s="153" t="s">
        <v>1</v>
      </c>
      <c r="F207" s="154" t="s">
        <v>2820</v>
      </c>
      <c r="H207" s="155">
        <v>4</v>
      </c>
      <c r="L207" s="151"/>
      <c r="M207" s="156"/>
      <c r="N207" s="157"/>
      <c r="O207" s="157"/>
      <c r="P207" s="157"/>
      <c r="Q207" s="157"/>
      <c r="R207" s="157"/>
      <c r="S207" s="157"/>
      <c r="T207" s="158"/>
      <c r="AT207" s="153" t="s">
        <v>306</v>
      </c>
      <c r="AU207" s="153" t="s">
        <v>83</v>
      </c>
      <c r="AV207" s="150" t="s">
        <v>83</v>
      </c>
      <c r="AW207" s="150" t="s">
        <v>31</v>
      </c>
      <c r="AX207" s="150" t="s">
        <v>75</v>
      </c>
      <c r="AY207" s="153" t="s">
        <v>298</v>
      </c>
    </row>
    <row r="208" spans="2:51" s="150" customFormat="1" ht="12">
      <c r="B208" s="151"/>
      <c r="D208" s="152" t="s">
        <v>306</v>
      </c>
      <c r="E208" s="153" t="s">
        <v>1</v>
      </c>
      <c r="F208" s="154" t="s">
        <v>2821</v>
      </c>
      <c r="H208" s="155">
        <v>12</v>
      </c>
      <c r="L208" s="151"/>
      <c r="M208" s="156"/>
      <c r="N208" s="157"/>
      <c r="O208" s="157"/>
      <c r="P208" s="157"/>
      <c r="Q208" s="157"/>
      <c r="R208" s="157"/>
      <c r="S208" s="157"/>
      <c r="T208" s="158"/>
      <c r="AT208" s="153" t="s">
        <v>306</v>
      </c>
      <c r="AU208" s="153" t="s">
        <v>83</v>
      </c>
      <c r="AV208" s="150" t="s">
        <v>83</v>
      </c>
      <c r="AW208" s="150" t="s">
        <v>31</v>
      </c>
      <c r="AX208" s="150" t="s">
        <v>75</v>
      </c>
      <c r="AY208" s="153" t="s">
        <v>298</v>
      </c>
    </row>
    <row r="209" spans="2:51" s="167" customFormat="1" ht="12">
      <c r="B209" s="168"/>
      <c r="D209" s="152" t="s">
        <v>306</v>
      </c>
      <c r="E209" s="169" t="s">
        <v>1</v>
      </c>
      <c r="F209" s="170" t="s">
        <v>430</v>
      </c>
      <c r="H209" s="171">
        <v>16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306</v>
      </c>
      <c r="AU209" s="169" t="s">
        <v>83</v>
      </c>
      <c r="AV209" s="167" t="s">
        <v>304</v>
      </c>
      <c r="AW209" s="167" t="s">
        <v>31</v>
      </c>
      <c r="AX209" s="167" t="s">
        <v>8</v>
      </c>
      <c r="AY209" s="169" t="s">
        <v>298</v>
      </c>
    </row>
    <row r="210" spans="1:65" s="49" customFormat="1" ht="14.45" customHeight="1">
      <c r="A210" s="47"/>
      <c r="B210" s="46"/>
      <c r="C210" s="120" t="s">
        <v>526</v>
      </c>
      <c r="D210" s="120" t="s">
        <v>358</v>
      </c>
      <c r="E210" s="121" t="s">
        <v>2822</v>
      </c>
      <c r="F210" s="122" t="s">
        <v>2823</v>
      </c>
      <c r="G210" s="123" t="s">
        <v>438</v>
      </c>
      <c r="H210" s="124">
        <v>16</v>
      </c>
      <c r="I210" s="24"/>
      <c r="J210" s="125">
        <f>ROUND(I210*H210,0)</f>
        <v>0</v>
      </c>
      <c r="K210" s="122" t="s">
        <v>314</v>
      </c>
      <c r="L210" s="126"/>
      <c r="M210" s="127" t="s">
        <v>1</v>
      </c>
      <c r="N210" s="128" t="s">
        <v>40</v>
      </c>
      <c r="O210" s="129"/>
      <c r="P210" s="130">
        <f>O210*H210</f>
        <v>0</v>
      </c>
      <c r="Q210" s="130">
        <v>0.0007</v>
      </c>
      <c r="R210" s="130">
        <f>Q210*H210</f>
        <v>0.0112</v>
      </c>
      <c r="S210" s="130">
        <v>0</v>
      </c>
      <c r="T210" s="131">
        <f>S210*H210</f>
        <v>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R210" s="132" t="s">
        <v>83</v>
      </c>
      <c r="AT210" s="132" t="s">
        <v>358</v>
      </c>
      <c r="AU210" s="132" t="s">
        <v>83</v>
      </c>
      <c r="AY210" s="39" t="s">
        <v>298</v>
      </c>
      <c r="BE210" s="133">
        <f>IF(N210="základní",J210,0)</f>
        <v>0</v>
      </c>
      <c r="BF210" s="133">
        <f>IF(N210="snížená",J210,0)</f>
        <v>0</v>
      </c>
      <c r="BG210" s="133">
        <f>IF(N210="zákl. přenesená",J210,0)</f>
        <v>0</v>
      </c>
      <c r="BH210" s="133">
        <f>IF(N210="sníž. přenesená",J210,0)</f>
        <v>0</v>
      </c>
      <c r="BI210" s="133">
        <f>IF(N210="nulová",J210,0)</f>
        <v>0</v>
      </c>
      <c r="BJ210" s="39" t="s">
        <v>8</v>
      </c>
      <c r="BK210" s="133">
        <f>ROUND(I210*H210,0)</f>
        <v>0</v>
      </c>
      <c r="BL210" s="39" t="s">
        <v>8</v>
      </c>
      <c r="BM210" s="132" t="s">
        <v>2824</v>
      </c>
    </row>
    <row r="211" spans="1:65" s="49" customFormat="1" ht="24.2" customHeight="1">
      <c r="A211" s="47"/>
      <c r="B211" s="46"/>
      <c r="C211" s="135" t="s">
        <v>530</v>
      </c>
      <c r="D211" s="135" t="s">
        <v>300</v>
      </c>
      <c r="E211" s="136" t="s">
        <v>2825</v>
      </c>
      <c r="F211" s="137" t="s">
        <v>2826</v>
      </c>
      <c r="G211" s="138" t="s">
        <v>438</v>
      </c>
      <c r="H211" s="139">
        <v>3</v>
      </c>
      <c r="I211" s="23"/>
      <c r="J211" s="140">
        <f>ROUND(I211*H211,0)</f>
        <v>0</v>
      </c>
      <c r="K211" s="137" t="s">
        <v>314</v>
      </c>
      <c r="L211" s="46"/>
      <c r="M211" s="141" t="s">
        <v>1</v>
      </c>
      <c r="N211" s="142" t="s">
        <v>40</v>
      </c>
      <c r="O211" s="129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R211" s="132" t="s">
        <v>8</v>
      </c>
      <c r="AT211" s="132" t="s">
        <v>300</v>
      </c>
      <c r="AU211" s="132" t="s">
        <v>83</v>
      </c>
      <c r="AY211" s="39" t="s">
        <v>298</v>
      </c>
      <c r="BE211" s="133">
        <f>IF(N211="základní",J211,0)</f>
        <v>0</v>
      </c>
      <c r="BF211" s="133">
        <f>IF(N211="snížená",J211,0)</f>
        <v>0</v>
      </c>
      <c r="BG211" s="133">
        <f>IF(N211="zákl. přenesená",J211,0)</f>
        <v>0</v>
      </c>
      <c r="BH211" s="133">
        <f>IF(N211="sníž. přenesená",J211,0)</f>
        <v>0</v>
      </c>
      <c r="BI211" s="133">
        <f>IF(N211="nulová",J211,0)</f>
        <v>0</v>
      </c>
      <c r="BJ211" s="39" t="s">
        <v>8</v>
      </c>
      <c r="BK211" s="133">
        <f>ROUND(I211*H211,0)</f>
        <v>0</v>
      </c>
      <c r="BL211" s="39" t="s">
        <v>8</v>
      </c>
      <c r="BM211" s="132" t="s">
        <v>2827</v>
      </c>
    </row>
    <row r="212" spans="2:51" s="150" customFormat="1" ht="12">
      <c r="B212" s="151"/>
      <c r="D212" s="152" t="s">
        <v>306</v>
      </c>
      <c r="E212" s="153" t="s">
        <v>1</v>
      </c>
      <c r="F212" s="154" t="s">
        <v>2828</v>
      </c>
      <c r="H212" s="155">
        <v>3</v>
      </c>
      <c r="L212" s="151"/>
      <c r="M212" s="156"/>
      <c r="N212" s="157"/>
      <c r="O212" s="157"/>
      <c r="P212" s="157"/>
      <c r="Q212" s="157"/>
      <c r="R212" s="157"/>
      <c r="S212" s="157"/>
      <c r="T212" s="158"/>
      <c r="AT212" s="153" t="s">
        <v>306</v>
      </c>
      <c r="AU212" s="153" t="s">
        <v>83</v>
      </c>
      <c r="AV212" s="150" t="s">
        <v>83</v>
      </c>
      <c r="AW212" s="150" t="s">
        <v>31</v>
      </c>
      <c r="AX212" s="150" t="s">
        <v>75</v>
      </c>
      <c r="AY212" s="153" t="s">
        <v>298</v>
      </c>
    </row>
    <row r="213" spans="2:51" s="167" customFormat="1" ht="12">
      <c r="B213" s="168"/>
      <c r="D213" s="152" t="s">
        <v>306</v>
      </c>
      <c r="E213" s="169" t="s">
        <v>1</v>
      </c>
      <c r="F213" s="170" t="s">
        <v>430</v>
      </c>
      <c r="H213" s="171">
        <v>3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306</v>
      </c>
      <c r="AU213" s="169" t="s">
        <v>83</v>
      </c>
      <c r="AV213" s="167" t="s">
        <v>304</v>
      </c>
      <c r="AW213" s="167" t="s">
        <v>31</v>
      </c>
      <c r="AX213" s="167" t="s">
        <v>8</v>
      </c>
      <c r="AY213" s="169" t="s">
        <v>298</v>
      </c>
    </row>
    <row r="214" spans="1:65" s="49" customFormat="1" ht="24.2" customHeight="1">
      <c r="A214" s="47"/>
      <c r="B214" s="46"/>
      <c r="C214" s="120" t="s">
        <v>539</v>
      </c>
      <c r="D214" s="120" t="s">
        <v>358</v>
      </c>
      <c r="E214" s="121" t="s">
        <v>2829</v>
      </c>
      <c r="F214" s="122" t="s">
        <v>2830</v>
      </c>
      <c r="G214" s="123" t="s">
        <v>438</v>
      </c>
      <c r="H214" s="124">
        <v>3</v>
      </c>
      <c r="I214" s="24"/>
      <c r="J214" s="125">
        <f>ROUND(I214*H214,0)</f>
        <v>0</v>
      </c>
      <c r="K214" s="122" t="s">
        <v>314</v>
      </c>
      <c r="L214" s="126"/>
      <c r="M214" s="127" t="s">
        <v>1</v>
      </c>
      <c r="N214" s="128" t="s">
        <v>40</v>
      </c>
      <c r="O214" s="129"/>
      <c r="P214" s="130">
        <f>O214*H214</f>
        <v>0</v>
      </c>
      <c r="Q214" s="130">
        <v>0.00145</v>
      </c>
      <c r="R214" s="130">
        <f>Q214*H214</f>
        <v>0.00435</v>
      </c>
      <c r="S214" s="130">
        <v>0</v>
      </c>
      <c r="T214" s="131">
        <f>S214*H214</f>
        <v>0</v>
      </c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R214" s="132" t="s">
        <v>83</v>
      </c>
      <c r="AT214" s="132" t="s">
        <v>358</v>
      </c>
      <c r="AU214" s="132" t="s">
        <v>83</v>
      </c>
      <c r="AY214" s="39" t="s">
        <v>298</v>
      </c>
      <c r="BE214" s="133">
        <f>IF(N214="základní",J214,0)</f>
        <v>0</v>
      </c>
      <c r="BF214" s="133">
        <f>IF(N214="snížená",J214,0)</f>
        <v>0</v>
      </c>
      <c r="BG214" s="133">
        <f>IF(N214="zákl. přenesená",J214,0)</f>
        <v>0</v>
      </c>
      <c r="BH214" s="133">
        <f>IF(N214="sníž. přenesená",J214,0)</f>
        <v>0</v>
      </c>
      <c r="BI214" s="133">
        <f>IF(N214="nulová",J214,0)</f>
        <v>0</v>
      </c>
      <c r="BJ214" s="39" t="s">
        <v>8</v>
      </c>
      <c r="BK214" s="133">
        <f>ROUND(I214*H214,0)</f>
        <v>0</v>
      </c>
      <c r="BL214" s="39" t="s">
        <v>8</v>
      </c>
      <c r="BM214" s="132" t="s">
        <v>2831</v>
      </c>
    </row>
    <row r="215" spans="1:65" s="49" customFormat="1" ht="24.2" customHeight="1">
      <c r="A215" s="47"/>
      <c r="B215" s="46"/>
      <c r="C215" s="135" t="s">
        <v>548</v>
      </c>
      <c r="D215" s="135" t="s">
        <v>300</v>
      </c>
      <c r="E215" s="136" t="s">
        <v>2832</v>
      </c>
      <c r="F215" s="137" t="s">
        <v>2833</v>
      </c>
      <c r="G215" s="138" t="s">
        <v>438</v>
      </c>
      <c r="H215" s="139">
        <v>11</v>
      </c>
      <c r="I215" s="23"/>
      <c r="J215" s="140">
        <f>ROUND(I215*H215,0)</f>
        <v>0</v>
      </c>
      <c r="K215" s="137" t="s">
        <v>314</v>
      </c>
      <c r="L215" s="46"/>
      <c r="M215" s="141" t="s">
        <v>1</v>
      </c>
      <c r="N215" s="142" t="s">
        <v>40</v>
      </c>
      <c r="O215" s="129"/>
      <c r="P215" s="130">
        <f>O215*H215</f>
        <v>0</v>
      </c>
      <c r="Q215" s="130">
        <v>0</v>
      </c>
      <c r="R215" s="130">
        <f>Q215*H215</f>
        <v>0</v>
      </c>
      <c r="S215" s="130">
        <v>0</v>
      </c>
      <c r="T215" s="131">
        <f>S215*H215</f>
        <v>0</v>
      </c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R215" s="132" t="s">
        <v>8</v>
      </c>
      <c r="AT215" s="132" t="s">
        <v>300</v>
      </c>
      <c r="AU215" s="132" t="s">
        <v>83</v>
      </c>
      <c r="AY215" s="39" t="s">
        <v>298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39" t="s">
        <v>8</v>
      </c>
      <c r="BK215" s="133">
        <f>ROUND(I215*H215,0)</f>
        <v>0</v>
      </c>
      <c r="BL215" s="39" t="s">
        <v>8</v>
      </c>
      <c r="BM215" s="132" t="s">
        <v>2834</v>
      </c>
    </row>
    <row r="216" spans="2:51" s="150" customFormat="1" ht="12">
      <c r="B216" s="151"/>
      <c r="D216" s="152" t="s">
        <v>306</v>
      </c>
      <c r="E216" s="153" t="s">
        <v>1</v>
      </c>
      <c r="F216" s="154" t="s">
        <v>2835</v>
      </c>
      <c r="H216" s="155">
        <v>2</v>
      </c>
      <c r="L216" s="151"/>
      <c r="M216" s="156"/>
      <c r="N216" s="157"/>
      <c r="O216" s="157"/>
      <c r="P216" s="157"/>
      <c r="Q216" s="157"/>
      <c r="R216" s="157"/>
      <c r="S216" s="157"/>
      <c r="T216" s="158"/>
      <c r="AT216" s="153" t="s">
        <v>306</v>
      </c>
      <c r="AU216" s="153" t="s">
        <v>83</v>
      </c>
      <c r="AV216" s="150" t="s">
        <v>83</v>
      </c>
      <c r="AW216" s="150" t="s">
        <v>31</v>
      </c>
      <c r="AX216" s="150" t="s">
        <v>75</v>
      </c>
      <c r="AY216" s="153" t="s">
        <v>298</v>
      </c>
    </row>
    <row r="217" spans="2:51" s="150" customFormat="1" ht="12">
      <c r="B217" s="151"/>
      <c r="D217" s="152" t="s">
        <v>306</v>
      </c>
      <c r="E217" s="153" t="s">
        <v>1</v>
      </c>
      <c r="F217" s="154" t="s">
        <v>2836</v>
      </c>
      <c r="H217" s="155">
        <v>6</v>
      </c>
      <c r="L217" s="151"/>
      <c r="M217" s="156"/>
      <c r="N217" s="157"/>
      <c r="O217" s="157"/>
      <c r="P217" s="157"/>
      <c r="Q217" s="157"/>
      <c r="R217" s="157"/>
      <c r="S217" s="157"/>
      <c r="T217" s="158"/>
      <c r="AT217" s="153" t="s">
        <v>306</v>
      </c>
      <c r="AU217" s="153" t="s">
        <v>83</v>
      </c>
      <c r="AV217" s="150" t="s">
        <v>83</v>
      </c>
      <c r="AW217" s="150" t="s">
        <v>31</v>
      </c>
      <c r="AX217" s="150" t="s">
        <v>75</v>
      </c>
      <c r="AY217" s="153" t="s">
        <v>298</v>
      </c>
    </row>
    <row r="218" spans="2:51" s="150" customFormat="1" ht="12">
      <c r="B218" s="151"/>
      <c r="D218" s="152" t="s">
        <v>306</v>
      </c>
      <c r="E218" s="153" t="s">
        <v>1</v>
      </c>
      <c r="F218" s="154" t="s">
        <v>2837</v>
      </c>
      <c r="H218" s="155">
        <v>3</v>
      </c>
      <c r="L218" s="151"/>
      <c r="M218" s="156"/>
      <c r="N218" s="157"/>
      <c r="O218" s="157"/>
      <c r="P218" s="157"/>
      <c r="Q218" s="157"/>
      <c r="R218" s="157"/>
      <c r="S218" s="157"/>
      <c r="T218" s="158"/>
      <c r="AT218" s="153" t="s">
        <v>306</v>
      </c>
      <c r="AU218" s="153" t="s">
        <v>83</v>
      </c>
      <c r="AV218" s="150" t="s">
        <v>83</v>
      </c>
      <c r="AW218" s="150" t="s">
        <v>31</v>
      </c>
      <c r="AX218" s="150" t="s">
        <v>75</v>
      </c>
      <c r="AY218" s="153" t="s">
        <v>298</v>
      </c>
    </row>
    <row r="219" spans="2:51" s="167" customFormat="1" ht="12">
      <c r="B219" s="168"/>
      <c r="D219" s="152" t="s">
        <v>306</v>
      </c>
      <c r="E219" s="169" t="s">
        <v>1</v>
      </c>
      <c r="F219" s="170" t="s">
        <v>430</v>
      </c>
      <c r="H219" s="171">
        <v>11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306</v>
      </c>
      <c r="AU219" s="169" t="s">
        <v>83</v>
      </c>
      <c r="AV219" s="167" t="s">
        <v>304</v>
      </c>
      <c r="AW219" s="167" t="s">
        <v>31</v>
      </c>
      <c r="AX219" s="167" t="s">
        <v>8</v>
      </c>
      <c r="AY219" s="169" t="s">
        <v>298</v>
      </c>
    </row>
    <row r="220" spans="1:65" s="49" customFormat="1" ht="14.45" customHeight="1">
      <c r="A220" s="47"/>
      <c r="B220" s="46"/>
      <c r="C220" s="120" t="s">
        <v>554</v>
      </c>
      <c r="D220" s="120" t="s">
        <v>358</v>
      </c>
      <c r="E220" s="121" t="s">
        <v>2838</v>
      </c>
      <c r="F220" s="122" t="s">
        <v>2839</v>
      </c>
      <c r="G220" s="123" t="s">
        <v>438</v>
      </c>
      <c r="H220" s="124">
        <v>11</v>
      </c>
      <c r="I220" s="24"/>
      <c r="J220" s="125">
        <f>ROUND(I220*H220,0)</f>
        <v>0</v>
      </c>
      <c r="K220" s="122" t="s">
        <v>314</v>
      </c>
      <c r="L220" s="126"/>
      <c r="M220" s="127" t="s">
        <v>1</v>
      </c>
      <c r="N220" s="128" t="s">
        <v>40</v>
      </c>
      <c r="O220" s="129"/>
      <c r="P220" s="130">
        <f>O220*H220</f>
        <v>0</v>
      </c>
      <c r="Q220" s="130">
        <v>0.00141</v>
      </c>
      <c r="R220" s="130">
        <f>Q220*H220</f>
        <v>0.01551</v>
      </c>
      <c r="S220" s="130">
        <v>0</v>
      </c>
      <c r="T220" s="131">
        <f>S220*H220</f>
        <v>0</v>
      </c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R220" s="132" t="s">
        <v>83</v>
      </c>
      <c r="AT220" s="132" t="s">
        <v>358</v>
      </c>
      <c r="AU220" s="132" t="s">
        <v>83</v>
      </c>
      <c r="AY220" s="39" t="s">
        <v>298</v>
      </c>
      <c r="BE220" s="133">
        <f>IF(N220="základní",J220,0)</f>
        <v>0</v>
      </c>
      <c r="BF220" s="133">
        <f>IF(N220="snížená",J220,0)</f>
        <v>0</v>
      </c>
      <c r="BG220" s="133">
        <f>IF(N220="zákl. přenesená",J220,0)</f>
        <v>0</v>
      </c>
      <c r="BH220" s="133">
        <f>IF(N220="sníž. přenesená",J220,0)</f>
        <v>0</v>
      </c>
      <c r="BI220" s="133">
        <f>IF(N220="nulová",J220,0)</f>
        <v>0</v>
      </c>
      <c r="BJ220" s="39" t="s">
        <v>8</v>
      </c>
      <c r="BK220" s="133">
        <f>ROUND(I220*H220,0)</f>
        <v>0</v>
      </c>
      <c r="BL220" s="39" t="s">
        <v>8</v>
      </c>
      <c r="BM220" s="132" t="s">
        <v>2840</v>
      </c>
    </row>
    <row r="221" spans="1:65" s="49" customFormat="1" ht="24.2" customHeight="1">
      <c r="A221" s="47"/>
      <c r="B221" s="46"/>
      <c r="C221" s="135" t="s">
        <v>577</v>
      </c>
      <c r="D221" s="135" t="s">
        <v>300</v>
      </c>
      <c r="E221" s="136" t="s">
        <v>2841</v>
      </c>
      <c r="F221" s="137" t="s">
        <v>2842</v>
      </c>
      <c r="G221" s="138" t="s">
        <v>438</v>
      </c>
      <c r="H221" s="139">
        <v>1</v>
      </c>
      <c r="I221" s="23"/>
      <c r="J221" s="140">
        <f>ROUND(I221*H221,0)</f>
        <v>0</v>
      </c>
      <c r="K221" s="137" t="s">
        <v>314</v>
      </c>
      <c r="L221" s="46"/>
      <c r="M221" s="141" t="s">
        <v>1</v>
      </c>
      <c r="N221" s="142" t="s">
        <v>40</v>
      </c>
      <c r="O221" s="129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R221" s="132" t="s">
        <v>8</v>
      </c>
      <c r="AT221" s="132" t="s">
        <v>300</v>
      </c>
      <c r="AU221" s="132" t="s">
        <v>83</v>
      </c>
      <c r="AY221" s="39" t="s">
        <v>298</v>
      </c>
      <c r="BE221" s="133">
        <f>IF(N221="základní",J221,0)</f>
        <v>0</v>
      </c>
      <c r="BF221" s="133">
        <f>IF(N221="snížená",J221,0)</f>
        <v>0</v>
      </c>
      <c r="BG221" s="133">
        <f>IF(N221="zákl. přenesená",J221,0)</f>
        <v>0</v>
      </c>
      <c r="BH221" s="133">
        <f>IF(N221="sníž. přenesená",J221,0)</f>
        <v>0</v>
      </c>
      <c r="BI221" s="133">
        <f>IF(N221="nulová",J221,0)</f>
        <v>0</v>
      </c>
      <c r="BJ221" s="39" t="s">
        <v>8</v>
      </c>
      <c r="BK221" s="133">
        <f>ROUND(I221*H221,0)</f>
        <v>0</v>
      </c>
      <c r="BL221" s="39" t="s">
        <v>8</v>
      </c>
      <c r="BM221" s="132" t="s">
        <v>2843</v>
      </c>
    </row>
    <row r="222" spans="2:51" s="150" customFormat="1" ht="12">
      <c r="B222" s="151"/>
      <c r="D222" s="152" t="s">
        <v>306</v>
      </c>
      <c r="E222" s="153" t="s">
        <v>1</v>
      </c>
      <c r="F222" s="154" t="s">
        <v>2844</v>
      </c>
      <c r="H222" s="155">
        <v>1</v>
      </c>
      <c r="L222" s="151"/>
      <c r="M222" s="156"/>
      <c r="N222" s="157"/>
      <c r="O222" s="157"/>
      <c r="P222" s="157"/>
      <c r="Q222" s="157"/>
      <c r="R222" s="157"/>
      <c r="S222" s="157"/>
      <c r="T222" s="158"/>
      <c r="AT222" s="153" t="s">
        <v>306</v>
      </c>
      <c r="AU222" s="153" t="s">
        <v>83</v>
      </c>
      <c r="AV222" s="150" t="s">
        <v>83</v>
      </c>
      <c r="AW222" s="150" t="s">
        <v>31</v>
      </c>
      <c r="AX222" s="150" t="s">
        <v>75</v>
      </c>
      <c r="AY222" s="153" t="s">
        <v>298</v>
      </c>
    </row>
    <row r="223" spans="2:51" s="167" customFormat="1" ht="12">
      <c r="B223" s="168"/>
      <c r="D223" s="152" t="s">
        <v>306</v>
      </c>
      <c r="E223" s="169" t="s">
        <v>1</v>
      </c>
      <c r="F223" s="170" t="s">
        <v>430</v>
      </c>
      <c r="H223" s="171">
        <v>1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306</v>
      </c>
      <c r="AU223" s="169" t="s">
        <v>83</v>
      </c>
      <c r="AV223" s="167" t="s">
        <v>304</v>
      </c>
      <c r="AW223" s="167" t="s">
        <v>31</v>
      </c>
      <c r="AX223" s="167" t="s">
        <v>8</v>
      </c>
      <c r="AY223" s="169" t="s">
        <v>298</v>
      </c>
    </row>
    <row r="224" spans="1:65" s="49" customFormat="1" ht="24.2" customHeight="1">
      <c r="A224" s="47"/>
      <c r="B224" s="46"/>
      <c r="C224" s="120" t="s">
        <v>605</v>
      </c>
      <c r="D224" s="120" t="s">
        <v>358</v>
      </c>
      <c r="E224" s="121" t="s">
        <v>2845</v>
      </c>
      <c r="F224" s="122" t="s">
        <v>2846</v>
      </c>
      <c r="G224" s="123" t="s">
        <v>438</v>
      </c>
      <c r="H224" s="124">
        <v>1</v>
      </c>
      <c r="I224" s="24"/>
      <c r="J224" s="125">
        <f>ROUND(I224*H224,0)</f>
        <v>0</v>
      </c>
      <c r="K224" s="122" t="s">
        <v>314</v>
      </c>
      <c r="L224" s="126"/>
      <c r="M224" s="127" t="s">
        <v>1</v>
      </c>
      <c r="N224" s="128" t="s">
        <v>40</v>
      </c>
      <c r="O224" s="129"/>
      <c r="P224" s="130">
        <f>O224*H224</f>
        <v>0</v>
      </c>
      <c r="Q224" s="130">
        <v>0.00223</v>
      </c>
      <c r="R224" s="130">
        <f>Q224*H224</f>
        <v>0.00223</v>
      </c>
      <c r="S224" s="130">
        <v>0</v>
      </c>
      <c r="T224" s="131">
        <f>S224*H224</f>
        <v>0</v>
      </c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R224" s="132" t="s">
        <v>83</v>
      </c>
      <c r="AT224" s="132" t="s">
        <v>358</v>
      </c>
      <c r="AU224" s="132" t="s">
        <v>83</v>
      </c>
      <c r="AY224" s="39" t="s">
        <v>298</v>
      </c>
      <c r="BE224" s="133">
        <f>IF(N224="základní",J224,0)</f>
        <v>0</v>
      </c>
      <c r="BF224" s="133">
        <f>IF(N224="snížená",J224,0)</f>
        <v>0</v>
      </c>
      <c r="BG224" s="133">
        <f>IF(N224="zákl. přenesená",J224,0)</f>
        <v>0</v>
      </c>
      <c r="BH224" s="133">
        <f>IF(N224="sníž. přenesená",J224,0)</f>
        <v>0</v>
      </c>
      <c r="BI224" s="133">
        <f>IF(N224="nulová",J224,0)</f>
        <v>0</v>
      </c>
      <c r="BJ224" s="39" t="s">
        <v>8</v>
      </c>
      <c r="BK224" s="133">
        <f>ROUND(I224*H224,0)</f>
        <v>0</v>
      </c>
      <c r="BL224" s="39" t="s">
        <v>8</v>
      </c>
      <c r="BM224" s="132" t="s">
        <v>2847</v>
      </c>
    </row>
    <row r="225" spans="1:65" s="49" customFormat="1" ht="24.2" customHeight="1">
      <c r="A225" s="47"/>
      <c r="B225" s="46"/>
      <c r="C225" s="135" t="s">
        <v>609</v>
      </c>
      <c r="D225" s="135" t="s">
        <v>300</v>
      </c>
      <c r="E225" s="136" t="s">
        <v>2848</v>
      </c>
      <c r="F225" s="137" t="s">
        <v>2849</v>
      </c>
      <c r="G225" s="138" t="s">
        <v>438</v>
      </c>
      <c r="H225" s="139">
        <v>53</v>
      </c>
      <c r="I225" s="23"/>
      <c r="J225" s="140">
        <f>ROUND(I225*H225,0)</f>
        <v>0</v>
      </c>
      <c r="K225" s="137" t="s">
        <v>314</v>
      </c>
      <c r="L225" s="46"/>
      <c r="M225" s="141" t="s">
        <v>1</v>
      </c>
      <c r="N225" s="142" t="s">
        <v>40</v>
      </c>
      <c r="O225" s="129"/>
      <c r="P225" s="130">
        <f>O225*H225</f>
        <v>0</v>
      </c>
      <c r="Q225" s="130">
        <v>0</v>
      </c>
      <c r="R225" s="130">
        <f>Q225*H225</f>
        <v>0</v>
      </c>
      <c r="S225" s="130">
        <v>0</v>
      </c>
      <c r="T225" s="131">
        <f>S225*H225</f>
        <v>0</v>
      </c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R225" s="132" t="s">
        <v>8</v>
      </c>
      <c r="AT225" s="132" t="s">
        <v>300</v>
      </c>
      <c r="AU225" s="132" t="s">
        <v>83</v>
      </c>
      <c r="AY225" s="39" t="s">
        <v>298</v>
      </c>
      <c r="BE225" s="133">
        <f>IF(N225="základní",J225,0)</f>
        <v>0</v>
      </c>
      <c r="BF225" s="133">
        <f>IF(N225="snížená",J225,0)</f>
        <v>0</v>
      </c>
      <c r="BG225" s="133">
        <f>IF(N225="zákl. přenesená",J225,0)</f>
        <v>0</v>
      </c>
      <c r="BH225" s="133">
        <f>IF(N225="sníž. přenesená",J225,0)</f>
        <v>0</v>
      </c>
      <c r="BI225" s="133">
        <f>IF(N225="nulová",J225,0)</f>
        <v>0</v>
      </c>
      <c r="BJ225" s="39" t="s">
        <v>8</v>
      </c>
      <c r="BK225" s="133">
        <f>ROUND(I225*H225,0)</f>
        <v>0</v>
      </c>
      <c r="BL225" s="39" t="s">
        <v>8</v>
      </c>
      <c r="BM225" s="132" t="s">
        <v>2850</v>
      </c>
    </row>
    <row r="226" spans="2:51" s="150" customFormat="1" ht="12">
      <c r="B226" s="151"/>
      <c r="D226" s="152" t="s">
        <v>306</v>
      </c>
      <c r="E226" s="153" t="s">
        <v>1</v>
      </c>
      <c r="F226" s="154" t="s">
        <v>2851</v>
      </c>
      <c r="H226" s="155">
        <v>2</v>
      </c>
      <c r="L226" s="151"/>
      <c r="M226" s="156"/>
      <c r="N226" s="157"/>
      <c r="O226" s="157"/>
      <c r="P226" s="157"/>
      <c r="Q226" s="157"/>
      <c r="R226" s="157"/>
      <c r="S226" s="157"/>
      <c r="T226" s="158"/>
      <c r="AT226" s="153" t="s">
        <v>306</v>
      </c>
      <c r="AU226" s="153" t="s">
        <v>83</v>
      </c>
      <c r="AV226" s="150" t="s">
        <v>83</v>
      </c>
      <c r="AW226" s="150" t="s">
        <v>31</v>
      </c>
      <c r="AX226" s="150" t="s">
        <v>75</v>
      </c>
      <c r="AY226" s="153" t="s">
        <v>298</v>
      </c>
    </row>
    <row r="227" spans="2:51" s="150" customFormat="1" ht="12">
      <c r="B227" s="151"/>
      <c r="D227" s="152" t="s">
        <v>306</v>
      </c>
      <c r="E227" s="153" t="s">
        <v>1</v>
      </c>
      <c r="F227" s="154" t="s">
        <v>2852</v>
      </c>
      <c r="H227" s="155">
        <v>2</v>
      </c>
      <c r="L227" s="151"/>
      <c r="M227" s="156"/>
      <c r="N227" s="157"/>
      <c r="O227" s="157"/>
      <c r="P227" s="157"/>
      <c r="Q227" s="157"/>
      <c r="R227" s="157"/>
      <c r="S227" s="157"/>
      <c r="T227" s="158"/>
      <c r="AT227" s="153" t="s">
        <v>306</v>
      </c>
      <c r="AU227" s="153" t="s">
        <v>83</v>
      </c>
      <c r="AV227" s="150" t="s">
        <v>83</v>
      </c>
      <c r="AW227" s="150" t="s">
        <v>31</v>
      </c>
      <c r="AX227" s="150" t="s">
        <v>75</v>
      </c>
      <c r="AY227" s="153" t="s">
        <v>298</v>
      </c>
    </row>
    <row r="228" spans="2:51" s="150" customFormat="1" ht="12">
      <c r="B228" s="151"/>
      <c r="D228" s="152" t="s">
        <v>306</v>
      </c>
      <c r="E228" s="153" t="s">
        <v>1</v>
      </c>
      <c r="F228" s="154" t="s">
        <v>2853</v>
      </c>
      <c r="H228" s="155">
        <v>6</v>
      </c>
      <c r="L228" s="151"/>
      <c r="M228" s="156"/>
      <c r="N228" s="157"/>
      <c r="O228" s="157"/>
      <c r="P228" s="157"/>
      <c r="Q228" s="157"/>
      <c r="R228" s="157"/>
      <c r="S228" s="157"/>
      <c r="T228" s="158"/>
      <c r="AT228" s="153" t="s">
        <v>306</v>
      </c>
      <c r="AU228" s="153" t="s">
        <v>83</v>
      </c>
      <c r="AV228" s="150" t="s">
        <v>83</v>
      </c>
      <c r="AW228" s="150" t="s">
        <v>31</v>
      </c>
      <c r="AX228" s="150" t="s">
        <v>75</v>
      </c>
      <c r="AY228" s="153" t="s">
        <v>298</v>
      </c>
    </row>
    <row r="229" spans="2:51" s="150" customFormat="1" ht="12">
      <c r="B229" s="151"/>
      <c r="D229" s="152" t="s">
        <v>306</v>
      </c>
      <c r="E229" s="153" t="s">
        <v>1</v>
      </c>
      <c r="F229" s="154" t="s">
        <v>2854</v>
      </c>
      <c r="H229" s="155">
        <v>1</v>
      </c>
      <c r="L229" s="151"/>
      <c r="M229" s="156"/>
      <c r="N229" s="157"/>
      <c r="O229" s="157"/>
      <c r="P229" s="157"/>
      <c r="Q229" s="157"/>
      <c r="R229" s="157"/>
      <c r="S229" s="157"/>
      <c r="T229" s="158"/>
      <c r="AT229" s="153" t="s">
        <v>306</v>
      </c>
      <c r="AU229" s="153" t="s">
        <v>83</v>
      </c>
      <c r="AV229" s="150" t="s">
        <v>83</v>
      </c>
      <c r="AW229" s="150" t="s">
        <v>31</v>
      </c>
      <c r="AX229" s="150" t="s">
        <v>75</v>
      </c>
      <c r="AY229" s="153" t="s">
        <v>298</v>
      </c>
    </row>
    <row r="230" spans="2:51" s="150" customFormat="1" ht="12">
      <c r="B230" s="151"/>
      <c r="D230" s="152" t="s">
        <v>306</v>
      </c>
      <c r="E230" s="153" t="s">
        <v>1</v>
      </c>
      <c r="F230" s="154" t="s">
        <v>2851</v>
      </c>
      <c r="H230" s="155">
        <v>2</v>
      </c>
      <c r="L230" s="151"/>
      <c r="M230" s="156"/>
      <c r="N230" s="157"/>
      <c r="O230" s="157"/>
      <c r="P230" s="157"/>
      <c r="Q230" s="157"/>
      <c r="R230" s="157"/>
      <c r="S230" s="157"/>
      <c r="T230" s="158"/>
      <c r="AT230" s="153" t="s">
        <v>306</v>
      </c>
      <c r="AU230" s="153" t="s">
        <v>83</v>
      </c>
      <c r="AV230" s="150" t="s">
        <v>83</v>
      </c>
      <c r="AW230" s="150" t="s">
        <v>31</v>
      </c>
      <c r="AX230" s="150" t="s">
        <v>75</v>
      </c>
      <c r="AY230" s="153" t="s">
        <v>298</v>
      </c>
    </row>
    <row r="231" spans="2:51" s="150" customFormat="1" ht="12">
      <c r="B231" s="151"/>
      <c r="D231" s="152" t="s">
        <v>306</v>
      </c>
      <c r="E231" s="153" t="s">
        <v>1</v>
      </c>
      <c r="F231" s="154" t="s">
        <v>2855</v>
      </c>
      <c r="H231" s="155">
        <v>3</v>
      </c>
      <c r="L231" s="151"/>
      <c r="M231" s="156"/>
      <c r="N231" s="157"/>
      <c r="O231" s="157"/>
      <c r="P231" s="157"/>
      <c r="Q231" s="157"/>
      <c r="R231" s="157"/>
      <c r="S231" s="157"/>
      <c r="T231" s="158"/>
      <c r="AT231" s="153" t="s">
        <v>306</v>
      </c>
      <c r="AU231" s="153" t="s">
        <v>83</v>
      </c>
      <c r="AV231" s="150" t="s">
        <v>83</v>
      </c>
      <c r="AW231" s="150" t="s">
        <v>31</v>
      </c>
      <c r="AX231" s="150" t="s">
        <v>75</v>
      </c>
      <c r="AY231" s="153" t="s">
        <v>298</v>
      </c>
    </row>
    <row r="232" spans="2:51" s="150" customFormat="1" ht="12">
      <c r="B232" s="151"/>
      <c r="D232" s="152" t="s">
        <v>306</v>
      </c>
      <c r="E232" s="153" t="s">
        <v>1</v>
      </c>
      <c r="F232" s="154" t="s">
        <v>2856</v>
      </c>
      <c r="H232" s="155">
        <v>4</v>
      </c>
      <c r="L232" s="151"/>
      <c r="M232" s="156"/>
      <c r="N232" s="157"/>
      <c r="O232" s="157"/>
      <c r="P232" s="157"/>
      <c r="Q232" s="157"/>
      <c r="R232" s="157"/>
      <c r="S232" s="157"/>
      <c r="T232" s="158"/>
      <c r="AT232" s="153" t="s">
        <v>306</v>
      </c>
      <c r="AU232" s="153" t="s">
        <v>83</v>
      </c>
      <c r="AV232" s="150" t="s">
        <v>83</v>
      </c>
      <c r="AW232" s="150" t="s">
        <v>31</v>
      </c>
      <c r="AX232" s="150" t="s">
        <v>75</v>
      </c>
      <c r="AY232" s="153" t="s">
        <v>298</v>
      </c>
    </row>
    <row r="233" spans="2:51" s="150" customFormat="1" ht="12">
      <c r="B233" s="151"/>
      <c r="D233" s="152" t="s">
        <v>306</v>
      </c>
      <c r="E233" s="153" t="s">
        <v>1</v>
      </c>
      <c r="F233" s="154" t="s">
        <v>2857</v>
      </c>
      <c r="H233" s="155">
        <v>13</v>
      </c>
      <c r="L233" s="151"/>
      <c r="M233" s="156"/>
      <c r="N233" s="157"/>
      <c r="O233" s="157"/>
      <c r="P233" s="157"/>
      <c r="Q233" s="157"/>
      <c r="R233" s="157"/>
      <c r="S233" s="157"/>
      <c r="T233" s="158"/>
      <c r="AT233" s="153" t="s">
        <v>306</v>
      </c>
      <c r="AU233" s="153" t="s">
        <v>83</v>
      </c>
      <c r="AV233" s="150" t="s">
        <v>83</v>
      </c>
      <c r="AW233" s="150" t="s">
        <v>31</v>
      </c>
      <c r="AX233" s="150" t="s">
        <v>75</v>
      </c>
      <c r="AY233" s="153" t="s">
        <v>298</v>
      </c>
    </row>
    <row r="234" spans="2:51" s="150" customFormat="1" ht="12">
      <c r="B234" s="151"/>
      <c r="D234" s="152" t="s">
        <v>306</v>
      </c>
      <c r="E234" s="153" t="s">
        <v>1</v>
      </c>
      <c r="F234" s="154" t="s">
        <v>2858</v>
      </c>
      <c r="H234" s="155">
        <v>10</v>
      </c>
      <c r="L234" s="151"/>
      <c r="M234" s="156"/>
      <c r="N234" s="157"/>
      <c r="O234" s="157"/>
      <c r="P234" s="157"/>
      <c r="Q234" s="157"/>
      <c r="R234" s="157"/>
      <c r="S234" s="157"/>
      <c r="T234" s="158"/>
      <c r="AT234" s="153" t="s">
        <v>306</v>
      </c>
      <c r="AU234" s="153" t="s">
        <v>83</v>
      </c>
      <c r="AV234" s="150" t="s">
        <v>83</v>
      </c>
      <c r="AW234" s="150" t="s">
        <v>31</v>
      </c>
      <c r="AX234" s="150" t="s">
        <v>75</v>
      </c>
      <c r="AY234" s="153" t="s">
        <v>298</v>
      </c>
    </row>
    <row r="235" spans="2:51" s="150" customFormat="1" ht="12">
      <c r="B235" s="151"/>
      <c r="D235" s="152" t="s">
        <v>306</v>
      </c>
      <c r="E235" s="153" t="s">
        <v>1</v>
      </c>
      <c r="F235" s="154" t="s">
        <v>2859</v>
      </c>
      <c r="H235" s="155">
        <v>10</v>
      </c>
      <c r="L235" s="151"/>
      <c r="M235" s="156"/>
      <c r="N235" s="157"/>
      <c r="O235" s="157"/>
      <c r="P235" s="157"/>
      <c r="Q235" s="157"/>
      <c r="R235" s="157"/>
      <c r="S235" s="157"/>
      <c r="T235" s="158"/>
      <c r="AT235" s="153" t="s">
        <v>306</v>
      </c>
      <c r="AU235" s="153" t="s">
        <v>83</v>
      </c>
      <c r="AV235" s="150" t="s">
        <v>83</v>
      </c>
      <c r="AW235" s="150" t="s">
        <v>31</v>
      </c>
      <c r="AX235" s="150" t="s">
        <v>75</v>
      </c>
      <c r="AY235" s="153" t="s">
        <v>298</v>
      </c>
    </row>
    <row r="236" spans="2:51" s="167" customFormat="1" ht="12">
      <c r="B236" s="168"/>
      <c r="D236" s="152" t="s">
        <v>306</v>
      </c>
      <c r="E236" s="169" t="s">
        <v>1</v>
      </c>
      <c r="F236" s="170" t="s">
        <v>430</v>
      </c>
      <c r="H236" s="171">
        <v>53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306</v>
      </c>
      <c r="AU236" s="169" t="s">
        <v>83</v>
      </c>
      <c r="AV236" s="167" t="s">
        <v>304</v>
      </c>
      <c r="AW236" s="167" t="s">
        <v>31</v>
      </c>
      <c r="AX236" s="167" t="s">
        <v>8</v>
      </c>
      <c r="AY236" s="169" t="s">
        <v>298</v>
      </c>
    </row>
    <row r="237" spans="1:65" s="49" customFormat="1" ht="14.45" customHeight="1">
      <c r="A237" s="47"/>
      <c r="B237" s="46"/>
      <c r="C237" s="120" t="s">
        <v>614</v>
      </c>
      <c r="D237" s="120" t="s">
        <v>358</v>
      </c>
      <c r="E237" s="121" t="s">
        <v>2860</v>
      </c>
      <c r="F237" s="122" t="s">
        <v>2861</v>
      </c>
      <c r="G237" s="123" t="s">
        <v>438</v>
      </c>
      <c r="H237" s="124">
        <v>53</v>
      </c>
      <c r="I237" s="24"/>
      <c r="J237" s="125">
        <f>ROUND(I237*H237,0)</f>
        <v>0</v>
      </c>
      <c r="K237" s="122" t="s">
        <v>314</v>
      </c>
      <c r="L237" s="126"/>
      <c r="M237" s="127" t="s">
        <v>1</v>
      </c>
      <c r="N237" s="128" t="s">
        <v>40</v>
      </c>
      <c r="O237" s="129"/>
      <c r="P237" s="130">
        <f>O237*H237</f>
        <v>0</v>
      </c>
      <c r="Q237" s="130">
        <v>0.00246</v>
      </c>
      <c r="R237" s="130">
        <f>Q237*H237</f>
        <v>0.13038</v>
      </c>
      <c r="S237" s="130">
        <v>0</v>
      </c>
      <c r="T237" s="131">
        <f>S237*H237</f>
        <v>0</v>
      </c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R237" s="132" t="s">
        <v>83</v>
      </c>
      <c r="AT237" s="132" t="s">
        <v>358</v>
      </c>
      <c r="AU237" s="132" t="s">
        <v>83</v>
      </c>
      <c r="AY237" s="39" t="s">
        <v>298</v>
      </c>
      <c r="BE237" s="133">
        <f>IF(N237="základní",J237,0)</f>
        <v>0</v>
      </c>
      <c r="BF237" s="133">
        <f>IF(N237="snížená",J237,0)</f>
        <v>0</v>
      </c>
      <c r="BG237" s="133">
        <f>IF(N237="zákl. přenesená",J237,0)</f>
        <v>0</v>
      </c>
      <c r="BH237" s="133">
        <f>IF(N237="sníž. přenesená",J237,0)</f>
        <v>0</v>
      </c>
      <c r="BI237" s="133">
        <f>IF(N237="nulová",J237,0)</f>
        <v>0</v>
      </c>
      <c r="BJ237" s="39" t="s">
        <v>8</v>
      </c>
      <c r="BK237" s="133">
        <f>ROUND(I237*H237,0)</f>
        <v>0</v>
      </c>
      <c r="BL237" s="39" t="s">
        <v>8</v>
      </c>
      <c r="BM237" s="132" t="s">
        <v>2862</v>
      </c>
    </row>
    <row r="238" spans="1:65" s="49" customFormat="1" ht="24.2" customHeight="1">
      <c r="A238" s="47"/>
      <c r="B238" s="46"/>
      <c r="C238" s="135" t="s">
        <v>619</v>
      </c>
      <c r="D238" s="135" t="s">
        <v>300</v>
      </c>
      <c r="E238" s="136" t="s">
        <v>2863</v>
      </c>
      <c r="F238" s="137" t="s">
        <v>2864</v>
      </c>
      <c r="G238" s="138" t="s">
        <v>438</v>
      </c>
      <c r="H238" s="139">
        <v>3</v>
      </c>
      <c r="I238" s="23"/>
      <c r="J238" s="140">
        <f>ROUND(I238*H238,0)</f>
        <v>0</v>
      </c>
      <c r="K238" s="137" t="s">
        <v>314</v>
      </c>
      <c r="L238" s="46"/>
      <c r="M238" s="141" t="s">
        <v>1</v>
      </c>
      <c r="N238" s="142" t="s">
        <v>40</v>
      </c>
      <c r="O238" s="129"/>
      <c r="P238" s="130">
        <f>O238*H238</f>
        <v>0</v>
      </c>
      <c r="Q238" s="130">
        <v>0</v>
      </c>
      <c r="R238" s="130">
        <f>Q238*H238</f>
        <v>0</v>
      </c>
      <c r="S238" s="130">
        <v>0</v>
      </c>
      <c r="T238" s="131">
        <f>S238*H238</f>
        <v>0</v>
      </c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R238" s="132" t="s">
        <v>8</v>
      </c>
      <c r="AT238" s="132" t="s">
        <v>300</v>
      </c>
      <c r="AU238" s="132" t="s">
        <v>83</v>
      </c>
      <c r="AY238" s="39" t="s">
        <v>298</v>
      </c>
      <c r="BE238" s="133">
        <f>IF(N238="základní",J238,0)</f>
        <v>0</v>
      </c>
      <c r="BF238" s="133">
        <f>IF(N238="snížená",J238,0)</f>
        <v>0</v>
      </c>
      <c r="BG238" s="133">
        <f>IF(N238="zákl. přenesená",J238,0)</f>
        <v>0</v>
      </c>
      <c r="BH238" s="133">
        <f>IF(N238="sníž. přenesená",J238,0)</f>
        <v>0</v>
      </c>
      <c r="BI238" s="133">
        <f>IF(N238="nulová",J238,0)</f>
        <v>0</v>
      </c>
      <c r="BJ238" s="39" t="s">
        <v>8</v>
      </c>
      <c r="BK238" s="133">
        <f>ROUND(I238*H238,0)</f>
        <v>0</v>
      </c>
      <c r="BL238" s="39" t="s">
        <v>8</v>
      </c>
      <c r="BM238" s="132" t="s">
        <v>2865</v>
      </c>
    </row>
    <row r="239" spans="2:51" s="150" customFormat="1" ht="12">
      <c r="B239" s="151"/>
      <c r="D239" s="152" t="s">
        <v>306</v>
      </c>
      <c r="E239" s="153" t="s">
        <v>1</v>
      </c>
      <c r="F239" s="154" t="s">
        <v>2866</v>
      </c>
      <c r="H239" s="155">
        <v>1</v>
      </c>
      <c r="L239" s="151"/>
      <c r="M239" s="156"/>
      <c r="N239" s="157"/>
      <c r="O239" s="157"/>
      <c r="P239" s="157"/>
      <c r="Q239" s="157"/>
      <c r="R239" s="157"/>
      <c r="S239" s="157"/>
      <c r="T239" s="158"/>
      <c r="AT239" s="153" t="s">
        <v>306</v>
      </c>
      <c r="AU239" s="153" t="s">
        <v>83</v>
      </c>
      <c r="AV239" s="150" t="s">
        <v>83</v>
      </c>
      <c r="AW239" s="150" t="s">
        <v>31</v>
      </c>
      <c r="AX239" s="150" t="s">
        <v>75</v>
      </c>
      <c r="AY239" s="153" t="s">
        <v>298</v>
      </c>
    </row>
    <row r="240" spans="2:51" s="150" customFormat="1" ht="12">
      <c r="B240" s="151"/>
      <c r="D240" s="152" t="s">
        <v>306</v>
      </c>
      <c r="E240" s="153" t="s">
        <v>1</v>
      </c>
      <c r="F240" s="154" t="s">
        <v>2867</v>
      </c>
      <c r="H240" s="155">
        <v>1</v>
      </c>
      <c r="L240" s="151"/>
      <c r="M240" s="156"/>
      <c r="N240" s="157"/>
      <c r="O240" s="157"/>
      <c r="P240" s="157"/>
      <c r="Q240" s="157"/>
      <c r="R240" s="157"/>
      <c r="S240" s="157"/>
      <c r="T240" s="158"/>
      <c r="AT240" s="153" t="s">
        <v>306</v>
      </c>
      <c r="AU240" s="153" t="s">
        <v>83</v>
      </c>
      <c r="AV240" s="150" t="s">
        <v>83</v>
      </c>
      <c r="AW240" s="150" t="s">
        <v>31</v>
      </c>
      <c r="AX240" s="150" t="s">
        <v>75</v>
      </c>
      <c r="AY240" s="153" t="s">
        <v>298</v>
      </c>
    </row>
    <row r="241" spans="2:51" s="150" customFormat="1" ht="12">
      <c r="B241" s="151"/>
      <c r="D241" s="152" t="s">
        <v>306</v>
      </c>
      <c r="E241" s="153" t="s">
        <v>1</v>
      </c>
      <c r="F241" s="154" t="s">
        <v>2868</v>
      </c>
      <c r="H241" s="155">
        <v>1</v>
      </c>
      <c r="L241" s="151"/>
      <c r="M241" s="156"/>
      <c r="N241" s="157"/>
      <c r="O241" s="157"/>
      <c r="P241" s="157"/>
      <c r="Q241" s="157"/>
      <c r="R241" s="157"/>
      <c r="S241" s="157"/>
      <c r="T241" s="158"/>
      <c r="AT241" s="153" t="s">
        <v>306</v>
      </c>
      <c r="AU241" s="153" t="s">
        <v>83</v>
      </c>
      <c r="AV241" s="150" t="s">
        <v>83</v>
      </c>
      <c r="AW241" s="150" t="s">
        <v>31</v>
      </c>
      <c r="AX241" s="150" t="s">
        <v>75</v>
      </c>
      <c r="AY241" s="153" t="s">
        <v>298</v>
      </c>
    </row>
    <row r="242" spans="2:51" s="167" customFormat="1" ht="12">
      <c r="B242" s="168"/>
      <c r="D242" s="152" t="s">
        <v>306</v>
      </c>
      <c r="E242" s="169" t="s">
        <v>1</v>
      </c>
      <c r="F242" s="170" t="s">
        <v>430</v>
      </c>
      <c r="H242" s="171">
        <v>3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306</v>
      </c>
      <c r="AU242" s="169" t="s">
        <v>83</v>
      </c>
      <c r="AV242" s="167" t="s">
        <v>304</v>
      </c>
      <c r="AW242" s="167" t="s">
        <v>31</v>
      </c>
      <c r="AX242" s="167" t="s">
        <v>8</v>
      </c>
      <c r="AY242" s="169" t="s">
        <v>298</v>
      </c>
    </row>
    <row r="243" spans="1:65" s="49" customFormat="1" ht="14.45" customHeight="1">
      <c r="A243" s="47"/>
      <c r="B243" s="46"/>
      <c r="C243" s="120" t="s">
        <v>625</v>
      </c>
      <c r="D243" s="120" t="s">
        <v>358</v>
      </c>
      <c r="E243" s="121" t="s">
        <v>2648</v>
      </c>
      <c r="F243" s="122" t="s">
        <v>2649</v>
      </c>
      <c r="G243" s="123" t="s">
        <v>438</v>
      </c>
      <c r="H243" s="124">
        <v>3</v>
      </c>
      <c r="I243" s="24"/>
      <c r="J243" s="125">
        <f>ROUND(I243*H243,0)</f>
        <v>0</v>
      </c>
      <c r="K243" s="122" t="s">
        <v>314</v>
      </c>
      <c r="L243" s="126"/>
      <c r="M243" s="127" t="s">
        <v>1</v>
      </c>
      <c r="N243" s="128" t="s">
        <v>40</v>
      </c>
      <c r="O243" s="129"/>
      <c r="P243" s="130">
        <f>O243*H243</f>
        <v>0</v>
      </c>
      <c r="Q243" s="130">
        <v>0.00412</v>
      </c>
      <c r="R243" s="130">
        <f>Q243*H243</f>
        <v>0.012360000000000001</v>
      </c>
      <c r="S243" s="130">
        <v>0</v>
      </c>
      <c r="T243" s="131">
        <f>S243*H243</f>
        <v>0</v>
      </c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R243" s="132" t="s">
        <v>83</v>
      </c>
      <c r="AT243" s="132" t="s">
        <v>358</v>
      </c>
      <c r="AU243" s="132" t="s">
        <v>83</v>
      </c>
      <c r="AY243" s="39" t="s">
        <v>298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39" t="s">
        <v>8</v>
      </c>
      <c r="BK243" s="133">
        <f>ROUND(I243*H243,0)</f>
        <v>0</v>
      </c>
      <c r="BL243" s="39" t="s">
        <v>8</v>
      </c>
      <c r="BM243" s="132" t="s">
        <v>2869</v>
      </c>
    </row>
    <row r="244" spans="1:65" s="49" customFormat="1" ht="24.2" customHeight="1">
      <c r="A244" s="47"/>
      <c r="B244" s="46"/>
      <c r="C244" s="135" t="s">
        <v>633</v>
      </c>
      <c r="D244" s="135" t="s">
        <v>300</v>
      </c>
      <c r="E244" s="136" t="s">
        <v>2870</v>
      </c>
      <c r="F244" s="137" t="s">
        <v>2871</v>
      </c>
      <c r="G244" s="138" t="s">
        <v>438</v>
      </c>
      <c r="H244" s="139">
        <v>5</v>
      </c>
      <c r="I244" s="23"/>
      <c r="J244" s="140">
        <f>ROUND(I244*H244,0)</f>
        <v>0</v>
      </c>
      <c r="K244" s="137" t="s">
        <v>314</v>
      </c>
      <c r="L244" s="46"/>
      <c r="M244" s="141" t="s">
        <v>1</v>
      </c>
      <c r="N244" s="142" t="s">
        <v>40</v>
      </c>
      <c r="O244" s="129"/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R244" s="132" t="s">
        <v>8</v>
      </c>
      <c r="AT244" s="132" t="s">
        <v>300</v>
      </c>
      <c r="AU244" s="132" t="s">
        <v>83</v>
      </c>
      <c r="AY244" s="39" t="s">
        <v>298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39" t="s">
        <v>8</v>
      </c>
      <c r="BK244" s="133">
        <f>ROUND(I244*H244,0)</f>
        <v>0</v>
      </c>
      <c r="BL244" s="39" t="s">
        <v>8</v>
      </c>
      <c r="BM244" s="132" t="s">
        <v>2872</v>
      </c>
    </row>
    <row r="245" spans="2:51" s="150" customFormat="1" ht="12">
      <c r="B245" s="151"/>
      <c r="D245" s="152" t="s">
        <v>306</v>
      </c>
      <c r="E245" s="153" t="s">
        <v>1</v>
      </c>
      <c r="F245" s="154" t="s">
        <v>2873</v>
      </c>
      <c r="H245" s="155">
        <v>4</v>
      </c>
      <c r="L245" s="151"/>
      <c r="M245" s="156"/>
      <c r="N245" s="157"/>
      <c r="O245" s="157"/>
      <c r="P245" s="157"/>
      <c r="Q245" s="157"/>
      <c r="R245" s="157"/>
      <c r="S245" s="157"/>
      <c r="T245" s="158"/>
      <c r="AT245" s="153" t="s">
        <v>306</v>
      </c>
      <c r="AU245" s="153" t="s">
        <v>83</v>
      </c>
      <c r="AV245" s="150" t="s">
        <v>83</v>
      </c>
      <c r="AW245" s="150" t="s">
        <v>31</v>
      </c>
      <c r="AX245" s="150" t="s">
        <v>75</v>
      </c>
      <c r="AY245" s="153" t="s">
        <v>298</v>
      </c>
    </row>
    <row r="246" spans="2:51" s="150" customFormat="1" ht="12">
      <c r="B246" s="151"/>
      <c r="D246" s="152" t="s">
        <v>306</v>
      </c>
      <c r="E246" s="153" t="s">
        <v>1</v>
      </c>
      <c r="F246" s="154" t="s">
        <v>2874</v>
      </c>
      <c r="H246" s="155">
        <v>1</v>
      </c>
      <c r="L246" s="151"/>
      <c r="M246" s="156"/>
      <c r="N246" s="157"/>
      <c r="O246" s="157"/>
      <c r="P246" s="157"/>
      <c r="Q246" s="157"/>
      <c r="R246" s="157"/>
      <c r="S246" s="157"/>
      <c r="T246" s="158"/>
      <c r="AT246" s="153" t="s">
        <v>306</v>
      </c>
      <c r="AU246" s="153" t="s">
        <v>83</v>
      </c>
      <c r="AV246" s="150" t="s">
        <v>83</v>
      </c>
      <c r="AW246" s="150" t="s">
        <v>31</v>
      </c>
      <c r="AX246" s="150" t="s">
        <v>75</v>
      </c>
      <c r="AY246" s="153" t="s">
        <v>298</v>
      </c>
    </row>
    <row r="247" spans="2:51" s="167" customFormat="1" ht="12">
      <c r="B247" s="168"/>
      <c r="D247" s="152" t="s">
        <v>306</v>
      </c>
      <c r="E247" s="169" t="s">
        <v>1</v>
      </c>
      <c r="F247" s="170" t="s">
        <v>430</v>
      </c>
      <c r="H247" s="171">
        <v>5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306</v>
      </c>
      <c r="AU247" s="169" t="s">
        <v>83</v>
      </c>
      <c r="AV247" s="167" t="s">
        <v>304</v>
      </c>
      <c r="AW247" s="167" t="s">
        <v>31</v>
      </c>
      <c r="AX247" s="167" t="s">
        <v>8</v>
      </c>
      <c r="AY247" s="169" t="s">
        <v>298</v>
      </c>
    </row>
    <row r="248" spans="1:65" s="49" customFormat="1" ht="24.2" customHeight="1">
      <c r="A248" s="47"/>
      <c r="B248" s="46"/>
      <c r="C248" s="120" t="s">
        <v>640</v>
      </c>
      <c r="D248" s="120" t="s">
        <v>358</v>
      </c>
      <c r="E248" s="121" t="s">
        <v>2875</v>
      </c>
      <c r="F248" s="122" t="s">
        <v>2876</v>
      </c>
      <c r="G248" s="123" t="s">
        <v>438</v>
      </c>
      <c r="H248" s="124">
        <v>5</v>
      </c>
      <c r="I248" s="24"/>
      <c r="J248" s="125">
        <f>ROUND(I248*H248,0)</f>
        <v>0</v>
      </c>
      <c r="K248" s="122" t="s">
        <v>314</v>
      </c>
      <c r="L248" s="126"/>
      <c r="M248" s="127" t="s">
        <v>1</v>
      </c>
      <c r="N248" s="128" t="s">
        <v>40</v>
      </c>
      <c r="O248" s="129"/>
      <c r="P248" s="130">
        <f>O248*H248</f>
        <v>0</v>
      </c>
      <c r="Q248" s="130">
        <v>0.00489</v>
      </c>
      <c r="R248" s="130">
        <f>Q248*H248</f>
        <v>0.02445</v>
      </c>
      <c r="S248" s="130">
        <v>0</v>
      </c>
      <c r="T248" s="131">
        <f>S248*H248</f>
        <v>0</v>
      </c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R248" s="132" t="s">
        <v>83</v>
      </c>
      <c r="AT248" s="132" t="s">
        <v>358</v>
      </c>
      <c r="AU248" s="132" t="s">
        <v>83</v>
      </c>
      <c r="AY248" s="39" t="s">
        <v>298</v>
      </c>
      <c r="BE248" s="133">
        <f>IF(N248="základní",J248,0)</f>
        <v>0</v>
      </c>
      <c r="BF248" s="133">
        <f>IF(N248="snížená",J248,0)</f>
        <v>0</v>
      </c>
      <c r="BG248" s="133">
        <f>IF(N248="zákl. přenesená",J248,0)</f>
        <v>0</v>
      </c>
      <c r="BH248" s="133">
        <f>IF(N248="sníž. přenesená",J248,0)</f>
        <v>0</v>
      </c>
      <c r="BI248" s="133">
        <f>IF(N248="nulová",J248,0)</f>
        <v>0</v>
      </c>
      <c r="BJ248" s="39" t="s">
        <v>8</v>
      </c>
      <c r="BK248" s="133">
        <f>ROUND(I248*H248,0)</f>
        <v>0</v>
      </c>
      <c r="BL248" s="39" t="s">
        <v>8</v>
      </c>
      <c r="BM248" s="132" t="s">
        <v>2877</v>
      </c>
    </row>
    <row r="249" spans="1:65" s="49" customFormat="1" ht="24.2" customHeight="1">
      <c r="A249" s="47"/>
      <c r="B249" s="46"/>
      <c r="C249" s="135" t="s">
        <v>231</v>
      </c>
      <c r="D249" s="135" t="s">
        <v>300</v>
      </c>
      <c r="E249" s="136" t="s">
        <v>2878</v>
      </c>
      <c r="F249" s="137" t="s">
        <v>2879</v>
      </c>
      <c r="G249" s="138" t="s">
        <v>438</v>
      </c>
      <c r="H249" s="139">
        <v>12</v>
      </c>
      <c r="I249" s="23"/>
      <c r="J249" s="140">
        <f>ROUND(I249*H249,0)</f>
        <v>0</v>
      </c>
      <c r="K249" s="137" t="s">
        <v>314</v>
      </c>
      <c r="L249" s="46"/>
      <c r="M249" s="141" t="s">
        <v>1</v>
      </c>
      <c r="N249" s="142" t="s">
        <v>40</v>
      </c>
      <c r="O249" s="129"/>
      <c r="P249" s="130">
        <f>O249*H249</f>
        <v>0</v>
      </c>
      <c r="Q249" s="130">
        <v>0</v>
      </c>
      <c r="R249" s="130">
        <f>Q249*H249</f>
        <v>0</v>
      </c>
      <c r="S249" s="130">
        <v>0</v>
      </c>
      <c r="T249" s="131">
        <f>S249*H249</f>
        <v>0</v>
      </c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R249" s="132" t="s">
        <v>8</v>
      </c>
      <c r="AT249" s="132" t="s">
        <v>300</v>
      </c>
      <c r="AU249" s="132" t="s">
        <v>83</v>
      </c>
      <c r="AY249" s="39" t="s">
        <v>298</v>
      </c>
      <c r="BE249" s="133">
        <f>IF(N249="základní",J249,0)</f>
        <v>0</v>
      </c>
      <c r="BF249" s="133">
        <f>IF(N249="snížená",J249,0)</f>
        <v>0</v>
      </c>
      <c r="BG249" s="133">
        <f>IF(N249="zákl. přenesená",J249,0)</f>
        <v>0</v>
      </c>
      <c r="BH249" s="133">
        <f>IF(N249="sníž. přenesená",J249,0)</f>
        <v>0</v>
      </c>
      <c r="BI249" s="133">
        <f>IF(N249="nulová",J249,0)</f>
        <v>0</v>
      </c>
      <c r="BJ249" s="39" t="s">
        <v>8</v>
      </c>
      <c r="BK249" s="133">
        <f>ROUND(I249*H249,0)</f>
        <v>0</v>
      </c>
      <c r="BL249" s="39" t="s">
        <v>8</v>
      </c>
      <c r="BM249" s="132" t="s">
        <v>2880</v>
      </c>
    </row>
    <row r="250" spans="1:65" s="49" customFormat="1" ht="24.2" customHeight="1">
      <c r="A250" s="47"/>
      <c r="B250" s="46"/>
      <c r="C250" s="120" t="s">
        <v>647</v>
      </c>
      <c r="D250" s="120" t="s">
        <v>358</v>
      </c>
      <c r="E250" s="121" t="s">
        <v>2881</v>
      </c>
      <c r="F250" s="122" t="s">
        <v>2882</v>
      </c>
      <c r="G250" s="123" t="s">
        <v>438</v>
      </c>
      <c r="H250" s="124">
        <v>7</v>
      </c>
      <c r="I250" s="24"/>
      <c r="J250" s="125">
        <f>ROUND(I250*H250,0)</f>
        <v>0</v>
      </c>
      <c r="K250" s="122" t="s">
        <v>1</v>
      </c>
      <c r="L250" s="126"/>
      <c r="M250" s="127" t="s">
        <v>1</v>
      </c>
      <c r="N250" s="128" t="s">
        <v>40</v>
      </c>
      <c r="O250" s="129"/>
      <c r="P250" s="130">
        <f>O250*H250</f>
        <v>0</v>
      </c>
      <c r="Q250" s="130">
        <v>0.0047</v>
      </c>
      <c r="R250" s="130">
        <f>Q250*H250</f>
        <v>0.0329</v>
      </c>
      <c r="S250" s="130">
        <v>0</v>
      </c>
      <c r="T250" s="131">
        <f>S250*H250</f>
        <v>0</v>
      </c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R250" s="132" t="s">
        <v>83</v>
      </c>
      <c r="AT250" s="132" t="s">
        <v>358</v>
      </c>
      <c r="AU250" s="132" t="s">
        <v>83</v>
      </c>
      <c r="AY250" s="39" t="s">
        <v>298</v>
      </c>
      <c r="BE250" s="133">
        <f>IF(N250="základní",J250,0)</f>
        <v>0</v>
      </c>
      <c r="BF250" s="133">
        <f>IF(N250="snížená",J250,0)</f>
        <v>0</v>
      </c>
      <c r="BG250" s="133">
        <f>IF(N250="zákl. přenesená",J250,0)</f>
        <v>0</v>
      </c>
      <c r="BH250" s="133">
        <f>IF(N250="sníž. přenesená",J250,0)</f>
        <v>0</v>
      </c>
      <c r="BI250" s="133">
        <f>IF(N250="nulová",J250,0)</f>
        <v>0</v>
      </c>
      <c r="BJ250" s="39" t="s">
        <v>8</v>
      </c>
      <c r="BK250" s="133">
        <f>ROUND(I250*H250,0)</f>
        <v>0</v>
      </c>
      <c r="BL250" s="39" t="s">
        <v>8</v>
      </c>
      <c r="BM250" s="132" t="s">
        <v>2883</v>
      </c>
    </row>
    <row r="251" spans="1:65" s="49" customFormat="1" ht="24.2" customHeight="1">
      <c r="A251" s="47"/>
      <c r="B251" s="46"/>
      <c r="C251" s="120" t="s">
        <v>651</v>
      </c>
      <c r="D251" s="120" t="s">
        <v>358</v>
      </c>
      <c r="E251" s="121" t="s">
        <v>2884</v>
      </c>
      <c r="F251" s="122" t="s">
        <v>2885</v>
      </c>
      <c r="G251" s="123" t="s">
        <v>438</v>
      </c>
      <c r="H251" s="124">
        <v>4</v>
      </c>
      <c r="I251" s="24"/>
      <c r="J251" s="125">
        <f>ROUND(I251*H251,0)</f>
        <v>0</v>
      </c>
      <c r="K251" s="122" t="s">
        <v>1</v>
      </c>
      <c r="L251" s="126"/>
      <c r="M251" s="127" t="s">
        <v>1</v>
      </c>
      <c r="N251" s="128" t="s">
        <v>40</v>
      </c>
      <c r="O251" s="129"/>
      <c r="P251" s="130">
        <f>O251*H251</f>
        <v>0</v>
      </c>
      <c r="Q251" s="130">
        <v>0.0047</v>
      </c>
      <c r="R251" s="130">
        <f>Q251*H251</f>
        <v>0.0188</v>
      </c>
      <c r="S251" s="130">
        <v>0</v>
      </c>
      <c r="T251" s="131">
        <f>S251*H251</f>
        <v>0</v>
      </c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R251" s="132" t="s">
        <v>83</v>
      </c>
      <c r="AT251" s="132" t="s">
        <v>358</v>
      </c>
      <c r="AU251" s="132" t="s">
        <v>83</v>
      </c>
      <c r="AY251" s="39" t="s">
        <v>298</v>
      </c>
      <c r="BE251" s="133">
        <f>IF(N251="základní",J251,0)</f>
        <v>0</v>
      </c>
      <c r="BF251" s="133">
        <f>IF(N251="snížená",J251,0)</f>
        <v>0</v>
      </c>
      <c r="BG251" s="133">
        <f>IF(N251="zákl. přenesená",J251,0)</f>
        <v>0</v>
      </c>
      <c r="BH251" s="133">
        <f>IF(N251="sníž. přenesená",J251,0)</f>
        <v>0</v>
      </c>
      <c r="BI251" s="133">
        <f>IF(N251="nulová",J251,0)</f>
        <v>0</v>
      </c>
      <c r="BJ251" s="39" t="s">
        <v>8</v>
      </c>
      <c r="BK251" s="133">
        <f>ROUND(I251*H251,0)</f>
        <v>0</v>
      </c>
      <c r="BL251" s="39" t="s">
        <v>8</v>
      </c>
      <c r="BM251" s="132" t="s">
        <v>2886</v>
      </c>
    </row>
    <row r="252" spans="2:51" s="150" customFormat="1" ht="12">
      <c r="B252" s="151"/>
      <c r="D252" s="152" t="s">
        <v>306</v>
      </c>
      <c r="E252" s="153" t="s">
        <v>1</v>
      </c>
      <c r="F252" s="154" t="s">
        <v>2887</v>
      </c>
      <c r="H252" s="155">
        <v>4</v>
      </c>
      <c r="L252" s="151"/>
      <c r="M252" s="156"/>
      <c r="N252" s="157"/>
      <c r="O252" s="157"/>
      <c r="P252" s="157"/>
      <c r="Q252" s="157"/>
      <c r="R252" s="157"/>
      <c r="S252" s="157"/>
      <c r="T252" s="158"/>
      <c r="AT252" s="153" t="s">
        <v>306</v>
      </c>
      <c r="AU252" s="153" t="s">
        <v>83</v>
      </c>
      <c r="AV252" s="150" t="s">
        <v>83</v>
      </c>
      <c r="AW252" s="150" t="s">
        <v>31</v>
      </c>
      <c r="AX252" s="150" t="s">
        <v>75</v>
      </c>
      <c r="AY252" s="153" t="s">
        <v>298</v>
      </c>
    </row>
    <row r="253" spans="2:51" s="167" customFormat="1" ht="12">
      <c r="B253" s="168"/>
      <c r="D253" s="152" t="s">
        <v>306</v>
      </c>
      <c r="E253" s="169" t="s">
        <v>1</v>
      </c>
      <c r="F253" s="170" t="s">
        <v>430</v>
      </c>
      <c r="H253" s="171">
        <v>4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306</v>
      </c>
      <c r="AU253" s="169" t="s">
        <v>83</v>
      </c>
      <c r="AV253" s="167" t="s">
        <v>304</v>
      </c>
      <c r="AW253" s="167" t="s">
        <v>31</v>
      </c>
      <c r="AX253" s="167" t="s">
        <v>8</v>
      </c>
      <c r="AY253" s="169" t="s">
        <v>298</v>
      </c>
    </row>
    <row r="254" spans="1:65" s="49" customFormat="1" ht="24.2" customHeight="1">
      <c r="A254" s="47"/>
      <c r="B254" s="46"/>
      <c r="C254" s="120" t="s">
        <v>655</v>
      </c>
      <c r="D254" s="120" t="s">
        <v>358</v>
      </c>
      <c r="E254" s="121" t="s">
        <v>2888</v>
      </c>
      <c r="F254" s="122" t="s">
        <v>2882</v>
      </c>
      <c r="G254" s="123" t="s">
        <v>438</v>
      </c>
      <c r="H254" s="124">
        <v>1</v>
      </c>
      <c r="I254" s="24"/>
      <c r="J254" s="125">
        <f>ROUND(I254*H254,0)</f>
        <v>0</v>
      </c>
      <c r="K254" s="122" t="s">
        <v>1</v>
      </c>
      <c r="L254" s="126"/>
      <c r="M254" s="127" t="s">
        <v>1</v>
      </c>
      <c r="N254" s="128" t="s">
        <v>40</v>
      </c>
      <c r="O254" s="129"/>
      <c r="P254" s="130">
        <f>O254*H254</f>
        <v>0</v>
      </c>
      <c r="Q254" s="130">
        <v>0.0047</v>
      </c>
      <c r="R254" s="130">
        <f>Q254*H254</f>
        <v>0.0047</v>
      </c>
      <c r="S254" s="130">
        <v>0</v>
      </c>
      <c r="T254" s="131">
        <f>S254*H254</f>
        <v>0</v>
      </c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R254" s="132" t="s">
        <v>83</v>
      </c>
      <c r="AT254" s="132" t="s">
        <v>358</v>
      </c>
      <c r="AU254" s="132" t="s">
        <v>83</v>
      </c>
      <c r="AY254" s="39" t="s">
        <v>298</v>
      </c>
      <c r="BE254" s="133">
        <f>IF(N254="základní",J254,0)</f>
        <v>0</v>
      </c>
      <c r="BF254" s="133">
        <f>IF(N254="snížená",J254,0)</f>
        <v>0</v>
      </c>
      <c r="BG254" s="133">
        <f>IF(N254="zákl. přenesená",J254,0)</f>
        <v>0</v>
      </c>
      <c r="BH254" s="133">
        <f>IF(N254="sníž. přenesená",J254,0)</f>
        <v>0</v>
      </c>
      <c r="BI254" s="133">
        <f>IF(N254="nulová",J254,0)</f>
        <v>0</v>
      </c>
      <c r="BJ254" s="39" t="s">
        <v>8</v>
      </c>
      <c r="BK254" s="133">
        <f>ROUND(I254*H254,0)</f>
        <v>0</v>
      </c>
      <c r="BL254" s="39" t="s">
        <v>8</v>
      </c>
      <c r="BM254" s="132" t="s">
        <v>2889</v>
      </c>
    </row>
    <row r="255" spans="2:51" s="150" customFormat="1" ht="12">
      <c r="B255" s="151"/>
      <c r="D255" s="152" t="s">
        <v>306</v>
      </c>
      <c r="E255" s="153" t="s">
        <v>1</v>
      </c>
      <c r="F255" s="154" t="s">
        <v>2890</v>
      </c>
      <c r="H255" s="155">
        <v>1</v>
      </c>
      <c r="L255" s="151"/>
      <c r="M255" s="156"/>
      <c r="N255" s="157"/>
      <c r="O255" s="157"/>
      <c r="P255" s="157"/>
      <c r="Q255" s="157"/>
      <c r="R255" s="157"/>
      <c r="S255" s="157"/>
      <c r="T255" s="158"/>
      <c r="AT255" s="153" t="s">
        <v>306</v>
      </c>
      <c r="AU255" s="153" t="s">
        <v>83</v>
      </c>
      <c r="AV255" s="150" t="s">
        <v>83</v>
      </c>
      <c r="AW255" s="150" t="s">
        <v>31</v>
      </c>
      <c r="AX255" s="150" t="s">
        <v>75</v>
      </c>
      <c r="AY255" s="153" t="s">
        <v>298</v>
      </c>
    </row>
    <row r="256" spans="2:51" s="167" customFormat="1" ht="12">
      <c r="B256" s="168"/>
      <c r="D256" s="152" t="s">
        <v>306</v>
      </c>
      <c r="E256" s="169" t="s">
        <v>1</v>
      </c>
      <c r="F256" s="170" t="s">
        <v>430</v>
      </c>
      <c r="H256" s="171">
        <v>1</v>
      </c>
      <c r="L256" s="168"/>
      <c r="M256" s="172"/>
      <c r="N256" s="173"/>
      <c r="O256" s="173"/>
      <c r="P256" s="173"/>
      <c r="Q256" s="173"/>
      <c r="R256" s="173"/>
      <c r="S256" s="173"/>
      <c r="T256" s="174"/>
      <c r="AT256" s="169" t="s">
        <v>306</v>
      </c>
      <c r="AU256" s="169" t="s">
        <v>83</v>
      </c>
      <c r="AV256" s="167" t="s">
        <v>304</v>
      </c>
      <c r="AW256" s="167" t="s">
        <v>31</v>
      </c>
      <c r="AX256" s="167" t="s">
        <v>8</v>
      </c>
      <c r="AY256" s="169" t="s">
        <v>298</v>
      </c>
    </row>
    <row r="257" spans="1:65" s="49" customFormat="1" ht="24.2" customHeight="1">
      <c r="A257" s="47"/>
      <c r="B257" s="46"/>
      <c r="C257" s="135" t="s">
        <v>659</v>
      </c>
      <c r="D257" s="135" t="s">
        <v>300</v>
      </c>
      <c r="E257" s="136" t="s">
        <v>2891</v>
      </c>
      <c r="F257" s="137" t="s">
        <v>2892</v>
      </c>
      <c r="G257" s="138" t="s">
        <v>438</v>
      </c>
      <c r="H257" s="139">
        <v>6</v>
      </c>
      <c r="I257" s="23"/>
      <c r="J257" s="140">
        <f>ROUND(I257*H257,0)</f>
        <v>0</v>
      </c>
      <c r="K257" s="137" t="s">
        <v>314</v>
      </c>
      <c r="L257" s="46"/>
      <c r="M257" s="141" t="s">
        <v>1</v>
      </c>
      <c r="N257" s="142" t="s">
        <v>40</v>
      </c>
      <c r="O257" s="129"/>
      <c r="P257" s="130">
        <f>O257*H257</f>
        <v>0</v>
      </c>
      <c r="Q257" s="130">
        <v>0</v>
      </c>
      <c r="R257" s="130">
        <f>Q257*H257</f>
        <v>0</v>
      </c>
      <c r="S257" s="130">
        <v>0</v>
      </c>
      <c r="T257" s="131">
        <f>S257*H257</f>
        <v>0</v>
      </c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R257" s="132" t="s">
        <v>8</v>
      </c>
      <c r="AT257" s="132" t="s">
        <v>300</v>
      </c>
      <c r="AU257" s="132" t="s">
        <v>83</v>
      </c>
      <c r="AY257" s="39" t="s">
        <v>298</v>
      </c>
      <c r="BE257" s="133">
        <f>IF(N257="základní",J257,0)</f>
        <v>0</v>
      </c>
      <c r="BF257" s="133">
        <f>IF(N257="snížená",J257,0)</f>
        <v>0</v>
      </c>
      <c r="BG257" s="133">
        <f>IF(N257="zákl. přenesená",J257,0)</f>
        <v>0</v>
      </c>
      <c r="BH257" s="133">
        <f>IF(N257="sníž. přenesená",J257,0)</f>
        <v>0</v>
      </c>
      <c r="BI257" s="133">
        <f>IF(N257="nulová",J257,0)</f>
        <v>0</v>
      </c>
      <c r="BJ257" s="39" t="s">
        <v>8</v>
      </c>
      <c r="BK257" s="133">
        <f>ROUND(I257*H257,0)</f>
        <v>0</v>
      </c>
      <c r="BL257" s="39" t="s">
        <v>8</v>
      </c>
      <c r="BM257" s="132" t="s">
        <v>2893</v>
      </c>
    </row>
    <row r="258" spans="2:51" s="150" customFormat="1" ht="12">
      <c r="B258" s="151"/>
      <c r="D258" s="152" t="s">
        <v>306</v>
      </c>
      <c r="E258" s="153" t="s">
        <v>1</v>
      </c>
      <c r="F258" s="154" t="s">
        <v>2894</v>
      </c>
      <c r="H258" s="155">
        <v>4</v>
      </c>
      <c r="L258" s="151"/>
      <c r="M258" s="156"/>
      <c r="N258" s="157"/>
      <c r="O258" s="157"/>
      <c r="P258" s="157"/>
      <c r="Q258" s="157"/>
      <c r="R258" s="157"/>
      <c r="S258" s="157"/>
      <c r="T258" s="158"/>
      <c r="AT258" s="153" t="s">
        <v>306</v>
      </c>
      <c r="AU258" s="153" t="s">
        <v>83</v>
      </c>
      <c r="AV258" s="150" t="s">
        <v>83</v>
      </c>
      <c r="AW258" s="150" t="s">
        <v>31</v>
      </c>
      <c r="AX258" s="150" t="s">
        <v>75</v>
      </c>
      <c r="AY258" s="153" t="s">
        <v>298</v>
      </c>
    </row>
    <row r="259" spans="2:51" s="150" customFormat="1" ht="12">
      <c r="B259" s="151"/>
      <c r="D259" s="152" t="s">
        <v>306</v>
      </c>
      <c r="E259" s="153" t="s">
        <v>1</v>
      </c>
      <c r="F259" s="154" t="s">
        <v>2895</v>
      </c>
      <c r="H259" s="155">
        <v>2</v>
      </c>
      <c r="L259" s="151"/>
      <c r="M259" s="156"/>
      <c r="N259" s="157"/>
      <c r="O259" s="157"/>
      <c r="P259" s="157"/>
      <c r="Q259" s="157"/>
      <c r="R259" s="157"/>
      <c r="S259" s="157"/>
      <c r="T259" s="158"/>
      <c r="AT259" s="153" t="s">
        <v>306</v>
      </c>
      <c r="AU259" s="153" t="s">
        <v>83</v>
      </c>
      <c r="AV259" s="150" t="s">
        <v>83</v>
      </c>
      <c r="AW259" s="150" t="s">
        <v>31</v>
      </c>
      <c r="AX259" s="150" t="s">
        <v>75</v>
      </c>
      <c r="AY259" s="153" t="s">
        <v>298</v>
      </c>
    </row>
    <row r="260" spans="2:51" s="167" customFormat="1" ht="12">
      <c r="B260" s="168"/>
      <c r="D260" s="152" t="s">
        <v>306</v>
      </c>
      <c r="E260" s="169" t="s">
        <v>1</v>
      </c>
      <c r="F260" s="170" t="s">
        <v>430</v>
      </c>
      <c r="H260" s="171">
        <v>6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306</v>
      </c>
      <c r="AU260" s="169" t="s">
        <v>83</v>
      </c>
      <c r="AV260" s="167" t="s">
        <v>304</v>
      </c>
      <c r="AW260" s="167" t="s">
        <v>31</v>
      </c>
      <c r="AX260" s="167" t="s">
        <v>8</v>
      </c>
      <c r="AY260" s="169" t="s">
        <v>298</v>
      </c>
    </row>
    <row r="261" spans="1:65" s="49" customFormat="1" ht="14.45" customHeight="1">
      <c r="A261" s="47"/>
      <c r="B261" s="46"/>
      <c r="C261" s="120" t="s">
        <v>663</v>
      </c>
      <c r="D261" s="120" t="s">
        <v>358</v>
      </c>
      <c r="E261" s="121" t="s">
        <v>2896</v>
      </c>
      <c r="F261" s="122" t="s">
        <v>2897</v>
      </c>
      <c r="G261" s="123" t="s">
        <v>438</v>
      </c>
      <c r="H261" s="124">
        <v>6</v>
      </c>
      <c r="I261" s="24"/>
      <c r="J261" s="125">
        <f>ROUND(I261*H261,0)</f>
        <v>0</v>
      </c>
      <c r="K261" s="122" t="s">
        <v>314</v>
      </c>
      <c r="L261" s="126"/>
      <c r="M261" s="127" t="s">
        <v>1</v>
      </c>
      <c r="N261" s="128" t="s">
        <v>40</v>
      </c>
      <c r="O261" s="129"/>
      <c r="P261" s="130">
        <f>O261*H261</f>
        <v>0</v>
      </c>
      <c r="Q261" s="130">
        <v>0.00778</v>
      </c>
      <c r="R261" s="130">
        <f>Q261*H261</f>
        <v>0.04668</v>
      </c>
      <c r="S261" s="130">
        <v>0</v>
      </c>
      <c r="T261" s="131">
        <f>S261*H261</f>
        <v>0</v>
      </c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R261" s="132" t="s">
        <v>83</v>
      </c>
      <c r="AT261" s="132" t="s">
        <v>358</v>
      </c>
      <c r="AU261" s="132" t="s">
        <v>83</v>
      </c>
      <c r="AY261" s="39" t="s">
        <v>298</v>
      </c>
      <c r="BE261" s="133">
        <f>IF(N261="základní",J261,0)</f>
        <v>0</v>
      </c>
      <c r="BF261" s="133">
        <f>IF(N261="snížená",J261,0)</f>
        <v>0</v>
      </c>
      <c r="BG261" s="133">
        <f>IF(N261="zákl. přenesená",J261,0)</f>
        <v>0</v>
      </c>
      <c r="BH261" s="133">
        <f>IF(N261="sníž. přenesená",J261,0)</f>
        <v>0</v>
      </c>
      <c r="BI261" s="133">
        <f>IF(N261="nulová",J261,0)</f>
        <v>0</v>
      </c>
      <c r="BJ261" s="39" t="s">
        <v>8</v>
      </c>
      <c r="BK261" s="133">
        <f>ROUND(I261*H261,0)</f>
        <v>0</v>
      </c>
      <c r="BL261" s="39" t="s">
        <v>8</v>
      </c>
      <c r="BM261" s="132" t="s">
        <v>2898</v>
      </c>
    </row>
    <row r="262" spans="1:65" s="49" customFormat="1" ht="24.2" customHeight="1">
      <c r="A262" s="47"/>
      <c r="B262" s="46"/>
      <c r="C262" s="135" t="s">
        <v>668</v>
      </c>
      <c r="D262" s="135" t="s">
        <v>300</v>
      </c>
      <c r="E262" s="136" t="s">
        <v>2891</v>
      </c>
      <c r="F262" s="137" t="s">
        <v>2892</v>
      </c>
      <c r="G262" s="138" t="s">
        <v>438</v>
      </c>
      <c r="H262" s="139">
        <v>2</v>
      </c>
      <c r="I262" s="23"/>
      <c r="J262" s="140">
        <f>ROUND(I262*H262,0)</f>
        <v>0</v>
      </c>
      <c r="K262" s="137" t="s">
        <v>314</v>
      </c>
      <c r="L262" s="46"/>
      <c r="M262" s="141" t="s">
        <v>1</v>
      </c>
      <c r="N262" s="142" t="s">
        <v>40</v>
      </c>
      <c r="O262" s="129"/>
      <c r="P262" s="130">
        <f>O262*H262</f>
        <v>0</v>
      </c>
      <c r="Q262" s="130">
        <v>0</v>
      </c>
      <c r="R262" s="130">
        <f>Q262*H262</f>
        <v>0</v>
      </c>
      <c r="S262" s="130">
        <v>0</v>
      </c>
      <c r="T262" s="131">
        <f>S262*H262</f>
        <v>0</v>
      </c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R262" s="132" t="s">
        <v>8</v>
      </c>
      <c r="AT262" s="132" t="s">
        <v>300</v>
      </c>
      <c r="AU262" s="132" t="s">
        <v>83</v>
      </c>
      <c r="AY262" s="39" t="s">
        <v>298</v>
      </c>
      <c r="BE262" s="133">
        <f>IF(N262="základní",J262,0)</f>
        <v>0</v>
      </c>
      <c r="BF262" s="133">
        <f>IF(N262="snížená",J262,0)</f>
        <v>0</v>
      </c>
      <c r="BG262" s="133">
        <f>IF(N262="zákl. přenesená",J262,0)</f>
        <v>0</v>
      </c>
      <c r="BH262" s="133">
        <f>IF(N262="sníž. přenesená",J262,0)</f>
        <v>0</v>
      </c>
      <c r="BI262" s="133">
        <f>IF(N262="nulová",J262,0)</f>
        <v>0</v>
      </c>
      <c r="BJ262" s="39" t="s">
        <v>8</v>
      </c>
      <c r="BK262" s="133">
        <f>ROUND(I262*H262,0)</f>
        <v>0</v>
      </c>
      <c r="BL262" s="39" t="s">
        <v>8</v>
      </c>
      <c r="BM262" s="132" t="s">
        <v>2899</v>
      </c>
    </row>
    <row r="263" spans="2:51" s="150" customFormat="1" ht="12">
      <c r="B263" s="151"/>
      <c r="D263" s="152" t="s">
        <v>306</v>
      </c>
      <c r="E263" s="153" t="s">
        <v>1</v>
      </c>
      <c r="F263" s="154" t="s">
        <v>2900</v>
      </c>
      <c r="H263" s="155">
        <v>2</v>
      </c>
      <c r="L263" s="151"/>
      <c r="M263" s="156"/>
      <c r="N263" s="157"/>
      <c r="O263" s="157"/>
      <c r="P263" s="157"/>
      <c r="Q263" s="157"/>
      <c r="R263" s="157"/>
      <c r="S263" s="157"/>
      <c r="T263" s="158"/>
      <c r="AT263" s="153" t="s">
        <v>306</v>
      </c>
      <c r="AU263" s="153" t="s">
        <v>83</v>
      </c>
      <c r="AV263" s="150" t="s">
        <v>83</v>
      </c>
      <c r="AW263" s="150" t="s">
        <v>31</v>
      </c>
      <c r="AX263" s="150" t="s">
        <v>75</v>
      </c>
      <c r="AY263" s="153" t="s">
        <v>298</v>
      </c>
    </row>
    <row r="264" spans="2:51" s="167" customFormat="1" ht="12">
      <c r="B264" s="168"/>
      <c r="D264" s="152" t="s">
        <v>306</v>
      </c>
      <c r="E264" s="169" t="s">
        <v>1</v>
      </c>
      <c r="F264" s="170" t="s">
        <v>430</v>
      </c>
      <c r="H264" s="171">
        <v>2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306</v>
      </c>
      <c r="AU264" s="169" t="s">
        <v>83</v>
      </c>
      <c r="AV264" s="167" t="s">
        <v>304</v>
      </c>
      <c r="AW264" s="167" t="s">
        <v>31</v>
      </c>
      <c r="AX264" s="167" t="s">
        <v>8</v>
      </c>
      <c r="AY264" s="169" t="s">
        <v>298</v>
      </c>
    </row>
    <row r="265" spans="1:65" s="49" customFormat="1" ht="14.45" customHeight="1">
      <c r="A265" s="47"/>
      <c r="B265" s="46"/>
      <c r="C265" s="120" t="s">
        <v>674</v>
      </c>
      <c r="D265" s="120" t="s">
        <v>358</v>
      </c>
      <c r="E265" s="121" t="s">
        <v>2901</v>
      </c>
      <c r="F265" s="122" t="s">
        <v>2902</v>
      </c>
      <c r="G265" s="123" t="s">
        <v>438</v>
      </c>
      <c r="H265" s="124">
        <v>2</v>
      </c>
      <c r="I265" s="24"/>
      <c r="J265" s="125">
        <f>ROUND(I265*H265,0)</f>
        <v>0</v>
      </c>
      <c r="K265" s="122" t="s">
        <v>314</v>
      </c>
      <c r="L265" s="126"/>
      <c r="M265" s="127" t="s">
        <v>1</v>
      </c>
      <c r="N265" s="128" t="s">
        <v>40</v>
      </c>
      <c r="O265" s="129"/>
      <c r="P265" s="130">
        <f>O265*H265</f>
        <v>0</v>
      </c>
      <c r="Q265" s="130">
        <v>0.01546</v>
      </c>
      <c r="R265" s="130">
        <f>Q265*H265</f>
        <v>0.03092</v>
      </c>
      <c r="S265" s="130">
        <v>0</v>
      </c>
      <c r="T265" s="131">
        <f>S265*H265</f>
        <v>0</v>
      </c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R265" s="132" t="s">
        <v>83</v>
      </c>
      <c r="AT265" s="132" t="s">
        <v>358</v>
      </c>
      <c r="AU265" s="132" t="s">
        <v>83</v>
      </c>
      <c r="AY265" s="39" t="s">
        <v>298</v>
      </c>
      <c r="BE265" s="133">
        <f>IF(N265="základní",J265,0)</f>
        <v>0</v>
      </c>
      <c r="BF265" s="133">
        <f>IF(N265="snížená",J265,0)</f>
        <v>0</v>
      </c>
      <c r="BG265" s="133">
        <f>IF(N265="zákl. přenesená",J265,0)</f>
        <v>0</v>
      </c>
      <c r="BH265" s="133">
        <f>IF(N265="sníž. přenesená",J265,0)</f>
        <v>0</v>
      </c>
      <c r="BI265" s="133">
        <f>IF(N265="nulová",J265,0)</f>
        <v>0</v>
      </c>
      <c r="BJ265" s="39" t="s">
        <v>8</v>
      </c>
      <c r="BK265" s="133">
        <f>ROUND(I265*H265,0)</f>
        <v>0</v>
      </c>
      <c r="BL265" s="39" t="s">
        <v>8</v>
      </c>
      <c r="BM265" s="132" t="s">
        <v>2903</v>
      </c>
    </row>
    <row r="266" spans="1:65" s="49" customFormat="1" ht="24.2" customHeight="1">
      <c r="A266" s="47"/>
      <c r="B266" s="46"/>
      <c r="C266" s="135" t="s">
        <v>708</v>
      </c>
      <c r="D266" s="135" t="s">
        <v>300</v>
      </c>
      <c r="E266" s="136" t="s">
        <v>2904</v>
      </c>
      <c r="F266" s="137" t="s">
        <v>2905</v>
      </c>
      <c r="G266" s="138" t="s">
        <v>438</v>
      </c>
      <c r="H266" s="139">
        <v>4</v>
      </c>
      <c r="I266" s="23"/>
      <c r="J266" s="140">
        <f>ROUND(I266*H266,0)</f>
        <v>0</v>
      </c>
      <c r="K266" s="137" t="s">
        <v>1</v>
      </c>
      <c r="L266" s="46"/>
      <c r="M266" s="141" t="s">
        <v>1</v>
      </c>
      <c r="N266" s="142" t="s">
        <v>40</v>
      </c>
      <c r="O266" s="129"/>
      <c r="P266" s="130">
        <f>O266*H266</f>
        <v>0</v>
      </c>
      <c r="Q266" s="130">
        <v>0</v>
      </c>
      <c r="R266" s="130">
        <f>Q266*H266</f>
        <v>0</v>
      </c>
      <c r="S266" s="130">
        <v>0</v>
      </c>
      <c r="T266" s="131">
        <f>S266*H266</f>
        <v>0</v>
      </c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R266" s="132" t="s">
        <v>8</v>
      </c>
      <c r="AT266" s="132" t="s">
        <v>300</v>
      </c>
      <c r="AU266" s="132" t="s">
        <v>83</v>
      </c>
      <c r="AY266" s="39" t="s">
        <v>298</v>
      </c>
      <c r="BE266" s="133">
        <f>IF(N266="základní",J266,0)</f>
        <v>0</v>
      </c>
      <c r="BF266" s="133">
        <f>IF(N266="snížená",J266,0)</f>
        <v>0</v>
      </c>
      <c r="BG266" s="133">
        <f>IF(N266="zákl. přenesená",J266,0)</f>
        <v>0</v>
      </c>
      <c r="BH266" s="133">
        <f>IF(N266="sníž. přenesená",J266,0)</f>
        <v>0</v>
      </c>
      <c r="BI266" s="133">
        <f>IF(N266="nulová",J266,0)</f>
        <v>0</v>
      </c>
      <c r="BJ266" s="39" t="s">
        <v>8</v>
      </c>
      <c r="BK266" s="133">
        <f>ROUND(I266*H266,0)</f>
        <v>0</v>
      </c>
      <c r="BL266" s="39" t="s">
        <v>8</v>
      </c>
      <c r="BM266" s="132" t="s">
        <v>2906</v>
      </c>
    </row>
    <row r="267" spans="2:51" s="150" customFormat="1" ht="12">
      <c r="B267" s="151"/>
      <c r="D267" s="152" t="s">
        <v>306</v>
      </c>
      <c r="E267" s="153" t="s">
        <v>1</v>
      </c>
      <c r="F267" s="154" t="s">
        <v>2868</v>
      </c>
      <c r="H267" s="155">
        <v>1</v>
      </c>
      <c r="L267" s="151"/>
      <c r="M267" s="156"/>
      <c r="N267" s="157"/>
      <c r="O267" s="157"/>
      <c r="P267" s="157"/>
      <c r="Q267" s="157"/>
      <c r="R267" s="157"/>
      <c r="S267" s="157"/>
      <c r="T267" s="158"/>
      <c r="AT267" s="153" t="s">
        <v>306</v>
      </c>
      <c r="AU267" s="153" t="s">
        <v>83</v>
      </c>
      <c r="AV267" s="150" t="s">
        <v>83</v>
      </c>
      <c r="AW267" s="150" t="s">
        <v>31</v>
      </c>
      <c r="AX267" s="150" t="s">
        <v>75</v>
      </c>
      <c r="AY267" s="153" t="s">
        <v>298</v>
      </c>
    </row>
    <row r="268" spans="2:51" s="150" customFormat="1" ht="12">
      <c r="B268" s="151"/>
      <c r="D268" s="152" t="s">
        <v>306</v>
      </c>
      <c r="E268" s="153" t="s">
        <v>1</v>
      </c>
      <c r="F268" s="154" t="s">
        <v>2907</v>
      </c>
      <c r="H268" s="155">
        <v>1</v>
      </c>
      <c r="L268" s="151"/>
      <c r="M268" s="156"/>
      <c r="N268" s="157"/>
      <c r="O268" s="157"/>
      <c r="P268" s="157"/>
      <c r="Q268" s="157"/>
      <c r="R268" s="157"/>
      <c r="S268" s="157"/>
      <c r="T268" s="158"/>
      <c r="AT268" s="153" t="s">
        <v>306</v>
      </c>
      <c r="AU268" s="153" t="s">
        <v>83</v>
      </c>
      <c r="AV268" s="150" t="s">
        <v>83</v>
      </c>
      <c r="AW268" s="150" t="s">
        <v>31</v>
      </c>
      <c r="AX268" s="150" t="s">
        <v>75</v>
      </c>
      <c r="AY268" s="153" t="s">
        <v>298</v>
      </c>
    </row>
    <row r="269" spans="2:51" s="180" customFormat="1" ht="12">
      <c r="B269" s="181"/>
      <c r="D269" s="152" t="s">
        <v>306</v>
      </c>
      <c r="E269" s="182" t="s">
        <v>1</v>
      </c>
      <c r="F269" s="183" t="s">
        <v>2908</v>
      </c>
      <c r="H269" s="182" t="s">
        <v>1</v>
      </c>
      <c r="L269" s="181"/>
      <c r="M269" s="184"/>
      <c r="N269" s="185"/>
      <c r="O269" s="185"/>
      <c r="P269" s="185"/>
      <c r="Q269" s="185"/>
      <c r="R269" s="185"/>
      <c r="S269" s="185"/>
      <c r="T269" s="186"/>
      <c r="AT269" s="182" t="s">
        <v>306</v>
      </c>
      <c r="AU269" s="182" t="s">
        <v>83</v>
      </c>
      <c r="AV269" s="180" t="s">
        <v>8</v>
      </c>
      <c r="AW269" s="180" t="s">
        <v>31</v>
      </c>
      <c r="AX269" s="180" t="s">
        <v>75</v>
      </c>
      <c r="AY269" s="182" t="s">
        <v>298</v>
      </c>
    </row>
    <row r="270" spans="2:51" s="150" customFormat="1" ht="12">
      <c r="B270" s="151"/>
      <c r="D270" s="152" t="s">
        <v>306</v>
      </c>
      <c r="E270" s="153" t="s">
        <v>1</v>
      </c>
      <c r="F270" s="154" t="s">
        <v>83</v>
      </c>
      <c r="H270" s="155">
        <v>2</v>
      </c>
      <c r="L270" s="151"/>
      <c r="M270" s="156"/>
      <c r="N270" s="157"/>
      <c r="O270" s="157"/>
      <c r="P270" s="157"/>
      <c r="Q270" s="157"/>
      <c r="R270" s="157"/>
      <c r="S270" s="157"/>
      <c r="T270" s="158"/>
      <c r="AT270" s="153" t="s">
        <v>306</v>
      </c>
      <c r="AU270" s="153" t="s">
        <v>83</v>
      </c>
      <c r="AV270" s="150" t="s">
        <v>83</v>
      </c>
      <c r="AW270" s="150" t="s">
        <v>31</v>
      </c>
      <c r="AX270" s="150" t="s">
        <v>75</v>
      </c>
      <c r="AY270" s="153" t="s">
        <v>298</v>
      </c>
    </row>
    <row r="271" spans="2:51" s="167" customFormat="1" ht="12">
      <c r="B271" s="168"/>
      <c r="D271" s="152" t="s">
        <v>306</v>
      </c>
      <c r="E271" s="169" t="s">
        <v>1</v>
      </c>
      <c r="F271" s="170" t="s">
        <v>430</v>
      </c>
      <c r="H271" s="171">
        <v>4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306</v>
      </c>
      <c r="AU271" s="169" t="s">
        <v>83</v>
      </c>
      <c r="AV271" s="167" t="s">
        <v>304</v>
      </c>
      <c r="AW271" s="167" t="s">
        <v>31</v>
      </c>
      <c r="AX271" s="167" t="s">
        <v>8</v>
      </c>
      <c r="AY271" s="169" t="s">
        <v>298</v>
      </c>
    </row>
    <row r="272" spans="1:65" s="49" customFormat="1" ht="24.2" customHeight="1">
      <c r="A272" s="47"/>
      <c r="B272" s="46"/>
      <c r="C272" s="120" t="s">
        <v>714</v>
      </c>
      <c r="D272" s="120" t="s">
        <v>358</v>
      </c>
      <c r="E272" s="121" t="s">
        <v>2909</v>
      </c>
      <c r="F272" s="122" t="s">
        <v>2910</v>
      </c>
      <c r="G272" s="123" t="s">
        <v>438</v>
      </c>
      <c r="H272" s="124">
        <v>4</v>
      </c>
      <c r="I272" s="24"/>
      <c r="J272" s="125">
        <f>ROUND(I272*H272,0)</f>
        <v>0</v>
      </c>
      <c r="K272" s="122" t="s">
        <v>1</v>
      </c>
      <c r="L272" s="126"/>
      <c r="M272" s="127" t="s">
        <v>1</v>
      </c>
      <c r="N272" s="128" t="s">
        <v>40</v>
      </c>
      <c r="O272" s="129"/>
      <c r="P272" s="130">
        <f>O272*H272</f>
        <v>0</v>
      </c>
      <c r="Q272" s="130">
        <v>0.0119</v>
      </c>
      <c r="R272" s="130">
        <f>Q272*H272</f>
        <v>0.0476</v>
      </c>
      <c r="S272" s="130">
        <v>0</v>
      </c>
      <c r="T272" s="131">
        <f>S272*H272</f>
        <v>0</v>
      </c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R272" s="132" t="s">
        <v>83</v>
      </c>
      <c r="AT272" s="132" t="s">
        <v>358</v>
      </c>
      <c r="AU272" s="132" t="s">
        <v>83</v>
      </c>
      <c r="AY272" s="39" t="s">
        <v>298</v>
      </c>
      <c r="BE272" s="133">
        <f>IF(N272="základní",J272,0)</f>
        <v>0</v>
      </c>
      <c r="BF272" s="133">
        <f>IF(N272="snížená",J272,0)</f>
        <v>0</v>
      </c>
      <c r="BG272" s="133">
        <f>IF(N272="zákl. přenesená",J272,0)</f>
        <v>0</v>
      </c>
      <c r="BH272" s="133">
        <f>IF(N272="sníž. přenesená",J272,0)</f>
        <v>0</v>
      </c>
      <c r="BI272" s="133">
        <f>IF(N272="nulová",J272,0)</f>
        <v>0</v>
      </c>
      <c r="BJ272" s="39" t="s">
        <v>8</v>
      </c>
      <c r="BK272" s="133">
        <f>ROUND(I272*H272,0)</f>
        <v>0</v>
      </c>
      <c r="BL272" s="39" t="s">
        <v>8</v>
      </c>
      <c r="BM272" s="132" t="s">
        <v>2911</v>
      </c>
    </row>
    <row r="273" spans="1:65" s="49" customFormat="1" ht="24.2" customHeight="1">
      <c r="A273" s="47"/>
      <c r="B273" s="46"/>
      <c r="C273" s="135" t="s">
        <v>740</v>
      </c>
      <c r="D273" s="135" t="s">
        <v>300</v>
      </c>
      <c r="E273" s="136" t="s">
        <v>2912</v>
      </c>
      <c r="F273" s="137" t="s">
        <v>2913</v>
      </c>
      <c r="G273" s="138" t="s">
        <v>438</v>
      </c>
      <c r="H273" s="139">
        <v>10</v>
      </c>
      <c r="I273" s="23"/>
      <c r="J273" s="140">
        <f>ROUND(I273*H273,0)</f>
        <v>0</v>
      </c>
      <c r="K273" s="137" t="s">
        <v>314</v>
      </c>
      <c r="L273" s="46"/>
      <c r="M273" s="141" t="s">
        <v>1</v>
      </c>
      <c r="N273" s="142" t="s">
        <v>40</v>
      </c>
      <c r="O273" s="129"/>
      <c r="P273" s="130">
        <f>O273*H273</f>
        <v>0</v>
      </c>
      <c r="Q273" s="130">
        <v>0</v>
      </c>
      <c r="R273" s="130">
        <f>Q273*H273</f>
        <v>0</v>
      </c>
      <c r="S273" s="130">
        <v>0</v>
      </c>
      <c r="T273" s="131">
        <f>S273*H273</f>
        <v>0</v>
      </c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R273" s="132" t="s">
        <v>8</v>
      </c>
      <c r="AT273" s="132" t="s">
        <v>300</v>
      </c>
      <c r="AU273" s="132" t="s">
        <v>83</v>
      </c>
      <c r="AY273" s="39" t="s">
        <v>298</v>
      </c>
      <c r="BE273" s="133">
        <f>IF(N273="základní",J273,0)</f>
        <v>0</v>
      </c>
      <c r="BF273" s="133">
        <f>IF(N273="snížená",J273,0)</f>
        <v>0</v>
      </c>
      <c r="BG273" s="133">
        <f>IF(N273="zákl. přenesená",J273,0)</f>
        <v>0</v>
      </c>
      <c r="BH273" s="133">
        <f>IF(N273="sníž. přenesená",J273,0)</f>
        <v>0</v>
      </c>
      <c r="BI273" s="133">
        <f>IF(N273="nulová",J273,0)</f>
        <v>0</v>
      </c>
      <c r="BJ273" s="39" t="s">
        <v>8</v>
      </c>
      <c r="BK273" s="133">
        <f>ROUND(I273*H273,0)</f>
        <v>0</v>
      </c>
      <c r="BL273" s="39" t="s">
        <v>8</v>
      </c>
      <c r="BM273" s="132" t="s">
        <v>2914</v>
      </c>
    </row>
    <row r="274" spans="1:65" s="49" customFormat="1" ht="14.45" customHeight="1">
      <c r="A274" s="47"/>
      <c r="B274" s="46"/>
      <c r="C274" s="120" t="s">
        <v>745</v>
      </c>
      <c r="D274" s="120" t="s">
        <v>358</v>
      </c>
      <c r="E274" s="121" t="s">
        <v>2915</v>
      </c>
      <c r="F274" s="122" t="s">
        <v>2916</v>
      </c>
      <c r="G274" s="123" t="s">
        <v>438</v>
      </c>
      <c r="H274" s="124">
        <v>7</v>
      </c>
      <c r="I274" s="24"/>
      <c r="J274" s="125">
        <f>ROUND(I274*H274,0)</f>
        <v>0</v>
      </c>
      <c r="K274" s="122" t="s">
        <v>314</v>
      </c>
      <c r="L274" s="126"/>
      <c r="M274" s="127" t="s">
        <v>1</v>
      </c>
      <c r="N274" s="128" t="s">
        <v>40</v>
      </c>
      <c r="O274" s="129"/>
      <c r="P274" s="130">
        <f>O274*H274</f>
        <v>0</v>
      </c>
      <c r="Q274" s="130">
        <v>0.0201</v>
      </c>
      <c r="R274" s="130">
        <f>Q274*H274</f>
        <v>0.1407</v>
      </c>
      <c r="S274" s="130">
        <v>0</v>
      </c>
      <c r="T274" s="131">
        <f>S274*H274</f>
        <v>0</v>
      </c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R274" s="132" t="s">
        <v>83</v>
      </c>
      <c r="AT274" s="132" t="s">
        <v>358</v>
      </c>
      <c r="AU274" s="132" t="s">
        <v>83</v>
      </c>
      <c r="AY274" s="39" t="s">
        <v>298</v>
      </c>
      <c r="BE274" s="133">
        <f>IF(N274="základní",J274,0)</f>
        <v>0</v>
      </c>
      <c r="BF274" s="133">
        <f>IF(N274="snížená",J274,0)</f>
        <v>0</v>
      </c>
      <c r="BG274" s="133">
        <f>IF(N274="zákl. přenesená",J274,0)</f>
        <v>0</v>
      </c>
      <c r="BH274" s="133">
        <f>IF(N274="sníž. přenesená",J274,0)</f>
        <v>0</v>
      </c>
      <c r="BI274" s="133">
        <f>IF(N274="nulová",J274,0)</f>
        <v>0</v>
      </c>
      <c r="BJ274" s="39" t="s">
        <v>8</v>
      </c>
      <c r="BK274" s="133">
        <f>ROUND(I274*H274,0)</f>
        <v>0</v>
      </c>
      <c r="BL274" s="39" t="s">
        <v>8</v>
      </c>
      <c r="BM274" s="132" t="s">
        <v>2917</v>
      </c>
    </row>
    <row r="275" spans="2:51" s="150" customFormat="1" ht="12">
      <c r="B275" s="151"/>
      <c r="D275" s="152" t="s">
        <v>306</v>
      </c>
      <c r="E275" s="153" t="s">
        <v>1</v>
      </c>
      <c r="F275" s="154" t="s">
        <v>2918</v>
      </c>
      <c r="H275" s="155">
        <v>1</v>
      </c>
      <c r="L275" s="151"/>
      <c r="M275" s="156"/>
      <c r="N275" s="157"/>
      <c r="O275" s="157"/>
      <c r="P275" s="157"/>
      <c r="Q275" s="157"/>
      <c r="R275" s="157"/>
      <c r="S275" s="157"/>
      <c r="T275" s="158"/>
      <c r="AT275" s="153" t="s">
        <v>306</v>
      </c>
      <c r="AU275" s="153" t="s">
        <v>83</v>
      </c>
      <c r="AV275" s="150" t="s">
        <v>83</v>
      </c>
      <c r="AW275" s="150" t="s">
        <v>31</v>
      </c>
      <c r="AX275" s="150" t="s">
        <v>75</v>
      </c>
      <c r="AY275" s="153" t="s">
        <v>298</v>
      </c>
    </row>
    <row r="276" spans="2:51" s="150" customFormat="1" ht="12">
      <c r="B276" s="151"/>
      <c r="D276" s="152" t="s">
        <v>306</v>
      </c>
      <c r="E276" s="153" t="s">
        <v>1</v>
      </c>
      <c r="F276" s="154" t="s">
        <v>2919</v>
      </c>
      <c r="H276" s="155">
        <v>2</v>
      </c>
      <c r="L276" s="151"/>
      <c r="M276" s="156"/>
      <c r="N276" s="157"/>
      <c r="O276" s="157"/>
      <c r="P276" s="157"/>
      <c r="Q276" s="157"/>
      <c r="R276" s="157"/>
      <c r="S276" s="157"/>
      <c r="T276" s="158"/>
      <c r="AT276" s="153" t="s">
        <v>306</v>
      </c>
      <c r="AU276" s="153" t="s">
        <v>83</v>
      </c>
      <c r="AV276" s="150" t="s">
        <v>83</v>
      </c>
      <c r="AW276" s="150" t="s">
        <v>31</v>
      </c>
      <c r="AX276" s="150" t="s">
        <v>75</v>
      </c>
      <c r="AY276" s="153" t="s">
        <v>298</v>
      </c>
    </row>
    <row r="277" spans="2:51" s="150" customFormat="1" ht="12">
      <c r="B277" s="151"/>
      <c r="D277" s="152" t="s">
        <v>306</v>
      </c>
      <c r="E277" s="153" t="s">
        <v>1</v>
      </c>
      <c r="F277" s="154" t="s">
        <v>2920</v>
      </c>
      <c r="H277" s="155">
        <v>4</v>
      </c>
      <c r="L277" s="151"/>
      <c r="M277" s="156"/>
      <c r="N277" s="157"/>
      <c r="O277" s="157"/>
      <c r="P277" s="157"/>
      <c r="Q277" s="157"/>
      <c r="R277" s="157"/>
      <c r="S277" s="157"/>
      <c r="T277" s="158"/>
      <c r="AT277" s="153" t="s">
        <v>306</v>
      </c>
      <c r="AU277" s="153" t="s">
        <v>83</v>
      </c>
      <c r="AV277" s="150" t="s">
        <v>83</v>
      </c>
      <c r="AW277" s="150" t="s">
        <v>31</v>
      </c>
      <c r="AX277" s="150" t="s">
        <v>75</v>
      </c>
      <c r="AY277" s="153" t="s">
        <v>298</v>
      </c>
    </row>
    <row r="278" spans="2:51" s="167" customFormat="1" ht="12">
      <c r="B278" s="168"/>
      <c r="D278" s="152" t="s">
        <v>306</v>
      </c>
      <c r="E278" s="169" t="s">
        <v>1</v>
      </c>
      <c r="F278" s="170" t="s">
        <v>430</v>
      </c>
      <c r="H278" s="171">
        <v>7</v>
      </c>
      <c r="L278" s="168"/>
      <c r="M278" s="172"/>
      <c r="N278" s="173"/>
      <c r="O278" s="173"/>
      <c r="P278" s="173"/>
      <c r="Q278" s="173"/>
      <c r="R278" s="173"/>
      <c r="S278" s="173"/>
      <c r="T278" s="174"/>
      <c r="AT278" s="169" t="s">
        <v>306</v>
      </c>
      <c r="AU278" s="169" t="s">
        <v>83</v>
      </c>
      <c r="AV278" s="167" t="s">
        <v>304</v>
      </c>
      <c r="AW278" s="167" t="s">
        <v>31</v>
      </c>
      <c r="AX278" s="167" t="s">
        <v>8</v>
      </c>
      <c r="AY278" s="169" t="s">
        <v>298</v>
      </c>
    </row>
    <row r="279" spans="1:65" s="49" customFormat="1" ht="14.45" customHeight="1">
      <c r="A279" s="47"/>
      <c r="B279" s="46"/>
      <c r="C279" s="120" t="s">
        <v>753</v>
      </c>
      <c r="D279" s="120" t="s">
        <v>358</v>
      </c>
      <c r="E279" s="121" t="s">
        <v>2921</v>
      </c>
      <c r="F279" s="122" t="s">
        <v>2922</v>
      </c>
      <c r="G279" s="123" t="s">
        <v>438</v>
      </c>
      <c r="H279" s="124">
        <v>2</v>
      </c>
      <c r="I279" s="24"/>
      <c r="J279" s="125">
        <f>ROUND(I279*H279,0)</f>
        <v>0</v>
      </c>
      <c r="K279" s="122" t="s">
        <v>1</v>
      </c>
      <c r="L279" s="126"/>
      <c r="M279" s="127" t="s">
        <v>1</v>
      </c>
      <c r="N279" s="128" t="s">
        <v>40</v>
      </c>
      <c r="O279" s="129"/>
      <c r="P279" s="130">
        <f>O279*H279</f>
        <v>0</v>
      </c>
      <c r="Q279" s="130">
        <v>0.0201</v>
      </c>
      <c r="R279" s="130">
        <f>Q279*H279</f>
        <v>0.0402</v>
      </c>
      <c r="S279" s="130">
        <v>0</v>
      </c>
      <c r="T279" s="131">
        <f>S279*H279</f>
        <v>0</v>
      </c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R279" s="132" t="s">
        <v>83</v>
      </c>
      <c r="AT279" s="132" t="s">
        <v>358</v>
      </c>
      <c r="AU279" s="132" t="s">
        <v>83</v>
      </c>
      <c r="AY279" s="39" t="s">
        <v>298</v>
      </c>
      <c r="BE279" s="133">
        <f>IF(N279="základní",J279,0)</f>
        <v>0</v>
      </c>
      <c r="BF279" s="133">
        <f>IF(N279="snížená",J279,0)</f>
        <v>0</v>
      </c>
      <c r="BG279" s="133">
        <f>IF(N279="zákl. přenesená",J279,0)</f>
        <v>0</v>
      </c>
      <c r="BH279" s="133">
        <f>IF(N279="sníž. přenesená",J279,0)</f>
        <v>0</v>
      </c>
      <c r="BI279" s="133">
        <f>IF(N279="nulová",J279,0)</f>
        <v>0</v>
      </c>
      <c r="BJ279" s="39" t="s">
        <v>8</v>
      </c>
      <c r="BK279" s="133">
        <f>ROUND(I279*H279,0)</f>
        <v>0</v>
      </c>
      <c r="BL279" s="39" t="s">
        <v>8</v>
      </c>
      <c r="BM279" s="132" t="s">
        <v>2923</v>
      </c>
    </row>
    <row r="280" spans="2:51" s="150" customFormat="1" ht="12">
      <c r="B280" s="151"/>
      <c r="D280" s="152" t="s">
        <v>306</v>
      </c>
      <c r="E280" s="153" t="s">
        <v>1</v>
      </c>
      <c r="F280" s="154" t="s">
        <v>2924</v>
      </c>
      <c r="H280" s="155">
        <v>2</v>
      </c>
      <c r="L280" s="151"/>
      <c r="M280" s="156"/>
      <c r="N280" s="157"/>
      <c r="O280" s="157"/>
      <c r="P280" s="157"/>
      <c r="Q280" s="157"/>
      <c r="R280" s="157"/>
      <c r="S280" s="157"/>
      <c r="T280" s="158"/>
      <c r="AT280" s="153" t="s">
        <v>306</v>
      </c>
      <c r="AU280" s="153" t="s">
        <v>83</v>
      </c>
      <c r="AV280" s="150" t="s">
        <v>83</v>
      </c>
      <c r="AW280" s="150" t="s">
        <v>31</v>
      </c>
      <c r="AX280" s="150" t="s">
        <v>75</v>
      </c>
      <c r="AY280" s="153" t="s">
        <v>298</v>
      </c>
    </row>
    <row r="281" spans="2:51" s="167" customFormat="1" ht="12">
      <c r="B281" s="168"/>
      <c r="D281" s="152" t="s">
        <v>306</v>
      </c>
      <c r="E281" s="169" t="s">
        <v>1</v>
      </c>
      <c r="F281" s="170" t="s">
        <v>430</v>
      </c>
      <c r="H281" s="171">
        <v>2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306</v>
      </c>
      <c r="AU281" s="169" t="s">
        <v>83</v>
      </c>
      <c r="AV281" s="167" t="s">
        <v>304</v>
      </c>
      <c r="AW281" s="167" t="s">
        <v>31</v>
      </c>
      <c r="AX281" s="167" t="s">
        <v>8</v>
      </c>
      <c r="AY281" s="169" t="s">
        <v>298</v>
      </c>
    </row>
    <row r="282" spans="1:65" s="49" customFormat="1" ht="14.45" customHeight="1">
      <c r="A282" s="47"/>
      <c r="B282" s="46"/>
      <c r="C282" s="120" t="s">
        <v>758</v>
      </c>
      <c r="D282" s="120" t="s">
        <v>358</v>
      </c>
      <c r="E282" s="121" t="s">
        <v>2925</v>
      </c>
      <c r="F282" s="122" t="s">
        <v>2926</v>
      </c>
      <c r="G282" s="123" t="s">
        <v>438</v>
      </c>
      <c r="H282" s="124">
        <v>1</v>
      </c>
      <c r="I282" s="24"/>
      <c r="J282" s="125">
        <f>ROUND(I282*H282,0)</f>
        <v>0</v>
      </c>
      <c r="K282" s="122" t="s">
        <v>1</v>
      </c>
      <c r="L282" s="126"/>
      <c r="M282" s="127" t="s">
        <v>1</v>
      </c>
      <c r="N282" s="128" t="s">
        <v>40</v>
      </c>
      <c r="O282" s="129"/>
      <c r="P282" s="130">
        <f>O282*H282</f>
        <v>0</v>
      </c>
      <c r="Q282" s="130">
        <v>0.0201</v>
      </c>
      <c r="R282" s="130">
        <f>Q282*H282</f>
        <v>0.0201</v>
      </c>
      <c r="S282" s="130">
        <v>0</v>
      </c>
      <c r="T282" s="131">
        <f>S282*H282</f>
        <v>0</v>
      </c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R282" s="132" t="s">
        <v>83</v>
      </c>
      <c r="AT282" s="132" t="s">
        <v>358</v>
      </c>
      <c r="AU282" s="132" t="s">
        <v>83</v>
      </c>
      <c r="AY282" s="39" t="s">
        <v>298</v>
      </c>
      <c r="BE282" s="133">
        <f>IF(N282="základní",J282,0)</f>
        <v>0</v>
      </c>
      <c r="BF282" s="133">
        <f>IF(N282="snížená",J282,0)</f>
        <v>0</v>
      </c>
      <c r="BG282" s="133">
        <f>IF(N282="zákl. přenesená",J282,0)</f>
        <v>0</v>
      </c>
      <c r="BH282" s="133">
        <f>IF(N282="sníž. přenesená",J282,0)</f>
        <v>0</v>
      </c>
      <c r="BI282" s="133">
        <f>IF(N282="nulová",J282,0)</f>
        <v>0</v>
      </c>
      <c r="BJ282" s="39" t="s">
        <v>8</v>
      </c>
      <c r="BK282" s="133">
        <f>ROUND(I282*H282,0)</f>
        <v>0</v>
      </c>
      <c r="BL282" s="39" t="s">
        <v>8</v>
      </c>
      <c r="BM282" s="132" t="s">
        <v>2927</v>
      </c>
    </row>
    <row r="283" spans="2:51" s="150" customFormat="1" ht="12">
      <c r="B283" s="151"/>
      <c r="D283" s="152" t="s">
        <v>306</v>
      </c>
      <c r="E283" s="153" t="s">
        <v>1</v>
      </c>
      <c r="F283" s="154" t="s">
        <v>2928</v>
      </c>
      <c r="H283" s="155">
        <v>1</v>
      </c>
      <c r="L283" s="151"/>
      <c r="M283" s="156"/>
      <c r="N283" s="157"/>
      <c r="O283" s="157"/>
      <c r="P283" s="157"/>
      <c r="Q283" s="157"/>
      <c r="R283" s="157"/>
      <c r="S283" s="157"/>
      <c r="T283" s="158"/>
      <c r="AT283" s="153" t="s">
        <v>306</v>
      </c>
      <c r="AU283" s="153" t="s">
        <v>83</v>
      </c>
      <c r="AV283" s="150" t="s">
        <v>83</v>
      </c>
      <c r="AW283" s="150" t="s">
        <v>31</v>
      </c>
      <c r="AX283" s="150" t="s">
        <v>75</v>
      </c>
      <c r="AY283" s="153" t="s">
        <v>298</v>
      </c>
    </row>
    <row r="284" spans="2:51" s="167" customFormat="1" ht="12">
      <c r="B284" s="168"/>
      <c r="D284" s="152" t="s">
        <v>306</v>
      </c>
      <c r="E284" s="169" t="s">
        <v>1</v>
      </c>
      <c r="F284" s="170" t="s">
        <v>430</v>
      </c>
      <c r="H284" s="171">
        <v>1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306</v>
      </c>
      <c r="AU284" s="169" t="s">
        <v>83</v>
      </c>
      <c r="AV284" s="167" t="s">
        <v>304</v>
      </c>
      <c r="AW284" s="167" t="s">
        <v>31</v>
      </c>
      <c r="AX284" s="167" t="s">
        <v>8</v>
      </c>
      <c r="AY284" s="169" t="s">
        <v>298</v>
      </c>
    </row>
    <row r="285" spans="1:65" s="49" customFormat="1" ht="14.45" customHeight="1">
      <c r="A285" s="47"/>
      <c r="B285" s="46"/>
      <c r="C285" s="135" t="s">
        <v>762</v>
      </c>
      <c r="D285" s="135" t="s">
        <v>300</v>
      </c>
      <c r="E285" s="136" t="s">
        <v>2929</v>
      </c>
      <c r="F285" s="137" t="s">
        <v>2930</v>
      </c>
      <c r="G285" s="138" t="s">
        <v>438</v>
      </c>
      <c r="H285" s="139">
        <v>11</v>
      </c>
      <c r="I285" s="23"/>
      <c r="J285" s="140">
        <f>ROUND(I285*H285,0)</f>
        <v>0</v>
      </c>
      <c r="K285" s="137" t="s">
        <v>1</v>
      </c>
      <c r="L285" s="46"/>
      <c r="M285" s="141" t="s">
        <v>1</v>
      </c>
      <c r="N285" s="142" t="s">
        <v>40</v>
      </c>
      <c r="O285" s="129"/>
      <c r="P285" s="130">
        <f>O285*H285</f>
        <v>0</v>
      </c>
      <c r="Q285" s="130">
        <v>0</v>
      </c>
      <c r="R285" s="130">
        <f>Q285*H285</f>
        <v>0</v>
      </c>
      <c r="S285" s="130">
        <v>0</v>
      </c>
      <c r="T285" s="131">
        <f>S285*H285</f>
        <v>0</v>
      </c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R285" s="132" t="s">
        <v>8</v>
      </c>
      <c r="AT285" s="132" t="s">
        <v>300</v>
      </c>
      <c r="AU285" s="132" t="s">
        <v>83</v>
      </c>
      <c r="AY285" s="39" t="s">
        <v>298</v>
      </c>
      <c r="BE285" s="133">
        <f>IF(N285="základní",J285,0)</f>
        <v>0</v>
      </c>
      <c r="BF285" s="133">
        <f>IF(N285="snížená",J285,0)</f>
        <v>0</v>
      </c>
      <c r="BG285" s="133">
        <f>IF(N285="zákl. přenesená",J285,0)</f>
        <v>0</v>
      </c>
      <c r="BH285" s="133">
        <f>IF(N285="sníž. přenesená",J285,0)</f>
        <v>0</v>
      </c>
      <c r="BI285" s="133">
        <f>IF(N285="nulová",J285,0)</f>
        <v>0</v>
      </c>
      <c r="BJ285" s="39" t="s">
        <v>8</v>
      </c>
      <c r="BK285" s="133">
        <f>ROUND(I285*H285,0)</f>
        <v>0</v>
      </c>
      <c r="BL285" s="39" t="s">
        <v>8</v>
      </c>
      <c r="BM285" s="132" t="s">
        <v>2931</v>
      </c>
    </row>
    <row r="286" spans="2:51" s="150" customFormat="1" ht="12">
      <c r="B286" s="151"/>
      <c r="D286" s="152" t="s">
        <v>306</v>
      </c>
      <c r="E286" s="153" t="s">
        <v>1</v>
      </c>
      <c r="F286" s="154" t="s">
        <v>2932</v>
      </c>
      <c r="H286" s="155">
        <v>11</v>
      </c>
      <c r="L286" s="151"/>
      <c r="M286" s="156"/>
      <c r="N286" s="157"/>
      <c r="O286" s="157"/>
      <c r="P286" s="157"/>
      <c r="Q286" s="157"/>
      <c r="R286" s="157"/>
      <c r="S286" s="157"/>
      <c r="T286" s="158"/>
      <c r="AT286" s="153" t="s">
        <v>306</v>
      </c>
      <c r="AU286" s="153" t="s">
        <v>83</v>
      </c>
      <c r="AV286" s="150" t="s">
        <v>83</v>
      </c>
      <c r="AW286" s="150" t="s">
        <v>31</v>
      </c>
      <c r="AX286" s="150" t="s">
        <v>75</v>
      </c>
      <c r="AY286" s="153" t="s">
        <v>298</v>
      </c>
    </row>
    <row r="287" spans="2:51" s="167" customFormat="1" ht="12">
      <c r="B287" s="168"/>
      <c r="D287" s="152" t="s">
        <v>306</v>
      </c>
      <c r="E287" s="169" t="s">
        <v>1</v>
      </c>
      <c r="F287" s="170" t="s">
        <v>430</v>
      </c>
      <c r="H287" s="171">
        <v>11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306</v>
      </c>
      <c r="AU287" s="169" t="s">
        <v>83</v>
      </c>
      <c r="AV287" s="167" t="s">
        <v>304</v>
      </c>
      <c r="AW287" s="167" t="s">
        <v>31</v>
      </c>
      <c r="AX287" s="167" t="s">
        <v>8</v>
      </c>
      <c r="AY287" s="169" t="s">
        <v>298</v>
      </c>
    </row>
    <row r="288" spans="1:65" s="49" customFormat="1" ht="14.45" customHeight="1">
      <c r="A288" s="47"/>
      <c r="B288" s="46"/>
      <c r="C288" s="135" t="s">
        <v>768</v>
      </c>
      <c r="D288" s="135" t="s">
        <v>300</v>
      </c>
      <c r="E288" s="136" t="s">
        <v>2933</v>
      </c>
      <c r="F288" s="137" t="s">
        <v>2934</v>
      </c>
      <c r="G288" s="138" t="s">
        <v>438</v>
      </c>
      <c r="H288" s="139">
        <v>15</v>
      </c>
      <c r="I288" s="23"/>
      <c r="J288" s="140">
        <f>ROUND(I288*H288,0)</f>
        <v>0</v>
      </c>
      <c r="K288" s="137" t="s">
        <v>1</v>
      </c>
      <c r="L288" s="46"/>
      <c r="M288" s="141" t="s">
        <v>1</v>
      </c>
      <c r="N288" s="142" t="s">
        <v>40</v>
      </c>
      <c r="O288" s="129"/>
      <c r="P288" s="130">
        <f>O288*H288</f>
        <v>0</v>
      </c>
      <c r="Q288" s="130">
        <v>0</v>
      </c>
      <c r="R288" s="130">
        <f>Q288*H288</f>
        <v>0</v>
      </c>
      <c r="S288" s="130">
        <v>0</v>
      </c>
      <c r="T288" s="131">
        <f>S288*H288</f>
        <v>0</v>
      </c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R288" s="132" t="s">
        <v>8</v>
      </c>
      <c r="AT288" s="132" t="s">
        <v>300</v>
      </c>
      <c r="AU288" s="132" t="s">
        <v>83</v>
      </c>
      <c r="AY288" s="39" t="s">
        <v>298</v>
      </c>
      <c r="BE288" s="133">
        <f>IF(N288="základní",J288,0)</f>
        <v>0</v>
      </c>
      <c r="BF288" s="133">
        <f>IF(N288="snížená",J288,0)</f>
        <v>0</v>
      </c>
      <c r="BG288" s="133">
        <f>IF(N288="zákl. přenesená",J288,0)</f>
        <v>0</v>
      </c>
      <c r="BH288" s="133">
        <f>IF(N288="sníž. přenesená",J288,0)</f>
        <v>0</v>
      </c>
      <c r="BI288" s="133">
        <f>IF(N288="nulová",J288,0)</f>
        <v>0</v>
      </c>
      <c r="BJ288" s="39" t="s">
        <v>8</v>
      </c>
      <c r="BK288" s="133">
        <f>ROUND(I288*H288,0)</f>
        <v>0</v>
      </c>
      <c r="BL288" s="39" t="s">
        <v>8</v>
      </c>
      <c r="BM288" s="132" t="s">
        <v>2935</v>
      </c>
    </row>
    <row r="289" spans="2:51" s="150" customFormat="1" ht="12">
      <c r="B289" s="151"/>
      <c r="D289" s="152" t="s">
        <v>306</v>
      </c>
      <c r="E289" s="153" t="s">
        <v>1</v>
      </c>
      <c r="F289" s="154" t="s">
        <v>2936</v>
      </c>
      <c r="H289" s="155">
        <v>8</v>
      </c>
      <c r="L289" s="151"/>
      <c r="M289" s="156"/>
      <c r="N289" s="157"/>
      <c r="O289" s="157"/>
      <c r="P289" s="157"/>
      <c r="Q289" s="157"/>
      <c r="R289" s="157"/>
      <c r="S289" s="157"/>
      <c r="T289" s="158"/>
      <c r="AT289" s="153" t="s">
        <v>306</v>
      </c>
      <c r="AU289" s="153" t="s">
        <v>83</v>
      </c>
      <c r="AV289" s="150" t="s">
        <v>83</v>
      </c>
      <c r="AW289" s="150" t="s">
        <v>31</v>
      </c>
      <c r="AX289" s="150" t="s">
        <v>75</v>
      </c>
      <c r="AY289" s="153" t="s">
        <v>298</v>
      </c>
    </row>
    <row r="290" spans="2:51" s="150" customFormat="1" ht="12">
      <c r="B290" s="151"/>
      <c r="D290" s="152" t="s">
        <v>306</v>
      </c>
      <c r="E290" s="153" t="s">
        <v>1</v>
      </c>
      <c r="F290" s="154" t="s">
        <v>2837</v>
      </c>
      <c r="H290" s="155">
        <v>3</v>
      </c>
      <c r="L290" s="151"/>
      <c r="M290" s="156"/>
      <c r="N290" s="157"/>
      <c r="O290" s="157"/>
      <c r="P290" s="157"/>
      <c r="Q290" s="157"/>
      <c r="R290" s="157"/>
      <c r="S290" s="157"/>
      <c r="T290" s="158"/>
      <c r="AT290" s="153" t="s">
        <v>306</v>
      </c>
      <c r="AU290" s="153" t="s">
        <v>83</v>
      </c>
      <c r="AV290" s="150" t="s">
        <v>83</v>
      </c>
      <c r="AW290" s="150" t="s">
        <v>31</v>
      </c>
      <c r="AX290" s="150" t="s">
        <v>75</v>
      </c>
      <c r="AY290" s="153" t="s">
        <v>298</v>
      </c>
    </row>
    <row r="291" spans="2:51" s="150" customFormat="1" ht="12">
      <c r="B291" s="151"/>
      <c r="D291" s="152" t="s">
        <v>306</v>
      </c>
      <c r="E291" s="153" t="s">
        <v>1</v>
      </c>
      <c r="F291" s="154" t="s">
        <v>2937</v>
      </c>
      <c r="H291" s="155">
        <v>4</v>
      </c>
      <c r="L291" s="151"/>
      <c r="M291" s="156"/>
      <c r="N291" s="157"/>
      <c r="O291" s="157"/>
      <c r="P291" s="157"/>
      <c r="Q291" s="157"/>
      <c r="R291" s="157"/>
      <c r="S291" s="157"/>
      <c r="T291" s="158"/>
      <c r="AT291" s="153" t="s">
        <v>306</v>
      </c>
      <c r="AU291" s="153" t="s">
        <v>83</v>
      </c>
      <c r="AV291" s="150" t="s">
        <v>83</v>
      </c>
      <c r="AW291" s="150" t="s">
        <v>31</v>
      </c>
      <c r="AX291" s="150" t="s">
        <v>75</v>
      </c>
      <c r="AY291" s="153" t="s">
        <v>298</v>
      </c>
    </row>
    <row r="292" spans="2:51" s="167" customFormat="1" ht="12">
      <c r="B292" s="168"/>
      <c r="D292" s="152" t="s">
        <v>306</v>
      </c>
      <c r="E292" s="169" t="s">
        <v>1</v>
      </c>
      <c r="F292" s="170" t="s">
        <v>430</v>
      </c>
      <c r="H292" s="171">
        <v>15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306</v>
      </c>
      <c r="AU292" s="169" t="s">
        <v>83</v>
      </c>
      <c r="AV292" s="167" t="s">
        <v>304</v>
      </c>
      <c r="AW292" s="167" t="s">
        <v>31</v>
      </c>
      <c r="AX292" s="167" t="s">
        <v>8</v>
      </c>
      <c r="AY292" s="169" t="s">
        <v>298</v>
      </c>
    </row>
    <row r="293" spans="1:65" s="49" customFormat="1" ht="14.45" customHeight="1">
      <c r="A293" s="47"/>
      <c r="B293" s="46"/>
      <c r="C293" s="135" t="s">
        <v>773</v>
      </c>
      <c r="D293" s="135" t="s">
        <v>300</v>
      </c>
      <c r="E293" s="136" t="s">
        <v>2938</v>
      </c>
      <c r="F293" s="137" t="s">
        <v>2939</v>
      </c>
      <c r="G293" s="138" t="s">
        <v>438</v>
      </c>
      <c r="H293" s="139">
        <v>70</v>
      </c>
      <c r="I293" s="23"/>
      <c r="J293" s="140">
        <f>ROUND(I293*H293,0)</f>
        <v>0</v>
      </c>
      <c r="K293" s="137" t="s">
        <v>1</v>
      </c>
      <c r="L293" s="46"/>
      <c r="M293" s="141" t="s">
        <v>1</v>
      </c>
      <c r="N293" s="142" t="s">
        <v>40</v>
      </c>
      <c r="O293" s="129"/>
      <c r="P293" s="130">
        <f>O293*H293</f>
        <v>0</v>
      </c>
      <c r="Q293" s="130">
        <v>0</v>
      </c>
      <c r="R293" s="130">
        <f>Q293*H293</f>
        <v>0</v>
      </c>
      <c r="S293" s="130">
        <v>0</v>
      </c>
      <c r="T293" s="131">
        <f>S293*H293</f>
        <v>0</v>
      </c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R293" s="132" t="s">
        <v>8</v>
      </c>
      <c r="AT293" s="132" t="s">
        <v>300</v>
      </c>
      <c r="AU293" s="132" t="s">
        <v>83</v>
      </c>
      <c r="AY293" s="39" t="s">
        <v>298</v>
      </c>
      <c r="BE293" s="133">
        <f>IF(N293="základní",J293,0)</f>
        <v>0</v>
      </c>
      <c r="BF293" s="133">
        <f>IF(N293="snížená",J293,0)</f>
        <v>0</v>
      </c>
      <c r="BG293" s="133">
        <f>IF(N293="zákl. přenesená",J293,0)</f>
        <v>0</v>
      </c>
      <c r="BH293" s="133">
        <f>IF(N293="sníž. přenesená",J293,0)</f>
        <v>0</v>
      </c>
      <c r="BI293" s="133">
        <f>IF(N293="nulová",J293,0)</f>
        <v>0</v>
      </c>
      <c r="BJ293" s="39" t="s">
        <v>8</v>
      </c>
      <c r="BK293" s="133">
        <f>ROUND(I293*H293,0)</f>
        <v>0</v>
      </c>
      <c r="BL293" s="39" t="s">
        <v>8</v>
      </c>
      <c r="BM293" s="132" t="s">
        <v>2940</v>
      </c>
    </row>
    <row r="294" spans="2:51" s="150" customFormat="1" ht="12">
      <c r="B294" s="151"/>
      <c r="D294" s="152" t="s">
        <v>306</v>
      </c>
      <c r="E294" s="153" t="s">
        <v>1</v>
      </c>
      <c r="F294" s="154" t="s">
        <v>2941</v>
      </c>
      <c r="H294" s="155">
        <v>8</v>
      </c>
      <c r="L294" s="151"/>
      <c r="M294" s="156"/>
      <c r="N294" s="157"/>
      <c r="O294" s="157"/>
      <c r="P294" s="157"/>
      <c r="Q294" s="157"/>
      <c r="R294" s="157"/>
      <c r="S294" s="157"/>
      <c r="T294" s="158"/>
      <c r="AT294" s="153" t="s">
        <v>306</v>
      </c>
      <c r="AU294" s="153" t="s">
        <v>83</v>
      </c>
      <c r="AV294" s="150" t="s">
        <v>83</v>
      </c>
      <c r="AW294" s="150" t="s">
        <v>31</v>
      </c>
      <c r="AX294" s="150" t="s">
        <v>75</v>
      </c>
      <c r="AY294" s="153" t="s">
        <v>298</v>
      </c>
    </row>
    <row r="295" spans="2:51" s="150" customFormat="1" ht="12">
      <c r="B295" s="151"/>
      <c r="D295" s="152" t="s">
        <v>306</v>
      </c>
      <c r="E295" s="153" t="s">
        <v>1</v>
      </c>
      <c r="F295" s="154" t="s">
        <v>2942</v>
      </c>
      <c r="H295" s="155">
        <v>2</v>
      </c>
      <c r="L295" s="151"/>
      <c r="M295" s="156"/>
      <c r="N295" s="157"/>
      <c r="O295" s="157"/>
      <c r="P295" s="157"/>
      <c r="Q295" s="157"/>
      <c r="R295" s="157"/>
      <c r="S295" s="157"/>
      <c r="T295" s="158"/>
      <c r="AT295" s="153" t="s">
        <v>306</v>
      </c>
      <c r="AU295" s="153" t="s">
        <v>83</v>
      </c>
      <c r="AV295" s="150" t="s">
        <v>83</v>
      </c>
      <c r="AW295" s="150" t="s">
        <v>31</v>
      </c>
      <c r="AX295" s="150" t="s">
        <v>75</v>
      </c>
      <c r="AY295" s="153" t="s">
        <v>298</v>
      </c>
    </row>
    <row r="296" spans="2:51" s="150" customFormat="1" ht="22.5">
      <c r="B296" s="151"/>
      <c r="D296" s="152" t="s">
        <v>306</v>
      </c>
      <c r="E296" s="153" t="s">
        <v>1</v>
      </c>
      <c r="F296" s="154" t="s">
        <v>2943</v>
      </c>
      <c r="H296" s="155">
        <v>60</v>
      </c>
      <c r="L296" s="151"/>
      <c r="M296" s="156"/>
      <c r="N296" s="157"/>
      <c r="O296" s="157"/>
      <c r="P296" s="157"/>
      <c r="Q296" s="157"/>
      <c r="R296" s="157"/>
      <c r="S296" s="157"/>
      <c r="T296" s="158"/>
      <c r="AT296" s="153" t="s">
        <v>306</v>
      </c>
      <c r="AU296" s="153" t="s">
        <v>83</v>
      </c>
      <c r="AV296" s="150" t="s">
        <v>83</v>
      </c>
      <c r="AW296" s="150" t="s">
        <v>31</v>
      </c>
      <c r="AX296" s="150" t="s">
        <v>75</v>
      </c>
      <c r="AY296" s="153" t="s">
        <v>298</v>
      </c>
    </row>
    <row r="297" spans="2:51" s="167" customFormat="1" ht="12">
      <c r="B297" s="168"/>
      <c r="D297" s="152" t="s">
        <v>306</v>
      </c>
      <c r="E297" s="169" t="s">
        <v>1</v>
      </c>
      <c r="F297" s="170" t="s">
        <v>430</v>
      </c>
      <c r="H297" s="171">
        <v>70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306</v>
      </c>
      <c r="AU297" s="169" t="s">
        <v>83</v>
      </c>
      <c r="AV297" s="167" t="s">
        <v>304</v>
      </c>
      <c r="AW297" s="167" t="s">
        <v>31</v>
      </c>
      <c r="AX297" s="167" t="s">
        <v>8</v>
      </c>
      <c r="AY297" s="169" t="s">
        <v>298</v>
      </c>
    </row>
    <row r="298" spans="1:65" s="49" customFormat="1" ht="24.2" customHeight="1">
      <c r="A298" s="47"/>
      <c r="B298" s="46"/>
      <c r="C298" s="135" t="s">
        <v>788</v>
      </c>
      <c r="D298" s="135" t="s">
        <v>300</v>
      </c>
      <c r="E298" s="136" t="s">
        <v>2944</v>
      </c>
      <c r="F298" s="137" t="s">
        <v>2945</v>
      </c>
      <c r="G298" s="138" t="s">
        <v>438</v>
      </c>
      <c r="H298" s="139">
        <v>10</v>
      </c>
      <c r="I298" s="23"/>
      <c r="J298" s="140">
        <f>ROUND(I298*H298,0)</f>
        <v>0</v>
      </c>
      <c r="K298" s="137" t="s">
        <v>1</v>
      </c>
      <c r="L298" s="46"/>
      <c r="M298" s="141" t="s">
        <v>1</v>
      </c>
      <c r="N298" s="142" t="s">
        <v>40</v>
      </c>
      <c r="O298" s="129"/>
      <c r="P298" s="130">
        <f>O298*H298</f>
        <v>0</v>
      </c>
      <c r="Q298" s="130">
        <v>0</v>
      </c>
      <c r="R298" s="130">
        <f>Q298*H298</f>
        <v>0</v>
      </c>
      <c r="S298" s="130">
        <v>0</v>
      </c>
      <c r="T298" s="131">
        <f>S298*H298</f>
        <v>0</v>
      </c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R298" s="132" t="s">
        <v>8</v>
      </c>
      <c r="AT298" s="132" t="s">
        <v>300</v>
      </c>
      <c r="AU298" s="132" t="s">
        <v>83</v>
      </c>
      <c r="AY298" s="39" t="s">
        <v>298</v>
      </c>
      <c r="BE298" s="133">
        <f>IF(N298="základní",J298,0)</f>
        <v>0</v>
      </c>
      <c r="BF298" s="133">
        <f>IF(N298="snížená",J298,0)</f>
        <v>0</v>
      </c>
      <c r="BG298" s="133">
        <f>IF(N298="zákl. přenesená",J298,0)</f>
        <v>0</v>
      </c>
      <c r="BH298" s="133">
        <f>IF(N298="sníž. přenesená",J298,0)</f>
        <v>0</v>
      </c>
      <c r="BI298" s="133">
        <f>IF(N298="nulová",J298,0)</f>
        <v>0</v>
      </c>
      <c r="BJ298" s="39" t="s">
        <v>8</v>
      </c>
      <c r="BK298" s="133">
        <f>ROUND(I298*H298,0)</f>
        <v>0</v>
      </c>
      <c r="BL298" s="39" t="s">
        <v>8</v>
      </c>
      <c r="BM298" s="132" t="s">
        <v>2946</v>
      </c>
    </row>
    <row r="299" spans="2:51" s="150" customFormat="1" ht="12">
      <c r="B299" s="151"/>
      <c r="D299" s="152" t="s">
        <v>306</v>
      </c>
      <c r="E299" s="153" t="s">
        <v>1</v>
      </c>
      <c r="F299" s="154" t="s">
        <v>2942</v>
      </c>
      <c r="H299" s="155">
        <v>2</v>
      </c>
      <c r="L299" s="151"/>
      <c r="M299" s="156"/>
      <c r="N299" s="157"/>
      <c r="O299" s="157"/>
      <c r="P299" s="157"/>
      <c r="Q299" s="157"/>
      <c r="R299" s="157"/>
      <c r="S299" s="157"/>
      <c r="T299" s="158"/>
      <c r="AT299" s="153" t="s">
        <v>306</v>
      </c>
      <c r="AU299" s="153" t="s">
        <v>83</v>
      </c>
      <c r="AV299" s="150" t="s">
        <v>83</v>
      </c>
      <c r="AW299" s="150" t="s">
        <v>31</v>
      </c>
      <c r="AX299" s="150" t="s">
        <v>75</v>
      </c>
      <c r="AY299" s="153" t="s">
        <v>298</v>
      </c>
    </row>
    <row r="300" spans="2:51" s="150" customFormat="1" ht="12">
      <c r="B300" s="151"/>
      <c r="D300" s="152" t="s">
        <v>306</v>
      </c>
      <c r="E300" s="153" t="s">
        <v>1</v>
      </c>
      <c r="F300" s="154" t="s">
        <v>2947</v>
      </c>
      <c r="H300" s="155">
        <v>8</v>
      </c>
      <c r="L300" s="151"/>
      <c r="M300" s="156"/>
      <c r="N300" s="157"/>
      <c r="O300" s="157"/>
      <c r="P300" s="157"/>
      <c r="Q300" s="157"/>
      <c r="R300" s="157"/>
      <c r="S300" s="157"/>
      <c r="T300" s="158"/>
      <c r="AT300" s="153" t="s">
        <v>306</v>
      </c>
      <c r="AU300" s="153" t="s">
        <v>83</v>
      </c>
      <c r="AV300" s="150" t="s">
        <v>83</v>
      </c>
      <c r="AW300" s="150" t="s">
        <v>31</v>
      </c>
      <c r="AX300" s="150" t="s">
        <v>75</v>
      </c>
      <c r="AY300" s="153" t="s">
        <v>298</v>
      </c>
    </row>
    <row r="301" spans="2:51" s="167" customFormat="1" ht="12">
      <c r="B301" s="168"/>
      <c r="D301" s="152" t="s">
        <v>306</v>
      </c>
      <c r="E301" s="169" t="s">
        <v>1</v>
      </c>
      <c r="F301" s="170" t="s">
        <v>430</v>
      </c>
      <c r="H301" s="171">
        <v>10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306</v>
      </c>
      <c r="AU301" s="169" t="s">
        <v>83</v>
      </c>
      <c r="AV301" s="167" t="s">
        <v>304</v>
      </c>
      <c r="AW301" s="167" t="s">
        <v>31</v>
      </c>
      <c r="AX301" s="167" t="s">
        <v>8</v>
      </c>
      <c r="AY301" s="169" t="s">
        <v>298</v>
      </c>
    </row>
    <row r="302" spans="1:65" s="49" customFormat="1" ht="14.45" customHeight="1">
      <c r="A302" s="47"/>
      <c r="B302" s="46"/>
      <c r="C302" s="135" t="s">
        <v>793</v>
      </c>
      <c r="D302" s="135" t="s">
        <v>300</v>
      </c>
      <c r="E302" s="136" t="s">
        <v>2948</v>
      </c>
      <c r="F302" s="137" t="s">
        <v>2949</v>
      </c>
      <c r="G302" s="138" t="s">
        <v>438</v>
      </c>
      <c r="H302" s="139">
        <v>4</v>
      </c>
      <c r="I302" s="23"/>
      <c r="J302" s="140">
        <f>ROUND(I302*H302,0)</f>
        <v>0</v>
      </c>
      <c r="K302" s="137" t="s">
        <v>314</v>
      </c>
      <c r="L302" s="46"/>
      <c r="M302" s="141" t="s">
        <v>1</v>
      </c>
      <c r="N302" s="142" t="s">
        <v>40</v>
      </c>
      <c r="O302" s="129"/>
      <c r="P302" s="130">
        <f>O302*H302</f>
        <v>0</v>
      </c>
      <c r="Q302" s="130">
        <v>0.00074</v>
      </c>
      <c r="R302" s="130">
        <f>Q302*H302</f>
        <v>0.00296</v>
      </c>
      <c r="S302" s="130">
        <v>0</v>
      </c>
      <c r="T302" s="131">
        <f>S302*H302</f>
        <v>0</v>
      </c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R302" s="132" t="s">
        <v>8</v>
      </c>
      <c r="AT302" s="132" t="s">
        <v>300</v>
      </c>
      <c r="AU302" s="132" t="s">
        <v>83</v>
      </c>
      <c r="AY302" s="39" t="s">
        <v>298</v>
      </c>
      <c r="BE302" s="133">
        <f>IF(N302="základní",J302,0)</f>
        <v>0</v>
      </c>
      <c r="BF302" s="133">
        <f>IF(N302="snížená",J302,0)</f>
        <v>0</v>
      </c>
      <c r="BG302" s="133">
        <f>IF(N302="zákl. přenesená",J302,0)</f>
        <v>0</v>
      </c>
      <c r="BH302" s="133">
        <f>IF(N302="sníž. přenesená",J302,0)</f>
        <v>0</v>
      </c>
      <c r="BI302" s="133">
        <f>IF(N302="nulová",J302,0)</f>
        <v>0</v>
      </c>
      <c r="BJ302" s="39" t="s">
        <v>8</v>
      </c>
      <c r="BK302" s="133">
        <f>ROUND(I302*H302,0)</f>
        <v>0</v>
      </c>
      <c r="BL302" s="39" t="s">
        <v>8</v>
      </c>
      <c r="BM302" s="132" t="s">
        <v>2950</v>
      </c>
    </row>
    <row r="303" spans="1:65" s="49" customFormat="1" ht="24.2" customHeight="1">
      <c r="A303" s="47"/>
      <c r="B303" s="46"/>
      <c r="C303" s="120" t="s">
        <v>798</v>
      </c>
      <c r="D303" s="120" t="s">
        <v>358</v>
      </c>
      <c r="E303" s="121" t="s">
        <v>2951</v>
      </c>
      <c r="F303" s="122" t="s">
        <v>2952</v>
      </c>
      <c r="G303" s="123" t="s">
        <v>438</v>
      </c>
      <c r="H303" s="124">
        <v>4</v>
      </c>
      <c r="I303" s="24"/>
      <c r="J303" s="125">
        <f>ROUND(I303*H303,0)</f>
        <v>0</v>
      </c>
      <c r="K303" s="122" t="s">
        <v>314</v>
      </c>
      <c r="L303" s="126"/>
      <c r="M303" s="127" t="s">
        <v>1</v>
      </c>
      <c r="N303" s="128" t="s">
        <v>40</v>
      </c>
      <c r="O303" s="129"/>
      <c r="P303" s="130">
        <f>O303*H303</f>
        <v>0</v>
      </c>
      <c r="Q303" s="130">
        <v>0.00278</v>
      </c>
      <c r="R303" s="130">
        <f>Q303*H303</f>
        <v>0.01112</v>
      </c>
      <c r="S303" s="130">
        <v>0</v>
      </c>
      <c r="T303" s="131">
        <f>S303*H303</f>
        <v>0</v>
      </c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R303" s="132" t="s">
        <v>83</v>
      </c>
      <c r="AT303" s="132" t="s">
        <v>358</v>
      </c>
      <c r="AU303" s="132" t="s">
        <v>83</v>
      </c>
      <c r="AY303" s="39" t="s">
        <v>298</v>
      </c>
      <c r="BE303" s="133">
        <f>IF(N303="základní",J303,0)</f>
        <v>0</v>
      </c>
      <c r="BF303" s="133">
        <f>IF(N303="snížená",J303,0)</f>
        <v>0</v>
      </c>
      <c r="BG303" s="133">
        <f>IF(N303="zákl. přenesená",J303,0)</f>
        <v>0</v>
      </c>
      <c r="BH303" s="133">
        <f>IF(N303="sníž. přenesená",J303,0)</f>
        <v>0</v>
      </c>
      <c r="BI303" s="133">
        <f>IF(N303="nulová",J303,0)</f>
        <v>0</v>
      </c>
      <c r="BJ303" s="39" t="s">
        <v>8</v>
      </c>
      <c r="BK303" s="133">
        <f>ROUND(I303*H303,0)</f>
        <v>0</v>
      </c>
      <c r="BL303" s="39" t="s">
        <v>8</v>
      </c>
      <c r="BM303" s="132" t="s">
        <v>2953</v>
      </c>
    </row>
    <row r="304" spans="1:65" s="49" customFormat="1" ht="24.2" customHeight="1">
      <c r="A304" s="47"/>
      <c r="B304" s="46"/>
      <c r="C304" s="120" t="s">
        <v>803</v>
      </c>
      <c r="D304" s="120" t="s">
        <v>358</v>
      </c>
      <c r="E304" s="121" t="s">
        <v>2954</v>
      </c>
      <c r="F304" s="122" t="s">
        <v>2955</v>
      </c>
      <c r="G304" s="123" t="s">
        <v>438</v>
      </c>
      <c r="H304" s="124">
        <v>4</v>
      </c>
      <c r="I304" s="24"/>
      <c r="J304" s="125">
        <f>ROUND(I304*H304,0)</f>
        <v>0</v>
      </c>
      <c r="K304" s="122" t="s">
        <v>1</v>
      </c>
      <c r="L304" s="126"/>
      <c r="M304" s="127" t="s">
        <v>1</v>
      </c>
      <c r="N304" s="128" t="s">
        <v>40</v>
      </c>
      <c r="O304" s="129"/>
      <c r="P304" s="130">
        <f>O304*H304</f>
        <v>0</v>
      </c>
      <c r="Q304" s="130">
        <v>0.008</v>
      </c>
      <c r="R304" s="130">
        <f>Q304*H304</f>
        <v>0.032</v>
      </c>
      <c r="S304" s="130">
        <v>0</v>
      </c>
      <c r="T304" s="131">
        <f>S304*H304</f>
        <v>0</v>
      </c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R304" s="132" t="s">
        <v>83</v>
      </c>
      <c r="AT304" s="132" t="s">
        <v>358</v>
      </c>
      <c r="AU304" s="132" t="s">
        <v>83</v>
      </c>
      <c r="AY304" s="39" t="s">
        <v>298</v>
      </c>
      <c r="BE304" s="133">
        <f>IF(N304="základní",J304,0)</f>
        <v>0</v>
      </c>
      <c r="BF304" s="133">
        <f>IF(N304="snížená",J304,0)</f>
        <v>0</v>
      </c>
      <c r="BG304" s="133">
        <f>IF(N304="zákl. přenesená",J304,0)</f>
        <v>0</v>
      </c>
      <c r="BH304" s="133">
        <f>IF(N304="sníž. přenesená",J304,0)</f>
        <v>0</v>
      </c>
      <c r="BI304" s="133">
        <f>IF(N304="nulová",J304,0)</f>
        <v>0</v>
      </c>
      <c r="BJ304" s="39" t="s">
        <v>8</v>
      </c>
      <c r="BK304" s="133">
        <f>ROUND(I304*H304,0)</f>
        <v>0</v>
      </c>
      <c r="BL304" s="39" t="s">
        <v>8</v>
      </c>
      <c r="BM304" s="132" t="s">
        <v>2956</v>
      </c>
    </row>
    <row r="305" spans="1:65" s="49" customFormat="1" ht="14.45" customHeight="1">
      <c r="A305" s="47"/>
      <c r="B305" s="46"/>
      <c r="C305" s="135" t="s">
        <v>808</v>
      </c>
      <c r="D305" s="135" t="s">
        <v>300</v>
      </c>
      <c r="E305" s="136" t="s">
        <v>2957</v>
      </c>
      <c r="F305" s="137" t="s">
        <v>2958</v>
      </c>
      <c r="G305" s="138" t="s">
        <v>438</v>
      </c>
      <c r="H305" s="139">
        <v>1</v>
      </c>
      <c r="I305" s="23"/>
      <c r="J305" s="140">
        <f>ROUND(I305*H305,0)</f>
        <v>0</v>
      </c>
      <c r="K305" s="137" t="s">
        <v>314</v>
      </c>
      <c r="L305" s="46"/>
      <c r="M305" s="141" t="s">
        <v>1</v>
      </c>
      <c r="N305" s="142" t="s">
        <v>40</v>
      </c>
      <c r="O305" s="129"/>
      <c r="P305" s="130">
        <f>O305*H305</f>
        <v>0</v>
      </c>
      <c r="Q305" s="130">
        <v>0.00069</v>
      </c>
      <c r="R305" s="130">
        <f>Q305*H305</f>
        <v>0.00069</v>
      </c>
      <c r="S305" s="130">
        <v>0</v>
      </c>
      <c r="T305" s="131">
        <f>S305*H305</f>
        <v>0</v>
      </c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R305" s="132" t="s">
        <v>8</v>
      </c>
      <c r="AT305" s="132" t="s">
        <v>300</v>
      </c>
      <c r="AU305" s="132" t="s">
        <v>83</v>
      </c>
      <c r="AY305" s="39" t="s">
        <v>298</v>
      </c>
      <c r="BE305" s="133">
        <f>IF(N305="základní",J305,0)</f>
        <v>0</v>
      </c>
      <c r="BF305" s="133">
        <f>IF(N305="snížená",J305,0)</f>
        <v>0</v>
      </c>
      <c r="BG305" s="133">
        <f>IF(N305="zákl. přenesená",J305,0)</f>
        <v>0</v>
      </c>
      <c r="BH305" s="133">
        <f>IF(N305="sníž. přenesená",J305,0)</f>
        <v>0</v>
      </c>
      <c r="BI305" s="133">
        <f>IF(N305="nulová",J305,0)</f>
        <v>0</v>
      </c>
      <c r="BJ305" s="39" t="s">
        <v>8</v>
      </c>
      <c r="BK305" s="133">
        <f>ROUND(I305*H305,0)</f>
        <v>0</v>
      </c>
      <c r="BL305" s="39" t="s">
        <v>8</v>
      </c>
      <c r="BM305" s="132" t="s">
        <v>2959</v>
      </c>
    </row>
    <row r="306" spans="2:51" s="150" customFormat="1" ht="12">
      <c r="B306" s="151"/>
      <c r="D306" s="152" t="s">
        <v>306</v>
      </c>
      <c r="E306" s="153" t="s">
        <v>1</v>
      </c>
      <c r="F306" s="154" t="s">
        <v>2960</v>
      </c>
      <c r="H306" s="155">
        <v>1</v>
      </c>
      <c r="L306" s="151"/>
      <c r="M306" s="156"/>
      <c r="N306" s="157"/>
      <c r="O306" s="157"/>
      <c r="P306" s="157"/>
      <c r="Q306" s="157"/>
      <c r="R306" s="157"/>
      <c r="S306" s="157"/>
      <c r="T306" s="158"/>
      <c r="AT306" s="153" t="s">
        <v>306</v>
      </c>
      <c r="AU306" s="153" t="s">
        <v>83</v>
      </c>
      <c r="AV306" s="150" t="s">
        <v>83</v>
      </c>
      <c r="AW306" s="150" t="s">
        <v>31</v>
      </c>
      <c r="AX306" s="150" t="s">
        <v>75</v>
      </c>
      <c r="AY306" s="153" t="s">
        <v>298</v>
      </c>
    </row>
    <row r="307" spans="2:51" s="167" customFormat="1" ht="12">
      <c r="B307" s="168"/>
      <c r="D307" s="152" t="s">
        <v>306</v>
      </c>
      <c r="E307" s="169" t="s">
        <v>1</v>
      </c>
      <c r="F307" s="170" t="s">
        <v>430</v>
      </c>
      <c r="H307" s="171">
        <v>1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306</v>
      </c>
      <c r="AU307" s="169" t="s">
        <v>83</v>
      </c>
      <c r="AV307" s="167" t="s">
        <v>304</v>
      </c>
      <c r="AW307" s="167" t="s">
        <v>31</v>
      </c>
      <c r="AX307" s="167" t="s">
        <v>8</v>
      </c>
      <c r="AY307" s="169" t="s">
        <v>298</v>
      </c>
    </row>
    <row r="308" spans="1:65" s="49" customFormat="1" ht="24.2" customHeight="1">
      <c r="A308" s="47"/>
      <c r="B308" s="46"/>
      <c r="C308" s="120" t="s">
        <v>812</v>
      </c>
      <c r="D308" s="120" t="s">
        <v>358</v>
      </c>
      <c r="E308" s="121" t="s">
        <v>2961</v>
      </c>
      <c r="F308" s="122" t="s">
        <v>2962</v>
      </c>
      <c r="G308" s="123" t="s">
        <v>438</v>
      </c>
      <c r="H308" s="124">
        <v>1</v>
      </c>
      <c r="I308" s="24"/>
      <c r="J308" s="125">
        <f aca="true" t="shared" si="10" ref="J308:J314">ROUND(I308*H308,0)</f>
        <v>0</v>
      </c>
      <c r="K308" s="122" t="s">
        <v>314</v>
      </c>
      <c r="L308" s="126"/>
      <c r="M308" s="127" t="s">
        <v>1</v>
      </c>
      <c r="N308" s="128" t="s">
        <v>40</v>
      </c>
      <c r="O308" s="129"/>
      <c r="P308" s="130">
        <f aca="true" t="shared" si="11" ref="P308:P314">O308*H308</f>
        <v>0</v>
      </c>
      <c r="Q308" s="130">
        <v>0.0195</v>
      </c>
      <c r="R308" s="130">
        <f aca="true" t="shared" si="12" ref="R308:R314">Q308*H308</f>
        <v>0.0195</v>
      </c>
      <c r="S308" s="130">
        <v>0</v>
      </c>
      <c r="T308" s="131">
        <f aca="true" t="shared" si="13" ref="T308:T314">S308*H308</f>
        <v>0</v>
      </c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R308" s="132" t="s">
        <v>83</v>
      </c>
      <c r="AT308" s="132" t="s">
        <v>358</v>
      </c>
      <c r="AU308" s="132" t="s">
        <v>83</v>
      </c>
      <c r="AY308" s="39" t="s">
        <v>298</v>
      </c>
      <c r="BE308" s="133">
        <f aca="true" t="shared" si="14" ref="BE308:BE314">IF(N308="základní",J308,0)</f>
        <v>0</v>
      </c>
      <c r="BF308" s="133">
        <f aca="true" t="shared" si="15" ref="BF308:BF314">IF(N308="snížená",J308,0)</f>
        <v>0</v>
      </c>
      <c r="BG308" s="133">
        <f aca="true" t="shared" si="16" ref="BG308:BG314">IF(N308="zákl. přenesená",J308,0)</f>
        <v>0</v>
      </c>
      <c r="BH308" s="133">
        <f aca="true" t="shared" si="17" ref="BH308:BH314">IF(N308="sníž. přenesená",J308,0)</f>
        <v>0</v>
      </c>
      <c r="BI308" s="133">
        <f aca="true" t="shared" si="18" ref="BI308:BI314">IF(N308="nulová",J308,0)</f>
        <v>0</v>
      </c>
      <c r="BJ308" s="39" t="s">
        <v>8</v>
      </c>
      <c r="BK308" s="133">
        <f aca="true" t="shared" si="19" ref="BK308:BK314">ROUND(I308*H308,0)</f>
        <v>0</v>
      </c>
      <c r="BL308" s="39" t="s">
        <v>8</v>
      </c>
      <c r="BM308" s="132" t="s">
        <v>2963</v>
      </c>
    </row>
    <row r="309" spans="1:65" s="49" customFormat="1" ht="14.45" customHeight="1">
      <c r="A309" s="47"/>
      <c r="B309" s="46"/>
      <c r="C309" s="135" t="s">
        <v>816</v>
      </c>
      <c r="D309" s="135" t="s">
        <v>300</v>
      </c>
      <c r="E309" s="136" t="s">
        <v>2964</v>
      </c>
      <c r="F309" s="137" t="s">
        <v>2965</v>
      </c>
      <c r="G309" s="138" t="s">
        <v>438</v>
      </c>
      <c r="H309" s="139">
        <v>1</v>
      </c>
      <c r="I309" s="23"/>
      <c r="J309" s="140">
        <f t="shared" si="10"/>
        <v>0</v>
      </c>
      <c r="K309" s="137" t="s">
        <v>314</v>
      </c>
      <c r="L309" s="46"/>
      <c r="M309" s="141" t="s">
        <v>1</v>
      </c>
      <c r="N309" s="142" t="s">
        <v>40</v>
      </c>
      <c r="O309" s="129"/>
      <c r="P309" s="130">
        <f t="shared" si="11"/>
        <v>0</v>
      </c>
      <c r="Q309" s="130">
        <v>0.00162</v>
      </c>
      <c r="R309" s="130">
        <f t="shared" si="12"/>
        <v>0.00162</v>
      </c>
      <c r="S309" s="130">
        <v>0</v>
      </c>
      <c r="T309" s="131">
        <f t="shared" si="13"/>
        <v>0</v>
      </c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R309" s="132" t="s">
        <v>8</v>
      </c>
      <c r="AT309" s="132" t="s">
        <v>300</v>
      </c>
      <c r="AU309" s="132" t="s">
        <v>83</v>
      </c>
      <c r="AY309" s="39" t="s">
        <v>298</v>
      </c>
      <c r="BE309" s="133">
        <f t="shared" si="14"/>
        <v>0</v>
      </c>
      <c r="BF309" s="133">
        <f t="shared" si="15"/>
        <v>0</v>
      </c>
      <c r="BG309" s="133">
        <f t="shared" si="16"/>
        <v>0</v>
      </c>
      <c r="BH309" s="133">
        <f t="shared" si="17"/>
        <v>0</v>
      </c>
      <c r="BI309" s="133">
        <f t="shared" si="18"/>
        <v>0</v>
      </c>
      <c r="BJ309" s="39" t="s">
        <v>8</v>
      </c>
      <c r="BK309" s="133">
        <f t="shared" si="19"/>
        <v>0</v>
      </c>
      <c r="BL309" s="39" t="s">
        <v>8</v>
      </c>
      <c r="BM309" s="132" t="s">
        <v>2966</v>
      </c>
    </row>
    <row r="310" spans="1:65" s="49" customFormat="1" ht="24.2" customHeight="1">
      <c r="A310" s="47"/>
      <c r="B310" s="46"/>
      <c r="C310" s="120" t="s">
        <v>821</v>
      </c>
      <c r="D310" s="120" t="s">
        <v>358</v>
      </c>
      <c r="E310" s="121" t="s">
        <v>2967</v>
      </c>
      <c r="F310" s="122" t="s">
        <v>2968</v>
      </c>
      <c r="G310" s="123" t="s">
        <v>438</v>
      </c>
      <c r="H310" s="124">
        <v>1</v>
      </c>
      <c r="I310" s="24"/>
      <c r="J310" s="125">
        <f t="shared" si="10"/>
        <v>0</v>
      </c>
      <c r="K310" s="122" t="s">
        <v>314</v>
      </c>
      <c r="L310" s="126"/>
      <c r="M310" s="127" t="s">
        <v>1</v>
      </c>
      <c r="N310" s="128" t="s">
        <v>40</v>
      </c>
      <c r="O310" s="129"/>
      <c r="P310" s="130">
        <f t="shared" si="11"/>
        <v>0</v>
      </c>
      <c r="Q310" s="130">
        <v>0.00385</v>
      </c>
      <c r="R310" s="130">
        <f t="shared" si="12"/>
        <v>0.00385</v>
      </c>
      <c r="S310" s="130">
        <v>0</v>
      </c>
      <c r="T310" s="131">
        <f t="shared" si="13"/>
        <v>0</v>
      </c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R310" s="132" t="s">
        <v>83</v>
      </c>
      <c r="AT310" s="132" t="s">
        <v>358</v>
      </c>
      <c r="AU310" s="132" t="s">
        <v>83</v>
      </c>
      <c r="AY310" s="39" t="s">
        <v>298</v>
      </c>
      <c r="BE310" s="133">
        <f t="shared" si="14"/>
        <v>0</v>
      </c>
      <c r="BF310" s="133">
        <f t="shared" si="15"/>
        <v>0</v>
      </c>
      <c r="BG310" s="133">
        <f t="shared" si="16"/>
        <v>0</v>
      </c>
      <c r="BH310" s="133">
        <f t="shared" si="17"/>
        <v>0</v>
      </c>
      <c r="BI310" s="133">
        <f t="shared" si="18"/>
        <v>0</v>
      </c>
      <c r="BJ310" s="39" t="s">
        <v>8</v>
      </c>
      <c r="BK310" s="133">
        <f t="shared" si="19"/>
        <v>0</v>
      </c>
      <c r="BL310" s="39" t="s">
        <v>8</v>
      </c>
      <c r="BM310" s="132" t="s">
        <v>2969</v>
      </c>
    </row>
    <row r="311" spans="1:65" s="49" customFormat="1" ht="24.2" customHeight="1">
      <c r="A311" s="47"/>
      <c r="B311" s="46"/>
      <c r="C311" s="120" t="s">
        <v>837</v>
      </c>
      <c r="D311" s="120" t="s">
        <v>358</v>
      </c>
      <c r="E311" s="121" t="s">
        <v>2954</v>
      </c>
      <c r="F311" s="122" t="s">
        <v>2955</v>
      </c>
      <c r="G311" s="123" t="s">
        <v>438</v>
      </c>
      <c r="H311" s="124">
        <v>1</v>
      </c>
      <c r="I311" s="24"/>
      <c r="J311" s="125">
        <f t="shared" si="10"/>
        <v>0</v>
      </c>
      <c r="K311" s="122" t="s">
        <v>1</v>
      </c>
      <c r="L311" s="126"/>
      <c r="M311" s="127" t="s">
        <v>1</v>
      </c>
      <c r="N311" s="128" t="s">
        <v>40</v>
      </c>
      <c r="O311" s="129"/>
      <c r="P311" s="130">
        <f t="shared" si="11"/>
        <v>0</v>
      </c>
      <c r="Q311" s="130">
        <v>0.008</v>
      </c>
      <c r="R311" s="130">
        <f t="shared" si="12"/>
        <v>0.008</v>
      </c>
      <c r="S311" s="130">
        <v>0</v>
      </c>
      <c r="T311" s="131">
        <f t="shared" si="13"/>
        <v>0</v>
      </c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R311" s="132" t="s">
        <v>83</v>
      </c>
      <c r="AT311" s="132" t="s">
        <v>358</v>
      </c>
      <c r="AU311" s="132" t="s">
        <v>83</v>
      </c>
      <c r="AY311" s="39" t="s">
        <v>298</v>
      </c>
      <c r="BE311" s="133">
        <f t="shared" si="14"/>
        <v>0</v>
      </c>
      <c r="BF311" s="133">
        <f t="shared" si="15"/>
        <v>0</v>
      </c>
      <c r="BG311" s="133">
        <f t="shared" si="16"/>
        <v>0</v>
      </c>
      <c r="BH311" s="133">
        <f t="shared" si="17"/>
        <v>0</v>
      </c>
      <c r="BI311" s="133">
        <f t="shared" si="18"/>
        <v>0</v>
      </c>
      <c r="BJ311" s="39" t="s">
        <v>8</v>
      </c>
      <c r="BK311" s="133">
        <f t="shared" si="19"/>
        <v>0</v>
      </c>
      <c r="BL311" s="39" t="s">
        <v>8</v>
      </c>
      <c r="BM311" s="132" t="s">
        <v>2970</v>
      </c>
    </row>
    <row r="312" spans="1:65" s="49" customFormat="1" ht="14.45" customHeight="1">
      <c r="A312" s="47"/>
      <c r="B312" s="46"/>
      <c r="C312" s="135" t="s">
        <v>843</v>
      </c>
      <c r="D312" s="135" t="s">
        <v>300</v>
      </c>
      <c r="E312" s="136" t="s">
        <v>2971</v>
      </c>
      <c r="F312" s="137" t="s">
        <v>2972</v>
      </c>
      <c r="G312" s="138" t="s">
        <v>438</v>
      </c>
      <c r="H312" s="139">
        <v>4</v>
      </c>
      <c r="I312" s="23"/>
      <c r="J312" s="140">
        <f t="shared" si="10"/>
        <v>0</v>
      </c>
      <c r="K312" s="137" t="s">
        <v>314</v>
      </c>
      <c r="L312" s="46"/>
      <c r="M312" s="141" t="s">
        <v>1</v>
      </c>
      <c r="N312" s="142" t="s">
        <v>40</v>
      </c>
      <c r="O312" s="129"/>
      <c r="P312" s="130">
        <f t="shared" si="11"/>
        <v>0</v>
      </c>
      <c r="Q312" s="130">
        <v>0.00165</v>
      </c>
      <c r="R312" s="130">
        <f t="shared" si="12"/>
        <v>0.0066</v>
      </c>
      <c r="S312" s="130">
        <v>0</v>
      </c>
      <c r="T312" s="131">
        <f t="shared" si="13"/>
        <v>0</v>
      </c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R312" s="132" t="s">
        <v>8</v>
      </c>
      <c r="AT312" s="132" t="s">
        <v>300</v>
      </c>
      <c r="AU312" s="132" t="s">
        <v>83</v>
      </c>
      <c r="AY312" s="39" t="s">
        <v>298</v>
      </c>
      <c r="BE312" s="133">
        <f t="shared" si="14"/>
        <v>0</v>
      </c>
      <c r="BF312" s="133">
        <f t="shared" si="15"/>
        <v>0</v>
      </c>
      <c r="BG312" s="133">
        <f t="shared" si="16"/>
        <v>0</v>
      </c>
      <c r="BH312" s="133">
        <f t="shared" si="17"/>
        <v>0</v>
      </c>
      <c r="BI312" s="133">
        <f t="shared" si="18"/>
        <v>0</v>
      </c>
      <c r="BJ312" s="39" t="s">
        <v>8</v>
      </c>
      <c r="BK312" s="133">
        <f t="shared" si="19"/>
        <v>0</v>
      </c>
      <c r="BL312" s="39" t="s">
        <v>8</v>
      </c>
      <c r="BM312" s="132" t="s">
        <v>2973</v>
      </c>
    </row>
    <row r="313" spans="1:65" s="49" customFormat="1" ht="24.2" customHeight="1">
      <c r="A313" s="47"/>
      <c r="B313" s="46"/>
      <c r="C313" s="120" t="s">
        <v>849</v>
      </c>
      <c r="D313" s="120" t="s">
        <v>358</v>
      </c>
      <c r="E313" s="121" t="s">
        <v>2974</v>
      </c>
      <c r="F313" s="122" t="s">
        <v>2975</v>
      </c>
      <c r="G313" s="123" t="s">
        <v>438</v>
      </c>
      <c r="H313" s="124">
        <v>4</v>
      </c>
      <c r="I313" s="24"/>
      <c r="J313" s="125">
        <f t="shared" si="10"/>
        <v>0</v>
      </c>
      <c r="K313" s="122" t="s">
        <v>2550</v>
      </c>
      <c r="L313" s="126"/>
      <c r="M313" s="127" t="s">
        <v>1</v>
      </c>
      <c r="N313" s="128" t="s">
        <v>40</v>
      </c>
      <c r="O313" s="129"/>
      <c r="P313" s="130">
        <f t="shared" si="11"/>
        <v>0</v>
      </c>
      <c r="Q313" s="130">
        <v>0.027</v>
      </c>
      <c r="R313" s="130">
        <f t="shared" si="12"/>
        <v>0.108</v>
      </c>
      <c r="S313" s="130">
        <v>0</v>
      </c>
      <c r="T313" s="131">
        <f t="shared" si="13"/>
        <v>0</v>
      </c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R313" s="132" t="s">
        <v>83</v>
      </c>
      <c r="AT313" s="132" t="s">
        <v>358</v>
      </c>
      <c r="AU313" s="132" t="s">
        <v>83</v>
      </c>
      <c r="AY313" s="39" t="s">
        <v>298</v>
      </c>
      <c r="BE313" s="133">
        <f t="shared" si="14"/>
        <v>0</v>
      </c>
      <c r="BF313" s="133">
        <f t="shared" si="15"/>
        <v>0</v>
      </c>
      <c r="BG313" s="133">
        <f t="shared" si="16"/>
        <v>0</v>
      </c>
      <c r="BH313" s="133">
        <f t="shared" si="17"/>
        <v>0</v>
      </c>
      <c r="BI313" s="133">
        <f t="shared" si="18"/>
        <v>0</v>
      </c>
      <c r="BJ313" s="39" t="s">
        <v>8</v>
      </c>
      <c r="BK313" s="133">
        <f t="shared" si="19"/>
        <v>0</v>
      </c>
      <c r="BL313" s="39" t="s">
        <v>8</v>
      </c>
      <c r="BM313" s="132" t="s">
        <v>2976</v>
      </c>
    </row>
    <row r="314" spans="1:65" s="49" customFormat="1" ht="24.2" customHeight="1">
      <c r="A314" s="47"/>
      <c r="B314" s="46"/>
      <c r="C314" s="135" t="s">
        <v>854</v>
      </c>
      <c r="D314" s="135" t="s">
        <v>300</v>
      </c>
      <c r="E314" s="136" t="s">
        <v>2977</v>
      </c>
      <c r="F314" s="137" t="s">
        <v>2978</v>
      </c>
      <c r="G314" s="138" t="s">
        <v>438</v>
      </c>
      <c r="H314" s="139">
        <v>2</v>
      </c>
      <c r="I314" s="23"/>
      <c r="J314" s="140">
        <f t="shared" si="10"/>
        <v>0</v>
      </c>
      <c r="K314" s="137" t="s">
        <v>314</v>
      </c>
      <c r="L314" s="46"/>
      <c r="M314" s="141" t="s">
        <v>1</v>
      </c>
      <c r="N314" s="142" t="s">
        <v>40</v>
      </c>
      <c r="O314" s="129"/>
      <c r="P314" s="130">
        <f t="shared" si="11"/>
        <v>0</v>
      </c>
      <c r="Q314" s="130">
        <v>0.00165</v>
      </c>
      <c r="R314" s="130">
        <f t="shared" si="12"/>
        <v>0.0033</v>
      </c>
      <c r="S314" s="130">
        <v>0</v>
      </c>
      <c r="T314" s="131">
        <f t="shared" si="13"/>
        <v>0</v>
      </c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R314" s="132" t="s">
        <v>8</v>
      </c>
      <c r="AT314" s="132" t="s">
        <v>300</v>
      </c>
      <c r="AU314" s="132" t="s">
        <v>83</v>
      </c>
      <c r="AY314" s="39" t="s">
        <v>298</v>
      </c>
      <c r="BE314" s="133">
        <f t="shared" si="14"/>
        <v>0</v>
      </c>
      <c r="BF314" s="133">
        <f t="shared" si="15"/>
        <v>0</v>
      </c>
      <c r="BG314" s="133">
        <f t="shared" si="16"/>
        <v>0</v>
      </c>
      <c r="BH314" s="133">
        <f t="shared" si="17"/>
        <v>0</v>
      </c>
      <c r="BI314" s="133">
        <f t="shared" si="18"/>
        <v>0</v>
      </c>
      <c r="BJ314" s="39" t="s">
        <v>8</v>
      </c>
      <c r="BK314" s="133">
        <f t="shared" si="19"/>
        <v>0</v>
      </c>
      <c r="BL314" s="39" t="s">
        <v>8</v>
      </c>
      <c r="BM314" s="132" t="s">
        <v>2979</v>
      </c>
    </row>
    <row r="315" spans="2:51" s="150" customFormat="1" ht="12">
      <c r="B315" s="151"/>
      <c r="D315" s="152" t="s">
        <v>306</v>
      </c>
      <c r="E315" s="153" t="s">
        <v>1</v>
      </c>
      <c r="F315" s="154" t="s">
        <v>2980</v>
      </c>
      <c r="H315" s="155">
        <v>2</v>
      </c>
      <c r="L315" s="151"/>
      <c r="M315" s="156"/>
      <c r="N315" s="157"/>
      <c r="O315" s="157"/>
      <c r="P315" s="157"/>
      <c r="Q315" s="157"/>
      <c r="R315" s="157"/>
      <c r="S315" s="157"/>
      <c r="T315" s="158"/>
      <c r="AT315" s="153" t="s">
        <v>306</v>
      </c>
      <c r="AU315" s="153" t="s">
        <v>83</v>
      </c>
      <c r="AV315" s="150" t="s">
        <v>83</v>
      </c>
      <c r="AW315" s="150" t="s">
        <v>31</v>
      </c>
      <c r="AX315" s="150" t="s">
        <v>75</v>
      </c>
      <c r="AY315" s="153" t="s">
        <v>298</v>
      </c>
    </row>
    <row r="316" spans="2:51" s="167" customFormat="1" ht="12">
      <c r="B316" s="168"/>
      <c r="D316" s="152" t="s">
        <v>306</v>
      </c>
      <c r="E316" s="169" t="s">
        <v>1</v>
      </c>
      <c r="F316" s="170" t="s">
        <v>430</v>
      </c>
      <c r="H316" s="171">
        <v>2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306</v>
      </c>
      <c r="AU316" s="169" t="s">
        <v>83</v>
      </c>
      <c r="AV316" s="167" t="s">
        <v>304</v>
      </c>
      <c r="AW316" s="167" t="s">
        <v>31</v>
      </c>
      <c r="AX316" s="167" t="s">
        <v>8</v>
      </c>
      <c r="AY316" s="169" t="s">
        <v>298</v>
      </c>
    </row>
    <row r="317" spans="1:65" s="49" customFormat="1" ht="24.2" customHeight="1">
      <c r="A317" s="47"/>
      <c r="B317" s="46"/>
      <c r="C317" s="120" t="s">
        <v>860</v>
      </c>
      <c r="D317" s="120" t="s">
        <v>358</v>
      </c>
      <c r="E317" s="121" t="s">
        <v>2981</v>
      </c>
      <c r="F317" s="122" t="s">
        <v>2982</v>
      </c>
      <c r="G317" s="123" t="s">
        <v>438</v>
      </c>
      <c r="H317" s="124">
        <v>2</v>
      </c>
      <c r="I317" s="24"/>
      <c r="J317" s="125">
        <f>ROUND(I317*H317,0)</f>
        <v>0</v>
      </c>
      <c r="K317" s="122" t="s">
        <v>314</v>
      </c>
      <c r="L317" s="126"/>
      <c r="M317" s="127" t="s">
        <v>1</v>
      </c>
      <c r="N317" s="128" t="s">
        <v>40</v>
      </c>
      <c r="O317" s="129"/>
      <c r="P317" s="130">
        <f>O317*H317</f>
        <v>0</v>
      </c>
      <c r="Q317" s="130">
        <v>0.023</v>
      </c>
      <c r="R317" s="130">
        <f>Q317*H317</f>
        <v>0.046</v>
      </c>
      <c r="S317" s="130">
        <v>0</v>
      </c>
      <c r="T317" s="131">
        <f>S317*H317</f>
        <v>0</v>
      </c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R317" s="132" t="s">
        <v>83</v>
      </c>
      <c r="AT317" s="132" t="s">
        <v>358</v>
      </c>
      <c r="AU317" s="132" t="s">
        <v>83</v>
      </c>
      <c r="AY317" s="39" t="s">
        <v>298</v>
      </c>
      <c r="BE317" s="133">
        <f>IF(N317="základní",J317,0)</f>
        <v>0</v>
      </c>
      <c r="BF317" s="133">
        <f>IF(N317="snížená",J317,0)</f>
        <v>0</v>
      </c>
      <c r="BG317" s="133">
        <f>IF(N317="zákl. přenesená",J317,0)</f>
        <v>0</v>
      </c>
      <c r="BH317" s="133">
        <f>IF(N317="sníž. přenesená",J317,0)</f>
        <v>0</v>
      </c>
      <c r="BI317" s="133">
        <f>IF(N317="nulová",J317,0)</f>
        <v>0</v>
      </c>
      <c r="BJ317" s="39" t="s">
        <v>8</v>
      </c>
      <c r="BK317" s="133">
        <f>ROUND(I317*H317,0)</f>
        <v>0</v>
      </c>
      <c r="BL317" s="39" t="s">
        <v>8</v>
      </c>
      <c r="BM317" s="132" t="s">
        <v>2983</v>
      </c>
    </row>
    <row r="318" spans="1:65" s="49" customFormat="1" ht="14.45" customHeight="1">
      <c r="A318" s="47"/>
      <c r="B318" s="46"/>
      <c r="C318" s="135" t="s">
        <v>868</v>
      </c>
      <c r="D318" s="135" t="s">
        <v>300</v>
      </c>
      <c r="E318" s="136" t="s">
        <v>2984</v>
      </c>
      <c r="F318" s="137" t="s">
        <v>2985</v>
      </c>
      <c r="G318" s="138" t="s">
        <v>438</v>
      </c>
      <c r="H318" s="139">
        <v>18</v>
      </c>
      <c r="I318" s="23"/>
      <c r="J318" s="140">
        <f>ROUND(I318*H318,0)</f>
        <v>0</v>
      </c>
      <c r="K318" s="137" t="s">
        <v>314</v>
      </c>
      <c r="L318" s="46"/>
      <c r="M318" s="141" t="s">
        <v>1</v>
      </c>
      <c r="N318" s="142" t="s">
        <v>40</v>
      </c>
      <c r="O318" s="129"/>
      <c r="P318" s="130">
        <f>O318*H318</f>
        <v>0</v>
      </c>
      <c r="Q318" s="130">
        <v>0.00296</v>
      </c>
      <c r="R318" s="130">
        <f>Q318*H318</f>
        <v>0.05328</v>
      </c>
      <c r="S318" s="130">
        <v>0</v>
      </c>
      <c r="T318" s="131">
        <f>S318*H318</f>
        <v>0</v>
      </c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R318" s="132" t="s">
        <v>8</v>
      </c>
      <c r="AT318" s="132" t="s">
        <v>300</v>
      </c>
      <c r="AU318" s="132" t="s">
        <v>83</v>
      </c>
      <c r="AY318" s="39" t="s">
        <v>298</v>
      </c>
      <c r="BE318" s="133">
        <f>IF(N318="základní",J318,0)</f>
        <v>0</v>
      </c>
      <c r="BF318" s="133">
        <f>IF(N318="snížená",J318,0)</f>
        <v>0</v>
      </c>
      <c r="BG318" s="133">
        <f>IF(N318="zákl. přenesená",J318,0)</f>
        <v>0</v>
      </c>
      <c r="BH318" s="133">
        <f>IF(N318="sníž. přenesená",J318,0)</f>
        <v>0</v>
      </c>
      <c r="BI318" s="133">
        <f>IF(N318="nulová",J318,0)</f>
        <v>0</v>
      </c>
      <c r="BJ318" s="39" t="s">
        <v>8</v>
      </c>
      <c r="BK318" s="133">
        <f>ROUND(I318*H318,0)</f>
        <v>0</v>
      </c>
      <c r="BL318" s="39" t="s">
        <v>8</v>
      </c>
      <c r="BM318" s="132" t="s">
        <v>2986</v>
      </c>
    </row>
    <row r="319" spans="1:65" s="49" customFormat="1" ht="24.2" customHeight="1">
      <c r="A319" s="47"/>
      <c r="B319" s="46"/>
      <c r="C319" s="120" t="s">
        <v>872</v>
      </c>
      <c r="D319" s="120" t="s">
        <v>358</v>
      </c>
      <c r="E319" s="121" t="s">
        <v>2987</v>
      </c>
      <c r="F319" s="122" t="s">
        <v>2988</v>
      </c>
      <c r="G319" s="123" t="s">
        <v>438</v>
      </c>
      <c r="H319" s="124">
        <v>13</v>
      </c>
      <c r="I319" s="24"/>
      <c r="J319" s="125">
        <f>ROUND(I319*H319,0)</f>
        <v>0</v>
      </c>
      <c r="K319" s="122" t="s">
        <v>314</v>
      </c>
      <c r="L319" s="126"/>
      <c r="M319" s="127" t="s">
        <v>1</v>
      </c>
      <c r="N319" s="128" t="s">
        <v>40</v>
      </c>
      <c r="O319" s="129"/>
      <c r="P319" s="130">
        <f>O319*H319</f>
        <v>0</v>
      </c>
      <c r="Q319" s="130">
        <v>0.0085</v>
      </c>
      <c r="R319" s="130">
        <f>Q319*H319</f>
        <v>0.11050000000000001</v>
      </c>
      <c r="S319" s="130">
        <v>0</v>
      </c>
      <c r="T319" s="131">
        <f>S319*H319</f>
        <v>0</v>
      </c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R319" s="132" t="s">
        <v>83</v>
      </c>
      <c r="AT319" s="132" t="s">
        <v>358</v>
      </c>
      <c r="AU319" s="132" t="s">
        <v>83</v>
      </c>
      <c r="AY319" s="39" t="s">
        <v>298</v>
      </c>
      <c r="BE319" s="133">
        <f>IF(N319="základní",J319,0)</f>
        <v>0</v>
      </c>
      <c r="BF319" s="133">
        <f>IF(N319="snížená",J319,0)</f>
        <v>0</v>
      </c>
      <c r="BG319" s="133">
        <f>IF(N319="zákl. přenesená",J319,0)</f>
        <v>0</v>
      </c>
      <c r="BH319" s="133">
        <f>IF(N319="sníž. přenesená",J319,0)</f>
        <v>0</v>
      </c>
      <c r="BI319" s="133">
        <f>IF(N319="nulová",J319,0)</f>
        <v>0</v>
      </c>
      <c r="BJ319" s="39" t="s">
        <v>8</v>
      </c>
      <c r="BK319" s="133">
        <f>ROUND(I319*H319,0)</f>
        <v>0</v>
      </c>
      <c r="BL319" s="39" t="s">
        <v>8</v>
      </c>
      <c r="BM319" s="132" t="s">
        <v>2989</v>
      </c>
    </row>
    <row r="320" spans="2:51" s="150" customFormat="1" ht="12">
      <c r="B320" s="151"/>
      <c r="D320" s="152" t="s">
        <v>306</v>
      </c>
      <c r="E320" s="153" t="s">
        <v>1</v>
      </c>
      <c r="F320" s="154" t="s">
        <v>2866</v>
      </c>
      <c r="H320" s="155">
        <v>1</v>
      </c>
      <c r="L320" s="151"/>
      <c r="M320" s="156"/>
      <c r="N320" s="157"/>
      <c r="O320" s="157"/>
      <c r="P320" s="157"/>
      <c r="Q320" s="157"/>
      <c r="R320" s="157"/>
      <c r="S320" s="157"/>
      <c r="T320" s="158"/>
      <c r="AT320" s="153" t="s">
        <v>306</v>
      </c>
      <c r="AU320" s="153" t="s">
        <v>83</v>
      </c>
      <c r="AV320" s="150" t="s">
        <v>83</v>
      </c>
      <c r="AW320" s="150" t="s">
        <v>31</v>
      </c>
      <c r="AX320" s="150" t="s">
        <v>75</v>
      </c>
      <c r="AY320" s="153" t="s">
        <v>298</v>
      </c>
    </row>
    <row r="321" spans="2:51" s="150" customFormat="1" ht="12">
      <c r="B321" s="151"/>
      <c r="D321" s="152" t="s">
        <v>306</v>
      </c>
      <c r="E321" s="153" t="s">
        <v>1</v>
      </c>
      <c r="F321" s="154" t="s">
        <v>2990</v>
      </c>
      <c r="H321" s="155">
        <v>1</v>
      </c>
      <c r="L321" s="151"/>
      <c r="M321" s="156"/>
      <c r="N321" s="157"/>
      <c r="O321" s="157"/>
      <c r="P321" s="157"/>
      <c r="Q321" s="157"/>
      <c r="R321" s="157"/>
      <c r="S321" s="157"/>
      <c r="T321" s="158"/>
      <c r="AT321" s="153" t="s">
        <v>306</v>
      </c>
      <c r="AU321" s="153" t="s">
        <v>83</v>
      </c>
      <c r="AV321" s="150" t="s">
        <v>83</v>
      </c>
      <c r="AW321" s="150" t="s">
        <v>31</v>
      </c>
      <c r="AX321" s="150" t="s">
        <v>75</v>
      </c>
      <c r="AY321" s="153" t="s">
        <v>298</v>
      </c>
    </row>
    <row r="322" spans="2:51" s="150" customFormat="1" ht="12">
      <c r="B322" s="151"/>
      <c r="D322" s="152" t="s">
        <v>306</v>
      </c>
      <c r="E322" s="153" t="s">
        <v>1</v>
      </c>
      <c r="F322" s="154" t="s">
        <v>2991</v>
      </c>
      <c r="H322" s="155">
        <v>1</v>
      </c>
      <c r="L322" s="151"/>
      <c r="M322" s="156"/>
      <c r="N322" s="157"/>
      <c r="O322" s="157"/>
      <c r="P322" s="157"/>
      <c r="Q322" s="157"/>
      <c r="R322" s="157"/>
      <c r="S322" s="157"/>
      <c r="T322" s="158"/>
      <c r="AT322" s="153" t="s">
        <v>306</v>
      </c>
      <c r="AU322" s="153" t="s">
        <v>83</v>
      </c>
      <c r="AV322" s="150" t="s">
        <v>83</v>
      </c>
      <c r="AW322" s="150" t="s">
        <v>31</v>
      </c>
      <c r="AX322" s="150" t="s">
        <v>75</v>
      </c>
      <c r="AY322" s="153" t="s">
        <v>298</v>
      </c>
    </row>
    <row r="323" spans="2:51" s="150" customFormat="1" ht="12">
      <c r="B323" s="151"/>
      <c r="D323" s="152" t="s">
        <v>306</v>
      </c>
      <c r="E323" s="153" t="s">
        <v>1</v>
      </c>
      <c r="F323" s="154" t="s">
        <v>2992</v>
      </c>
      <c r="H323" s="155">
        <v>2</v>
      </c>
      <c r="L323" s="151"/>
      <c r="M323" s="156"/>
      <c r="N323" s="157"/>
      <c r="O323" s="157"/>
      <c r="P323" s="157"/>
      <c r="Q323" s="157"/>
      <c r="R323" s="157"/>
      <c r="S323" s="157"/>
      <c r="T323" s="158"/>
      <c r="AT323" s="153" t="s">
        <v>306</v>
      </c>
      <c r="AU323" s="153" t="s">
        <v>83</v>
      </c>
      <c r="AV323" s="150" t="s">
        <v>83</v>
      </c>
      <c r="AW323" s="150" t="s">
        <v>31</v>
      </c>
      <c r="AX323" s="150" t="s">
        <v>75</v>
      </c>
      <c r="AY323" s="153" t="s">
        <v>298</v>
      </c>
    </row>
    <row r="324" spans="2:51" s="150" customFormat="1" ht="12">
      <c r="B324" s="151"/>
      <c r="D324" s="152" t="s">
        <v>306</v>
      </c>
      <c r="E324" s="153" t="s">
        <v>1</v>
      </c>
      <c r="F324" s="154" t="s">
        <v>2993</v>
      </c>
      <c r="H324" s="155">
        <v>2</v>
      </c>
      <c r="L324" s="151"/>
      <c r="M324" s="156"/>
      <c r="N324" s="157"/>
      <c r="O324" s="157"/>
      <c r="P324" s="157"/>
      <c r="Q324" s="157"/>
      <c r="R324" s="157"/>
      <c r="S324" s="157"/>
      <c r="T324" s="158"/>
      <c r="AT324" s="153" t="s">
        <v>306</v>
      </c>
      <c r="AU324" s="153" t="s">
        <v>83</v>
      </c>
      <c r="AV324" s="150" t="s">
        <v>83</v>
      </c>
      <c r="AW324" s="150" t="s">
        <v>31</v>
      </c>
      <c r="AX324" s="150" t="s">
        <v>75</v>
      </c>
      <c r="AY324" s="153" t="s">
        <v>298</v>
      </c>
    </row>
    <row r="325" spans="2:51" s="150" customFormat="1" ht="12">
      <c r="B325" s="151"/>
      <c r="D325" s="152" t="s">
        <v>306</v>
      </c>
      <c r="E325" s="153" t="s">
        <v>1</v>
      </c>
      <c r="F325" s="154" t="s">
        <v>2994</v>
      </c>
      <c r="H325" s="155">
        <v>6</v>
      </c>
      <c r="L325" s="151"/>
      <c r="M325" s="156"/>
      <c r="N325" s="157"/>
      <c r="O325" s="157"/>
      <c r="P325" s="157"/>
      <c r="Q325" s="157"/>
      <c r="R325" s="157"/>
      <c r="S325" s="157"/>
      <c r="T325" s="158"/>
      <c r="AT325" s="153" t="s">
        <v>306</v>
      </c>
      <c r="AU325" s="153" t="s">
        <v>83</v>
      </c>
      <c r="AV325" s="150" t="s">
        <v>83</v>
      </c>
      <c r="AW325" s="150" t="s">
        <v>31</v>
      </c>
      <c r="AX325" s="150" t="s">
        <v>75</v>
      </c>
      <c r="AY325" s="153" t="s">
        <v>298</v>
      </c>
    </row>
    <row r="326" spans="2:51" s="167" customFormat="1" ht="12">
      <c r="B326" s="168"/>
      <c r="D326" s="152" t="s">
        <v>306</v>
      </c>
      <c r="E326" s="169" t="s">
        <v>1</v>
      </c>
      <c r="F326" s="170" t="s">
        <v>430</v>
      </c>
      <c r="H326" s="171">
        <v>13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306</v>
      </c>
      <c r="AU326" s="169" t="s">
        <v>83</v>
      </c>
      <c r="AV326" s="167" t="s">
        <v>304</v>
      </c>
      <c r="AW326" s="167" t="s">
        <v>31</v>
      </c>
      <c r="AX326" s="167" t="s">
        <v>8</v>
      </c>
      <c r="AY326" s="169" t="s">
        <v>298</v>
      </c>
    </row>
    <row r="327" spans="1:65" s="49" customFormat="1" ht="24.2" customHeight="1">
      <c r="A327" s="47"/>
      <c r="B327" s="46"/>
      <c r="C327" s="120" t="s">
        <v>876</v>
      </c>
      <c r="D327" s="120" t="s">
        <v>358</v>
      </c>
      <c r="E327" s="121" t="s">
        <v>2995</v>
      </c>
      <c r="F327" s="122" t="s">
        <v>2996</v>
      </c>
      <c r="G327" s="123" t="s">
        <v>438</v>
      </c>
      <c r="H327" s="124">
        <v>2</v>
      </c>
      <c r="I327" s="24"/>
      <c r="J327" s="125">
        <f>ROUND(I327*H327,0)</f>
        <v>0</v>
      </c>
      <c r="K327" s="122" t="s">
        <v>1</v>
      </c>
      <c r="L327" s="126"/>
      <c r="M327" s="127" t="s">
        <v>1</v>
      </c>
      <c r="N327" s="128" t="s">
        <v>40</v>
      </c>
      <c r="O327" s="129"/>
      <c r="P327" s="130">
        <f>O327*H327</f>
        <v>0</v>
      </c>
      <c r="Q327" s="130">
        <v>0.00265</v>
      </c>
      <c r="R327" s="130">
        <f>Q327*H327</f>
        <v>0.0053</v>
      </c>
      <c r="S327" s="130">
        <v>0</v>
      </c>
      <c r="T327" s="131">
        <f>S327*H327</f>
        <v>0</v>
      </c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R327" s="132" t="s">
        <v>83</v>
      </c>
      <c r="AT327" s="132" t="s">
        <v>358</v>
      </c>
      <c r="AU327" s="132" t="s">
        <v>83</v>
      </c>
      <c r="AY327" s="39" t="s">
        <v>298</v>
      </c>
      <c r="BE327" s="133">
        <f>IF(N327="základní",J327,0)</f>
        <v>0</v>
      </c>
      <c r="BF327" s="133">
        <f>IF(N327="snížená",J327,0)</f>
        <v>0</v>
      </c>
      <c r="BG327" s="133">
        <f>IF(N327="zákl. přenesená",J327,0)</f>
        <v>0</v>
      </c>
      <c r="BH327" s="133">
        <f>IF(N327="sníž. přenesená",J327,0)</f>
        <v>0</v>
      </c>
      <c r="BI327" s="133">
        <f>IF(N327="nulová",J327,0)</f>
        <v>0</v>
      </c>
      <c r="BJ327" s="39" t="s">
        <v>8</v>
      </c>
      <c r="BK327" s="133">
        <f>ROUND(I327*H327,0)</f>
        <v>0</v>
      </c>
      <c r="BL327" s="39" t="s">
        <v>8</v>
      </c>
      <c r="BM327" s="132" t="s">
        <v>2997</v>
      </c>
    </row>
    <row r="328" spans="1:65" s="49" customFormat="1" ht="24.2" customHeight="1">
      <c r="A328" s="47"/>
      <c r="B328" s="46"/>
      <c r="C328" s="120" t="s">
        <v>880</v>
      </c>
      <c r="D328" s="120" t="s">
        <v>358</v>
      </c>
      <c r="E328" s="121" t="s">
        <v>2998</v>
      </c>
      <c r="F328" s="122" t="s">
        <v>2999</v>
      </c>
      <c r="G328" s="123" t="s">
        <v>438</v>
      </c>
      <c r="H328" s="124">
        <v>5</v>
      </c>
      <c r="I328" s="24"/>
      <c r="J328" s="125">
        <f>ROUND(I328*H328,0)</f>
        <v>0</v>
      </c>
      <c r="K328" s="122" t="s">
        <v>1</v>
      </c>
      <c r="L328" s="126"/>
      <c r="M328" s="127" t="s">
        <v>1</v>
      </c>
      <c r="N328" s="128" t="s">
        <v>40</v>
      </c>
      <c r="O328" s="129"/>
      <c r="P328" s="130">
        <f>O328*H328</f>
        <v>0</v>
      </c>
      <c r="Q328" s="130">
        <v>0.0368</v>
      </c>
      <c r="R328" s="130">
        <f>Q328*H328</f>
        <v>0.184</v>
      </c>
      <c r="S328" s="130">
        <v>0</v>
      </c>
      <c r="T328" s="131">
        <f>S328*H328</f>
        <v>0</v>
      </c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R328" s="132" t="s">
        <v>83</v>
      </c>
      <c r="AT328" s="132" t="s">
        <v>358</v>
      </c>
      <c r="AU328" s="132" t="s">
        <v>83</v>
      </c>
      <c r="AY328" s="39" t="s">
        <v>298</v>
      </c>
      <c r="BE328" s="133">
        <f>IF(N328="základní",J328,0)</f>
        <v>0</v>
      </c>
      <c r="BF328" s="133">
        <f>IF(N328="snížená",J328,0)</f>
        <v>0</v>
      </c>
      <c r="BG328" s="133">
        <f>IF(N328="zákl. přenesená",J328,0)</f>
        <v>0</v>
      </c>
      <c r="BH328" s="133">
        <f>IF(N328="sníž. přenesená",J328,0)</f>
        <v>0</v>
      </c>
      <c r="BI328" s="133">
        <f>IF(N328="nulová",J328,0)</f>
        <v>0</v>
      </c>
      <c r="BJ328" s="39" t="s">
        <v>8</v>
      </c>
      <c r="BK328" s="133">
        <f>ROUND(I328*H328,0)</f>
        <v>0</v>
      </c>
      <c r="BL328" s="39" t="s">
        <v>8</v>
      </c>
      <c r="BM328" s="132" t="s">
        <v>3000</v>
      </c>
    </row>
    <row r="329" spans="2:51" s="150" customFormat="1" ht="12">
      <c r="B329" s="151"/>
      <c r="D329" s="152" t="s">
        <v>306</v>
      </c>
      <c r="E329" s="153" t="s">
        <v>1</v>
      </c>
      <c r="F329" s="154" t="s">
        <v>3001</v>
      </c>
      <c r="H329" s="155">
        <v>5</v>
      </c>
      <c r="L329" s="151"/>
      <c r="M329" s="156"/>
      <c r="N329" s="157"/>
      <c r="O329" s="157"/>
      <c r="P329" s="157"/>
      <c r="Q329" s="157"/>
      <c r="R329" s="157"/>
      <c r="S329" s="157"/>
      <c r="T329" s="158"/>
      <c r="AT329" s="153" t="s">
        <v>306</v>
      </c>
      <c r="AU329" s="153" t="s">
        <v>83</v>
      </c>
      <c r="AV329" s="150" t="s">
        <v>83</v>
      </c>
      <c r="AW329" s="150" t="s">
        <v>31</v>
      </c>
      <c r="AX329" s="150" t="s">
        <v>75</v>
      </c>
      <c r="AY329" s="153" t="s">
        <v>298</v>
      </c>
    </row>
    <row r="330" spans="2:51" s="167" customFormat="1" ht="12">
      <c r="B330" s="168"/>
      <c r="D330" s="152" t="s">
        <v>306</v>
      </c>
      <c r="E330" s="169" t="s">
        <v>1</v>
      </c>
      <c r="F330" s="170" t="s">
        <v>430</v>
      </c>
      <c r="H330" s="171">
        <v>5</v>
      </c>
      <c r="L330" s="168"/>
      <c r="M330" s="172"/>
      <c r="N330" s="173"/>
      <c r="O330" s="173"/>
      <c r="P330" s="173"/>
      <c r="Q330" s="173"/>
      <c r="R330" s="173"/>
      <c r="S330" s="173"/>
      <c r="T330" s="174"/>
      <c r="AT330" s="169" t="s">
        <v>306</v>
      </c>
      <c r="AU330" s="169" t="s">
        <v>83</v>
      </c>
      <c r="AV330" s="167" t="s">
        <v>304</v>
      </c>
      <c r="AW330" s="167" t="s">
        <v>31</v>
      </c>
      <c r="AX330" s="167" t="s">
        <v>8</v>
      </c>
      <c r="AY330" s="169" t="s">
        <v>298</v>
      </c>
    </row>
    <row r="331" spans="1:65" s="49" customFormat="1" ht="14.45" customHeight="1">
      <c r="A331" s="47"/>
      <c r="B331" s="46"/>
      <c r="C331" s="135" t="s">
        <v>884</v>
      </c>
      <c r="D331" s="135" t="s">
        <v>300</v>
      </c>
      <c r="E331" s="136" t="s">
        <v>2984</v>
      </c>
      <c r="F331" s="137" t="s">
        <v>2985</v>
      </c>
      <c r="G331" s="138" t="s">
        <v>438</v>
      </c>
      <c r="H331" s="139">
        <v>5</v>
      </c>
      <c r="I331" s="23"/>
      <c r="J331" s="140">
        <f>ROUND(I331*H331,0)</f>
        <v>0</v>
      </c>
      <c r="K331" s="137" t="s">
        <v>314</v>
      </c>
      <c r="L331" s="46"/>
      <c r="M331" s="141" t="s">
        <v>1</v>
      </c>
      <c r="N331" s="142" t="s">
        <v>40</v>
      </c>
      <c r="O331" s="129"/>
      <c r="P331" s="130">
        <f>O331*H331</f>
        <v>0</v>
      </c>
      <c r="Q331" s="130">
        <v>0.00296</v>
      </c>
      <c r="R331" s="130">
        <f>Q331*H331</f>
        <v>0.0148</v>
      </c>
      <c r="S331" s="130">
        <v>0</v>
      </c>
      <c r="T331" s="131">
        <f>S331*H331</f>
        <v>0</v>
      </c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R331" s="132" t="s">
        <v>8</v>
      </c>
      <c r="AT331" s="132" t="s">
        <v>300</v>
      </c>
      <c r="AU331" s="132" t="s">
        <v>83</v>
      </c>
      <c r="AY331" s="39" t="s">
        <v>298</v>
      </c>
      <c r="BE331" s="133">
        <f>IF(N331="základní",J331,0)</f>
        <v>0</v>
      </c>
      <c r="BF331" s="133">
        <f>IF(N331="snížená",J331,0)</f>
        <v>0</v>
      </c>
      <c r="BG331" s="133">
        <f>IF(N331="zákl. přenesená",J331,0)</f>
        <v>0</v>
      </c>
      <c r="BH331" s="133">
        <f>IF(N331="sníž. přenesená",J331,0)</f>
        <v>0</v>
      </c>
      <c r="BI331" s="133">
        <f>IF(N331="nulová",J331,0)</f>
        <v>0</v>
      </c>
      <c r="BJ331" s="39" t="s">
        <v>8</v>
      </c>
      <c r="BK331" s="133">
        <f>ROUND(I331*H331,0)</f>
        <v>0</v>
      </c>
      <c r="BL331" s="39" t="s">
        <v>8</v>
      </c>
      <c r="BM331" s="132" t="s">
        <v>3002</v>
      </c>
    </row>
    <row r="332" spans="2:51" s="150" customFormat="1" ht="12">
      <c r="B332" s="151"/>
      <c r="D332" s="152" t="s">
        <v>306</v>
      </c>
      <c r="E332" s="153" t="s">
        <v>1</v>
      </c>
      <c r="F332" s="154" t="s">
        <v>3003</v>
      </c>
      <c r="H332" s="155">
        <v>5</v>
      </c>
      <c r="L332" s="151"/>
      <c r="M332" s="156"/>
      <c r="N332" s="157"/>
      <c r="O332" s="157"/>
      <c r="P332" s="157"/>
      <c r="Q332" s="157"/>
      <c r="R332" s="157"/>
      <c r="S332" s="157"/>
      <c r="T332" s="158"/>
      <c r="AT332" s="153" t="s">
        <v>306</v>
      </c>
      <c r="AU332" s="153" t="s">
        <v>83</v>
      </c>
      <c r="AV332" s="150" t="s">
        <v>83</v>
      </c>
      <c r="AW332" s="150" t="s">
        <v>31</v>
      </c>
      <c r="AX332" s="150" t="s">
        <v>75</v>
      </c>
      <c r="AY332" s="153" t="s">
        <v>298</v>
      </c>
    </row>
    <row r="333" spans="2:51" s="167" customFormat="1" ht="12">
      <c r="B333" s="168"/>
      <c r="D333" s="152" t="s">
        <v>306</v>
      </c>
      <c r="E333" s="169" t="s">
        <v>1</v>
      </c>
      <c r="F333" s="170" t="s">
        <v>430</v>
      </c>
      <c r="H333" s="171">
        <v>5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306</v>
      </c>
      <c r="AU333" s="169" t="s">
        <v>83</v>
      </c>
      <c r="AV333" s="167" t="s">
        <v>304</v>
      </c>
      <c r="AW333" s="167" t="s">
        <v>31</v>
      </c>
      <c r="AX333" s="167" t="s">
        <v>8</v>
      </c>
      <c r="AY333" s="169" t="s">
        <v>298</v>
      </c>
    </row>
    <row r="334" spans="1:65" s="49" customFormat="1" ht="24.2" customHeight="1">
      <c r="A334" s="47"/>
      <c r="B334" s="46"/>
      <c r="C334" s="120" t="s">
        <v>888</v>
      </c>
      <c r="D334" s="120" t="s">
        <v>358</v>
      </c>
      <c r="E334" s="121" t="s">
        <v>3004</v>
      </c>
      <c r="F334" s="122" t="s">
        <v>3005</v>
      </c>
      <c r="G334" s="123" t="s">
        <v>438</v>
      </c>
      <c r="H334" s="124">
        <v>5</v>
      </c>
      <c r="I334" s="24"/>
      <c r="J334" s="125">
        <f>ROUND(I334*H334,0)</f>
        <v>0</v>
      </c>
      <c r="K334" s="122" t="s">
        <v>1</v>
      </c>
      <c r="L334" s="126"/>
      <c r="M334" s="127" t="s">
        <v>1</v>
      </c>
      <c r="N334" s="128" t="s">
        <v>40</v>
      </c>
      <c r="O334" s="129"/>
      <c r="P334" s="130">
        <f>O334*H334</f>
        <v>0</v>
      </c>
      <c r="Q334" s="130">
        <v>0.009</v>
      </c>
      <c r="R334" s="130">
        <f>Q334*H334</f>
        <v>0.045</v>
      </c>
      <c r="S334" s="130">
        <v>0</v>
      </c>
      <c r="T334" s="131">
        <f>S334*H334</f>
        <v>0</v>
      </c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R334" s="132" t="s">
        <v>83</v>
      </c>
      <c r="AT334" s="132" t="s">
        <v>358</v>
      </c>
      <c r="AU334" s="132" t="s">
        <v>83</v>
      </c>
      <c r="AY334" s="39" t="s">
        <v>298</v>
      </c>
      <c r="BE334" s="133">
        <f>IF(N334="základní",J334,0)</f>
        <v>0</v>
      </c>
      <c r="BF334" s="133">
        <f>IF(N334="snížená",J334,0)</f>
        <v>0</v>
      </c>
      <c r="BG334" s="133">
        <f>IF(N334="zákl. přenesená",J334,0)</f>
        <v>0</v>
      </c>
      <c r="BH334" s="133">
        <f>IF(N334="sníž. přenesená",J334,0)</f>
        <v>0</v>
      </c>
      <c r="BI334" s="133">
        <f>IF(N334="nulová",J334,0)</f>
        <v>0</v>
      </c>
      <c r="BJ334" s="39" t="s">
        <v>8</v>
      </c>
      <c r="BK334" s="133">
        <f>ROUND(I334*H334,0)</f>
        <v>0</v>
      </c>
      <c r="BL334" s="39" t="s">
        <v>8</v>
      </c>
      <c r="BM334" s="132" t="s">
        <v>3006</v>
      </c>
    </row>
    <row r="335" spans="1:65" s="49" customFormat="1" ht="14.45" customHeight="1">
      <c r="A335" s="47"/>
      <c r="B335" s="46"/>
      <c r="C335" s="135" t="s">
        <v>892</v>
      </c>
      <c r="D335" s="135" t="s">
        <v>300</v>
      </c>
      <c r="E335" s="136" t="s">
        <v>3007</v>
      </c>
      <c r="F335" s="137" t="s">
        <v>3008</v>
      </c>
      <c r="G335" s="138" t="s">
        <v>438</v>
      </c>
      <c r="H335" s="139">
        <v>5</v>
      </c>
      <c r="I335" s="23"/>
      <c r="J335" s="140">
        <f>ROUND(I335*H335,0)</f>
        <v>0</v>
      </c>
      <c r="K335" s="137" t="s">
        <v>314</v>
      </c>
      <c r="L335" s="46"/>
      <c r="M335" s="141" t="s">
        <v>1</v>
      </c>
      <c r="N335" s="142" t="s">
        <v>40</v>
      </c>
      <c r="O335" s="129"/>
      <c r="P335" s="130">
        <f>O335*H335</f>
        <v>0</v>
      </c>
      <c r="Q335" s="130">
        <v>0.00285</v>
      </c>
      <c r="R335" s="130">
        <f>Q335*H335</f>
        <v>0.01425</v>
      </c>
      <c r="S335" s="130">
        <v>0</v>
      </c>
      <c r="T335" s="131">
        <f>S335*H335</f>
        <v>0</v>
      </c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R335" s="132" t="s">
        <v>8</v>
      </c>
      <c r="AT335" s="132" t="s">
        <v>300</v>
      </c>
      <c r="AU335" s="132" t="s">
        <v>83</v>
      </c>
      <c r="AY335" s="39" t="s">
        <v>298</v>
      </c>
      <c r="BE335" s="133">
        <f>IF(N335="základní",J335,0)</f>
        <v>0</v>
      </c>
      <c r="BF335" s="133">
        <f>IF(N335="snížená",J335,0)</f>
        <v>0</v>
      </c>
      <c r="BG335" s="133">
        <f>IF(N335="zákl. přenesená",J335,0)</f>
        <v>0</v>
      </c>
      <c r="BH335" s="133">
        <f>IF(N335="sníž. přenesená",J335,0)</f>
        <v>0</v>
      </c>
      <c r="BI335" s="133">
        <f>IF(N335="nulová",J335,0)</f>
        <v>0</v>
      </c>
      <c r="BJ335" s="39" t="s">
        <v>8</v>
      </c>
      <c r="BK335" s="133">
        <f>ROUND(I335*H335,0)</f>
        <v>0</v>
      </c>
      <c r="BL335" s="39" t="s">
        <v>8</v>
      </c>
      <c r="BM335" s="132" t="s">
        <v>3009</v>
      </c>
    </row>
    <row r="336" spans="2:51" s="150" customFormat="1" ht="12">
      <c r="B336" s="151"/>
      <c r="D336" s="152" t="s">
        <v>306</v>
      </c>
      <c r="E336" s="153" t="s">
        <v>1</v>
      </c>
      <c r="F336" s="154" t="s">
        <v>3010</v>
      </c>
      <c r="H336" s="155">
        <v>5</v>
      </c>
      <c r="L336" s="151"/>
      <c r="M336" s="156"/>
      <c r="N336" s="157"/>
      <c r="O336" s="157"/>
      <c r="P336" s="157"/>
      <c r="Q336" s="157"/>
      <c r="R336" s="157"/>
      <c r="S336" s="157"/>
      <c r="T336" s="158"/>
      <c r="AT336" s="153" t="s">
        <v>306</v>
      </c>
      <c r="AU336" s="153" t="s">
        <v>83</v>
      </c>
      <c r="AV336" s="150" t="s">
        <v>83</v>
      </c>
      <c r="AW336" s="150" t="s">
        <v>31</v>
      </c>
      <c r="AX336" s="150" t="s">
        <v>75</v>
      </c>
      <c r="AY336" s="153" t="s">
        <v>298</v>
      </c>
    </row>
    <row r="337" spans="2:51" s="167" customFormat="1" ht="12">
      <c r="B337" s="168"/>
      <c r="D337" s="152" t="s">
        <v>306</v>
      </c>
      <c r="E337" s="169" t="s">
        <v>1</v>
      </c>
      <c r="F337" s="170" t="s">
        <v>430</v>
      </c>
      <c r="H337" s="171">
        <v>5</v>
      </c>
      <c r="L337" s="168"/>
      <c r="M337" s="172"/>
      <c r="N337" s="173"/>
      <c r="O337" s="173"/>
      <c r="P337" s="173"/>
      <c r="Q337" s="173"/>
      <c r="R337" s="173"/>
      <c r="S337" s="173"/>
      <c r="T337" s="174"/>
      <c r="AT337" s="169" t="s">
        <v>306</v>
      </c>
      <c r="AU337" s="169" t="s">
        <v>83</v>
      </c>
      <c r="AV337" s="167" t="s">
        <v>304</v>
      </c>
      <c r="AW337" s="167" t="s">
        <v>31</v>
      </c>
      <c r="AX337" s="167" t="s">
        <v>8</v>
      </c>
      <c r="AY337" s="169" t="s">
        <v>298</v>
      </c>
    </row>
    <row r="338" spans="1:65" s="49" customFormat="1" ht="24.2" customHeight="1">
      <c r="A338" s="47"/>
      <c r="B338" s="46"/>
      <c r="C338" s="120" t="s">
        <v>902</v>
      </c>
      <c r="D338" s="120" t="s">
        <v>358</v>
      </c>
      <c r="E338" s="121" t="s">
        <v>3011</v>
      </c>
      <c r="F338" s="122" t="s">
        <v>3012</v>
      </c>
      <c r="G338" s="123" t="s">
        <v>438</v>
      </c>
      <c r="H338" s="124">
        <v>5</v>
      </c>
      <c r="I338" s="24"/>
      <c r="J338" s="125">
        <f>ROUND(I338*H338,0)</f>
        <v>0</v>
      </c>
      <c r="K338" s="122" t="s">
        <v>314</v>
      </c>
      <c r="L338" s="126"/>
      <c r="M338" s="127" t="s">
        <v>1</v>
      </c>
      <c r="N338" s="128" t="s">
        <v>40</v>
      </c>
      <c r="O338" s="129"/>
      <c r="P338" s="130">
        <f>O338*H338</f>
        <v>0</v>
      </c>
      <c r="Q338" s="130">
        <v>0.062</v>
      </c>
      <c r="R338" s="130">
        <f>Q338*H338</f>
        <v>0.31</v>
      </c>
      <c r="S338" s="130">
        <v>0</v>
      </c>
      <c r="T338" s="131">
        <f>S338*H338</f>
        <v>0</v>
      </c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R338" s="132" t="s">
        <v>83</v>
      </c>
      <c r="AT338" s="132" t="s">
        <v>358</v>
      </c>
      <c r="AU338" s="132" t="s">
        <v>83</v>
      </c>
      <c r="AY338" s="39" t="s">
        <v>298</v>
      </c>
      <c r="BE338" s="133">
        <f>IF(N338="základní",J338,0)</f>
        <v>0</v>
      </c>
      <c r="BF338" s="133">
        <f>IF(N338="snížená",J338,0)</f>
        <v>0</v>
      </c>
      <c r="BG338" s="133">
        <f>IF(N338="zákl. přenesená",J338,0)</f>
        <v>0</v>
      </c>
      <c r="BH338" s="133">
        <f>IF(N338="sníž. přenesená",J338,0)</f>
        <v>0</v>
      </c>
      <c r="BI338" s="133">
        <f>IF(N338="nulová",J338,0)</f>
        <v>0</v>
      </c>
      <c r="BJ338" s="39" t="s">
        <v>8</v>
      </c>
      <c r="BK338" s="133">
        <f>ROUND(I338*H338,0)</f>
        <v>0</v>
      </c>
      <c r="BL338" s="39" t="s">
        <v>8</v>
      </c>
      <c r="BM338" s="132" t="s">
        <v>3013</v>
      </c>
    </row>
    <row r="339" spans="1:65" s="49" customFormat="1" ht="14.45" customHeight="1">
      <c r="A339" s="47"/>
      <c r="B339" s="46"/>
      <c r="C339" s="135" t="s">
        <v>908</v>
      </c>
      <c r="D339" s="135" t="s">
        <v>300</v>
      </c>
      <c r="E339" s="136" t="s">
        <v>3014</v>
      </c>
      <c r="F339" s="137" t="s">
        <v>3015</v>
      </c>
      <c r="G339" s="138" t="s">
        <v>438</v>
      </c>
      <c r="H339" s="139">
        <v>3</v>
      </c>
      <c r="I339" s="23"/>
      <c r="J339" s="140">
        <f>ROUND(I339*H339,0)</f>
        <v>0</v>
      </c>
      <c r="K339" s="137" t="s">
        <v>314</v>
      </c>
      <c r="L339" s="46"/>
      <c r="M339" s="141" t="s">
        <v>1</v>
      </c>
      <c r="N339" s="142" t="s">
        <v>40</v>
      </c>
      <c r="O339" s="129"/>
      <c r="P339" s="130">
        <f>O339*H339</f>
        <v>0</v>
      </c>
      <c r="Q339" s="130">
        <v>0.00142</v>
      </c>
      <c r="R339" s="130">
        <f>Q339*H339</f>
        <v>0.00426</v>
      </c>
      <c r="S339" s="130">
        <v>0</v>
      </c>
      <c r="T339" s="131">
        <f>S339*H339</f>
        <v>0</v>
      </c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R339" s="132" t="s">
        <v>8</v>
      </c>
      <c r="AT339" s="132" t="s">
        <v>300</v>
      </c>
      <c r="AU339" s="132" t="s">
        <v>83</v>
      </c>
      <c r="AY339" s="39" t="s">
        <v>298</v>
      </c>
      <c r="BE339" s="133">
        <f>IF(N339="základní",J339,0)</f>
        <v>0</v>
      </c>
      <c r="BF339" s="133">
        <f>IF(N339="snížená",J339,0)</f>
        <v>0</v>
      </c>
      <c r="BG339" s="133">
        <f>IF(N339="zákl. přenesená",J339,0)</f>
        <v>0</v>
      </c>
      <c r="BH339" s="133">
        <f>IF(N339="sníž. přenesená",J339,0)</f>
        <v>0</v>
      </c>
      <c r="BI339" s="133">
        <f>IF(N339="nulová",J339,0)</f>
        <v>0</v>
      </c>
      <c r="BJ339" s="39" t="s">
        <v>8</v>
      </c>
      <c r="BK339" s="133">
        <f>ROUND(I339*H339,0)</f>
        <v>0</v>
      </c>
      <c r="BL339" s="39" t="s">
        <v>8</v>
      </c>
      <c r="BM339" s="132" t="s">
        <v>3016</v>
      </c>
    </row>
    <row r="340" spans="2:51" s="150" customFormat="1" ht="12">
      <c r="B340" s="151"/>
      <c r="D340" s="152" t="s">
        <v>306</v>
      </c>
      <c r="E340" s="153" t="s">
        <v>1</v>
      </c>
      <c r="F340" s="154" t="s">
        <v>2837</v>
      </c>
      <c r="H340" s="155">
        <v>3</v>
      </c>
      <c r="L340" s="151"/>
      <c r="M340" s="156"/>
      <c r="N340" s="157"/>
      <c r="O340" s="157"/>
      <c r="P340" s="157"/>
      <c r="Q340" s="157"/>
      <c r="R340" s="157"/>
      <c r="S340" s="157"/>
      <c r="T340" s="158"/>
      <c r="AT340" s="153" t="s">
        <v>306</v>
      </c>
      <c r="AU340" s="153" t="s">
        <v>83</v>
      </c>
      <c r="AV340" s="150" t="s">
        <v>83</v>
      </c>
      <c r="AW340" s="150" t="s">
        <v>31</v>
      </c>
      <c r="AX340" s="150" t="s">
        <v>75</v>
      </c>
      <c r="AY340" s="153" t="s">
        <v>298</v>
      </c>
    </row>
    <row r="341" spans="2:51" s="167" customFormat="1" ht="12">
      <c r="B341" s="168"/>
      <c r="D341" s="152" t="s">
        <v>306</v>
      </c>
      <c r="E341" s="169" t="s">
        <v>1</v>
      </c>
      <c r="F341" s="170" t="s">
        <v>430</v>
      </c>
      <c r="H341" s="171">
        <v>3</v>
      </c>
      <c r="L341" s="168"/>
      <c r="M341" s="172"/>
      <c r="N341" s="173"/>
      <c r="O341" s="173"/>
      <c r="P341" s="173"/>
      <c r="Q341" s="173"/>
      <c r="R341" s="173"/>
      <c r="S341" s="173"/>
      <c r="T341" s="174"/>
      <c r="AT341" s="169" t="s">
        <v>306</v>
      </c>
      <c r="AU341" s="169" t="s">
        <v>83</v>
      </c>
      <c r="AV341" s="167" t="s">
        <v>304</v>
      </c>
      <c r="AW341" s="167" t="s">
        <v>31</v>
      </c>
      <c r="AX341" s="167" t="s">
        <v>8</v>
      </c>
      <c r="AY341" s="169" t="s">
        <v>298</v>
      </c>
    </row>
    <row r="342" spans="1:65" s="49" customFormat="1" ht="24.2" customHeight="1">
      <c r="A342" s="47"/>
      <c r="B342" s="46"/>
      <c r="C342" s="120" t="s">
        <v>917</v>
      </c>
      <c r="D342" s="120" t="s">
        <v>358</v>
      </c>
      <c r="E342" s="121" t="s">
        <v>3017</v>
      </c>
      <c r="F342" s="122" t="s">
        <v>3018</v>
      </c>
      <c r="G342" s="123" t="s">
        <v>438</v>
      </c>
      <c r="H342" s="124">
        <v>3</v>
      </c>
      <c r="I342" s="24"/>
      <c r="J342" s="125">
        <f aca="true" t="shared" si="20" ref="J342:J348">ROUND(I342*H342,0)</f>
        <v>0</v>
      </c>
      <c r="K342" s="122" t="s">
        <v>1</v>
      </c>
      <c r="L342" s="126"/>
      <c r="M342" s="127" t="s">
        <v>1</v>
      </c>
      <c r="N342" s="128" t="s">
        <v>40</v>
      </c>
      <c r="O342" s="129"/>
      <c r="P342" s="130">
        <f aca="true" t="shared" si="21" ref="P342:P348">O342*H342</f>
        <v>0</v>
      </c>
      <c r="Q342" s="130">
        <v>0.0021</v>
      </c>
      <c r="R342" s="130">
        <f aca="true" t="shared" si="22" ref="R342:R348">Q342*H342</f>
        <v>0.0063</v>
      </c>
      <c r="S342" s="130">
        <v>0</v>
      </c>
      <c r="T342" s="131">
        <f aca="true" t="shared" si="23" ref="T342:T348">S342*H342</f>
        <v>0</v>
      </c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R342" s="132" t="s">
        <v>83</v>
      </c>
      <c r="AT342" s="132" t="s">
        <v>358</v>
      </c>
      <c r="AU342" s="132" t="s">
        <v>83</v>
      </c>
      <c r="AY342" s="39" t="s">
        <v>298</v>
      </c>
      <c r="BE342" s="133">
        <f aca="true" t="shared" si="24" ref="BE342:BE348">IF(N342="základní",J342,0)</f>
        <v>0</v>
      </c>
      <c r="BF342" s="133">
        <f aca="true" t="shared" si="25" ref="BF342:BF348">IF(N342="snížená",J342,0)</f>
        <v>0</v>
      </c>
      <c r="BG342" s="133">
        <f aca="true" t="shared" si="26" ref="BG342:BG348">IF(N342="zákl. přenesená",J342,0)</f>
        <v>0</v>
      </c>
      <c r="BH342" s="133">
        <f aca="true" t="shared" si="27" ref="BH342:BH348">IF(N342="sníž. přenesená",J342,0)</f>
        <v>0</v>
      </c>
      <c r="BI342" s="133">
        <f aca="true" t="shared" si="28" ref="BI342:BI348">IF(N342="nulová",J342,0)</f>
        <v>0</v>
      </c>
      <c r="BJ342" s="39" t="s">
        <v>8</v>
      </c>
      <c r="BK342" s="133">
        <f aca="true" t="shared" si="29" ref="BK342:BK348">ROUND(I342*H342,0)</f>
        <v>0</v>
      </c>
      <c r="BL342" s="39" t="s">
        <v>8</v>
      </c>
      <c r="BM342" s="132" t="s">
        <v>3019</v>
      </c>
    </row>
    <row r="343" spans="1:65" s="49" customFormat="1" ht="24.2" customHeight="1">
      <c r="A343" s="47"/>
      <c r="B343" s="46"/>
      <c r="C343" s="120" t="s">
        <v>924</v>
      </c>
      <c r="D343" s="120" t="s">
        <v>358</v>
      </c>
      <c r="E343" s="121" t="s">
        <v>3020</v>
      </c>
      <c r="F343" s="122" t="s">
        <v>3021</v>
      </c>
      <c r="G343" s="123" t="s">
        <v>438</v>
      </c>
      <c r="H343" s="124">
        <v>3</v>
      </c>
      <c r="I343" s="24"/>
      <c r="J343" s="125">
        <f t="shared" si="20"/>
        <v>0</v>
      </c>
      <c r="K343" s="122" t="s">
        <v>1</v>
      </c>
      <c r="L343" s="126"/>
      <c r="M343" s="127" t="s">
        <v>1</v>
      </c>
      <c r="N343" s="128" t="s">
        <v>40</v>
      </c>
      <c r="O343" s="129"/>
      <c r="P343" s="130">
        <f t="shared" si="21"/>
        <v>0</v>
      </c>
      <c r="Q343" s="130">
        <v>0.00306</v>
      </c>
      <c r="R343" s="130">
        <f t="shared" si="22"/>
        <v>0.009179999999999999</v>
      </c>
      <c r="S343" s="130">
        <v>0</v>
      </c>
      <c r="T343" s="131">
        <f t="shared" si="23"/>
        <v>0</v>
      </c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R343" s="132" t="s">
        <v>83</v>
      </c>
      <c r="AT343" s="132" t="s">
        <v>358</v>
      </c>
      <c r="AU343" s="132" t="s">
        <v>83</v>
      </c>
      <c r="AY343" s="39" t="s">
        <v>298</v>
      </c>
      <c r="BE343" s="133">
        <f t="shared" si="24"/>
        <v>0</v>
      </c>
      <c r="BF343" s="133">
        <f t="shared" si="25"/>
        <v>0</v>
      </c>
      <c r="BG343" s="133">
        <f t="shared" si="26"/>
        <v>0</v>
      </c>
      <c r="BH343" s="133">
        <f t="shared" si="27"/>
        <v>0</v>
      </c>
      <c r="BI343" s="133">
        <f t="shared" si="28"/>
        <v>0</v>
      </c>
      <c r="BJ343" s="39" t="s">
        <v>8</v>
      </c>
      <c r="BK343" s="133">
        <f t="shared" si="29"/>
        <v>0</v>
      </c>
      <c r="BL343" s="39" t="s">
        <v>8</v>
      </c>
      <c r="BM343" s="132" t="s">
        <v>3022</v>
      </c>
    </row>
    <row r="344" spans="1:65" s="49" customFormat="1" ht="14.45" customHeight="1">
      <c r="A344" s="47"/>
      <c r="B344" s="46"/>
      <c r="C344" s="135" t="s">
        <v>928</v>
      </c>
      <c r="D344" s="135" t="s">
        <v>300</v>
      </c>
      <c r="E344" s="136" t="s">
        <v>3023</v>
      </c>
      <c r="F344" s="137" t="s">
        <v>3024</v>
      </c>
      <c r="G344" s="138" t="s">
        <v>438</v>
      </c>
      <c r="H344" s="139">
        <v>2</v>
      </c>
      <c r="I344" s="23"/>
      <c r="J344" s="140">
        <f t="shared" si="20"/>
        <v>0</v>
      </c>
      <c r="K344" s="137" t="s">
        <v>314</v>
      </c>
      <c r="L344" s="46"/>
      <c r="M344" s="141" t="s">
        <v>1</v>
      </c>
      <c r="N344" s="142" t="s">
        <v>40</v>
      </c>
      <c r="O344" s="129"/>
      <c r="P344" s="130">
        <f t="shared" si="21"/>
        <v>0</v>
      </c>
      <c r="Q344" s="130">
        <v>0.00144</v>
      </c>
      <c r="R344" s="130">
        <f t="shared" si="22"/>
        <v>0.00288</v>
      </c>
      <c r="S344" s="130">
        <v>0</v>
      </c>
      <c r="T344" s="131">
        <f t="shared" si="23"/>
        <v>0</v>
      </c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R344" s="132" t="s">
        <v>8</v>
      </c>
      <c r="AT344" s="132" t="s">
        <v>300</v>
      </c>
      <c r="AU344" s="132" t="s">
        <v>83</v>
      </c>
      <c r="AY344" s="39" t="s">
        <v>298</v>
      </c>
      <c r="BE344" s="133">
        <f t="shared" si="24"/>
        <v>0</v>
      </c>
      <c r="BF344" s="133">
        <f t="shared" si="25"/>
        <v>0</v>
      </c>
      <c r="BG344" s="133">
        <f t="shared" si="26"/>
        <v>0</v>
      </c>
      <c r="BH344" s="133">
        <f t="shared" si="27"/>
        <v>0</v>
      </c>
      <c r="BI344" s="133">
        <f t="shared" si="28"/>
        <v>0</v>
      </c>
      <c r="BJ344" s="39" t="s">
        <v>8</v>
      </c>
      <c r="BK344" s="133">
        <f t="shared" si="29"/>
        <v>0</v>
      </c>
      <c r="BL344" s="39" t="s">
        <v>8</v>
      </c>
      <c r="BM344" s="132" t="s">
        <v>3025</v>
      </c>
    </row>
    <row r="345" spans="1:65" s="49" customFormat="1" ht="24.2" customHeight="1">
      <c r="A345" s="47"/>
      <c r="B345" s="46"/>
      <c r="C345" s="120" t="s">
        <v>932</v>
      </c>
      <c r="D345" s="120" t="s">
        <v>358</v>
      </c>
      <c r="E345" s="121" t="s">
        <v>3026</v>
      </c>
      <c r="F345" s="122" t="s">
        <v>3027</v>
      </c>
      <c r="G345" s="123" t="s">
        <v>438</v>
      </c>
      <c r="H345" s="124">
        <v>2</v>
      </c>
      <c r="I345" s="24"/>
      <c r="J345" s="125">
        <f t="shared" si="20"/>
        <v>0</v>
      </c>
      <c r="K345" s="122" t="s">
        <v>1</v>
      </c>
      <c r="L345" s="126"/>
      <c r="M345" s="127" t="s">
        <v>1</v>
      </c>
      <c r="N345" s="128" t="s">
        <v>40</v>
      </c>
      <c r="O345" s="129"/>
      <c r="P345" s="130">
        <f t="shared" si="21"/>
        <v>0</v>
      </c>
      <c r="Q345" s="130">
        <v>0.0032</v>
      </c>
      <c r="R345" s="130">
        <f t="shared" si="22"/>
        <v>0.0064</v>
      </c>
      <c r="S345" s="130">
        <v>0</v>
      </c>
      <c r="T345" s="131">
        <f t="shared" si="23"/>
        <v>0</v>
      </c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R345" s="132" t="s">
        <v>83</v>
      </c>
      <c r="AT345" s="132" t="s">
        <v>358</v>
      </c>
      <c r="AU345" s="132" t="s">
        <v>83</v>
      </c>
      <c r="AY345" s="39" t="s">
        <v>298</v>
      </c>
      <c r="BE345" s="133">
        <f t="shared" si="24"/>
        <v>0</v>
      </c>
      <c r="BF345" s="133">
        <f t="shared" si="25"/>
        <v>0</v>
      </c>
      <c r="BG345" s="133">
        <f t="shared" si="26"/>
        <v>0</v>
      </c>
      <c r="BH345" s="133">
        <f t="shared" si="27"/>
        <v>0</v>
      </c>
      <c r="BI345" s="133">
        <f t="shared" si="28"/>
        <v>0</v>
      </c>
      <c r="BJ345" s="39" t="s">
        <v>8</v>
      </c>
      <c r="BK345" s="133">
        <f t="shared" si="29"/>
        <v>0</v>
      </c>
      <c r="BL345" s="39" t="s">
        <v>8</v>
      </c>
      <c r="BM345" s="132" t="s">
        <v>3028</v>
      </c>
    </row>
    <row r="346" spans="1:65" s="49" customFormat="1" ht="14.45" customHeight="1">
      <c r="A346" s="47"/>
      <c r="B346" s="46"/>
      <c r="C346" s="120" t="s">
        <v>936</v>
      </c>
      <c r="D346" s="120" t="s">
        <v>358</v>
      </c>
      <c r="E346" s="121" t="s">
        <v>3029</v>
      </c>
      <c r="F346" s="122" t="s">
        <v>3030</v>
      </c>
      <c r="G346" s="123" t="s">
        <v>438</v>
      </c>
      <c r="H346" s="124">
        <v>2</v>
      </c>
      <c r="I346" s="24"/>
      <c r="J346" s="125">
        <f t="shared" si="20"/>
        <v>0</v>
      </c>
      <c r="K346" s="122" t="s">
        <v>1</v>
      </c>
      <c r="L346" s="126"/>
      <c r="M346" s="127" t="s">
        <v>1</v>
      </c>
      <c r="N346" s="128" t="s">
        <v>40</v>
      </c>
      <c r="O346" s="129"/>
      <c r="P346" s="130">
        <f t="shared" si="21"/>
        <v>0</v>
      </c>
      <c r="Q346" s="130">
        <v>0.00306</v>
      </c>
      <c r="R346" s="130">
        <f t="shared" si="22"/>
        <v>0.00612</v>
      </c>
      <c r="S346" s="130">
        <v>0</v>
      </c>
      <c r="T346" s="131">
        <f t="shared" si="23"/>
        <v>0</v>
      </c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R346" s="132" t="s">
        <v>83</v>
      </c>
      <c r="AT346" s="132" t="s">
        <v>358</v>
      </c>
      <c r="AU346" s="132" t="s">
        <v>83</v>
      </c>
      <c r="AY346" s="39" t="s">
        <v>298</v>
      </c>
      <c r="BE346" s="133">
        <f t="shared" si="24"/>
        <v>0</v>
      </c>
      <c r="BF346" s="133">
        <f t="shared" si="25"/>
        <v>0</v>
      </c>
      <c r="BG346" s="133">
        <f t="shared" si="26"/>
        <v>0</v>
      </c>
      <c r="BH346" s="133">
        <f t="shared" si="27"/>
        <v>0</v>
      </c>
      <c r="BI346" s="133">
        <f t="shared" si="28"/>
        <v>0</v>
      </c>
      <c r="BJ346" s="39" t="s">
        <v>8</v>
      </c>
      <c r="BK346" s="133">
        <f t="shared" si="29"/>
        <v>0</v>
      </c>
      <c r="BL346" s="39" t="s">
        <v>8</v>
      </c>
      <c r="BM346" s="132" t="s">
        <v>3031</v>
      </c>
    </row>
    <row r="347" spans="1:65" s="49" customFormat="1" ht="14.45" customHeight="1">
      <c r="A347" s="47"/>
      <c r="B347" s="46"/>
      <c r="C347" s="135" t="s">
        <v>940</v>
      </c>
      <c r="D347" s="135" t="s">
        <v>300</v>
      </c>
      <c r="E347" s="136" t="s">
        <v>3032</v>
      </c>
      <c r="F347" s="137" t="s">
        <v>3033</v>
      </c>
      <c r="G347" s="138" t="s">
        <v>438</v>
      </c>
      <c r="H347" s="139">
        <v>1</v>
      </c>
      <c r="I347" s="23"/>
      <c r="J347" s="140">
        <f t="shared" si="20"/>
        <v>0</v>
      </c>
      <c r="K347" s="137" t="s">
        <v>314</v>
      </c>
      <c r="L347" s="46"/>
      <c r="M347" s="141" t="s">
        <v>1</v>
      </c>
      <c r="N347" s="142" t="s">
        <v>40</v>
      </c>
      <c r="O347" s="129"/>
      <c r="P347" s="130">
        <f t="shared" si="21"/>
        <v>0</v>
      </c>
      <c r="Q347" s="130">
        <v>0.00508</v>
      </c>
      <c r="R347" s="130">
        <f t="shared" si="22"/>
        <v>0.00508</v>
      </c>
      <c r="S347" s="130">
        <v>0</v>
      </c>
      <c r="T347" s="131">
        <f t="shared" si="23"/>
        <v>0</v>
      </c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R347" s="132" t="s">
        <v>8</v>
      </c>
      <c r="AT347" s="132" t="s">
        <v>300</v>
      </c>
      <c r="AU347" s="132" t="s">
        <v>83</v>
      </c>
      <c r="AY347" s="39" t="s">
        <v>298</v>
      </c>
      <c r="BE347" s="133">
        <f t="shared" si="24"/>
        <v>0</v>
      </c>
      <c r="BF347" s="133">
        <f t="shared" si="25"/>
        <v>0</v>
      </c>
      <c r="BG347" s="133">
        <f t="shared" si="26"/>
        <v>0</v>
      </c>
      <c r="BH347" s="133">
        <f t="shared" si="27"/>
        <v>0</v>
      </c>
      <c r="BI347" s="133">
        <f t="shared" si="28"/>
        <v>0</v>
      </c>
      <c r="BJ347" s="39" t="s">
        <v>8</v>
      </c>
      <c r="BK347" s="133">
        <f t="shared" si="29"/>
        <v>0</v>
      </c>
      <c r="BL347" s="39" t="s">
        <v>8</v>
      </c>
      <c r="BM347" s="132" t="s">
        <v>3034</v>
      </c>
    </row>
    <row r="348" spans="1:65" s="49" customFormat="1" ht="24.2" customHeight="1">
      <c r="A348" s="47"/>
      <c r="B348" s="46"/>
      <c r="C348" s="120" t="s">
        <v>944</v>
      </c>
      <c r="D348" s="120" t="s">
        <v>358</v>
      </c>
      <c r="E348" s="121" t="s">
        <v>3035</v>
      </c>
      <c r="F348" s="122" t="s">
        <v>3036</v>
      </c>
      <c r="G348" s="123" t="s">
        <v>438</v>
      </c>
      <c r="H348" s="124">
        <v>1</v>
      </c>
      <c r="I348" s="24"/>
      <c r="J348" s="125">
        <f t="shared" si="20"/>
        <v>0</v>
      </c>
      <c r="K348" s="122" t="s">
        <v>314</v>
      </c>
      <c r="L348" s="126"/>
      <c r="M348" s="127" t="s">
        <v>1</v>
      </c>
      <c r="N348" s="128" t="s">
        <v>40</v>
      </c>
      <c r="O348" s="129"/>
      <c r="P348" s="130">
        <f t="shared" si="21"/>
        <v>0</v>
      </c>
      <c r="Q348" s="130">
        <v>0.0265</v>
      </c>
      <c r="R348" s="130">
        <f t="shared" si="22"/>
        <v>0.0265</v>
      </c>
      <c r="S348" s="130">
        <v>0</v>
      </c>
      <c r="T348" s="131">
        <f t="shared" si="23"/>
        <v>0</v>
      </c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R348" s="132" t="s">
        <v>83</v>
      </c>
      <c r="AT348" s="132" t="s">
        <v>358</v>
      </c>
      <c r="AU348" s="132" t="s">
        <v>83</v>
      </c>
      <c r="AY348" s="39" t="s">
        <v>298</v>
      </c>
      <c r="BE348" s="133">
        <f t="shared" si="24"/>
        <v>0</v>
      </c>
      <c r="BF348" s="133">
        <f t="shared" si="25"/>
        <v>0</v>
      </c>
      <c r="BG348" s="133">
        <f t="shared" si="26"/>
        <v>0</v>
      </c>
      <c r="BH348" s="133">
        <f t="shared" si="27"/>
        <v>0</v>
      </c>
      <c r="BI348" s="133">
        <f t="shared" si="28"/>
        <v>0</v>
      </c>
      <c r="BJ348" s="39" t="s">
        <v>8</v>
      </c>
      <c r="BK348" s="133">
        <f t="shared" si="29"/>
        <v>0</v>
      </c>
      <c r="BL348" s="39" t="s">
        <v>8</v>
      </c>
      <c r="BM348" s="132" t="s">
        <v>3037</v>
      </c>
    </row>
    <row r="349" spans="2:51" s="150" customFormat="1" ht="12">
      <c r="B349" s="151"/>
      <c r="D349" s="152" t="s">
        <v>306</v>
      </c>
      <c r="E349" s="153" t="s">
        <v>1</v>
      </c>
      <c r="F349" s="154" t="s">
        <v>3038</v>
      </c>
      <c r="H349" s="155">
        <v>1</v>
      </c>
      <c r="L349" s="151"/>
      <c r="M349" s="156"/>
      <c r="N349" s="157"/>
      <c r="O349" s="157"/>
      <c r="P349" s="157"/>
      <c r="Q349" s="157"/>
      <c r="R349" s="157"/>
      <c r="S349" s="157"/>
      <c r="T349" s="158"/>
      <c r="AT349" s="153" t="s">
        <v>306</v>
      </c>
      <c r="AU349" s="153" t="s">
        <v>83</v>
      </c>
      <c r="AV349" s="150" t="s">
        <v>83</v>
      </c>
      <c r="AW349" s="150" t="s">
        <v>31</v>
      </c>
      <c r="AX349" s="150" t="s">
        <v>75</v>
      </c>
      <c r="AY349" s="153" t="s">
        <v>298</v>
      </c>
    </row>
    <row r="350" spans="2:51" s="167" customFormat="1" ht="12">
      <c r="B350" s="168"/>
      <c r="D350" s="152" t="s">
        <v>306</v>
      </c>
      <c r="E350" s="169" t="s">
        <v>1</v>
      </c>
      <c r="F350" s="170" t="s">
        <v>430</v>
      </c>
      <c r="H350" s="171">
        <v>1</v>
      </c>
      <c r="L350" s="168"/>
      <c r="M350" s="172"/>
      <c r="N350" s="173"/>
      <c r="O350" s="173"/>
      <c r="P350" s="173"/>
      <c r="Q350" s="173"/>
      <c r="R350" s="173"/>
      <c r="S350" s="173"/>
      <c r="T350" s="174"/>
      <c r="AT350" s="169" t="s">
        <v>306</v>
      </c>
      <c r="AU350" s="169" t="s">
        <v>83</v>
      </c>
      <c r="AV350" s="167" t="s">
        <v>304</v>
      </c>
      <c r="AW350" s="167" t="s">
        <v>31</v>
      </c>
      <c r="AX350" s="167" t="s">
        <v>8</v>
      </c>
      <c r="AY350" s="169" t="s">
        <v>298</v>
      </c>
    </row>
    <row r="351" spans="1:65" s="49" customFormat="1" ht="24.2" customHeight="1">
      <c r="A351" s="47"/>
      <c r="B351" s="46"/>
      <c r="C351" s="135" t="s">
        <v>948</v>
      </c>
      <c r="D351" s="135" t="s">
        <v>300</v>
      </c>
      <c r="E351" s="136" t="s">
        <v>3039</v>
      </c>
      <c r="F351" s="137" t="s">
        <v>3040</v>
      </c>
      <c r="G351" s="138" t="s">
        <v>438</v>
      </c>
      <c r="H351" s="139">
        <v>2</v>
      </c>
      <c r="I351" s="23"/>
      <c r="J351" s="140">
        <f>ROUND(I351*H351,0)</f>
        <v>0</v>
      </c>
      <c r="K351" s="137" t="s">
        <v>1</v>
      </c>
      <c r="L351" s="46"/>
      <c r="M351" s="141" t="s">
        <v>1</v>
      </c>
      <c r="N351" s="142" t="s">
        <v>40</v>
      </c>
      <c r="O351" s="129"/>
      <c r="P351" s="130">
        <f>O351*H351</f>
        <v>0</v>
      </c>
      <c r="Q351" s="130">
        <v>0</v>
      </c>
      <c r="R351" s="130">
        <f>Q351*H351</f>
        <v>0</v>
      </c>
      <c r="S351" s="130">
        <v>0</v>
      </c>
      <c r="T351" s="131">
        <f>S351*H351</f>
        <v>0</v>
      </c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R351" s="132" t="s">
        <v>8</v>
      </c>
      <c r="AT351" s="132" t="s">
        <v>300</v>
      </c>
      <c r="AU351" s="132" t="s">
        <v>83</v>
      </c>
      <c r="AY351" s="39" t="s">
        <v>298</v>
      </c>
      <c r="BE351" s="133">
        <f>IF(N351="základní",J351,0)</f>
        <v>0</v>
      </c>
      <c r="BF351" s="133">
        <f>IF(N351="snížená",J351,0)</f>
        <v>0</v>
      </c>
      <c r="BG351" s="133">
        <f>IF(N351="zákl. přenesená",J351,0)</f>
        <v>0</v>
      </c>
      <c r="BH351" s="133">
        <f>IF(N351="sníž. přenesená",J351,0)</f>
        <v>0</v>
      </c>
      <c r="BI351" s="133">
        <f>IF(N351="nulová",J351,0)</f>
        <v>0</v>
      </c>
      <c r="BJ351" s="39" t="s">
        <v>8</v>
      </c>
      <c r="BK351" s="133">
        <f>ROUND(I351*H351,0)</f>
        <v>0</v>
      </c>
      <c r="BL351" s="39" t="s">
        <v>8</v>
      </c>
      <c r="BM351" s="132" t="s">
        <v>3041</v>
      </c>
    </row>
    <row r="352" spans="1:65" s="49" customFormat="1" ht="14.45" customHeight="1">
      <c r="A352" s="47"/>
      <c r="B352" s="46"/>
      <c r="C352" s="135" t="s">
        <v>952</v>
      </c>
      <c r="D352" s="135" t="s">
        <v>300</v>
      </c>
      <c r="E352" s="136" t="s">
        <v>3042</v>
      </c>
      <c r="F352" s="137" t="s">
        <v>3043</v>
      </c>
      <c r="G352" s="138" t="s">
        <v>438</v>
      </c>
      <c r="H352" s="139">
        <v>1</v>
      </c>
      <c r="I352" s="23"/>
      <c r="J352" s="140">
        <f>ROUND(I352*H352,0)</f>
        <v>0</v>
      </c>
      <c r="K352" s="137" t="s">
        <v>1</v>
      </c>
      <c r="L352" s="46"/>
      <c r="M352" s="141" t="s">
        <v>1</v>
      </c>
      <c r="N352" s="142" t="s">
        <v>40</v>
      </c>
      <c r="O352" s="129"/>
      <c r="P352" s="130">
        <f>O352*H352</f>
        <v>0</v>
      </c>
      <c r="Q352" s="130">
        <v>0</v>
      </c>
      <c r="R352" s="130">
        <f>Q352*H352</f>
        <v>0</v>
      </c>
      <c r="S352" s="130">
        <v>0</v>
      </c>
      <c r="T352" s="131">
        <f>S352*H352</f>
        <v>0</v>
      </c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R352" s="132" t="s">
        <v>8</v>
      </c>
      <c r="AT352" s="132" t="s">
        <v>300</v>
      </c>
      <c r="AU352" s="132" t="s">
        <v>83</v>
      </c>
      <c r="AY352" s="39" t="s">
        <v>298</v>
      </c>
      <c r="BE352" s="133">
        <f>IF(N352="základní",J352,0)</f>
        <v>0</v>
      </c>
      <c r="BF352" s="133">
        <f>IF(N352="snížená",J352,0)</f>
        <v>0</v>
      </c>
      <c r="BG352" s="133">
        <f>IF(N352="zákl. přenesená",J352,0)</f>
        <v>0</v>
      </c>
      <c r="BH352" s="133">
        <f>IF(N352="sníž. přenesená",J352,0)</f>
        <v>0</v>
      </c>
      <c r="BI352" s="133">
        <f>IF(N352="nulová",J352,0)</f>
        <v>0</v>
      </c>
      <c r="BJ352" s="39" t="s">
        <v>8</v>
      </c>
      <c r="BK352" s="133">
        <f>ROUND(I352*H352,0)</f>
        <v>0</v>
      </c>
      <c r="BL352" s="39" t="s">
        <v>8</v>
      </c>
      <c r="BM352" s="132" t="s">
        <v>3044</v>
      </c>
    </row>
    <row r="353" spans="2:63" s="107" customFormat="1" ht="25.9" customHeight="1">
      <c r="B353" s="108"/>
      <c r="D353" s="109" t="s">
        <v>74</v>
      </c>
      <c r="E353" s="110" t="s">
        <v>1056</v>
      </c>
      <c r="F353" s="110" t="s">
        <v>1056</v>
      </c>
      <c r="J353" s="111">
        <f>BK353</f>
        <v>0</v>
      </c>
      <c r="L353" s="108"/>
      <c r="M353" s="112"/>
      <c r="N353" s="113"/>
      <c r="O353" s="113"/>
      <c r="P353" s="114">
        <f>P354+P356+P361+P364</f>
        <v>0</v>
      </c>
      <c r="Q353" s="113"/>
      <c r="R353" s="114">
        <f>R354+R356+R361+R364</f>
        <v>0.5860799999999999</v>
      </c>
      <c r="S353" s="113"/>
      <c r="T353" s="115">
        <f>T354+T356+T361+T364</f>
        <v>0</v>
      </c>
      <c r="AR353" s="109" t="s">
        <v>83</v>
      </c>
      <c r="AT353" s="116" t="s">
        <v>74</v>
      </c>
      <c r="AU353" s="116" t="s">
        <v>75</v>
      </c>
      <c r="AY353" s="109" t="s">
        <v>298</v>
      </c>
      <c r="BK353" s="117">
        <f>BK354+BK356+BK361+BK364</f>
        <v>0</v>
      </c>
    </row>
    <row r="354" spans="2:63" s="107" customFormat="1" ht="22.9" customHeight="1">
      <c r="B354" s="108"/>
      <c r="D354" s="109" t="s">
        <v>74</v>
      </c>
      <c r="E354" s="118" t="s">
        <v>1599</v>
      </c>
      <c r="F354" s="118" t="s">
        <v>1600</v>
      </c>
      <c r="J354" s="119">
        <f>BK354</f>
        <v>0</v>
      </c>
      <c r="L354" s="108"/>
      <c r="M354" s="112"/>
      <c r="N354" s="113"/>
      <c r="O354" s="113"/>
      <c r="P354" s="114">
        <f>P355</f>
        <v>0</v>
      </c>
      <c r="Q354" s="113"/>
      <c r="R354" s="114">
        <f>R355</f>
        <v>0</v>
      </c>
      <c r="S354" s="113"/>
      <c r="T354" s="115">
        <f>T355</f>
        <v>0</v>
      </c>
      <c r="AR354" s="109" t="s">
        <v>83</v>
      </c>
      <c r="AT354" s="116" t="s">
        <v>74</v>
      </c>
      <c r="AU354" s="116" t="s">
        <v>8</v>
      </c>
      <c r="AY354" s="109" t="s">
        <v>298</v>
      </c>
      <c r="BK354" s="117">
        <f>BK355</f>
        <v>0</v>
      </c>
    </row>
    <row r="355" spans="1:65" s="49" customFormat="1" ht="14.45" customHeight="1">
      <c r="A355" s="47"/>
      <c r="B355" s="46"/>
      <c r="C355" s="135" t="s">
        <v>958</v>
      </c>
      <c r="D355" s="135" t="s">
        <v>300</v>
      </c>
      <c r="E355" s="136" t="s">
        <v>1615</v>
      </c>
      <c r="F355" s="137" t="s">
        <v>1616</v>
      </c>
      <c r="G355" s="138" t="s">
        <v>438</v>
      </c>
      <c r="H355" s="139">
        <v>1</v>
      </c>
      <c r="I355" s="23"/>
      <c r="J355" s="140">
        <f>ROUND(I355*H355,0)</f>
        <v>0</v>
      </c>
      <c r="K355" s="137" t="s">
        <v>314</v>
      </c>
      <c r="L355" s="46"/>
      <c r="M355" s="141" t="s">
        <v>1</v>
      </c>
      <c r="N355" s="142" t="s">
        <v>40</v>
      </c>
      <c r="O355" s="129"/>
      <c r="P355" s="130">
        <f>O355*H355</f>
        <v>0</v>
      </c>
      <c r="Q355" s="130">
        <v>0</v>
      </c>
      <c r="R355" s="130">
        <f>Q355*H355</f>
        <v>0</v>
      </c>
      <c r="S355" s="130">
        <v>0</v>
      </c>
      <c r="T355" s="131">
        <f>S355*H355</f>
        <v>0</v>
      </c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R355" s="132" t="s">
        <v>8</v>
      </c>
      <c r="AT355" s="132" t="s">
        <v>300</v>
      </c>
      <c r="AU355" s="132" t="s">
        <v>83</v>
      </c>
      <c r="AY355" s="39" t="s">
        <v>298</v>
      </c>
      <c r="BE355" s="133">
        <f>IF(N355="základní",J355,0)</f>
        <v>0</v>
      </c>
      <c r="BF355" s="133">
        <f>IF(N355="snížená",J355,0)</f>
        <v>0</v>
      </c>
      <c r="BG355" s="133">
        <f>IF(N355="zákl. přenesená",J355,0)</f>
        <v>0</v>
      </c>
      <c r="BH355" s="133">
        <f>IF(N355="sníž. přenesená",J355,0)</f>
        <v>0</v>
      </c>
      <c r="BI355" s="133">
        <f>IF(N355="nulová",J355,0)</f>
        <v>0</v>
      </c>
      <c r="BJ355" s="39" t="s">
        <v>8</v>
      </c>
      <c r="BK355" s="133">
        <f>ROUND(I355*H355,0)</f>
        <v>0</v>
      </c>
      <c r="BL355" s="39" t="s">
        <v>8</v>
      </c>
      <c r="BM355" s="132" t="s">
        <v>3045</v>
      </c>
    </row>
    <row r="356" spans="2:63" s="107" customFormat="1" ht="22.9" customHeight="1">
      <c r="B356" s="108"/>
      <c r="D356" s="109" t="s">
        <v>74</v>
      </c>
      <c r="E356" s="118" t="s">
        <v>1629</v>
      </c>
      <c r="F356" s="118" t="s">
        <v>1630</v>
      </c>
      <c r="J356" s="119">
        <f>BK356</f>
        <v>0</v>
      </c>
      <c r="L356" s="108"/>
      <c r="M356" s="112"/>
      <c r="N356" s="113"/>
      <c r="O356" s="113"/>
      <c r="P356" s="114">
        <f>SUM(P357:P360)</f>
        <v>0</v>
      </c>
      <c r="Q356" s="113"/>
      <c r="R356" s="114">
        <f>SUM(R357:R360)</f>
        <v>0.00691</v>
      </c>
      <c r="S356" s="113"/>
      <c r="T356" s="115">
        <f>SUM(T357:T360)</f>
        <v>0</v>
      </c>
      <c r="AR356" s="109" t="s">
        <v>83</v>
      </c>
      <c r="AT356" s="116" t="s">
        <v>74</v>
      </c>
      <c r="AU356" s="116" t="s">
        <v>8</v>
      </c>
      <c r="AY356" s="109" t="s">
        <v>298</v>
      </c>
      <c r="BK356" s="117">
        <f>SUM(BK357:BK360)</f>
        <v>0</v>
      </c>
    </row>
    <row r="357" spans="1:65" s="49" customFormat="1" ht="24.2" customHeight="1">
      <c r="A357" s="47"/>
      <c r="B357" s="46"/>
      <c r="C357" s="135" t="s">
        <v>964</v>
      </c>
      <c r="D357" s="135" t="s">
        <v>300</v>
      </c>
      <c r="E357" s="136" t="s">
        <v>3046</v>
      </c>
      <c r="F357" s="137" t="s">
        <v>3047</v>
      </c>
      <c r="G357" s="138" t="s">
        <v>438</v>
      </c>
      <c r="H357" s="139">
        <v>1</v>
      </c>
      <c r="I357" s="23"/>
      <c r="J357" s="140">
        <f>ROUND(I357*H357,0)</f>
        <v>0</v>
      </c>
      <c r="K357" s="137" t="s">
        <v>314</v>
      </c>
      <c r="L357" s="46"/>
      <c r="M357" s="141" t="s">
        <v>1</v>
      </c>
      <c r="N357" s="142" t="s">
        <v>40</v>
      </c>
      <c r="O357" s="129"/>
      <c r="P357" s="130">
        <f>O357*H357</f>
        <v>0</v>
      </c>
      <c r="Q357" s="130">
        <v>0.00037</v>
      </c>
      <c r="R357" s="130">
        <f>Q357*H357</f>
        <v>0.00037</v>
      </c>
      <c r="S357" s="130">
        <v>0</v>
      </c>
      <c r="T357" s="131">
        <f>S357*H357</f>
        <v>0</v>
      </c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R357" s="132" t="s">
        <v>8</v>
      </c>
      <c r="AT357" s="132" t="s">
        <v>300</v>
      </c>
      <c r="AU357" s="132" t="s">
        <v>83</v>
      </c>
      <c r="AY357" s="39" t="s">
        <v>298</v>
      </c>
      <c r="BE357" s="133">
        <f>IF(N357="základní",J357,0)</f>
        <v>0</v>
      </c>
      <c r="BF357" s="133">
        <f>IF(N357="snížená",J357,0)</f>
        <v>0</v>
      </c>
      <c r="BG357" s="133">
        <f>IF(N357="zákl. přenesená",J357,0)</f>
        <v>0</v>
      </c>
      <c r="BH357" s="133">
        <f>IF(N357="sníž. přenesená",J357,0)</f>
        <v>0</v>
      </c>
      <c r="BI357" s="133">
        <f>IF(N357="nulová",J357,0)</f>
        <v>0</v>
      </c>
      <c r="BJ357" s="39" t="s">
        <v>8</v>
      </c>
      <c r="BK357" s="133">
        <f>ROUND(I357*H357,0)</f>
        <v>0</v>
      </c>
      <c r="BL357" s="39" t="s">
        <v>8</v>
      </c>
      <c r="BM357" s="132" t="s">
        <v>3048</v>
      </c>
    </row>
    <row r="358" spans="1:65" s="49" customFormat="1" ht="14.45" customHeight="1">
      <c r="A358" s="47"/>
      <c r="B358" s="46"/>
      <c r="C358" s="135" t="s">
        <v>970</v>
      </c>
      <c r="D358" s="135" t="s">
        <v>300</v>
      </c>
      <c r="E358" s="136" t="s">
        <v>1648</v>
      </c>
      <c r="F358" s="137" t="s">
        <v>3049</v>
      </c>
      <c r="G358" s="138" t="s">
        <v>1650</v>
      </c>
      <c r="H358" s="139">
        <v>2</v>
      </c>
      <c r="I358" s="23"/>
      <c r="J358" s="140">
        <f>ROUND(I358*H358,0)</f>
        <v>0</v>
      </c>
      <c r="K358" s="137" t="s">
        <v>314</v>
      </c>
      <c r="L358" s="46"/>
      <c r="M358" s="141" t="s">
        <v>1</v>
      </c>
      <c r="N358" s="142" t="s">
        <v>40</v>
      </c>
      <c r="O358" s="129"/>
      <c r="P358" s="130">
        <f>O358*H358</f>
        <v>0</v>
      </c>
      <c r="Q358" s="130">
        <v>0.00057</v>
      </c>
      <c r="R358" s="130">
        <f>Q358*H358</f>
        <v>0.00114</v>
      </c>
      <c r="S358" s="130">
        <v>0</v>
      </c>
      <c r="T358" s="131">
        <f>S358*H358</f>
        <v>0</v>
      </c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R358" s="132" t="s">
        <v>8</v>
      </c>
      <c r="AT358" s="132" t="s">
        <v>300</v>
      </c>
      <c r="AU358" s="132" t="s">
        <v>83</v>
      </c>
      <c r="AY358" s="39" t="s">
        <v>298</v>
      </c>
      <c r="BE358" s="133">
        <f>IF(N358="základní",J358,0)</f>
        <v>0</v>
      </c>
      <c r="BF358" s="133">
        <f>IF(N358="snížená",J358,0)</f>
        <v>0</v>
      </c>
      <c r="BG358" s="133">
        <f>IF(N358="zákl. přenesená",J358,0)</f>
        <v>0</v>
      </c>
      <c r="BH358" s="133">
        <f>IF(N358="sníž. přenesená",J358,0)</f>
        <v>0</v>
      </c>
      <c r="BI358" s="133">
        <f>IF(N358="nulová",J358,0)</f>
        <v>0</v>
      </c>
      <c r="BJ358" s="39" t="s">
        <v>8</v>
      </c>
      <c r="BK358" s="133">
        <f>ROUND(I358*H358,0)</f>
        <v>0</v>
      </c>
      <c r="BL358" s="39" t="s">
        <v>8</v>
      </c>
      <c r="BM358" s="132" t="s">
        <v>3050</v>
      </c>
    </row>
    <row r="359" spans="1:65" s="49" customFormat="1" ht="14.45" customHeight="1">
      <c r="A359" s="47"/>
      <c r="B359" s="46"/>
      <c r="C359" s="135" t="s">
        <v>976</v>
      </c>
      <c r="D359" s="135" t="s">
        <v>300</v>
      </c>
      <c r="E359" s="136" t="s">
        <v>3051</v>
      </c>
      <c r="F359" s="137" t="s">
        <v>3052</v>
      </c>
      <c r="G359" s="138" t="s">
        <v>1650</v>
      </c>
      <c r="H359" s="139">
        <v>6</v>
      </c>
      <c r="I359" s="23"/>
      <c r="J359" s="140">
        <f>ROUND(I359*H359,0)</f>
        <v>0</v>
      </c>
      <c r="K359" s="137" t="s">
        <v>314</v>
      </c>
      <c r="L359" s="46"/>
      <c r="M359" s="141" t="s">
        <v>1</v>
      </c>
      <c r="N359" s="142" t="s">
        <v>40</v>
      </c>
      <c r="O359" s="129"/>
      <c r="P359" s="130">
        <f>O359*H359</f>
        <v>0</v>
      </c>
      <c r="Q359" s="130">
        <v>0.0009</v>
      </c>
      <c r="R359" s="130">
        <f>Q359*H359</f>
        <v>0.0054</v>
      </c>
      <c r="S359" s="130">
        <v>0</v>
      </c>
      <c r="T359" s="131">
        <f>S359*H359</f>
        <v>0</v>
      </c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R359" s="132" t="s">
        <v>8</v>
      </c>
      <c r="AT359" s="132" t="s">
        <v>300</v>
      </c>
      <c r="AU359" s="132" t="s">
        <v>83</v>
      </c>
      <c r="AY359" s="39" t="s">
        <v>298</v>
      </c>
      <c r="BE359" s="133">
        <f>IF(N359="základní",J359,0)</f>
        <v>0</v>
      </c>
      <c r="BF359" s="133">
        <f>IF(N359="snížená",J359,0)</f>
        <v>0</v>
      </c>
      <c r="BG359" s="133">
        <f>IF(N359="zákl. přenesená",J359,0)</f>
        <v>0</v>
      </c>
      <c r="BH359" s="133">
        <f>IF(N359="sníž. přenesená",J359,0)</f>
        <v>0</v>
      </c>
      <c r="BI359" s="133">
        <f>IF(N359="nulová",J359,0)</f>
        <v>0</v>
      </c>
      <c r="BJ359" s="39" t="s">
        <v>8</v>
      </c>
      <c r="BK359" s="133">
        <f>ROUND(I359*H359,0)</f>
        <v>0</v>
      </c>
      <c r="BL359" s="39" t="s">
        <v>8</v>
      </c>
      <c r="BM359" s="132" t="s">
        <v>3053</v>
      </c>
    </row>
    <row r="360" spans="2:51" s="150" customFormat="1" ht="12">
      <c r="B360" s="151"/>
      <c r="D360" s="152" t="s">
        <v>306</v>
      </c>
      <c r="E360" s="153" t="s">
        <v>1</v>
      </c>
      <c r="F360" s="154" t="s">
        <v>3054</v>
      </c>
      <c r="H360" s="155">
        <v>6</v>
      </c>
      <c r="L360" s="151"/>
      <c r="M360" s="156"/>
      <c r="N360" s="157"/>
      <c r="O360" s="157"/>
      <c r="P360" s="157"/>
      <c r="Q360" s="157"/>
      <c r="R360" s="157"/>
      <c r="S360" s="157"/>
      <c r="T360" s="158"/>
      <c r="AT360" s="153" t="s">
        <v>306</v>
      </c>
      <c r="AU360" s="153" t="s">
        <v>83</v>
      </c>
      <c r="AV360" s="150" t="s">
        <v>83</v>
      </c>
      <c r="AW360" s="150" t="s">
        <v>31</v>
      </c>
      <c r="AX360" s="150" t="s">
        <v>8</v>
      </c>
      <c r="AY360" s="153" t="s">
        <v>298</v>
      </c>
    </row>
    <row r="361" spans="2:63" s="107" customFormat="1" ht="22.9" customHeight="1">
      <c r="B361" s="108"/>
      <c r="D361" s="109" t="s">
        <v>74</v>
      </c>
      <c r="E361" s="118" t="s">
        <v>1671</v>
      </c>
      <c r="F361" s="118" t="s">
        <v>1672</v>
      </c>
      <c r="J361" s="119">
        <f>BK361</f>
        <v>0</v>
      </c>
      <c r="L361" s="108"/>
      <c r="M361" s="112"/>
      <c r="N361" s="113"/>
      <c r="O361" s="113"/>
      <c r="P361" s="114">
        <f>SUM(P362:P363)</f>
        <v>0</v>
      </c>
      <c r="Q361" s="113"/>
      <c r="R361" s="114">
        <f>SUM(R362:R363)</f>
        <v>0.022010000000000002</v>
      </c>
      <c r="S361" s="113"/>
      <c r="T361" s="115">
        <f>SUM(T362:T363)</f>
        <v>0</v>
      </c>
      <c r="AR361" s="109" t="s">
        <v>83</v>
      </c>
      <c r="AT361" s="116" t="s">
        <v>74</v>
      </c>
      <c r="AU361" s="116" t="s">
        <v>8</v>
      </c>
      <c r="AY361" s="109" t="s">
        <v>298</v>
      </c>
      <c r="BK361" s="117">
        <f>SUM(BK362:BK363)</f>
        <v>0</v>
      </c>
    </row>
    <row r="362" spans="1:65" s="49" customFormat="1" ht="49.15" customHeight="1">
      <c r="A362" s="47"/>
      <c r="B362" s="46"/>
      <c r="C362" s="135" t="s">
        <v>981</v>
      </c>
      <c r="D362" s="135" t="s">
        <v>300</v>
      </c>
      <c r="E362" s="136" t="s">
        <v>3055</v>
      </c>
      <c r="F362" s="137" t="s">
        <v>3056</v>
      </c>
      <c r="G362" s="138" t="s">
        <v>1650</v>
      </c>
      <c r="H362" s="139">
        <v>1</v>
      </c>
      <c r="I362" s="23"/>
      <c r="J362" s="140">
        <f>ROUND(I362*H362,0)</f>
        <v>0</v>
      </c>
      <c r="K362" s="137" t="s">
        <v>314</v>
      </c>
      <c r="L362" s="46"/>
      <c r="M362" s="141" t="s">
        <v>1</v>
      </c>
      <c r="N362" s="142" t="s">
        <v>40</v>
      </c>
      <c r="O362" s="129"/>
      <c r="P362" s="130">
        <f>O362*H362</f>
        <v>0</v>
      </c>
      <c r="Q362" s="130">
        <v>0.02016</v>
      </c>
      <c r="R362" s="130">
        <f>Q362*H362</f>
        <v>0.02016</v>
      </c>
      <c r="S362" s="130">
        <v>0</v>
      </c>
      <c r="T362" s="131">
        <f>S362*H362</f>
        <v>0</v>
      </c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R362" s="132" t="s">
        <v>8</v>
      </c>
      <c r="AT362" s="132" t="s">
        <v>300</v>
      </c>
      <c r="AU362" s="132" t="s">
        <v>83</v>
      </c>
      <c r="AY362" s="39" t="s">
        <v>298</v>
      </c>
      <c r="BE362" s="133">
        <f>IF(N362="základní",J362,0)</f>
        <v>0</v>
      </c>
      <c r="BF362" s="133">
        <f>IF(N362="snížená",J362,0)</f>
        <v>0</v>
      </c>
      <c r="BG362" s="133">
        <f>IF(N362="zákl. přenesená",J362,0)</f>
        <v>0</v>
      </c>
      <c r="BH362" s="133">
        <f>IF(N362="sníž. přenesená",J362,0)</f>
        <v>0</v>
      </c>
      <c r="BI362" s="133">
        <f>IF(N362="nulová",J362,0)</f>
        <v>0</v>
      </c>
      <c r="BJ362" s="39" t="s">
        <v>8</v>
      </c>
      <c r="BK362" s="133">
        <f>ROUND(I362*H362,0)</f>
        <v>0</v>
      </c>
      <c r="BL362" s="39" t="s">
        <v>8</v>
      </c>
      <c r="BM362" s="132" t="s">
        <v>3057</v>
      </c>
    </row>
    <row r="363" spans="1:65" s="49" customFormat="1" ht="24.2" customHeight="1">
      <c r="A363" s="47"/>
      <c r="B363" s="46"/>
      <c r="C363" s="135" t="s">
        <v>985</v>
      </c>
      <c r="D363" s="135" t="s">
        <v>300</v>
      </c>
      <c r="E363" s="136" t="s">
        <v>3058</v>
      </c>
      <c r="F363" s="137" t="s">
        <v>3059</v>
      </c>
      <c r="G363" s="138" t="s">
        <v>1650</v>
      </c>
      <c r="H363" s="139">
        <v>1</v>
      </c>
      <c r="I363" s="23"/>
      <c r="J363" s="140">
        <f>ROUND(I363*H363,0)</f>
        <v>0</v>
      </c>
      <c r="K363" s="137" t="s">
        <v>314</v>
      </c>
      <c r="L363" s="46"/>
      <c r="M363" s="141" t="s">
        <v>1</v>
      </c>
      <c r="N363" s="142" t="s">
        <v>40</v>
      </c>
      <c r="O363" s="129"/>
      <c r="P363" s="130">
        <f>O363*H363</f>
        <v>0</v>
      </c>
      <c r="Q363" s="130">
        <v>0.00185</v>
      </c>
      <c r="R363" s="130">
        <f>Q363*H363</f>
        <v>0.00185</v>
      </c>
      <c r="S363" s="130">
        <v>0</v>
      </c>
      <c r="T363" s="131">
        <f>S363*H363</f>
        <v>0</v>
      </c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R363" s="132" t="s">
        <v>8</v>
      </c>
      <c r="AT363" s="132" t="s">
        <v>300</v>
      </c>
      <c r="AU363" s="132" t="s">
        <v>83</v>
      </c>
      <c r="AY363" s="39" t="s">
        <v>298</v>
      </c>
      <c r="BE363" s="133">
        <f>IF(N363="základní",J363,0)</f>
        <v>0</v>
      </c>
      <c r="BF363" s="133">
        <f>IF(N363="snížená",J363,0)</f>
        <v>0</v>
      </c>
      <c r="BG363" s="133">
        <f>IF(N363="zákl. přenesená",J363,0)</f>
        <v>0</v>
      </c>
      <c r="BH363" s="133">
        <f>IF(N363="sníž. přenesená",J363,0)</f>
        <v>0</v>
      </c>
      <c r="BI363" s="133">
        <f>IF(N363="nulová",J363,0)</f>
        <v>0</v>
      </c>
      <c r="BJ363" s="39" t="s">
        <v>8</v>
      </c>
      <c r="BK363" s="133">
        <f>ROUND(I363*H363,0)</f>
        <v>0</v>
      </c>
      <c r="BL363" s="39" t="s">
        <v>8</v>
      </c>
      <c r="BM363" s="132" t="s">
        <v>3060</v>
      </c>
    </row>
    <row r="364" spans="2:63" s="107" customFormat="1" ht="22.9" customHeight="1">
      <c r="B364" s="108"/>
      <c r="D364" s="109" t="s">
        <v>74</v>
      </c>
      <c r="E364" s="118" t="s">
        <v>1689</v>
      </c>
      <c r="F364" s="118" t="s">
        <v>1690</v>
      </c>
      <c r="J364" s="119">
        <f>BK364</f>
        <v>0</v>
      </c>
      <c r="L364" s="108"/>
      <c r="M364" s="112"/>
      <c r="N364" s="113"/>
      <c r="O364" s="113"/>
      <c r="P364" s="114">
        <f>SUM(P365:P367)</f>
        <v>0</v>
      </c>
      <c r="Q364" s="113"/>
      <c r="R364" s="114">
        <f>SUM(R365:R367)</f>
        <v>0.55716</v>
      </c>
      <c r="S364" s="113"/>
      <c r="T364" s="115">
        <f>SUM(T365:T367)</f>
        <v>0</v>
      </c>
      <c r="AR364" s="109" t="s">
        <v>83</v>
      </c>
      <c r="AT364" s="116" t="s">
        <v>74</v>
      </c>
      <c r="AU364" s="116" t="s">
        <v>8</v>
      </c>
      <c r="AY364" s="109" t="s">
        <v>298</v>
      </c>
      <c r="BK364" s="117">
        <f>SUM(BK365:BK367)</f>
        <v>0</v>
      </c>
    </row>
    <row r="365" spans="1:65" s="49" customFormat="1" ht="24.2" customHeight="1">
      <c r="A365" s="47"/>
      <c r="B365" s="46"/>
      <c r="C365" s="135" t="s">
        <v>995</v>
      </c>
      <c r="D365" s="135" t="s">
        <v>300</v>
      </c>
      <c r="E365" s="136" t="s">
        <v>3061</v>
      </c>
      <c r="F365" s="137" t="s">
        <v>3062</v>
      </c>
      <c r="G365" s="138" t="s">
        <v>1650</v>
      </c>
      <c r="H365" s="139">
        <v>2</v>
      </c>
      <c r="I365" s="23"/>
      <c r="J365" s="140">
        <f>ROUND(I365*H365,0)</f>
        <v>0</v>
      </c>
      <c r="K365" s="137" t="s">
        <v>314</v>
      </c>
      <c r="L365" s="46"/>
      <c r="M365" s="141" t="s">
        <v>1</v>
      </c>
      <c r="N365" s="142" t="s">
        <v>40</v>
      </c>
      <c r="O365" s="129"/>
      <c r="P365" s="130">
        <f>O365*H365</f>
        <v>0</v>
      </c>
      <c r="Q365" s="130">
        <v>0.10325</v>
      </c>
      <c r="R365" s="130">
        <f>Q365*H365</f>
        <v>0.2065</v>
      </c>
      <c r="S365" s="130">
        <v>0</v>
      </c>
      <c r="T365" s="131">
        <f>S365*H365</f>
        <v>0</v>
      </c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R365" s="132" t="s">
        <v>8</v>
      </c>
      <c r="AT365" s="132" t="s">
        <v>300</v>
      </c>
      <c r="AU365" s="132" t="s">
        <v>83</v>
      </c>
      <c r="AY365" s="39" t="s">
        <v>298</v>
      </c>
      <c r="BE365" s="133">
        <f>IF(N365="základní",J365,0)</f>
        <v>0</v>
      </c>
      <c r="BF365" s="133">
        <f>IF(N365="snížená",J365,0)</f>
        <v>0</v>
      </c>
      <c r="BG365" s="133">
        <f>IF(N365="zákl. přenesená",J365,0)</f>
        <v>0</v>
      </c>
      <c r="BH365" s="133">
        <f>IF(N365="sníž. přenesená",J365,0)</f>
        <v>0</v>
      </c>
      <c r="BI365" s="133">
        <f>IF(N365="nulová",J365,0)</f>
        <v>0</v>
      </c>
      <c r="BJ365" s="39" t="s">
        <v>8</v>
      </c>
      <c r="BK365" s="133">
        <f>ROUND(I365*H365,0)</f>
        <v>0</v>
      </c>
      <c r="BL365" s="39" t="s">
        <v>8</v>
      </c>
      <c r="BM365" s="132" t="s">
        <v>3063</v>
      </c>
    </row>
    <row r="366" spans="1:65" s="49" customFormat="1" ht="24.2" customHeight="1">
      <c r="A366" s="47"/>
      <c r="B366" s="46"/>
      <c r="C366" s="135" t="s">
        <v>255</v>
      </c>
      <c r="D366" s="135" t="s">
        <v>300</v>
      </c>
      <c r="E366" s="136" t="s">
        <v>3064</v>
      </c>
      <c r="F366" s="137" t="s">
        <v>3065</v>
      </c>
      <c r="G366" s="138" t="s">
        <v>1650</v>
      </c>
      <c r="H366" s="139">
        <v>2</v>
      </c>
      <c r="I366" s="23"/>
      <c r="J366" s="140">
        <f>ROUND(I366*H366,0)</f>
        <v>0</v>
      </c>
      <c r="K366" s="137" t="s">
        <v>314</v>
      </c>
      <c r="L366" s="46"/>
      <c r="M366" s="141" t="s">
        <v>1</v>
      </c>
      <c r="N366" s="142" t="s">
        <v>40</v>
      </c>
      <c r="O366" s="129"/>
      <c r="P366" s="130">
        <f>O366*H366</f>
        <v>0</v>
      </c>
      <c r="Q366" s="130">
        <v>0.16945</v>
      </c>
      <c r="R366" s="130">
        <f>Q366*H366</f>
        <v>0.3389</v>
      </c>
      <c r="S366" s="130">
        <v>0</v>
      </c>
      <c r="T366" s="131">
        <f>S366*H366</f>
        <v>0</v>
      </c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R366" s="132" t="s">
        <v>8</v>
      </c>
      <c r="AT366" s="132" t="s">
        <v>300</v>
      </c>
      <c r="AU366" s="132" t="s">
        <v>83</v>
      </c>
      <c r="AY366" s="39" t="s">
        <v>298</v>
      </c>
      <c r="BE366" s="133">
        <f>IF(N366="základní",J366,0)</f>
        <v>0</v>
      </c>
      <c r="BF366" s="133">
        <f>IF(N366="snížená",J366,0)</f>
        <v>0</v>
      </c>
      <c r="BG366" s="133">
        <f>IF(N366="zákl. přenesená",J366,0)</f>
        <v>0</v>
      </c>
      <c r="BH366" s="133">
        <f>IF(N366="sníž. přenesená",J366,0)</f>
        <v>0</v>
      </c>
      <c r="BI366" s="133">
        <f>IF(N366="nulová",J366,0)</f>
        <v>0</v>
      </c>
      <c r="BJ366" s="39" t="s">
        <v>8</v>
      </c>
      <c r="BK366" s="133">
        <f>ROUND(I366*H366,0)</f>
        <v>0</v>
      </c>
      <c r="BL366" s="39" t="s">
        <v>8</v>
      </c>
      <c r="BM366" s="132" t="s">
        <v>3066</v>
      </c>
    </row>
    <row r="367" spans="1:65" s="49" customFormat="1" ht="24.2" customHeight="1">
      <c r="A367" s="47"/>
      <c r="B367" s="46"/>
      <c r="C367" s="135" t="s">
        <v>1004</v>
      </c>
      <c r="D367" s="135" t="s">
        <v>300</v>
      </c>
      <c r="E367" s="136" t="s">
        <v>3067</v>
      </c>
      <c r="F367" s="137" t="s">
        <v>3068</v>
      </c>
      <c r="G367" s="138" t="s">
        <v>438</v>
      </c>
      <c r="H367" s="139">
        <v>8</v>
      </c>
      <c r="I367" s="23"/>
      <c r="J367" s="140">
        <f>ROUND(I367*H367,0)</f>
        <v>0</v>
      </c>
      <c r="K367" s="137" t="s">
        <v>314</v>
      </c>
      <c r="L367" s="46"/>
      <c r="M367" s="141" t="s">
        <v>1</v>
      </c>
      <c r="N367" s="142" t="s">
        <v>40</v>
      </c>
      <c r="O367" s="129"/>
      <c r="P367" s="130">
        <f>O367*H367</f>
        <v>0</v>
      </c>
      <c r="Q367" s="130">
        <v>0.00147</v>
      </c>
      <c r="R367" s="130">
        <f>Q367*H367</f>
        <v>0.01176</v>
      </c>
      <c r="S367" s="130">
        <v>0</v>
      </c>
      <c r="T367" s="131">
        <f>S367*H367</f>
        <v>0</v>
      </c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R367" s="132" t="s">
        <v>8</v>
      </c>
      <c r="AT367" s="132" t="s">
        <v>300</v>
      </c>
      <c r="AU367" s="132" t="s">
        <v>83</v>
      </c>
      <c r="AY367" s="39" t="s">
        <v>298</v>
      </c>
      <c r="BE367" s="133">
        <f>IF(N367="základní",J367,0)</f>
        <v>0</v>
      </c>
      <c r="BF367" s="133">
        <f>IF(N367="snížená",J367,0)</f>
        <v>0</v>
      </c>
      <c r="BG367" s="133">
        <f>IF(N367="zákl. přenesená",J367,0)</f>
        <v>0</v>
      </c>
      <c r="BH367" s="133">
        <f>IF(N367="sníž. přenesená",J367,0)</f>
        <v>0</v>
      </c>
      <c r="BI367" s="133">
        <f>IF(N367="nulová",J367,0)</f>
        <v>0</v>
      </c>
      <c r="BJ367" s="39" t="s">
        <v>8</v>
      </c>
      <c r="BK367" s="133">
        <f>ROUND(I367*H367,0)</f>
        <v>0</v>
      </c>
      <c r="BL367" s="39" t="s">
        <v>8</v>
      </c>
      <c r="BM367" s="132" t="s">
        <v>3069</v>
      </c>
    </row>
    <row r="368" spans="2:63" s="107" customFormat="1" ht="25.9" customHeight="1">
      <c r="B368" s="108"/>
      <c r="D368" s="109" t="s">
        <v>74</v>
      </c>
      <c r="E368" s="110" t="s">
        <v>358</v>
      </c>
      <c r="F368" s="110" t="s">
        <v>3070</v>
      </c>
      <c r="J368" s="111">
        <f>BK368</f>
        <v>0</v>
      </c>
      <c r="L368" s="108"/>
      <c r="M368" s="112"/>
      <c r="N368" s="113"/>
      <c r="O368" s="113"/>
      <c r="P368" s="114">
        <f>P369+P372</f>
        <v>0</v>
      </c>
      <c r="Q368" s="113"/>
      <c r="R368" s="114">
        <f>R369+R372</f>
        <v>0</v>
      </c>
      <c r="S368" s="113"/>
      <c r="T368" s="115">
        <f>T369+T372</f>
        <v>0</v>
      </c>
      <c r="AR368" s="109" t="s">
        <v>310</v>
      </c>
      <c r="AT368" s="116" t="s">
        <v>74</v>
      </c>
      <c r="AU368" s="116" t="s">
        <v>75</v>
      </c>
      <c r="AY368" s="109" t="s">
        <v>298</v>
      </c>
      <c r="BK368" s="117">
        <f>BK369+BK372</f>
        <v>0</v>
      </c>
    </row>
    <row r="369" spans="2:63" s="107" customFormat="1" ht="22.9" customHeight="1">
      <c r="B369" s="108"/>
      <c r="D369" s="109" t="s">
        <v>74</v>
      </c>
      <c r="E369" s="118" t="s">
        <v>3071</v>
      </c>
      <c r="F369" s="118" t="s">
        <v>3072</v>
      </c>
      <c r="J369" s="119">
        <f>BK369</f>
        <v>0</v>
      </c>
      <c r="L369" s="108"/>
      <c r="M369" s="112"/>
      <c r="N369" s="113"/>
      <c r="O369" s="113"/>
      <c r="P369" s="114">
        <f>SUM(P370:P371)</f>
        <v>0</v>
      </c>
      <c r="Q369" s="113"/>
      <c r="R369" s="114">
        <f>SUM(R370:R371)</f>
        <v>0</v>
      </c>
      <c r="S369" s="113"/>
      <c r="T369" s="115">
        <f>SUM(T370:T371)</f>
        <v>0</v>
      </c>
      <c r="AR369" s="109" t="s">
        <v>310</v>
      </c>
      <c r="AT369" s="116" t="s">
        <v>74</v>
      </c>
      <c r="AU369" s="116" t="s">
        <v>8</v>
      </c>
      <c r="AY369" s="109" t="s">
        <v>298</v>
      </c>
      <c r="BK369" s="117">
        <f>SUM(BK370:BK371)</f>
        <v>0</v>
      </c>
    </row>
    <row r="370" spans="1:65" s="49" customFormat="1" ht="14.45" customHeight="1">
      <c r="A370" s="47"/>
      <c r="B370" s="46"/>
      <c r="C370" s="135" t="s">
        <v>1009</v>
      </c>
      <c r="D370" s="135" t="s">
        <v>300</v>
      </c>
      <c r="E370" s="136" t="s">
        <v>976</v>
      </c>
      <c r="F370" s="137" t="s">
        <v>3073</v>
      </c>
      <c r="G370" s="138" t="s">
        <v>1699</v>
      </c>
      <c r="H370" s="139">
        <v>500</v>
      </c>
      <c r="I370" s="23"/>
      <c r="J370" s="140">
        <f>ROUND(I370*H370,0)</f>
        <v>0</v>
      </c>
      <c r="K370" s="137" t="s">
        <v>1</v>
      </c>
      <c r="L370" s="46"/>
      <c r="M370" s="141" t="s">
        <v>1</v>
      </c>
      <c r="N370" s="142" t="s">
        <v>40</v>
      </c>
      <c r="O370" s="129"/>
      <c r="P370" s="130">
        <f>O370*H370</f>
        <v>0</v>
      </c>
      <c r="Q370" s="130">
        <v>0</v>
      </c>
      <c r="R370" s="130">
        <f>Q370*H370</f>
        <v>0</v>
      </c>
      <c r="S370" s="130">
        <v>0</v>
      </c>
      <c r="T370" s="131">
        <f>S370*H370</f>
        <v>0</v>
      </c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R370" s="132" t="s">
        <v>8</v>
      </c>
      <c r="AT370" s="132" t="s">
        <v>300</v>
      </c>
      <c r="AU370" s="132" t="s">
        <v>83</v>
      </c>
      <c r="AY370" s="39" t="s">
        <v>298</v>
      </c>
      <c r="BE370" s="133">
        <f>IF(N370="základní",J370,0)</f>
        <v>0</v>
      </c>
      <c r="BF370" s="133">
        <f>IF(N370="snížená",J370,0)</f>
        <v>0</v>
      </c>
      <c r="BG370" s="133">
        <f>IF(N370="zákl. přenesená",J370,0)</f>
        <v>0</v>
      </c>
      <c r="BH370" s="133">
        <f>IF(N370="sníž. přenesená",J370,0)</f>
        <v>0</v>
      </c>
      <c r="BI370" s="133">
        <f>IF(N370="nulová",J370,0)</f>
        <v>0</v>
      </c>
      <c r="BJ370" s="39" t="s">
        <v>8</v>
      </c>
      <c r="BK370" s="133">
        <f>ROUND(I370*H370,0)</f>
        <v>0</v>
      </c>
      <c r="BL370" s="39" t="s">
        <v>8</v>
      </c>
      <c r="BM370" s="132" t="s">
        <v>3074</v>
      </c>
    </row>
    <row r="371" spans="1:65" s="49" customFormat="1" ht="14.45" customHeight="1">
      <c r="A371" s="47"/>
      <c r="B371" s="46"/>
      <c r="C371" s="135" t="s">
        <v>1014</v>
      </c>
      <c r="D371" s="135" t="s">
        <v>300</v>
      </c>
      <c r="E371" s="136" t="s">
        <v>981</v>
      </c>
      <c r="F371" s="137" t="s">
        <v>3075</v>
      </c>
      <c r="G371" s="138" t="s">
        <v>1699</v>
      </c>
      <c r="H371" s="139">
        <v>80</v>
      </c>
      <c r="I371" s="23"/>
      <c r="J371" s="140">
        <f>ROUND(I371*H371,0)</f>
        <v>0</v>
      </c>
      <c r="K371" s="137" t="s">
        <v>1</v>
      </c>
      <c r="L371" s="46"/>
      <c r="M371" s="141" t="s">
        <v>1</v>
      </c>
      <c r="N371" s="142" t="s">
        <v>40</v>
      </c>
      <c r="O371" s="129"/>
      <c r="P371" s="130">
        <f>O371*H371</f>
        <v>0</v>
      </c>
      <c r="Q371" s="130">
        <v>0</v>
      </c>
      <c r="R371" s="130">
        <f>Q371*H371</f>
        <v>0</v>
      </c>
      <c r="S371" s="130">
        <v>0</v>
      </c>
      <c r="T371" s="131">
        <f>S371*H371</f>
        <v>0</v>
      </c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R371" s="132" t="s">
        <v>8</v>
      </c>
      <c r="AT371" s="132" t="s">
        <v>300</v>
      </c>
      <c r="AU371" s="132" t="s">
        <v>83</v>
      </c>
      <c r="AY371" s="39" t="s">
        <v>298</v>
      </c>
      <c r="BE371" s="133">
        <f>IF(N371="základní",J371,0)</f>
        <v>0</v>
      </c>
      <c r="BF371" s="133">
        <f>IF(N371="snížená",J371,0)</f>
        <v>0</v>
      </c>
      <c r="BG371" s="133">
        <f>IF(N371="zákl. přenesená",J371,0)</f>
        <v>0</v>
      </c>
      <c r="BH371" s="133">
        <f>IF(N371="sníž. přenesená",J371,0)</f>
        <v>0</v>
      </c>
      <c r="BI371" s="133">
        <f>IF(N371="nulová",J371,0)</f>
        <v>0</v>
      </c>
      <c r="BJ371" s="39" t="s">
        <v>8</v>
      </c>
      <c r="BK371" s="133">
        <f>ROUND(I371*H371,0)</f>
        <v>0</v>
      </c>
      <c r="BL371" s="39" t="s">
        <v>8</v>
      </c>
      <c r="BM371" s="132" t="s">
        <v>3076</v>
      </c>
    </row>
    <row r="372" spans="2:63" s="107" customFormat="1" ht="22.9" customHeight="1">
      <c r="B372" s="108"/>
      <c r="D372" s="109" t="s">
        <v>74</v>
      </c>
      <c r="E372" s="118" t="s">
        <v>3077</v>
      </c>
      <c r="F372" s="118" t="s">
        <v>3078</v>
      </c>
      <c r="J372" s="119">
        <f>BK372</f>
        <v>0</v>
      </c>
      <c r="L372" s="108"/>
      <c r="M372" s="112"/>
      <c r="N372" s="113"/>
      <c r="O372" s="113"/>
      <c r="P372" s="114">
        <f>SUM(P373:P382)</f>
        <v>0</v>
      </c>
      <c r="Q372" s="113"/>
      <c r="R372" s="114">
        <f>SUM(R373:R382)</f>
        <v>0</v>
      </c>
      <c r="S372" s="113"/>
      <c r="T372" s="115">
        <f>SUM(T373:T382)</f>
        <v>0</v>
      </c>
      <c r="AR372" s="109" t="s">
        <v>310</v>
      </c>
      <c r="AT372" s="116" t="s">
        <v>74</v>
      </c>
      <c r="AU372" s="116" t="s">
        <v>8</v>
      </c>
      <c r="AY372" s="109" t="s">
        <v>298</v>
      </c>
      <c r="BK372" s="117">
        <f>SUM(BK373:BK382)</f>
        <v>0</v>
      </c>
    </row>
    <row r="373" spans="1:65" s="49" customFormat="1" ht="14.45" customHeight="1">
      <c r="A373" s="47"/>
      <c r="B373" s="46"/>
      <c r="C373" s="135" t="s">
        <v>1018</v>
      </c>
      <c r="D373" s="135" t="s">
        <v>300</v>
      </c>
      <c r="E373" s="136" t="s">
        <v>3079</v>
      </c>
      <c r="F373" s="137" t="s">
        <v>3080</v>
      </c>
      <c r="G373" s="138" t="s">
        <v>2415</v>
      </c>
      <c r="H373" s="139">
        <v>1</v>
      </c>
      <c r="I373" s="23"/>
      <c r="J373" s="140">
        <f aca="true" t="shared" si="30" ref="J373:J382">ROUND(I373*H373,0)</f>
        <v>0</v>
      </c>
      <c r="K373" s="137" t="s">
        <v>1</v>
      </c>
      <c r="L373" s="46"/>
      <c r="M373" s="141" t="s">
        <v>1</v>
      </c>
      <c r="N373" s="142" t="s">
        <v>40</v>
      </c>
      <c r="O373" s="129"/>
      <c r="P373" s="130">
        <f aca="true" t="shared" si="31" ref="P373:P382">O373*H373</f>
        <v>0</v>
      </c>
      <c r="Q373" s="130">
        <v>0</v>
      </c>
      <c r="R373" s="130">
        <f aca="true" t="shared" si="32" ref="R373:R382">Q373*H373</f>
        <v>0</v>
      </c>
      <c r="S373" s="130">
        <v>0</v>
      </c>
      <c r="T373" s="131">
        <f aca="true" t="shared" si="33" ref="T373:T382">S373*H373</f>
        <v>0</v>
      </c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R373" s="132" t="s">
        <v>762</v>
      </c>
      <c r="AT373" s="132" t="s">
        <v>300</v>
      </c>
      <c r="AU373" s="132" t="s">
        <v>83</v>
      </c>
      <c r="AY373" s="39" t="s">
        <v>298</v>
      </c>
      <c r="BE373" s="133">
        <f aca="true" t="shared" si="34" ref="BE373:BE382">IF(N373="základní",J373,0)</f>
        <v>0</v>
      </c>
      <c r="BF373" s="133">
        <f aca="true" t="shared" si="35" ref="BF373:BF382">IF(N373="snížená",J373,0)</f>
        <v>0</v>
      </c>
      <c r="BG373" s="133">
        <f aca="true" t="shared" si="36" ref="BG373:BG382">IF(N373="zákl. přenesená",J373,0)</f>
        <v>0</v>
      </c>
      <c r="BH373" s="133">
        <f aca="true" t="shared" si="37" ref="BH373:BH382">IF(N373="sníž. přenesená",J373,0)</f>
        <v>0</v>
      </c>
      <c r="BI373" s="133">
        <f aca="true" t="shared" si="38" ref="BI373:BI382">IF(N373="nulová",J373,0)</f>
        <v>0</v>
      </c>
      <c r="BJ373" s="39" t="s">
        <v>8</v>
      </c>
      <c r="BK373" s="133">
        <f aca="true" t="shared" si="39" ref="BK373:BK382">ROUND(I373*H373,0)</f>
        <v>0</v>
      </c>
      <c r="BL373" s="39" t="s">
        <v>762</v>
      </c>
      <c r="BM373" s="132" t="s">
        <v>3081</v>
      </c>
    </row>
    <row r="374" spans="1:65" s="49" customFormat="1" ht="24.2" customHeight="1">
      <c r="A374" s="47"/>
      <c r="B374" s="46"/>
      <c r="C374" s="135" t="s">
        <v>1023</v>
      </c>
      <c r="D374" s="135" t="s">
        <v>300</v>
      </c>
      <c r="E374" s="136" t="s">
        <v>3082</v>
      </c>
      <c r="F374" s="137" t="s">
        <v>3083</v>
      </c>
      <c r="G374" s="138" t="s">
        <v>1699</v>
      </c>
      <c r="H374" s="139">
        <v>80</v>
      </c>
      <c r="I374" s="23"/>
      <c r="J374" s="140">
        <f t="shared" si="30"/>
        <v>0</v>
      </c>
      <c r="K374" s="137" t="s">
        <v>1</v>
      </c>
      <c r="L374" s="46"/>
      <c r="M374" s="141" t="s">
        <v>1</v>
      </c>
      <c r="N374" s="142" t="s">
        <v>40</v>
      </c>
      <c r="O374" s="129"/>
      <c r="P374" s="130">
        <f t="shared" si="31"/>
        <v>0</v>
      </c>
      <c r="Q374" s="130">
        <v>0</v>
      </c>
      <c r="R374" s="130">
        <f t="shared" si="32"/>
        <v>0</v>
      </c>
      <c r="S374" s="130">
        <v>0</v>
      </c>
      <c r="T374" s="131">
        <f t="shared" si="33"/>
        <v>0</v>
      </c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R374" s="132" t="s">
        <v>762</v>
      </c>
      <c r="AT374" s="132" t="s">
        <v>300</v>
      </c>
      <c r="AU374" s="132" t="s">
        <v>83</v>
      </c>
      <c r="AY374" s="39" t="s">
        <v>298</v>
      </c>
      <c r="BE374" s="133">
        <f t="shared" si="34"/>
        <v>0</v>
      </c>
      <c r="BF374" s="133">
        <f t="shared" si="35"/>
        <v>0</v>
      </c>
      <c r="BG374" s="133">
        <f t="shared" si="36"/>
        <v>0</v>
      </c>
      <c r="BH374" s="133">
        <f t="shared" si="37"/>
        <v>0</v>
      </c>
      <c r="BI374" s="133">
        <f t="shared" si="38"/>
        <v>0</v>
      </c>
      <c r="BJ374" s="39" t="s">
        <v>8</v>
      </c>
      <c r="BK374" s="133">
        <f t="shared" si="39"/>
        <v>0</v>
      </c>
      <c r="BL374" s="39" t="s">
        <v>762</v>
      </c>
      <c r="BM374" s="132" t="s">
        <v>3084</v>
      </c>
    </row>
    <row r="375" spans="1:65" s="49" customFormat="1" ht="14.45" customHeight="1">
      <c r="A375" s="47"/>
      <c r="B375" s="46"/>
      <c r="C375" s="135" t="s">
        <v>1027</v>
      </c>
      <c r="D375" s="135" t="s">
        <v>300</v>
      </c>
      <c r="E375" s="136" t="s">
        <v>3085</v>
      </c>
      <c r="F375" s="137" t="s">
        <v>3086</v>
      </c>
      <c r="G375" s="138" t="s">
        <v>2415</v>
      </c>
      <c r="H375" s="139">
        <v>1</v>
      </c>
      <c r="I375" s="23"/>
      <c r="J375" s="140">
        <f t="shared" si="30"/>
        <v>0</v>
      </c>
      <c r="K375" s="137" t="s">
        <v>1</v>
      </c>
      <c r="L375" s="46"/>
      <c r="M375" s="141" t="s">
        <v>1</v>
      </c>
      <c r="N375" s="142" t="s">
        <v>40</v>
      </c>
      <c r="O375" s="129"/>
      <c r="P375" s="130">
        <f t="shared" si="31"/>
        <v>0</v>
      </c>
      <c r="Q375" s="130">
        <v>0</v>
      </c>
      <c r="R375" s="130">
        <f t="shared" si="32"/>
        <v>0</v>
      </c>
      <c r="S375" s="130">
        <v>0</v>
      </c>
      <c r="T375" s="131">
        <f t="shared" si="33"/>
        <v>0</v>
      </c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R375" s="132" t="s">
        <v>762</v>
      </c>
      <c r="AT375" s="132" t="s">
        <v>300</v>
      </c>
      <c r="AU375" s="132" t="s">
        <v>83</v>
      </c>
      <c r="AY375" s="39" t="s">
        <v>298</v>
      </c>
      <c r="BE375" s="133">
        <f t="shared" si="34"/>
        <v>0</v>
      </c>
      <c r="BF375" s="133">
        <f t="shared" si="35"/>
        <v>0</v>
      </c>
      <c r="BG375" s="133">
        <f t="shared" si="36"/>
        <v>0</v>
      </c>
      <c r="BH375" s="133">
        <f t="shared" si="37"/>
        <v>0</v>
      </c>
      <c r="BI375" s="133">
        <f t="shared" si="38"/>
        <v>0</v>
      </c>
      <c r="BJ375" s="39" t="s">
        <v>8</v>
      </c>
      <c r="BK375" s="133">
        <f t="shared" si="39"/>
        <v>0</v>
      </c>
      <c r="BL375" s="39" t="s">
        <v>762</v>
      </c>
      <c r="BM375" s="132" t="s">
        <v>3087</v>
      </c>
    </row>
    <row r="376" spans="1:65" s="49" customFormat="1" ht="14.45" customHeight="1">
      <c r="A376" s="47"/>
      <c r="B376" s="46"/>
      <c r="C376" s="135" t="s">
        <v>1034</v>
      </c>
      <c r="D376" s="135" t="s">
        <v>300</v>
      </c>
      <c r="E376" s="136" t="s">
        <v>3088</v>
      </c>
      <c r="F376" s="137" t="s">
        <v>3089</v>
      </c>
      <c r="G376" s="138" t="s">
        <v>2415</v>
      </c>
      <c r="H376" s="139">
        <v>1</v>
      </c>
      <c r="I376" s="23"/>
      <c r="J376" s="140">
        <f t="shared" si="30"/>
        <v>0</v>
      </c>
      <c r="K376" s="137" t="s">
        <v>1</v>
      </c>
      <c r="L376" s="46"/>
      <c r="M376" s="141" t="s">
        <v>1</v>
      </c>
      <c r="N376" s="142" t="s">
        <v>40</v>
      </c>
      <c r="O376" s="129"/>
      <c r="P376" s="130">
        <f t="shared" si="31"/>
        <v>0</v>
      </c>
      <c r="Q376" s="130">
        <v>0</v>
      </c>
      <c r="R376" s="130">
        <f t="shared" si="32"/>
        <v>0</v>
      </c>
      <c r="S376" s="130">
        <v>0</v>
      </c>
      <c r="T376" s="131">
        <f t="shared" si="33"/>
        <v>0</v>
      </c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R376" s="132" t="s">
        <v>762</v>
      </c>
      <c r="AT376" s="132" t="s">
        <v>300</v>
      </c>
      <c r="AU376" s="132" t="s">
        <v>83</v>
      </c>
      <c r="AY376" s="39" t="s">
        <v>298</v>
      </c>
      <c r="BE376" s="133">
        <f t="shared" si="34"/>
        <v>0</v>
      </c>
      <c r="BF376" s="133">
        <f t="shared" si="35"/>
        <v>0</v>
      </c>
      <c r="BG376" s="133">
        <f t="shared" si="36"/>
        <v>0</v>
      </c>
      <c r="BH376" s="133">
        <f t="shared" si="37"/>
        <v>0</v>
      </c>
      <c r="BI376" s="133">
        <f t="shared" si="38"/>
        <v>0</v>
      </c>
      <c r="BJ376" s="39" t="s">
        <v>8</v>
      </c>
      <c r="BK376" s="133">
        <f t="shared" si="39"/>
        <v>0</v>
      </c>
      <c r="BL376" s="39" t="s">
        <v>762</v>
      </c>
      <c r="BM376" s="132" t="s">
        <v>3090</v>
      </c>
    </row>
    <row r="377" spans="1:65" s="49" customFormat="1" ht="14.45" customHeight="1">
      <c r="A377" s="47"/>
      <c r="B377" s="46"/>
      <c r="C377" s="135" t="s">
        <v>1038</v>
      </c>
      <c r="D377" s="135" t="s">
        <v>300</v>
      </c>
      <c r="E377" s="136" t="s">
        <v>3091</v>
      </c>
      <c r="F377" s="137" t="s">
        <v>3092</v>
      </c>
      <c r="G377" s="138" t="s">
        <v>2415</v>
      </c>
      <c r="H377" s="139">
        <v>1</v>
      </c>
      <c r="I377" s="23"/>
      <c r="J377" s="140">
        <f t="shared" si="30"/>
        <v>0</v>
      </c>
      <c r="K377" s="137" t="s">
        <v>1</v>
      </c>
      <c r="L377" s="46"/>
      <c r="M377" s="141" t="s">
        <v>1</v>
      </c>
      <c r="N377" s="142" t="s">
        <v>40</v>
      </c>
      <c r="O377" s="129"/>
      <c r="P377" s="130">
        <f t="shared" si="31"/>
        <v>0</v>
      </c>
      <c r="Q377" s="130">
        <v>0</v>
      </c>
      <c r="R377" s="130">
        <f t="shared" si="32"/>
        <v>0</v>
      </c>
      <c r="S377" s="130">
        <v>0</v>
      </c>
      <c r="T377" s="131">
        <f t="shared" si="33"/>
        <v>0</v>
      </c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R377" s="132" t="s">
        <v>762</v>
      </c>
      <c r="AT377" s="132" t="s">
        <v>300</v>
      </c>
      <c r="AU377" s="132" t="s">
        <v>83</v>
      </c>
      <c r="AY377" s="39" t="s">
        <v>298</v>
      </c>
      <c r="BE377" s="133">
        <f t="shared" si="34"/>
        <v>0</v>
      </c>
      <c r="BF377" s="133">
        <f t="shared" si="35"/>
        <v>0</v>
      </c>
      <c r="BG377" s="133">
        <f t="shared" si="36"/>
        <v>0</v>
      </c>
      <c r="BH377" s="133">
        <f t="shared" si="37"/>
        <v>0</v>
      </c>
      <c r="BI377" s="133">
        <f t="shared" si="38"/>
        <v>0</v>
      </c>
      <c r="BJ377" s="39" t="s">
        <v>8</v>
      </c>
      <c r="BK377" s="133">
        <f t="shared" si="39"/>
        <v>0</v>
      </c>
      <c r="BL377" s="39" t="s">
        <v>762</v>
      </c>
      <c r="BM377" s="132" t="s">
        <v>3093</v>
      </c>
    </row>
    <row r="378" spans="1:65" s="49" customFormat="1" ht="24.2" customHeight="1">
      <c r="A378" s="47"/>
      <c r="B378" s="46"/>
      <c r="C378" s="135" t="s">
        <v>1043</v>
      </c>
      <c r="D378" s="135" t="s">
        <v>300</v>
      </c>
      <c r="E378" s="136" t="s">
        <v>3094</v>
      </c>
      <c r="F378" s="137" t="s">
        <v>3095</v>
      </c>
      <c r="G378" s="138" t="s">
        <v>2415</v>
      </c>
      <c r="H378" s="139">
        <v>1</v>
      </c>
      <c r="I378" s="23"/>
      <c r="J378" s="140">
        <f t="shared" si="30"/>
        <v>0</v>
      </c>
      <c r="K378" s="137" t="s">
        <v>1</v>
      </c>
      <c r="L378" s="46"/>
      <c r="M378" s="141" t="s">
        <v>1</v>
      </c>
      <c r="N378" s="142" t="s">
        <v>40</v>
      </c>
      <c r="O378" s="129"/>
      <c r="P378" s="130">
        <f t="shared" si="31"/>
        <v>0</v>
      </c>
      <c r="Q378" s="130">
        <v>0</v>
      </c>
      <c r="R378" s="130">
        <f t="shared" si="32"/>
        <v>0</v>
      </c>
      <c r="S378" s="130">
        <v>0</v>
      </c>
      <c r="T378" s="131">
        <f t="shared" si="33"/>
        <v>0</v>
      </c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R378" s="132" t="s">
        <v>762</v>
      </c>
      <c r="AT378" s="132" t="s">
        <v>300</v>
      </c>
      <c r="AU378" s="132" t="s">
        <v>83</v>
      </c>
      <c r="AY378" s="39" t="s">
        <v>298</v>
      </c>
      <c r="BE378" s="133">
        <f t="shared" si="34"/>
        <v>0</v>
      </c>
      <c r="BF378" s="133">
        <f t="shared" si="35"/>
        <v>0</v>
      </c>
      <c r="BG378" s="133">
        <f t="shared" si="36"/>
        <v>0</v>
      </c>
      <c r="BH378" s="133">
        <f t="shared" si="37"/>
        <v>0</v>
      </c>
      <c r="BI378" s="133">
        <f t="shared" si="38"/>
        <v>0</v>
      </c>
      <c r="BJ378" s="39" t="s">
        <v>8</v>
      </c>
      <c r="BK378" s="133">
        <f t="shared" si="39"/>
        <v>0</v>
      </c>
      <c r="BL378" s="39" t="s">
        <v>762</v>
      </c>
      <c r="BM378" s="132" t="s">
        <v>3096</v>
      </c>
    </row>
    <row r="379" spans="1:65" s="49" customFormat="1" ht="14.45" customHeight="1">
      <c r="A379" s="47"/>
      <c r="B379" s="46"/>
      <c r="C379" s="135" t="s">
        <v>240</v>
      </c>
      <c r="D379" s="135" t="s">
        <v>300</v>
      </c>
      <c r="E379" s="136" t="s">
        <v>3097</v>
      </c>
      <c r="F379" s="137" t="s">
        <v>3098</v>
      </c>
      <c r="G379" s="138" t="s">
        <v>2415</v>
      </c>
      <c r="H379" s="139">
        <v>1</v>
      </c>
      <c r="I379" s="23"/>
      <c r="J379" s="140">
        <f t="shared" si="30"/>
        <v>0</v>
      </c>
      <c r="K379" s="137" t="s">
        <v>1</v>
      </c>
      <c r="L379" s="46"/>
      <c r="M379" s="141" t="s">
        <v>1</v>
      </c>
      <c r="N379" s="142" t="s">
        <v>40</v>
      </c>
      <c r="O379" s="129"/>
      <c r="P379" s="130">
        <f t="shared" si="31"/>
        <v>0</v>
      </c>
      <c r="Q379" s="130">
        <v>0</v>
      </c>
      <c r="R379" s="130">
        <f t="shared" si="32"/>
        <v>0</v>
      </c>
      <c r="S379" s="130">
        <v>0</v>
      </c>
      <c r="T379" s="131">
        <f t="shared" si="33"/>
        <v>0</v>
      </c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R379" s="132" t="s">
        <v>762</v>
      </c>
      <c r="AT379" s="132" t="s">
        <v>300</v>
      </c>
      <c r="AU379" s="132" t="s">
        <v>83</v>
      </c>
      <c r="AY379" s="39" t="s">
        <v>298</v>
      </c>
      <c r="BE379" s="133">
        <f t="shared" si="34"/>
        <v>0</v>
      </c>
      <c r="BF379" s="133">
        <f t="shared" si="35"/>
        <v>0</v>
      </c>
      <c r="BG379" s="133">
        <f t="shared" si="36"/>
        <v>0</v>
      </c>
      <c r="BH379" s="133">
        <f t="shared" si="37"/>
        <v>0</v>
      </c>
      <c r="BI379" s="133">
        <f t="shared" si="38"/>
        <v>0</v>
      </c>
      <c r="BJ379" s="39" t="s">
        <v>8</v>
      </c>
      <c r="BK379" s="133">
        <f t="shared" si="39"/>
        <v>0</v>
      </c>
      <c r="BL379" s="39" t="s">
        <v>762</v>
      </c>
      <c r="BM379" s="132" t="s">
        <v>3099</v>
      </c>
    </row>
    <row r="380" spans="1:65" s="49" customFormat="1" ht="14.45" customHeight="1">
      <c r="A380" s="47"/>
      <c r="B380" s="46"/>
      <c r="C380" s="135" t="s">
        <v>1052</v>
      </c>
      <c r="D380" s="135" t="s">
        <v>300</v>
      </c>
      <c r="E380" s="136" t="s">
        <v>3100</v>
      </c>
      <c r="F380" s="137" t="s">
        <v>3101</v>
      </c>
      <c r="G380" s="138" t="s">
        <v>1699</v>
      </c>
      <c r="H380" s="139">
        <v>80</v>
      </c>
      <c r="I380" s="23"/>
      <c r="J380" s="140">
        <f t="shared" si="30"/>
        <v>0</v>
      </c>
      <c r="K380" s="137" t="s">
        <v>1</v>
      </c>
      <c r="L380" s="46"/>
      <c r="M380" s="141" t="s">
        <v>1</v>
      </c>
      <c r="N380" s="142" t="s">
        <v>40</v>
      </c>
      <c r="O380" s="129"/>
      <c r="P380" s="130">
        <f t="shared" si="31"/>
        <v>0</v>
      </c>
      <c r="Q380" s="130">
        <v>0</v>
      </c>
      <c r="R380" s="130">
        <f t="shared" si="32"/>
        <v>0</v>
      </c>
      <c r="S380" s="130">
        <v>0</v>
      </c>
      <c r="T380" s="131">
        <f t="shared" si="33"/>
        <v>0</v>
      </c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R380" s="132" t="s">
        <v>762</v>
      </c>
      <c r="AT380" s="132" t="s">
        <v>300</v>
      </c>
      <c r="AU380" s="132" t="s">
        <v>83</v>
      </c>
      <c r="AY380" s="39" t="s">
        <v>298</v>
      </c>
      <c r="BE380" s="133">
        <f t="shared" si="34"/>
        <v>0</v>
      </c>
      <c r="BF380" s="133">
        <f t="shared" si="35"/>
        <v>0</v>
      </c>
      <c r="BG380" s="133">
        <f t="shared" si="36"/>
        <v>0</v>
      </c>
      <c r="BH380" s="133">
        <f t="shared" si="37"/>
        <v>0</v>
      </c>
      <c r="BI380" s="133">
        <f t="shared" si="38"/>
        <v>0</v>
      </c>
      <c r="BJ380" s="39" t="s">
        <v>8</v>
      </c>
      <c r="BK380" s="133">
        <f t="shared" si="39"/>
        <v>0</v>
      </c>
      <c r="BL380" s="39" t="s">
        <v>762</v>
      </c>
      <c r="BM380" s="132" t="s">
        <v>3102</v>
      </c>
    </row>
    <row r="381" spans="1:65" s="49" customFormat="1" ht="14.45" customHeight="1">
      <c r="A381" s="47"/>
      <c r="B381" s="46"/>
      <c r="C381" s="135" t="s">
        <v>1060</v>
      </c>
      <c r="D381" s="135" t="s">
        <v>300</v>
      </c>
      <c r="E381" s="136" t="s">
        <v>3103</v>
      </c>
      <c r="F381" s="137" t="s">
        <v>3104</v>
      </c>
      <c r="G381" s="138" t="s">
        <v>3105</v>
      </c>
      <c r="H381" s="139">
        <v>1</v>
      </c>
      <c r="I381" s="23"/>
      <c r="J381" s="140">
        <f t="shared" si="30"/>
        <v>0</v>
      </c>
      <c r="K381" s="137" t="s">
        <v>1</v>
      </c>
      <c r="L381" s="46"/>
      <c r="M381" s="141" t="s">
        <v>1</v>
      </c>
      <c r="N381" s="142" t="s">
        <v>40</v>
      </c>
      <c r="O381" s="129"/>
      <c r="P381" s="130">
        <f t="shared" si="31"/>
        <v>0</v>
      </c>
      <c r="Q381" s="130">
        <v>0</v>
      </c>
      <c r="R381" s="130">
        <f t="shared" si="32"/>
        <v>0</v>
      </c>
      <c r="S381" s="130">
        <v>0</v>
      </c>
      <c r="T381" s="131">
        <f t="shared" si="33"/>
        <v>0</v>
      </c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R381" s="132" t="s">
        <v>762</v>
      </c>
      <c r="AT381" s="132" t="s">
        <v>300</v>
      </c>
      <c r="AU381" s="132" t="s">
        <v>83</v>
      </c>
      <c r="AY381" s="39" t="s">
        <v>298</v>
      </c>
      <c r="BE381" s="133">
        <f t="shared" si="34"/>
        <v>0</v>
      </c>
      <c r="BF381" s="133">
        <f t="shared" si="35"/>
        <v>0</v>
      </c>
      <c r="BG381" s="133">
        <f t="shared" si="36"/>
        <v>0</v>
      </c>
      <c r="BH381" s="133">
        <f t="shared" si="37"/>
        <v>0</v>
      </c>
      <c r="BI381" s="133">
        <f t="shared" si="38"/>
        <v>0</v>
      </c>
      <c r="BJ381" s="39" t="s">
        <v>8</v>
      </c>
      <c r="BK381" s="133">
        <f t="shared" si="39"/>
        <v>0</v>
      </c>
      <c r="BL381" s="39" t="s">
        <v>762</v>
      </c>
      <c r="BM381" s="132" t="s">
        <v>3106</v>
      </c>
    </row>
    <row r="382" spans="1:65" s="49" customFormat="1" ht="14.45" customHeight="1">
      <c r="A382" s="47"/>
      <c r="B382" s="46"/>
      <c r="C382" s="135" t="s">
        <v>1064</v>
      </c>
      <c r="D382" s="135" t="s">
        <v>300</v>
      </c>
      <c r="E382" s="136" t="s">
        <v>3107</v>
      </c>
      <c r="F382" s="137" t="s">
        <v>3108</v>
      </c>
      <c r="G382" s="138" t="s">
        <v>2415</v>
      </c>
      <c r="H382" s="139">
        <v>1</v>
      </c>
      <c r="I382" s="23"/>
      <c r="J382" s="140">
        <f t="shared" si="30"/>
        <v>0</v>
      </c>
      <c r="K382" s="137" t="s">
        <v>1</v>
      </c>
      <c r="L382" s="46"/>
      <c r="M382" s="178" t="s">
        <v>1</v>
      </c>
      <c r="N382" s="179" t="s">
        <v>40</v>
      </c>
      <c r="O382" s="145"/>
      <c r="P382" s="146">
        <f t="shared" si="31"/>
        <v>0</v>
      </c>
      <c r="Q382" s="146">
        <v>0</v>
      </c>
      <c r="R382" s="146">
        <f t="shared" si="32"/>
        <v>0</v>
      </c>
      <c r="S382" s="146">
        <v>0</v>
      </c>
      <c r="T382" s="147">
        <f t="shared" si="33"/>
        <v>0</v>
      </c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R382" s="132" t="s">
        <v>762</v>
      </c>
      <c r="AT382" s="132" t="s">
        <v>300</v>
      </c>
      <c r="AU382" s="132" t="s">
        <v>83</v>
      </c>
      <c r="AY382" s="39" t="s">
        <v>298</v>
      </c>
      <c r="BE382" s="133">
        <f t="shared" si="34"/>
        <v>0</v>
      </c>
      <c r="BF382" s="133">
        <f t="shared" si="35"/>
        <v>0</v>
      </c>
      <c r="BG382" s="133">
        <f t="shared" si="36"/>
        <v>0</v>
      </c>
      <c r="BH382" s="133">
        <f t="shared" si="37"/>
        <v>0</v>
      </c>
      <c r="BI382" s="133">
        <f t="shared" si="38"/>
        <v>0</v>
      </c>
      <c r="BJ382" s="39" t="s">
        <v>8</v>
      </c>
      <c r="BK382" s="133">
        <f t="shared" si="39"/>
        <v>0</v>
      </c>
      <c r="BL382" s="39" t="s">
        <v>762</v>
      </c>
      <c r="BM382" s="132" t="s">
        <v>3109</v>
      </c>
    </row>
    <row r="383" spans="1:31" s="49" customFormat="1" ht="6.95" customHeight="1">
      <c r="A383" s="47"/>
      <c r="B383" s="73"/>
      <c r="C383" s="74"/>
      <c r="D383" s="74"/>
      <c r="E383" s="74"/>
      <c r="F383" s="74"/>
      <c r="G383" s="74"/>
      <c r="H383" s="74"/>
      <c r="I383" s="74"/>
      <c r="J383" s="74"/>
      <c r="K383" s="74"/>
      <c r="L383" s="46"/>
      <c r="M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</row>
    <row r="384" s="38" customFormat="1" ht="12"/>
    <row r="385" s="38" customFormat="1" ht="12"/>
    <row r="386" s="38" customFormat="1" ht="12"/>
    <row r="387" s="38" customFormat="1" ht="12"/>
    <row r="388" s="38" customFormat="1" ht="12"/>
  </sheetData>
  <sheetProtection sheet="1" objects="1" scenarios="1"/>
  <autoFilter ref="C129:K38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39">
      <selection activeCell="J161" sqref="J161"/>
    </sheetView>
  </sheetViews>
  <sheetFormatPr defaultColWidth="9.140625" defaultRowHeight="12"/>
  <cols>
    <col min="1" max="1" width="8.28125" style="37" customWidth="1"/>
    <col min="2" max="2" width="1.1484375" style="37" customWidth="1"/>
    <col min="3" max="3" width="4.140625" style="37" customWidth="1"/>
    <col min="4" max="4" width="4.28125" style="37" customWidth="1"/>
    <col min="5" max="5" width="17.140625" style="37" customWidth="1"/>
    <col min="6" max="6" width="50.8515625" style="37" customWidth="1"/>
    <col min="7" max="7" width="7.421875" style="37" customWidth="1"/>
    <col min="8" max="8" width="11.421875" style="37" customWidth="1"/>
    <col min="9" max="11" width="20.140625" style="37" customWidth="1"/>
    <col min="12" max="12" width="9.28125" style="37" customWidth="1"/>
    <col min="13" max="13" width="10.8515625" style="37" hidden="1" customWidth="1"/>
    <col min="14" max="14" width="9.28125" style="37" hidden="1" customWidth="1"/>
    <col min="15" max="20" width="14.140625" style="37" hidden="1" customWidth="1"/>
    <col min="21" max="21" width="16.28125" style="37" hidden="1" customWidth="1"/>
    <col min="22" max="22" width="12.28125" style="37" customWidth="1"/>
    <col min="23" max="23" width="16.28125" style="37" customWidth="1"/>
    <col min="24" max="24" width="12.28125" style="37" customWidth="1"/>
    <col min="25" max="25" width="15.00390625" style="37" customWidth="1"/>
    <col min="26" max="26" width="11.00390625" style="37" customWidth="1"/>
    <col min="27" max="27" width="15.00390625" style="37" customWidth="1"/>
    <col min="28" max="28" width="16.28125" style="37" customWidth="1"/>
    <col min="29" max="29" width="11.00390625" style="37" customWidth="1"/>
    <col min="30" max="30" width="15.00390625" style="37" customWidth="1"/>
    <col min="31" max="31" width="16.28125" style="37" customWidth="1"/>
    <col min="32" max="43" width="9.28125" style="37" customWidth="1"/>
    <col min="44" max="65" width="9.28125" style="37" hidden="1" customWidth="1"/>
    <col min="66" max="16384" width="9.28125" style="37" customWidth="1"/>
  </cols>
  <sheetData>
    <row r="1" s="38" customFormat="1" ht="12"/>
    <row r="2" spans="12:46" s="38" customFormat="1" ht="36.95" customHeight="1">
      <c r="L2" s="274" t="s">
        <v>5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39" t="s">
        <v>109</v>
      </c>
    </row>
    <row r="3" spans="2:46" s="38" customFormat="1" ht="6.9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AT3" s="39" t="s">
        <v>83</v>
      </c>
    </row>
    <row r="4" spans="2:46" s="38" customFormat="1" ht="24.95" customHeight="1">
      <c r="B4" s="42"/>
      <c r="D4" s="43" t="s">
        <v>158</v>
      </c>
      <c r="L4" s="42"/>
      <c r="M4" s="44" t="s">
        <v>11</v>
      </c>
      <c r="AT4" s="39" t="s">
        <v>3</v>
      </c>
    </row>
    <row r="5" spans="2:12" s="38" customFormat="1" ht="6.95" customHeight="1">
      <c r="B5" s="42"/>
      <c r="L5" s="42"/>
    </row>
    <row r="6" spans="2:12" s="38" customFormat="1" ht="12" customHeight="1">
      <c r="B6" s="42"/>
      <c r="D6" s="45" t="s">
        <v>16</v>
      </c>
      <c r="L6" s="42"/>
    </row>
    <row r="7" spans="2:12" s="38" customFormat="1" ht="16.5" customHeight="1">
      <c r="B7" s="42"/>
      <c r="E7" s="292" t="str">
        <f>'Rekapitulace stavby'!K6</f>
        <v>Expozice Jihozápadní Afrika, ZOO Dvůr Králové a.s. - Změna B, 2.etapa</v>
      </c>
      <c r="F7" s="293"/>
      <c r="G7" s="293"/>
      <c r="H7" s="293"/>
      <c r="L7" s="42"/>
    </row>
    <row r="8" spans="2:12" s="38" customFormat="1" ht="12" customHeight="1">
      <c r="B8" s="42"/>
      <c r="D8" s="45" t="s">
        <v>171</v>
      </c>
      <c r="L8" s="42"/>
    </row>
    <row r="9" spans="1:31" s="49" customFormat="1" ht="16.5" customHeight="1">
      <c r="A9" s="47"/>
      <c r="B9" s="46"/>
      <c r="C9" s="47"/>
      <c r="D9" s="47"/>
      <c r="E9" s="292" t="s">
        <v>175</v>
      </c>
      <c r="F9" s="291"/>
      <c r="G9" s="291"/>
      <c r="H9" s="291"/>
      <c r="I9" s="47"/>
      <c r="J9" s="47"/>
      <c r="K9" s="47"/>
      <c r="L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49" customFormat="1" ht="12" customHeight="1">
      <c r="A10" s="47"/>
      <c r="B10" s="46"/>
      <c r="C10" s="47"/>
      <c r="D10" s="45" t="s">
        <v>179</v>
      </c>
      <c r="E10" s="47"/>
      <c r="F10" s="47"/>
      <c r="G10" s="47"/>
      <c r="H10" s="47"/>
      <c r="I10" s="47"/>
      <c r="J10" s="47"/>
      <c r="K10" s="47"/>
      <c r="L10" s="4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49" customFormat="1" ht="16.5" customHeight="1">
      <c r="A11" s="47"/>
      <c r="B11" s="46"/>
      <c r="C11" s="47"/>
      <c r="D11" s="47"/>
      <c r="E11" s="249" t="s">
        <v>3110</v>
      </c>
      <c r="F11" s="291"/>
      <c r="G11" s="291"/>
      <c r="H11" s="291"/>
      <c r="I11" s="47"/>
      <c r="J11" s="47"/>
      <c r="K11" s="47"/>
      <c r="L11" s="48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s="49" customFormat="1" ht="12">
      <c r="A12" s="47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s="49" customFormat="1" ht="12" customHeight="1">
      <c r="A13" s="47"/>
      <c r="B13" s="46"/>
      <c r="C13" s="47"/>
      <c r="D13" s="45" t="s">
        <v>18</v>
      </c>
      <c r="E13" s="47"/>
      <c r="F13" s="50" t="s">
        <v>1</v>
      </c>
      <c r="G13" s="47"/>
      <c r="H13" s="47"/>
      <c r="I13" s="45" t="s">
        <v>19</v>
      </c>
      <c r="J13" s="50" t="s">
        <v>1</v>
      </c>
      <c r="K13" s="47"/>
      <c r="L13" s="48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s="49" customFormat="1" ht="12" customHeight="1">
      <c r="A14" s="47"/>
      <c r="B14" s="46"/>
      <c r="C14" s="47"/>
      <c r="D14" s="45" t="s">
        <v>20</v>
      </c>
      <c r="E14" s="47"/>
      <c r="F14" s="50" t="s">
        <v>21</v>
      </c>
      <c r="G14" s="47"/>
      <c r="H14" s="47"/>
      <c r="I14" s="45" t="s">
        <v>22</v>
      </c>
      <c r="J14" s="210">
        <f>'Rekapitulace stavby'!AN8</f>
        <v>0</v>
      </c>
      <c r="K14" s="47"/>
      <c r="L14" s="48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49" customFormat="1" ht="10.9" customHeight="1">
      <c r="A15" s="47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49" customFormat="1" ht="12" customHeight="1">
      <c r="A16" s="47"/>
      <c r="B16" s="46"/>
      <c r="C16" s="47"/>
      <c r="D16" s="45" t="s">
        <v>23</v>
      </c>
      <c r="E16" s="47"/>
      <c r="F16" s="47"/>
      <c r="G16" s="47"/>
      <c r="H16" s="47"/>
      <c r="I16" s="45" t="s">
        <v>24</v>
      </c>
      <c r="J16" s="50" t="s">
        <v>1</v>
      </c>
      <c r="K16" s="47"/>
      <c r="L16" s="4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49" customFormat="1" ht="18" customHeight="1">
      <c r="A17" s="47"/>
      <c r="B17" s="46"/>
      <c r="C17" s="47"/>
      <c r="D17" s="47"/>
      <c r="E17" s="50" t="s">
        <v>25</v>
      </c>
      <c r="F17" s="47"/>
      <c r="G17" s="47"/>
      <c r="H17" s="47"/>
      <c r="I17" s="45" t="s">
        <v>26</v>
      </c>
      <c r="J17" s="50" t="s">
        <v>1</v>
      </c>
      <c r="K17" s="47"/>
      <c r="L17" s="48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49" customFormat="1" ht="6.95" customHeight="1">
      <c r="A18" s="47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49" customFormat="1" ht="12" customHeight="1">
      <c r="A19" s="47"/>
      <c r="B19" s="46"/>
      <c r="C19" s="47"/>
      <c r="D19" s="45" t="s">
        <v>27</v>
      </c>
      <c r="E19" s="47"/>
      <c r="F19" s="47"/>
      <c r="G19" s="47"/>
      <c r="H19" s="47"/>
      <c r="I19" s="45" t="s">
        <v>24</v>
      </c>
      <c r="J19" s="36" t="str">
        <f>'Rekapitulace stavby'!AN13</f>
        <v>Vyplň údaj</v>
      </c>
      <c r="K19" s="47"/>
      <c r="L19" s="48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9" customFormat="1" ht="18" customHeight="1">
      <c r="A20" s="47"/>
      <c r="B20" s="46"/>
      <c r="C20" s="47"/>
      <c r="D20" s="47"/>
      <c r="E20" s="294" t="str">
        <f>'Rekapitulace stavby'!E14</f>
        <v>Vyplň údaj</v>
      </c>
      <c r="F20" s="295"/>
      <c r="G20" s="295"/>
      <c r="H20" s="295"/>
      <c r="I20" s="45" t="s">
        <v>26</v>
      </c>
      <c r="J20" s="36" t="str">
        <f>'Rekapitulace stavby'!AN14</f>
        <v>Vyplň údaj</v>
      </c>
      <c r="K20" s="47"/>
      <c r="L20" s="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s="49" customFormat="1" ht="6.95" customHeight="1">
      <c r="A21" s="47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8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s="49" customFormat="1" ht="12" customHeight="1">
      <c r="A22" s="47"/>
      <c r="B22" s="46"/>
      <c r="C22" s="47"/>
      <c r="D22" s="45" t="s">
        <v>29</v>
      </c>
      <c r="E22" s="47"/>
      <c r="F22" s="47"/>
      <c r="G22" s="47"/>
      <c r="H22" s="47"/>
      <c r="I22" s="45" t="s">
        <v>24</v>
      </c>
      <c r="J22" s="50" t="s">
        <v>1</v>
      </c>
      <c r="K22" s="47"/>
      <c r="L22" s="4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s="49" customFormat="1" ht="18" customHeight="1">
      <c r="A23" s="47"/>
      <c r="B23" s="46"/>
      <c r="C23" s="47"/>
      <c r="D23" s="47"/>
      <c r="E23" s="50" t="s">
        <v>30</v>
      </c>
      <c r="F23" s="47"/>
      <c r="G23" s="47"/>
      <c r="H23" s="47"/>
      <c r="I23" s="45" t="s">
        <v>26</v>
      </c>
      <c r="J23" s="50" t="s">
        <v>1</v>
      </c>
      <c r="K23" s="47"/>
      <c r="L23" s="4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s="49" customFormat="1" ht="6.95" customHeight="1">
      <c r="A24" s="47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s="49" customFormat="1" ht="12" customHeight="1">
      <c r="A25" s="47"/>
      <c r="B25" s="46"/>
      <c r="C25" s="47"/>
      <c r="D25" s="45" t="s">
        <v>32</v>
      </c>
      <c r="E25" s="47"/>
      <c r="F25" s="47"/>
      <c r="G25" s="47"/>
      <c r="H25" s="47"/>
      <c r="I25" s="45" t="s">
        <v>24</v>
      </c>
      <c r="J25" s="50" t="s">
        <v>1</v>
      </c>
      <c r="K25" s="47"/>
      <c r="L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s="49" customFormat="1" ht="18" customHeight="1">
      <c r="A26" s="47"/>
      <c r="B26" s="46"/>
      <c r="C26" s="47"/>
      <c r="D26" s="47"/>
      <c r="E26" s="50" t="s">
        <v>33</v>
      </c>
      <c r="F26" s="47"/>
      <c r="G26" s="47"/>
      <c r="H26" s="47"/>
      <c r="I26" s="45" t="s">
        <v>26</v>
      </c>
      <c r="J26" s="50" t="s">
        <v>1</v>
      </c>
      <c r="K26" s="47"/>
      <c r="L26" s="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s="49" customFormat="1" ht="6.95" customHeight="1">
      <c r="A27" s="47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49" customFormat="1" ht="12" customHeight="1">
      <c r="A28" s="47"/>
      <c r="B28" s="46"/>
      <c r="C28" s="47"/>
      <c r="D28" s="45" t="s">
        <v>34</v>
      </c>
      <c r="E28" s="47"/>
      <c r="F28" s="47"/>
      <c r="G28" s="47"/>
      <c r="H28" s="47"/>
      <c r="I28" s="47"/>
      <c r="J28" s="47"/>
      <c r="K28" s="47"/>
      <c r="L28" s="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s="54" customFormat="1" ht="16.5" customHeight="1">
      <c r="A29" s="51"/>
      <c r="B29" s="52"/>
      <c r="C29" s="51"/>
      <c r="D29" s="51"/>
      <c r="E29" s="283" t="s">
        <v>1</v>
      </c>
      <c r="F29" s="283"/>
      <c r="G29" s="283"/>
      <c r="H29" s="283"/>
      <c r="I29" s="51"/>
      <c r="J29" s="51"/>
      <c r="K29" s="51"/>
      <c r="L29" s="5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49" customFormat="1" ht="6.95" customHeight="1">
      <c r="A30" s="4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s="49" customFormat="1" ht="6.95" customHeight="1">
      <c r="A31" s="47"/>
      <c r="B31" s="46"/>
      <c r="C31" s="47"/>
      <c r="D31" s="55"/>
      <c r="E31" s="55"/>
      <c r="F31" s="55"/>
      <c r="G31" s="55"/>
      <c r="H31" s="55"/>
      <c r="I31" s="55"/>
      <c r="J31" s="55"/>
      <c r="K31" s="55"/>
      <c r="L31" s="4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s="49" customFormat="1" ht="25.35" customHeight="1">
      <c r="A32" s="47"/>
      <c r="B32" s="46"/>
      <c r="C32" s="47"/>
      <c r="D32" s="56" t="s">
        <v>35</v>
      </c>
      <c r="E32" s="47"/>
      <c r="F32" s="47"/>
      <c r="G32" s="47"/>
      <c r="H32" s="47"/>
      <c r="I32" s="47"/>
      <c r="J32" s="219">
        <f>ROUND(J123,0)</f>
        <v>0</v>
      </c>
      <c r="K32" s="47"/>
      <c r="L32" s="4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s="49" customFormat="1" ht="6.95" customHeight="1">
      <c r="A33" s="47"/>
      <c r="B33" s="46"/>
      <c r="C33" s="47"/>
      <c r="D33" s="55"/>
      <c r="E33" s="55"/>
      <c r="F33" s="55"/>
      <c r="G33" s="55"/>
      <c r="H33" s="55"/>
      <c r="I33" s="55"/>
      <c r="J33" s="55"/>
      <c r="K33" s="55"/>
      <c r="L33" s="4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49" customFormat="1" ht="14.45" customHeight="1">
      <c r="A34" s="47"/>
      <c r="B34" s="46"/>
      <c r="C34" s="47"/>
      <c r="D34" s="47"/>
      <c r="E34" s="47"/>
      <c r="F34" s="198" t="s">
        <v>37</v>
      </c>
      <c r="G34" s="47"/>
      <c r="H34" s="47"/>
      <c r="I34" s="198" t="s">
        <v>36</v>
      </c>
      <c r="J34" s="198" t="s">
        <v>38</v>
      </c>
      <c r="K34" s="47"/>
      <c r="L34" s="4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s="49" customFormat="1" ht="14.45" customHeight="1">
      <c r="A35" s="47"/>
      <c r="B35" s="46"/>
      <c r="C35" s="47"/>
      <c r="D35" s="57" t="s">
        <v>39</v>
      </c>
      <c r="E35" s="45" t="s">
        <v>40</v>
      </c>
      <c r="F35" s="58">
        <f>ROUND((SUM(BE123:BE161)),0)</f>
        <v>0</v>
      </c>
      <c r="G35" s="47"/>
      <c r="H35" s="47"/>
      <c r="I35" s="59">
        <v>0.21</v>
      </c>
      <c r="J35" s="58">
        <f>ROUND(((SUM(BE123:BE161))*I35),0)</f>
        <v>0</v>
      </c>
      <c r="K35" s="47"/>
      <c r="L35" s="48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s="49" customFormat="1" ht="14.45" customHeight="1">
      <c r="A36" s="47"/>
      <c r="B36" s="46"/>
      <c r="C36" s="47"/>
      <c r="D36" s="47"/>
      <c r="E36" s="45" t="s">
        <v>41</v>
      </c>
      <c r="F36" s="58">
        <f>ROUND((SUM(BF123:BF161)),0)</f>
        <v>0</v>
      </c>
      <c r="G36" s="47"/>
      <c r="H36" s="47"/>
      <c r="I36" s="59">
        <v>0.15</v>
      </c>
      <c r="J36" s="58">
        <f>ROUND(((SUM(BF123:BF161))*I36),0)</f>
        <v>0</v>
      </c>
      <c r="K36" s="47"/>
      <c r="L36" s="4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s="49" customFormat="1" ht="14.45" customHeight="1" hidden="1">
      <c r="A37" s="47"/>
      <c r="B37" s="46"/>
      <c r="C37" s="47"/>
      <c r="D37" s="47"/>
      <c r="E37" s="45" t="s">
        <v>42</v>
      </c>
      <c r="F37" s="58">
        <f>ROUND((SUM(BG123:BG161)),0)</f>
        <v>0</v>
      </c>
      <c r="G37" s="47"/>
      <c r="H37" s="47"/>
      <c r="I37" s="59">
        <v>0.21</v>
      </c>
      <c r="J37" s="58">
        <f>0</f>
        <v>0</v>
      </c>
      <c r="K37" s="47"/>
      <c r="L37" s="4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s="49" customFormat="1" ht="14.45" customHeight="1" hidden="1">
      <c r="A38" s="47"/>
      <c r="B38" s="46"/>
      <c r="C38" s="47"/>
      <c r="D38" s="47"/>
      <c r="E38" s="45" t="s">
        <v>43</v>
      </c>
      <c r="F38" s="58">
        <f>ROUND((SUM(BH123:BH161)),0)</f>
        <v>0</v>
      </c>
      <c r="G38" s="47"/>
      <c r="H38" s="47"/>
      <c r="I38" s="59">
        <v>0.15</v>
      </c>
      <c r="J38" s="58">
        <f>0</f>
        <v>0</v>
      </c>
      <c r="K38" s="47"/>
      <c r="L38" s="4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s="49" customFormat="1" ht="14.45" customHeight="1" hidden="1">
      <c r="A39" s="47"/>
      <c r="B39" s="46"/>
      <c r="C39" s="47"/>
      <c r="D39" s="47"/>
      <c r="E39" s="45" t="s">
        <v>44</v>
      </c>
      <c r="F39" s="58">
        <f>ROUND((SUM(BI123:BI161)),0)</f>
        <v>0</v>
      </c>
      <c r="G39" s="47"/>
      <c r="H39" s="47"/>
      <c r="I39" s="59">
        <v>0</v>
      </c>
      <c r="J39" s="58">
        <f>0</f>
        <v>0</v>
      </c>
      <c r="K39" s="47"/>
      <c r="L39" s="4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49" customFormat="1" ht="6.95" customHeight="1">
      <c r="A40" s="47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49" customFormat="1" ht="25.35" customHeight="1">
      <c r="A41" s="47"/>
      <c r="B41" s="46"/>
      <c r="C41" s="60"/>
      <c r="D41" s="61" t="s">
        <v>45</v>
      </c>
      <c r="E41" s="62"/>
      <c r="F41" s="62"/>
      <c r="G41" s="63" t="s">
        <v>46</v>
      </c>
      <c r="H41" s="64" t="s">
        <v>47</v>
      </c>
      <c r="I41" s="62"/>
      <c r="J41" s="65">
        <f>SUM(J32:J39)</f>
        <v>0</v>
      </c>
      <c r="K41" s="66"/>
      <c r="L41" s="48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49" customFormat="1" ht="14.45" customHeight="1">
      <c r="A42" s="4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12" s="38" customFormat="1" ht="14.45" customHeight="1">
      <c r="B43" s="42"/>
      <c r="L43" s="42"/>
    </row>
    <row r="44" spans="2:12" s="38" customFormat="1" ht="14.45" customHeight="1">
      <c r="B44" s="42"/>
      <c r="L44" s="42"/>
    </row>
    <row r="45" spans="2:12" s="38" customFormat="1" ht="14.45" customHeight="1">
      <c r="B45" s="42"/>
      <c r="L45" s="42"/>
    </row>
    <row r="46" spans="2:12" s="38" customFormat="1" ht="14.45" customHeight="1">
      <c r="B46" s="42"/>
      <c r="L46" s="42"/>
    </row>
    <row r="47" spans="2:12" s="38" customFormat="1" ht="14.45" customHeight="1">
      <c r="B47" s="42"/>
      <c r="L47" s="42"/>
    </row>
    <row r="48" spans="2:12" s="38" customFormat="1" ht="14.45" customHeight="1">
      <c r="B48" s="42"/>
      <c r="L48" s="42"/>
    </row>
    <row r="49" spans="2:12" s="38" customFormat="1" ht="14.45" customHeight="1">
      <c r="B49" s="42"/>
      <c r="L49" s="42"/>
    </row>
    <row r="50" spans="2:12" s="49" customFormat="1" ht="14.45" customHeight="1">
      <c r="B50" s="48"/>
      <c r="D50" s="67" t="s">
        <v>48</v>
      </c>
      <c r="E50" s="68"/>
      <c r="F50" s="68"/>
      <c r="G50" s="67" t="s">
        <v>49</v>
      </c>
      <c r="H50" s="68"/>
      <c r="I50" s="68"/>
      <c r="J50" s="68"/>
      <c r="K50" s="68"/>
      <c r="L50" s="48"/>
    </row>
    <row r="51" spans="2:12" s="38" customFormat="1" ht="12">
      <c r="B51" s="42"/>
      <c r="L51" s="42"/>
    </row>
    <row r="52" spans="2:12" s="38" customFormat="1" ht="12">
      <c r="B52" s="42"/>
      <c r="L52" s="42"/>
    </row>
    <row r="53" spans="2:12" s="38" customFormat="1" ht="12">
      <c r="B53" s="42"/>
      <c r="L53" s="42"/>
    </row>
    <row r="54" spans="2:12" s="38" customFormat="1" ht="12">
      <c r="B54" s="42"/>
      <c r="L54" s="42"/>
    </row>
    <row r="55" spans="2:12" s="38" customFormat="1" ht="12">
      <c r="B55" s="42"/>
      <c r="L55" s="42"/>
    </row>
    <row r="56" spans="2:12" s="38" customFormat="1" ht="12">
      <c r="B56" s="42"/>
      <c r="L56" s="42"/>
    </row>
    <row r="57" spans="2:12" s="38" customFormat="1" ht="12">
      <c r="B57" s="42"/>
      <c r="L57" s="42"/>
    </row>
    <row r="58" spans="2:12" s="38" customFormat="1" ht="12">
      <c r="B58" s="42"/>
      <c r="L58" s="42"/>
    </row>
    <row r="59" spans="2:12" s="38" customFormat="1" ht="12">
      <c r="B59" s="42"/>
      <c r="L59" s="42"/>
    </row>
    <row r="60" spans="2:12" s="38" customFormat="1" ht="12">
      <c r="B60" s="42"/>
      <c r="L60" s="42"/>
    </row>
    <row r="61" spans="1:31" s="49" customFormat="1" ht="12.75">
      <c r="A61" s="47"/>
      <c r="B61" s="46"/>
      <c r="C61" s="47"/>
      <c r="D61" s="69" t="s">
        <v>50</v>
      </c>
      <c r="E61" s="197"/>
      <c r="F61" s="70" t="s">
        <v>51</v>
      </c>
      <c r="G61" s="69" t="s">
        <v>50</v>
      </c>
      <c r="H61" s="197"/>
      <c r="I61" s="197"/>
      <c r="J61" s="71" t="s">
        <v>51</v>
      </c>
      <c r="K61" s="197"/>
      <c r="L61" s="4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12" s="38" customFormat="1" ht="12">
      <c r="B62" s="42"/>
      <c r="L62" s="42"/>
    </row>
    <row r="63" spans="2:12" s="38" customFormat="1" ht="12">
      <c r="B63" s="42"/>
      <c r="L63" s="42"/>
    </row>
    <row r="64" spans="2:12" s="38" customFormat="1" ht="12">
      <c r="B64" s="42"/>
      <c r="L64" s="42"/>
    </row>
    <row r="65" spans="1:31" s="49" customFormat="1" ht="12.75">
      <c r="A65" s="47"/>
      <c r="B65" s="46"/>
      <c r="C65" s="47"/>
      <c r="D65" s="67" t="s">
        <v>52</v>
      </c>
      <c r="E65" s="72"/>
      <c r="F65" s="72"/>
      <c r="G65" s="67" t="s">
        <v>53</v>
      </c>
      <c r="H65" s="72"/>
      <c r="I65" s="72"/>
      <c r="J65" s="72"/>
      <c r="K65" s="72"/>
      <c r="L65" s="4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12" s="38" customFormat="1" ht="12">
      <c r="B66" s="42"/>
      <c r="L66" s="42"/>
    </row>
    <row r="67" spans="2:12" s="38" customFormat="1" ht="12">
      <c r="B67" s="42"/>
      <c r="L67" s="42"/>
    </row>
    <row r="68" spans="2:12" s="38" customFormat="1" ht="12">
      <c r="B68" s="42"/>
      <c r="L68" s="42"/>
    </row>
    <row r="69" spans="2:12" s="38" customFormat="1" ht="12">
      <c r="B69" s="42"/>
      <c r="L69" s="42"/>
    </row>
    <row r="70" spans="2:12" s="38" customFormat="1" ht="12">
      <c r="B70" s="42"/>
      <c r="L70" s="42"/>
    </row>
    <row r="71" spans="2:12" s="38" customFormat="1" ht="12">
      <c r="B71" s="42"/>
      <c r="L71" s="42"/>
    </row>
    <row r="72" spans="2:12" s="38" customFormat="1" ht="12">
      <c r="B72" s="42"/>
      <c r="L72" s="42"/>
    </row>
    <row r="73" spans="2:12" s="38" customFormat="1" ht="12">
      <c r="B73" s="42"/>
      <c r="L73" s="42"/>
    </row>
    <row r="74" spans="2:12" s="38" customFormat="1" ht="12">
      <c r="B74" s="42"/>
      <c r="L74" s="42"/>
    </row>
    <row r="75" spans="2:12" s="38" customFormat="1" ht="12">
      <c r="B75" s="42"/>
      <c r="L75" s="42"/>
    </row>
    <row r="76" spans="1:31" s="49" customFormat="1" ht="12.75">
      <c r="A76" s="47"/>
      <c r="B76" s="46"/>
      <c r="C76" s="47"/>
      <c r="D76" s="69" t="s">
        <v>50</v>
      </c>
      <c r="E76" s="197"/>
      <c r="F76" s="70" t="s">
        <v>51</v>
      </c>
      <c r="G76" s="69" t="s">
        <v>50</v>
      </c>
      <c r="H76" s="197"/>
      <c r="I76" s="197"/>
      <c r="J76" s="71" t="s">
        <v>51</v>
      </c>
      <c r="K76" s="197"/>
      <c r="L76" s="4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1:31" s="49" customFormat="1" ht="14.45" customHeight="1">
      <c r="A77" s="47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48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="38" customFormat="1" ht="12"/>
    <row r="79" s="38" customFormat="1" ht="12"/>
    <row r="80" s="38" customFormat="1" ht="12"/>
    <row r="81" spans="1:31" s="49" customFormat="1" ht="6.95" customHeight="1">
      <c r="A81" s="47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4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1" s="49" customFormat="1" ht="24.95" customHeight="1">
      <c r="A82" s="47"/>
      <c r="B82" s="46"/>
      <c r="C82" s="43" t="s">
        <v>256</v>
      </c>
      <c r="D82" s="47"/>
      <c r="E82" s="47"/>
      <c r="F82" s="47"/>
      <c r="G82" s="47"/>
      <c r="H82" s="47"/>
      <c r="I82" s="47"/>
      <c r="J82" s="47"/>
      <c r="K82" s="47"/>
      <c r="L82" s="4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1" s="49" customFormat="1" ht="6.95" customHeight="1">
      <c r="A83" s="47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 s="49" customFormat="1" ht="12" customHeight="1">
      <c r="A84" s="47"/>
      <c r="B84" s="46"/>
      <c r="C84" s="45" t="s">
        <v>16</v>
      </c>
      <c r="D84" s="47"/>
      <c r="E84" s="47"/>
      <c r="F84" s="47"/>
      <c r="G84" s="47"/>
      <c r="H84" s="47"/>
      <c r="I84" s="47"/>
      <c r="J84" s="47"/>
      <c r="K84" s="47"/>
      <c r="L84" s="4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 s="49" customFormat="1" ht="16.5" customHeight="1">
      <c r="A85" s="47"/>
      <c r="B85" s="46"/>
      <c r="C85" s="47"/>
      <c r="D85" s="47"/>
      <c r="E85" s="292" t="str">
        <f>E7</f>
        <v>Expozice Jihozápadní Afrika, ZOO Dvůr Králové a.s. - Změna B, 2.etapa</v>
      </c>
      <c r="F85" s="293"/>
      <c r="G85" s="293"/>
      <c r="H85" s="293"/>
      <c r="I85" s="47"/>
      <c r="J85" s="47"/>
      <c r="K85" s="47"/>
      <c r="L85" s="4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12" s="38" customFormat="1" ht="12" customHeight="1">
      <c r="B86" s="42"/>
      <c r="C86" s="45" t="s">
        <v>171</v>
      </c>
      <c r="L86" s="42"/>
    </row>
    <row r="87" spans="1:31" s="49" customFormat="1" ht="16.5" customHeight="1">
      <c r="A87" s="47"/>
      <c r="B87" s="46"/>
      <c r="C87" s="47"/>
      <c r="D87" s="47"/>
      <c r="E87" s="292" t="s">
        <v>175</v>
      </c>
      <c r="F87" s="291"/>
      <c r="G87" s="291"/>
      <c r="H87" s="291"/>
      <c r="I87" s="47"/>
      <c r="J87" s="47"/>
      <c r="K87" s="47"/>
      <c r="L87" s="4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s="49" customFormat="1" ht="12" customHeight="1">
      <c r="A88" s="47"/>
      <c r="B88" s="46"/>
      <c r="C88" s="45" t="s">
        <v>179</v>
      </c>
      <c r="D88" s="47"/>
      <c r="E88" s="47"/>
      <c r="F88" s="47"/>
      <c r="G88" s="47"/>
      <c r="H88" s="47"/>
      <c r="I88" s="47"/>
      <c r="J88" s="47"/>
      <c r="K88" s="47"/>
      <c r="L88" s="4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49" customFormat="1" ht="16.5" customHeight="1">
      <c r="A89" s="47"/>
      <c r="B89" s="46"/>
      <c r="C89" s="47"/>
      <c r="D89" s="47"/>
      <c r="E89" s="249" t="str">
        <f>E11</f>
        <v>gb3 - ČBV-technologické zařízení - změna B, 2.etapa</v>
      </c>
      <c r="F89" s="291"/>
      <c r="G89" s="291"/>
      <c r="H89" s="291"/>
      <c r="I89" s="47"/>
      <c r="J89" s="47"/>
      <c r="K89" s="47"/>
      <c r="L89" s="4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49" customFormat="1" ht="6.95" customHeight="1">
      <c r="A90" s="47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9" customFormat="1" ht="12" customHeight="1">
      <c r="A91" s="47"/>
      <c r="B91" s="46"/>
      <c r="C91" s="45" t="s">
        <v>20</v>
      </c>
      <c r="D91" s="47"/>
      <c r="E91" s="47"/>
      <c r="F91" s="50" t="str">
        <f>F14</f>
        <v>Dvůr Králové nad Labem</v>
      </c>
      <c r="G91" s="47"/>
      <c r="H91" s="47"/>
      <c r="I91" s="45" t="s">
        <v>22</v>
      </c>
      <c r="J91" s="210">
        <f>IF(J14="","",J14)</f>
        <v>0</v>
      </c>
      <c r="K91" s="47"/>
      <c r="L91" s="4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49" customFormat="1" ht="6.95" customHeight="1">
      <c r="A92" s="47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49" customFormat="1" ht="40.15" customHeight="1">
      <c r="A93" s="47"/>
      <c r="B93" s="46"/>
      <c r="C93" s="45" t="s">
        <v>23</v>
      </c>
      <c r="D93" s="47"/>
      <c r="E93" s="47"/>
      <c r="F93" s="50" t="str">
        <f>E17</f>
        <v>ZOO Dvůr Králové a.s., Štefánikova 1029, D.K.n.L.</v>
      </c>
      <c r="G93" s="47"/>
      <c r="H93" s="47"/>
      <c r="I93" s="45" t="s">
        <v>29</v>
      </c>
      <c r="J93" s="77" t="str">
        <f>E23</f>
        <v>Projektis spol. s r.o., Legionářská 562, D.K.n.L.</v>
      </c>
      <c r="K93" s="47"/>
      <c r="L93" s="4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49" customFormat="1" ht="15.2" customHeight="1">
      <c r="A94" s="47"/>
      <c r="B94" s="46"/>
      <c r="C94" s="45" t="s">
        <v>27</v>
      </c>
      <c r="D94" s="47"/>
      <c r="E94" s="47"/>
      <c r="F94" s="50" t="str">
        <f>IF(E20="","",E20)</f>
        <v>Vyplň údaj</v>
      </c>
      <c r="G94" s="47"/>
      <c r="H94" s="47"/>
      <c r="I94" s="45" t="s">
        <v>32</v>
      </c>
      <c r="J94" s="77" t="str">
        <f>E26</f>
        <v>ing. V. Švehla</v>
      </c>
      <c r="K94" s="47"/>
      <c r="L94" s="4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49" customFormat="1" ht="10.35" customHeight="1">
      <c r="A95" s="47"/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49" customFormat="1" ht="29.25" customHeight="1">
      <c r="A96" s="47"/>
      <c r="B96" s="46"/>
      <c r="C96" s="78" t="s">
        <v>257</v>
      </c>
      <c r="D96" s="60"/>
      <c r="E96" s="60"/>
      <c r="F96" s="60"/>
      <c r="G96" s="60"/>
      <c r="H96" s="60"/>
      <c r="I96" s="60"/>
      <c r="J96" s="79" t="s">
        <v>258</v>
      </c>
      <c r="K96" s="60"/>
      <c r="L96" s="4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49" customFormat="1" ht="10.35" customHeight="1">
      <c r="A97" s="47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47" s="49" customFormat="1" ht="22.9" customHeight="1">
      <c r="A98" s="47"/>
      <c r="B98" s="46"/>
      <c r="C98" s="80" t="s">
        <v>259</v>
      </c>
      <c r="D98" s="47"/>
      <c r="E98" s="47"/>
      <c r="F98" s="47"/>
      <c r="G98" s="47"/>
      <c r="H98" s="47"/>
      <c r="I98" s="47"/>
      <c r="J98" s="219">
        <f>J123</f>
        <v>0</v>
      </c>
      <c r="K98" s="47"/>
      <c r="L98" s="4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U98" s="39" t="s">
        <v>260</v>
      </c>
    </row>
    <row r="99" spans="2:12" s="81" customFormat="1" ht="24.95" customHeight="1">
      <c r="B99" s="82"/>
      <c r="D99" s="83" t="s">
        <v>3111</v>
      </c>
      <c r="E99" s="84"/>
      <c r="F99" s="84"/>
      <c r="G99" s="84"/>
      <c r="H99" s="84"/>
      <c r="I99" s="84"/>
      <c r="J99" s="85">
        <f>J124</f>
        <v>0</v>
      </c>
      <c r="L99" s="82"/>
    </row>
    <row r="100" spans="2:12" s="81" customFormat="1" ht="24.95" customHeight="1">
      <c r="B100" s="82"/>
      <c r="D100" s="83" t="s">
        <v>2681</v>
      </c>
      <c r="E100" s="84"/>
      <c r="F100" s="84"/>
      <c r="G100" s="84"/>
      <c r="H100" s="84"/>
      <c r="I100" s="84"/>
      <c r="J100" s="85">
        <f>J159</f>
        <v>0</v>
      </c>
      <c r="L100" s="82"/>
    </row>
    <row r="101" spans="2:12" s="238" customFormat="1" ht="19.9" customHeight="1">
      <c r="B101" s="86"/>
      <c r="D101" s="87" t="s">
        <v>2682</v>
      </c>
      <c r="E101" s="88"/>
      <c r="F101" s="88"/>
      <c r="G101" s="88"/>
      <c r="H101" s="88"/>
      <c r="I101" s="88"/>
      <c r="J101" s="89">
        <f>J160</f>
        <v>0</v>
      </c>
      <c r="L101" s="86"/>
    </row>
    <row r="102" spans="1:31" s="49" customFormat="1" ht="21.75" customHeight="1">
      <c r="A102" s="47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s="49" customFormat="1" ht="6.95" customHeight="1">
      <c r="A103" s="47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4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="38" customFormat="1" ht="12"/>
    <row r="105" s="38" customFormat="1" ht="12"/>
    <row r="106" s="38" customFormat="1" ht="12"/>
    <row r="107" spans="1:31" s="49" customFormat="1" ht="6.95" customHeight="1">
      <c r="A107" s="47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4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s="49" customFormat="1" ht="24.95" customHeight="1">
      <c r="A108" s="47"/>
      <c r="B108" s="46"/>
      <c r="C108" s="43" t="s">
        <v>283</v>
      </c>
      <c r="D108" s="47"/>
      <c r="E108" s="47"/>
      <c r="F108" s="47"/>
      <c r="G108" s="47"/>
      <c r="H108" s="47"/>
      <c r="I108" s="47"/>
      <c r="J108" s="47"/>
      <c r="K108" s="47"/>
      <c r="L108" s="4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s="49" customFormat="1" ht="6.95" customHeight="1">
      <c r="A109" s="47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s="49" customFormat="1" ht="12" customHeight="1">
      <c r="A110" s="47"/>
      <c r="B110" s="46"/>
      <c r="C110" s="45" t="s">
        <v>16</v>
      </c>
      <c r="D110" s="47"/>
      <c r="E110" s="47"/>
      <c r="F110" s="47"/>
      <c r="G110" s="47"/>
      <c r="H110" s="47"/>
      <c r="I110" s="47"/>
      <c r="J110" s="47"/>
      <c r="K110" s="47"/>
      <c r="L110" s="4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s="49" customFormat="1" ht="16.5" customHeight="1">
      <c r="A111" s="47"/>
      <c r="B111" s="46"/>
      <c r="C111" s="47"/>
      <c r="D111" s="47"/>
      <c r="E111" s="292" t="str">
        <f>E7</f>
        <v>Expozice Jihozápadní Afrika, ZOO Dvůr Králové a.s. - Změna B, 2.etapa</v>
      </c>
      <c r="F111" s="293"/>
      <c r="G111" s="293"/>
      <c r="H111" s="293"/>
      <c r="I111" s="47"/>
      <c r="J111" s="47"/>
      <c r="K111" s="47"/>
      <c r="L111" s="48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2:12" s="38" customFormat="1" ht="12" customHeight="1">
      <c r="B112" s="42"/>
      <c r="C112" s="45" t="s">
        <v>171</v>
      </c>
      <c r="L112" s="42"/>
    </row>
    <row r="113" spans="1:31" s="49" customFormat="1" ht="16.5" customHeight="1">
      <c r="A113" s="47"/>
      <c r="B113" s="46"/>
      <c r="C113" s="47"/>
      <c r="D113" s="47"/>
      <c r="E113" s="292" t="s">
        <v>175</v>
      </c>
      <c r="F113" s="291"/>
      <c r="G113" s="291"/>
      <c r="H113" s="291"/>
      <c r="I113" s="47"/>
      <c r="J113" s="47"/>
      <c r="K113" s="47"/>
      <c r="L113" s="4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s="49" customFormat="1" ht="12" customHeight="1">
      <c r="A114" s="47"/>
      <c r="B114" s="46"/>
      <c r="C114" s="45" t="s">
        <v>179</v>
      </c>
      <c r="D114" s="47"/>
      <c r="E114" s="47"/>
      <c r="F114" s="47"/>
      <c r="G114" s="47"/>
      <c r="H114" s="47"/>
      <c r="I114" s="47"/>
      <c r="J114" s="47"/>
      <c r="K114" s="47"/>
      <c r="L114" s="4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s="49" customFormat="1" ht="16.5" customHeight="1">
      <c r="A115" s="47"/>
      <c r="B115" s="46"/>
      <c r="C115" s="47"/>
      <c r="D115" s="47"/>
      <c r="E115" s="249" t="str">
        <f>E11</f>
        <v>gb3 - ČBV-technologické zařízení - změna B, 2.etapa</v>
      </c>
      <c r="F115" s="291"/>
      <c r="G115" s="291"/>
      <c r="H115" s="291"/>
      <c r="I115" s="47"/>
      <c r="J115" s="47"/>
      <c r="K115" s="47"/>
      <c r="L115" s="4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s="49" customFormat="1" ht="6.95" customHeight="1">
      <c r="A116" s="47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s="49" customFormat="1" ht="12" customHeight="1">
      <c r="A117" s="47"/>
      <c r="B117" s="46"/>
      <c r="C117" s="45" t="s">
        <v>20</v>
      </c>
      <c r="D117" s="47"/>
      <c r="E117" s="47"/>
      <c r="F117" s="50" t="str">
        <f>F14</f>
        <v>Dvůr Králové nad Labem</v>
      </c>
      <c r="G117" s="47"/>
      <c r="H117" s="47"/>
      <c r="I117" s="45" t="s">
        <v>22</v>
      </c>
      <c r="J117" s="210">
        <f>IF(J14="","",J14)</f>
        <v>0</v>
      </c>
      <c r="K117" s="47"/>
      <c r="L117" s="4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49" customFormat="1" ht="6.95" customHeight="1">
      <c r="A118" s="47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1:31" s="49" customFormat="1" ht="40.15" customHeight="1">
      <c r="A119" s="47"/>
      <c r="B119" s="46"/>
      <c r="C119" s="45" t="s">
        <v>23</v>
      </c>
      <c r="D119" s="47"/>
      <c r="E119" s="47"/>
      <c r="F119" s="50" t="str">
        <f>E17</f>
        <v>ZOO Dvůr Králové a.s., Štefánikova 1029, D.K.n.L.</v>
      </c>
      <c r="G119" s="47"/>
      <c r="H119" s="47"/>
      <c r="I119" s="45" t="s">
        <v>29</v>
      </c>
      <c r="J119" s="77" t="str">
        <f>E23</f>
        <v>Projektis spol. s r.o., Legionářská 562, D.K.n.L.</v>
      </c>
      <c r="K119" s="47"/>
      <c r="L119" s="4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1:31" s="49" customFormat="1" ht="15.2" customHeight="1">
      <c r="A120" s="47"/>
      <c r="B120" s="46"/>
      <c r="C120" s="45" t="s">
        <v>27</v>
      </c>
      <c r="D120" s="47"/>
      <c r="E120" s="47"/>
      <c r="F120" s="50" t="str">
        <f>IF(E20="","",E20)</f>
        <v>Vyplň údaj</v>
      </c>
      <c r="G120" s="47"/>
      <c r="H120" s="47"/>
      <c r="I120" s="45" t="s">
        <v>32</v>
      </c>
      <c r="J120" s="77" t="str">
        <f>E26</f>
        <v>ing. V. Švehla</v>
      </c>
      <c r="K120" s="47"/>
      <c r="L120" s="4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1:31" s="49" customFormat="1" ht="10.35" customHeight="1">
      <c r="A121" s="47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1:31" s="99" customFormat="1" ht="29.25" customHeight="1">
      <c r="A122" s="90"/>
      <c r="B122" s="91"/>
      <c r="C122" s="92" t="s">
        <v>284</v>
      </c>
      <c r="D122" s="93" t="s">
        <v>60</v>
      </c>
      <c r="E122" s="93" t="s">
        <v>56</v>
      </c>
      <c r="F122" s="93" t="s">
        <v>57</v>
      </c>
      <c r="G122" s="93" t="s">
        <v>285</v>
      </c>
      <c r="H122" s="93" t="s">
        <v>286</v>
      </c>
      <c r="I122" s="93" t="s">
        <v>287</v>
      </c>
      <c r="J122" s="93" t="s">
        <v>258</v>
      </c>
      <c r="K122" s="94" t="s">
        <v>288</v>
      </c>
      <c r="L122" s="95"/>
      <c r="M122" s="96" t="s">
        <v>1</v>
      </c>
      <c r="N122" s="97" t="s">
        <v>39</v>
      </c>
      <c r="O122" s="97" t="s">
        <v>289</v>
      </c>
      <c r="P122" s="97" t="s">
        <v>290</v>
      </c>
      <c r="Q122" s="97" t="s">
        <v>291</v>
      </c>
      <c r="R122" s="97" t="s">
        <v>292</v>
      </c>
      <c r="S122" s="97" t="s">
        <v>293</v>
      </c>
      <c r="T122" s="98" t="s">
        <v>294</v>
      </c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63" s="49" customFormat="1" ht="22.9" customHeight="1">
      <c r="A123" s="47"/>
      <c r="B123" s="46"/>
      <c r="C123" s="100" t="s">
        <v>295</v>
      </c>
      <c r="D123" s="47"/>
      <c r="E123" s="47"/>
      <c r="F123" s="47"/>
      <c r="G123" s="47"/>
      <c r="H123" s="47"/>
      <c r="I123" s="47"/>
      <c r="J123" s="101">
        <f>BK123</f>
        <v>0</v>
      </c>
      <c r="K123" s="47"/>
      <c r="L123" s="46"/>
      <c r="M123" s="102"/>
      <c r="N123" s="103"/>
      <c r="O123" s="55"/>
      <c r="P123" s="104">
        <f>P124+P159</f>
        <v>0</v>
      </c>
      <c r="Q123" s="55"/>
      <c r="R123" s="104">
        <f>R124+R159</f>
        <v>2.458</v>
      </c>
      <c r="S123" s="55"/>
      <c r="T123" s="105">
        <f>T124+T159</f>
        <v>0</v>
      </c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T123" s="39" t="s">
        <v>74</v>
      </c>
      <c r="AU123" s="39" t="s">
        <v>260</v>
      </c>
      <c r="BK123" s="106">
        <f>BK124+BK159</f>
        <v>0</v>
      </c>
    </row>
    <row r="124" spans="2:63" s="107" customFormat="1" ht="25.9" customHeight="1">
      <c r="B124" s="108"/>
      <c r="D124" s="109" t="s">
        <v>74</v>
      </c>
      <c r="E124" s="110" t="s">
        <v>3112</v>
      </c>
      <c r="F124" s="110" t="s">
        <v>3113</v>
      </c>
      <c r="J124" s="111">
        <f>BK124</f>
        <v>0</v>
      </c>
      <c r="L124" s="108"/>
      <c r="M124" s="112"/>
      <c r="N124" s="113"/>
      <c r="O124" s="113"/>
      <c r="P124" s="114">
        <f>SUM(P125:P158)</f>
        <v>0</v>
      </c>
      <c r="Q124" s="113"/>
      <c r="R124" s="114">
        <f>SUM(R125:R158)</f>
        <v>2.458</v>
      </c>
      <c r="S124" s="113"/>
      <c r="T124" s="115">
        <f>SUM(T125:T158)</f>
        <v>0</v>
      </c>
      <c r="AR124" s="109" t="s">
        <v>83</v>
      </c>
      <c r="AT124" s="116" t="s">
        <v>74</v>
      </c>
      <c r="AU124" s="116" t="s">
        <v>75</v>
      </c>
      <c r="AY124" s="109" t="s">
        <v>298</v>
      </c>
      <c r="BK124" s="117">
        <f>SUM(BK125:BK158)</f>
        <v>0</v>
      </c>
    </row>
    <row r="125" spans="1:65" s="49" customFormat="1" ht="62.65" customHeight="1">
      <c r="A125" s="47"/>
      <c r="B125" s="46"/>
      <c r="C125" s="135" t="s">
        <v>8</v>
      </c>
      <c r="D125" s="135" t="s">
        <v>300</v>
      </c>
      <c r="E125" s="136" t="s">
        <v>3114</v>
      </c>
      <c r="F125" s="137" t="s">
        <v>3115</v>
      </c>
      <c r="G125" s="138" t="s">
        <v>438</v>
      </c>
      <c r="H125" s="139">
        <v>2</v>
      </c>
      <c r="I125" s="23"/>
      <c r="J125" s="140">
        <f aca="true" t="shared" si="0" ref="J125:J158">ROUND(I125*H125,0)</f>
        <v>0</v>
      </c>
      <c r="K125" s="137" t="s">
        <v>1</v>
      </c>
      <c r="L125" s="46"/>
      <c r="M125" s="141" t="s">
        <v>1</v>
      </c>
      <c r="N125" s="142" t="s">
        <v>40</v>
      </c>
      <c r="O125" s="129"/>
      <c r="P125" s="130">
        <f aca="true" t="shared" si="1" ref="P125:P158">O125*H125</f>
        <v>0</v>
      </c>
      <c r="Q125" s="130">
        <v>0</v>
      </c>
      <c r="R125" s="130">
        <f aca="true" t="shared" si="2" ref="R125:R158">Q125*H125</f>
        <v>0</v>
      </c>
      <c r="S125" s="130">
        <v>0</v>
      </c>
      <c r="T125" s="131">
        <f aca="true" t="shared" si="3" ref="T125:T158">S125*H125</f>
        <v>0</v>
      </c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R125" s="132" t="s">
        <v>8</v>
      </c>
      <c r="AT125" s="132" t="s">
        <v>300</v>
      </c>
      <c r="AU125" s="132" t="s">
        <v>8</v>
      </c>
      <c r="AY125" s="39" t="s">
        <v>298</v>
      </c>
      <c r="BE125" s="133">
        <f aca="true" t="shared" si="4" ref="BE125:BE158">IF(N125="základní",J125,0)</f>
        <v>0</v>
      </c>
      <c r="BF125" s="133">
        <f aca="true" t="shared" si="5" ref="BF125:BF158">IF(N125="snížená",J125,0)</f>
        <v>0</v>
      </c>
      <c r="BG125" s="133">
        <f aca="true" t="shared" si="6" ref="BG125:BG158">IF(N125="zákl. přenesená",J125,0)</f>
        <v>0</v>
      </c>
      <c r="BH125" s="133">
        <f aca="true" t="shared" si="7" ref="BH125:BH158">IF(N125="sníž. přenesená",J125,0)</f>
        <v>0</v>
      </c>
      <c r="BI125" s="133">
        <f aca="true" t="shared" si="8" ref="BI125:BI158">IF(N125="nulová",J125,0)</f>
        <v>0</v>
      </c>
      <c r="BJ125" s="39" t="s">
        <v>8</v>
      </c>
      <c r="BK125" s="133">
        <f aca="true" t="shared" si="9" ref="BK125:BK158">ROUND(I125*H125,0)</f>
        <v>0</v>
      </c>
      <c r="BL125" s="39" t="s">
        <v>8</v>
      </c>
      <c r="BM125" s="132" t="s">
        <v>3116</v>
      </c>
    </row>
    <row r="126" spans="1:65" s="49" customFormat="1" ht="49.15" customHeight="1">
      <c r="A126" s="47"/>
      <c r="B126" s="46"/>
      <c r="C126" s="135" t="s">
        <v>83</v>
      </c>
      <c r="D126" s="135" t="s">
        <v>300</v>
      </c>
      <c r="E126" s="136" t="s">
        <v>3117</v>
      </c>
      <c r="F126" s="137" t="s">
        <v>3118</v>
      </c>
      <c r="G126" s="138" t="s">
        <v>438</v>
      </c>
      <c r="H126" s="139">
        <v>3</v>
      </c>
      <c r="I126" s="23"/>
      <c r="J126" s="140">
        <f t="shared" si="0"/>
        <v>0</v>
      </c>
      <c r="K126" s="137" t="s">
        <v>1</v>
      </c>
      <c r="L126" s="46"/>
      <c r="M126" s="141" t="s">
        <v>1</v>
      </c>
      <c r="N126" s="142" t="s">
        <v>40</v>
      </c>
      <c r="O126" s="129"/>
      <c r="P126" s="130">
        <f t="shared" si="1"/>
        <v>0</v>
      </c>
      <c r="Q126" s="130">
        <v>0</v>
      </c>
      <c r="R126" s="130">
        <f t="shared" si="2"/>
        <v>0</v>
      </c>
      <c r="S126" s="130">
        <v>0</v>
      </c>
      <c r="T126" s="131">
        <f t="shared" si="3"/>
        <v>0</v>
      </c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R126" s="132" t="s">
        <v>8</v>
      </c>
      <c r="AT126" s="132" t="s">
        <v>300</v>
      </c>
      <c r="AU126" s="132" t="s">
        <v>8</v>
      </c>
      <c r="AY126" s="39" t="s">
        <v>298</v>
      </c>
      <c r="BE126" s="133">
        <f t="shared" si="4"/>
        <v>0</v>
      </c>
      <c r="BF126" s="133">
        <f t="shared" si="5"/>
        <v>0</v>
      </c>
      <c r="BG126" s="133">
        <f t="shared" si="6"/>
        <v>0</v>
      </c>
      <c r="BH126" s="133">
        <f t="shared" si="7"/>
        <v>0</v>
      </c>
      <c r="BI126" s="133">
        <f t="shared" si="8"/>
        <v>0</v>
      </c>
      <c r="BJ126" s="39" t="s">
        <v>8</v>
      </c>
      <c r="BK126" s="133">
        <f t="shared" si="9"/>
        <v>0</v>
      </c>
      <c r="BL126" s="39" t="s">
        <v>8</v>
      </c>
      <c r="BM126" s="132" t="s">
        <v>3119</v>
      </c>
    </row>
    <row r="127" spans="1:65" s="49" customFormat="1" ht="62.65" customHeight="1">
      <c r="A127" s="47"/>
      <c r="B127" s="46"/>
      <c r="C127" s="135" t="s">
        <v>310</v>
      </c>
      <c r="D127" s="135" t="s">
        <v>300</v>
      </c>
      <c r="E127" s="136" t="s">
        <v>3120</v>
      </c>
      <c r="F127" s="137" t="s">
        <v>3121</v>
      </c>
      <c r="G127" s="138" t="s">
        <v>438</v>
      </c>
      <c r="H127" s="139">
        <v>1</v>
      </c>
      <c r="I127" s="23"/>
      <c r="J127" s="140">
        <f t="shared" si="0"/>
        <v>0</v>
      </c>
      <c r="K127" s="137" t="s">
        <v>1</v>
      </c>
      <c r="L127" s="46"/>
      <c r="M127" s="141" t="s">
        <v>1</v>
      </c>
      <c r="N127" s="142" t="s">
        <v>40</v>
      </c>
      <c r="O127" s="129"/>
      <c r="P127" s="130">
        <f t="shared" si="1"/>
        <v>0</v>
      </c>
      <c r="Q127" s="130">
        <v>0</v>
      </c>
      <c r="R127" s="130">
        <f t="shared" si="2"/>
        <v>0</v>
      </c>
      <c r="S127" s="130">
        <v>0</v>
      </c>
      <c r="T127" s="131">
        <f t="shared" si="3"/>
        <v>0</v>
      </c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R127" s="132" t="s">
        <v>8</v>
      </c>
      <c r="AT127" s="132" t="s">
        <v>300</v>
      </c>
      <c r="AU127" s="132" t="s">
        <v>8</v>
      </c>
      <c r="AY127" s="39" t="s">
        <v>298</v>
      </c>
      <c r="BE127" s="133">
        <f t="shared" si="4"/>
        <v>0</v>
      </c>
      <c r="BF127" s="133">
        <f t="shared" si="5"/>
        <v>0</v>
      </c>
      <c r="BG127" s="133">
        <f t="shared" si="6"/>
        <v>0</v>
      </c>
      <c r="BH127" s="133">
        <f t="shared" si="7"/>
        <v>0</v>
      </c>
      <c r="BI127" s="133">
        <f t="shared" si="8"/>
        <v>0</v>
      </c>
      <c r="BJ127" s="39" t="s">
        <v>8</v>
      </c>
      <c r="BK127" s="133">
        <f t="shared" si="9"/>
        <v>0</v>
      </c>
      <c r="BL127" s="39" t="s">
        <v>8</v>
      </c>
      <c r="BM127" s="132" t="s">
        <v>3122</v>
      </c>
    </row>
    <row r="128" spans="1:65" s="49" customFormat="1" ht="24.2" customHeight="1">
      <c r="A128" s="47"/>
      <c r="B128" s="46"/>
      <c r="C128" s="135" t="s">
        <v>304</v>
      </c>
      <c r="D128" s="135" t="s">
        <v>300</v>
      </c>
      <c r="E128" s="136" t="s">
        <v>3123</v>
      </c>
      <c r="F128" s="137" t="s">
        <v>3124</v>
      </c>
      <c r="G128" s="138" t="s">
        <v>438</v>
      </c>
      <c r="H128" s="139">
        <v>1</v>
      </c>
      <c r="I128" s="23"/>
      <c r="J128" s="140">
        <f t="shared" si="0"/>
        <v>0</v>
      </c>
      <c r="K128" s="137" t="s">
        <v>1</v>
      </c>
      <c r="L128" s="46"/>
      <c r="M128" s="141" t="s">
        <v>1</v>
      </c>
      <c r="N128" s="142" t="s">
        <v>40</v>
      </c>
      <c r="O128" s="129"/>
      <c r="P128" s="130">
        <f t="shared" si="1"/>
        <v>0</v>
      </c>
      <c r="Q128" s="130">
        <v>0</v>
      </c>
      <c r="R128" s="130">
        <f t="shared" si="2"/>
        <v>0</v>
      </c>
      <c r="S128" s="130">
        <v>0</v>
      </c>
      <c r="T128" s="131">
        <f t="shared" si="3"/>
        <v>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R128" s="132" t="s">
        <v>8</v>
      </c>
      <c r="AT128" s="132" t="s">
        <v>300</v>
      </c>
      <c r="AU128" s="132" t="s">
        <v>8</v>
      </c>
      <c r="AY128" s="39" t="s">
        <v>298</v>
      </c>
      <c r="BE128" s="133">
        <f t="shared" si="4"/>
        <v>0</v>
      </c>
      <c r="BF128" s="133">
        <f t="shared" si="5"/>
        <v>0</v>
      </c>
      <c r="BG128" s="133">
        <f t="shared" si="6"/>
        <v>0</v>
      </c>
      <c r="BH128" s="133">
        <f t="shared" si="7"/>
        <v>0</v>
      </c>
      <c r="BI128" s="133">
        <f t="shared" si="8"/>
        <v>0</v>
      </c>
      <c r="BJ128" s="39" t="s">
        <v>8</v>
      </c>
      <c r="BK128" s="133">
        <f t="shared" si="9"/>
        <v>0</v>
      </c>
      <c r="BL128" s="39" t="s">
        <v>8</v>
      </c>
      <c r="BM128" s="132" t="s">
        <v>3125</v>
      </c>
    </row>
    <row r="129" spans="1:65" s="49" customFormat="1" ht="37.9" customHeight="1">
      <c r="A129" s="47"/>
      <c r="B129" s="46"/>
      <c r="C129" s="135" t="s">
        <v>327</v>
      </c>
      <c r="D129" s="135" t="s">
        <v>300</v>
      </c>
      <c r="E129" s="136" t="s">
        <v>3126</v>
      </c>
      <c r="F129" s="137" t="s">
        <v>3127</v>
      </c>
      <c r="G129" s="138" t="s">
        <v>438</v>
      </c>
      <c r="H129" s="139">
        <v>1</v>
      </c>
      <c r="I129" s="23"/>
      <c r="J129" s="140">
        <f t="shared" si="0"/>
        <v>0</v>
      </c>
      <c r="K129" s="137" t="s">
        <v>1</v>
      </c>
      <c r="L129" s="46"/>
      <c r="M129" s="141" t="s">
        <v>1</v>
      </c>
      <c r="N129" s="142" t="s">
        <v>40</v>
      </c>
      <c r="O129" s="129"/>
      <c r="P129" s="130">
        <f t="shared" si="1"/>
        <v>0</v>
      </c>
      <c r="Q129" s="130">
        <v>0</v>
      </c>
      <c r="R129" s="130">
        <f t="shared" si="2"/>
        <v>0</v>
      </c>
      <c r="S129" s="130">
        <v>0</v>
      </c>
      <c r="T129" s="131">
        <f t="shared" si="3"/>
        <v>0</v>
      </c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R129" s="132" t="s">
        <v>8</v>
      </c>
      <c r="AT129" s="132" t="s">
        <v>300</v>
      </c>
      <c r="AU129" s="132" t="s">
        <v>8</v>
      </c>
      <c r="AY129" s="39" t="s">
        <v>298</v>
      </c>
      <c r="BE129" s="133">
        <f t="shared" si="4"/>
        <v>0</v>
      </c>
      <c r="BF129" s="133">
        <f t="shared" si="5"/>
        <v>0</v>
      </c>
      <c r="BG129" s="133">
        <f t="shared" si="6"/>
        <v>0</v>
      </c>
      <c r="BH129" s="133">
        <f t="shared" si="7"/>
        <v>0</v>
      </c>
      <c r="BI129" s="133">
        <f t="shared" si="8"/>
        <v>0</v>
      </c>
      <c r="BJ129" s="39" t="s">
        <v>8</v>
      </c>
      <c r="BK129" s="133">
        <f t="shared" si="9"/>
        <v>0</v>
      </c>
      <c r="BL129" s="39" t="s">
        <v>8</v>
      </c>
      <c r="BM129" s="132" t="s">
        <v>3128</v>
      </c>
    </row>
    <row r="130" spans="1:65" s="49" customFormat="1" ht="14.45" customHeight="1">
      <c r="A130" s="47"/>
      <c r="B130" s="46"/>
      <c r="C130" s="135" t="s">
        <v>332</v>
      </c>
      <c r="D130" s="135" t="s">
        <v>300</v>
      </c>
      <c r="E130" s="136" t="s">
        <v>3129</v>
      </c>
      <c r="F130" s="137" t="s">
        <v>3130</v>
      </c>
      <c r="G130" s="138" t="s">
        <v>3131</v>
      </c>
      <c r="H130" s="139">
        <v>2600</v>
      </c>
      <c r="I130" s="23"/>
      <c r="J130" s="140">
        <f t="shared" si="0"/>
        <v>0</v>
      </c>
      <c r="K130" s="137" t="s">
        <v>1</v>
      </c>
      <c r="L130" s="46"/>
      <c r="M130" s="141" t="s">
        <v>1</v>
      </c>
      <c r="N130" s="142" t="s">
        <v>40</v>
      </c>
      <c r="O130" s="129"/>
      <c r="P130" s="130">
        <f t="shared" si="1"/>
        <v>0</v>
      </c>
      <c r="Q130" s="130">
        <v>0</v>
      </c>
      <c r="R130" s="130">
        <f t="shared" si="2"/>
        <v>0</v>
      </c>
      <c r="S130" s="130">
        <v>0</v>
      </c>
      <c r="T130" s="131">
        <f t="shared" si="3"/>
        <v>0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R130" s="132" t="s">
        <v>8</v>
      </c>
      <c r="AT130" s="132" t="s">
        <v>300</v>
      </c>
      <c r="AU130" s="132" t="s">
        <v>8</v>
      </c>
      <c r="AY130" s="39" t="s">
        <v>298</v>
      </c>
      <c r="BE130" s="133">
        <f t="shared" si="4"/>
        <v>0</v>
      </c>
      <c r="BF130" s="133">
        <f t="shared" si="5"/>
        <v>0</v>
      </c>
      <c r="BG130" s="133">
        <f t="shared" si="6"/>
        <v>0</v>
      </c>
      <c r="BH130" s="133">
        <f t="shared" si="7"/>
        <v>0</v>
      </c>
      <c r="BI130" s="133">
        <f t="shared" si="8"/>
        <v>0</v>
      </c>
      <c r="BJ130" s="39" t="s">
        <v>8</v>
      </c>
      <c r="BK130" s="133">
        <f t="shared" si="9"/>
        <v>0</v>
      </c>
      <c r="BL130" s="39" t="s">
        <v>8</v>
      </c>
      <c r="BM130" s="132" t="s">
        <v>3132</v>
      </c>
    </row>
    <row r="131" spans="1:65" s="49" customFormat="1" ht="24.2" customHeight="1">
      <c r="A131" s="47"/>
      <c r="B131" s="46"/>
      <c r="C131" s="135" t="s">
        <v>336</v>
      </c>
      <c r="D131" s="135" t="s">
        <v>300</v>
      </c>
      <c r="E131" s="136" t="s">
        <v>3133</v>
      </c>
      <c r="F131" s="137" t="s">
        <v>3134</v>
      </c>
      <c r="G131" s="138" t="s">
        <v>438</v>
      </c>
      <c r="H131" s="139">
        <v>1</v>
      </c>
      <c r="I131" s="23"/>
      <c r="J131" s="140">
        <f t="shared" si="0"/>
        <v>0</v>
      </c>
      <c r="K131" s="137" t="s">
        <v>1</v>
      </c>
      <c r="L131" s="46"/>
      <c r="M131" s="141" t="s">
        <v>1</v>
      </c>
      <c r="N131" s="142" t="s">
        <v>40</v>
      </c>
      <c r="O131" s="129"/>
      <c r="P131" s="130">
        <f t="shared" si="1"/>
        <v>0</v>
      </c>
      <c r="Q131" s="130">
        <v>0</v>
      </c>
      <c r="R131" s="130">
        <f t="shared" si="2"/>
        <v>0</v>
      </c>
      <c r="S131" s="130">
        <v>0</v>
      </c>
      <c r="T131" s="131">
        <f t="shared" si="3"/>
        <v>0</v>
      </c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R131" s="132" t="s">
        <v>8</v>
      </c>
      <c r="AT131" s="132" t="s">
        <v>300</v>
      </c>
      <c r="AU131" s="132" t="s">
        <v>8</v>
      </c>
      <c r="AY131" s="39" t="s">
        <v>298</v>
      </c>
      <c r="BE131" s="133">
        <f t="shared" si="4"/>
        <v>0</v>
      </c>
      <c r="BF131" s="133">
        <f t="shared" si="5"/>
        <v>0</v>
      </c>
      <c r="BG131" s="133">
        <f t="shared" si="6"/>
        <v>0</v>
      </c>
      <c r="BH131" s="133">
        <f t="shared" si="7"/>
        <v>0</v>
      </c>
      <c r="BI131" s="133">
        <f t="shared" si="8"/>
        <v>0</v>
      </c>
      <c r="BJ131" s="39" t="s">
        <v>8</v>
      </c>
      <c r="BK131" s="133">
        <f t="shared" si="9"/>
        <v>0</v>
      </c>
      <c r="BL131" s="39" t="s">
        <v>8</v>
      </c>
      <c r="BM131" s="132" t="s">
        <v>3135</v>
      </c>
    </row>
    <row r="132" spans="1:65" s="49" customFormat="1" ht="37.9" customHeight="1">
      <c r="A132" s="47"/>
      <c r="B132" s="46"/>
      <c r="C132" s="135" t="s">
        <v>344</v>
      </c>
      <c r="D132" s="135" t="s">
        <v>300</v>
      </c>
      <c r="E132" s="136" t="s">
        <v>3136</v>
      </c>
      <c r="F132" s="137" t="s">
        <v>3137</v>
      </c>
      <c r="G132" s="138" t="s">
        <v>438</v>
      </c>
      <c r="H132" s="139">
        <v>2</v>
      </c>
      <c r="I132" s="23"/>
      <c r="J132" s="140">
        <f t="shared" si="0"/>
        <v>0</v>
      </c>
      <c r="K132" s="137" t="s">
        <v>1</v>
      </c>
      <c r="L132" s="46"/>
      <c r="M132" s="141" t="s">
        <v>1</v>
      </c>
      <c r="N132" s="142" t="s">
        <v>40</v>
      </c>
      <c r="O132" s="129"/>
      <c r="P132" s="130">
        <f t="shared" si="1"/>
        <v>0</v>
      </c>
      <c r="Q132" s="130">
        <v>0</v>
      </c>
      <c r="R132" s="130">
        <f t="shared" si="2"/>
        <v>0</v>
      </c>
      <c r="S132" s="130">
        <v>0</v>
      </c>
      <c r="T132" s="131">
        <f t="shared" si="3"/>
        <v>0</v>
      </c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R132" s="132" t="s">
        <v>8</v>
      </c>
      <c r="AT132" s="132" t="s">
        <v>300</v>
      </c>
      <c r="AU132" s="132" t="s">
        <v>8</v>
      </c>
      <c r="AY132" s="39" t="s">
        <v>298</v>
      </c>
      <c r="BE132" s="133">
        <f t="shared" si="4"/>
        <v>0</v>
      </c>
      <c r="BF132" s="133">
        <f t="shared" si="5"/>
        <v>0</v>
      </c>
      <c r="BG132" s="133">
        <f t="shared" si="6"/>
        <v>0</v>
      </c>
      <c r="BH132" s="133">
        <f t="shared" si="7"/>
        <v>0</v>
      </c>
      <c r="BI132" s="133">
        <f t="shared" si="8"/>
        <v>0</v>
      </c>
      <c r="BJ132" s="39" t="s">
        <v>8</v>
      </c>
      <c r="BK132" s="133">
        <f t="shared" si="9"/>
        <v>0</v>
      </c>
      <c r="BL132" s="39" t="s">
        <v>8</v>
      </c>
      <c r="BM132" s="132" t="s">
        <v>3138</v>
      </c>
    </row>
    <row r="133" spans="1:65" s="49" customFormat="1" ht="14.45" customHeight="1">
      <c r="A133" s="47"/>
      <c r="B133" s="46"/>
      <c r="C133" s="135" t="s">
        <v>340</v>
      </c>
      <c r="D133" s="135" t="s">
        <v>300</v>
      </c>
      <c r="E133" s="136" t="s">
        <v>3139</v>
      </c>
      <c r="F133" s="137" t="s">
        <v>3140</v>
      </c>
      <c r="G133" s="138" t="s">
        <v>1326</v>
      </c>
      <c r="H133" s="139">
        <v>2600</v>
      </c>
      <c r="I133" s="23"/>
      <c r="J133" s="140">
        <f t="shared" si="0"/>
        <v>0</v>
      </c>
      <c r="K133" s="137" t="s">
        <v>1</v>
      </c>
      <c r="L133" s="46"/>
      <c r="M133" s="141" t="s">
        <v>1</v>
      </c>
      <c r="N133" s="142" t="s">
        <v>40</v>
      </c>
      <c r="O133" s="129"/>
      <c r="P133" s="130">
        <f t="shared" si="1"/>
        <v>0</v>
      </c>
      <c r="Q133" s="130">
        <v>0</v>
      </c>
      <c r="R133" s="130">
        <f t="shared" si="2"/>
        <v>0</v>
      </c>
      <c r="S133" s="130">
        <v>0</v>
      </c>
      <c r="T133" s="131">
        <f t="shared" si="3"/>
        <v>0</v>
      </c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R133" s="132" t="s">
        <v>8</v>
      </c>
      <c r="AT133" s="132" t="s">
        <v>300</v>
      </c>
      <c r="AU133" s="132" t="s">
        <v>8</v>
      </c>
      <c r="AY133" s="39" t="s">
        <v>298</v>
      </c>
      <c r="BE133" s="133">
        <f t="shared" si="4"/>
        <v>0</v>
      </c>
      <c r="BF133" s="133">
        <f t="shared" si="5"/>
        <v>0</v>
      </c>
      <c r="BG133" s="133">
        <f t="shared" si="6"/>
        <v>0</v>
      </c>
      <c r="BH133" s="133">
        <f t="shared" si="7"/>
        <v>0</v>
      </c>
      <c r="BI133" s="133">
        <f t="shared" si="8"/>
        <v>0</v>
      </c>
      <c r="BJ133" s="39" t="s">
        <v>8</v>
      </c>
      <c r="BK133" s="133">
        <f t="shared" si="9"/>
        <v>0</v>
      </c>
      <c r="BL133" s="39" t="s">
        <v>8</v>
      </c>
      <c r="BM133" s="132" t="s">
        <v>3141</v>
      </c>
    </row>
    <row r="134" spans="1:65" s="49" customFormat="1" ht="14.45" customHeight="1">
      <c r="A134" s="47"/>
      <c r="B134" s="46"/>
      <c r="C134" s="135" t="s">
        <v>350</v>
      </c>
      <c r="D134" s="135" t="s">
        <v>300</v>
      </c>
      <c r="E134" s="136" t="s">
        <v>3142</v>
      </c>
      <c r="F134" s="137" t="s">
        <v>3143</v>
      </c>
      <c r="G134" s="138" t="s">
        <v>1326</v>
      </c>
      <c r="H134" s="139">
        <v>3600</v>
      </c>
      <c r="I134" s="23"/>
      <c r="J134" s="140">
        <f t="shared" si="0"/>
        <v>0</v>
      </c>
      <c r="K134" s="137" t="s">
        <v>1</v>
      </c>
      <c r="L134" s="46"/>
      <c r="M134" s="141" t="s">
        <v>1</v>
      </c>
      <c r="N134" s="142" t="s">
        <v>40</v>
      </c>
      <c r="O134" s="129"/>
      <c r="P134" s="130">
        <f t="shared" si="1"/>
        <v>0</v>
      </c>
      <c r="Q134" s="130">
        <v>0</v>
      </c>
      <c r="R134" s="130">
        <f t="shared" si="2"/>
        <v>0</v>
      </c>
      <c r="S134" s="130">
        <v>0</v>
      </c>
      <c r="T134" s="131">
        <f t="shared" si="3"/>
        <v>0</v>
      </c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R134" s="132" t="s">
        <v>8</v>
      </c>
      <c r="AT134" s="132" t="s">
        <v>300</v>
      </c>
      <c r="AU134" s="132" t="s">
        <v>8</v>
      </c>
      <c r="AY134" s="39" t="s">
        <v>298</v>
      </c>
      <c r="BE134" s="133">
        <f t="shared" si="4"/>
        <v>0</v>
      </c>
      <c r="BF134" s="133">
        <f t="shared" si="5"/>
        <v>0</v>
      </c>
      <c r="BG134" s="133">
        <f t="shared" si="6"/>
        <v>0</v>
      </c>
      <c r="BH134" s="133">
        <f t="shared" si="7"/>
        <v>0</v>
      </c>
      <c r="BI134" s="133">
        <f t="shared" si="8"/>
        <v>0</v>
      </c>
      <c r="BJ134" s="39" t="s">
        <v>8</v>
      </c>
      <c r="BK134" s="133">
        <f t="shared" si="9"/>
        <v>0</v>
      </c>
      <c r="BL134" s="39" t="s">
        <v>8</v>
      </c>
      <c r="BM134" s="132" t="s">
        <v>3144</v>
      </c>
    </row>
    <row r="135" spans="1:65" s="49" customFormat="1" ht="37.9" customHeight="1">
      <c r="A135" s="47"/>
      <c r="B135" s="46"/>
      <c r="C135" s="135" t="s">
        <v>357</v>
      </c>
      <c r="D135" s="135" t="s">
        <v>300</v>
      </c>
      <c r="E135" s="136" t="s">
        <v>3145</v>
      </c>
      <c r="F135" s="137" t="s">
        <v>3146</v>
      </c>
      <c r="G135" s="138" t="s">
        <v>438</v>
      </c>
      <c r="H135" s="139">
        <v>2</v>
      </c>
      <c r="I135" s="23"/>
      <c r="J135" s="140">
        <f t="shared" si="0"/>
        <v>0</v>
      </c>
      <c r="K135" s="137" t="s">
        <v>1</v>
      </c>
      <c r="L135" s="46"/>
      <c r="M135" s="141" t="s">
        <v>1</v>
      </c>
      <c r="N135" s="142" t="s">
        <v>40</v>
      </c>
      <c r="O135" s="129"/>
      <c r="P135" s="130">
        <f t="shared" si="1"/>
        <v>0</v>
      </c>
      <c r="Q135" s="130">
        <v>0</v>
      </c>
      <c r="R135" s="130">
        <f t="shared" si="2"/>
        <v>0</v>
      </c>
      <c r="S135" s="130">
        <v>0</v>
      </c>
      <c r="T135" s="131">
        <f t="shared" si="3"/>
        <v>0</v>
      </c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R135" s="132" t="s">
        <v>8</v>
      </c>
      <c r="AT135" s="132" t="s">
        <v>300</v>
      </c>
      <c r="AU135" s="132" t="s">
        <v>8</v>
      </c>
      <c r="AY135" s="39" t="s">
        <v>298</v>
      </c>
      <c r="BE135" s="133">
        <f t="shared" si="4"/>
        <v>0</v>
      </c>
      <c r="BF135" s="133">
        <f t="shared" si="5"/>
        <v>0</v>
      </c>
      <c r="BG135" s="133">
        <f t="shared" si="6"/>
        <v>0</v>
      </c>
      <c r="BH135" s="133">
        <f t="shared" si="7"/>
        <v>0</v>
      </c>
      <c r="BI135" s="133">
        <f t="shared" si="8"/>
        <v>0</v>
      </c>
      <c r="BJ135" s="39" t="s">
        <v>8</v>
      </c>
      <c r="BK135" s="133">
        <f t="shared" si="9"/>
        <v>0</v>
      </c>
      <c r="BL135" s="39" t="s">
        <v>8</v>
      </c>
      <c r="BM135" s="132" t="s">
        <v>3147</v>
      </c>
    </row>
    <row r="136" spans="1:65" s="49" customFormat="1" ht="14.45" customHeight="1">
      <c r="A136" s="47"/>
      <c r="B136" s="46"/>
      <c r="C136" s="135" t="s">
        <v>363</v>
      </c>
      <c r="D136" s="135" t="s">
        <v>300</v>
      </c>
      <c r="E136" s="136" t="s">
        <v>3148</v>
      </c>
      <c r="F136" s="137" t="s">
        <v>3149</v>
      </c>
      <c r="G136" s="138" t="s">
        <v>1326</v>
      </c>
      <c r="H136" s="139">
        <v>5000</v>
      </c>
      <c r="I136" s="23"/>
      <c r="J136" s="140">
        <f t="shared" si="0"/>
        <v>0</v>
      </c>
      <c r="K136" s="137" t="s">
        <v>1</v>
      </c>
      <c r="L136" s="46"/>
      <c r="M136" s="141" t="s">
        <v>1</v>
      </c>
      <c r="N136" s="142" t="s">
        <v>40</v>
      </c>
      <c r="O136" s="129"/>
      <c r="P136" s="130">
        <f t="shared" si="1"/>
        <v>0</v>
      </c>
      <c r="Q136" s="130">
        <v>0</v>
      </c>
      <c r="R136" s="130">
        <f t="shared" si="2"/>
        <v>0</v>
      </c>
      <c r="S136" s="130">
        <v>0</v>
      </c>
      <c r="T136" s="131">
        <f t="shared" si="3"/>
        <v>0</v>
      </c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R136" s="132" t="s">
        <v>8</v>
      </c>
      <c r="AT136" s="132" t="s">
        <v>300</v>
      </c>
      <c r="AU136" s="132" t="s">
        <v>8</v>
      </c>
      <c r="AY136" s="39" t="s">
        <v>298</v>
      </c>
      <c r="BE136" s="133">
        <f t="shared" si="4"/>
        <v>0</v>
      </c>
      <c r="BF136" s="133">
        <f t="shared" si="5"/>
        <v>0</v>
      </c>
      <c r="BG136" s="133">
        <f t="shared" si="6"/>
        <v>0</v>
      </c>
      <c r="BH136" s="133">
        <f t="shared" si="7"/>
        <v>0</v>
      </c>
      <c r="BI136" s="133">
        <f t="shared" si="8"/>
        <v>0</v>
      </c>
      <c r="BJ136" s="39" t="s">
        <v>8</v>
      </c>
      <c r="BK136" s="133">
        <f t="shared" si="9"/>
        <v>0</v>
      </c>
      <c r="BL136" s="39" t="s">
        <v>8</v>
      </c>
      <c r="BM136" s="132" t="s">
        <v>3150</v>
      </c>
    </row>
    <row r="137" spans="1:65" s="49" customFormat="1" ht="37.9" customHeight="1">
      <c r="A137" s="47"/>
      <c r="B137" s="46"/>
      <c r="C137" s="135" t="s">
        <v>367</v>
      </c>
      <c r="D137" s="135" t="s">
        <v>300</v>
      </c>
      <c r="E137" s="136" t="s">
        <v>3151</v>
      </c>
      <c r="F137" s="137" t="s">
        <v>3152</v>
      </c>
      <c r="G137" s="138" t="s">
        <v>438</v>
      </c>
      <c r="H137" s="139">
        <v>1</v>
      </c>
      <c r="I137" s="23"/>
      <c r="J137" s="140">
        <f t="shared" si="0"/>
        <v>0</v>
      </c>
      <c r="K137" s="137" t="s">
        <v>1</v>
      </c>
      <c r="L137" s="46"/>
      <c r="M137" s="141" t="s">
        <v>1</v>
      </c>
      <c r="N137" s="142" t="s">
        <v>40</v>
      </c>
      <c r="O137" s="129"/>
      <c r="P137" s="130">
        <f t="shared" si="1"/>
        <v>0</v>
      </c>
      <c r="Q137" s="130">
        <v>0</v>
      </c>
      <c r="R137" s="130">
        <f t="shared" si="2"/>
        <v>0</v>
      </c>
      <c r="S137" s="130">
        <v>0</v>
      </c>
      <c r="T137" s="131">
        <f t="shared" si="3"/>
        <v>0</v>
      </c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R137" s="132" t="s">
        <v>8</v>
      </c>
      <c r="AT137" s="132" t="s">
        <v>300</v>
      </c>
      <c r="AU137" s="132" t="s">
        <v>8</v>
      </c>
      <c r="AY137" s="39" t="s">
        <v>298</v>
      </c>
      <c r="BE137" s="133">
        <f t="shared" si="4"/>
        <v>0</v>
      </c>
      <c r="BF137" s="133">
        <f t="shared" si="5"/>
        <v>0</v>
      </c>
      <c r="BG137" s="133">
        <f t="shared" si="6"/>
        <v>0</v>
      </c>
      <c r="BH137" s="133">
        <f t="shared" si="7"/>
        <v>0</v>
      </c>
      <c r="BI137" s="133">
        <f t="shared" si="8"/>
        <v>0</v>
      </c>
      <c r="BJ137" s="39" t="s">
        <v>8</v>
      </c>
      <c r="BK137" s="133">
        <f t="shared" si="9"/>
        <v>0</v>
      </c>
      <c r="BL137" s="39" t="s">
        <v>8</v>
      </c>
      <c r="BM137" s="132" t="s">
        <v>3153</v>
      </c>
    </row>
    <row r="138" spans="1:65" s="49" customFormat="1" ht="24.2" customHeight="1">
      <c r="A138" s="47"/>
      <c r="B138" s="46"/>
      <c r="C138" s="135" t="s">
        <v>371</v>
      </c>
      <c r="D138" s="135" t="s">
        <v>300</v>
      </c>
      <c r="E138" s="136" t="s">
        <v>3154</v>
      </c>
      <c r="F138" s="137" t="s">
        <v>3155</v>
      </c>
      <c r="G138" s="138" t="s">
        <v>438</v>
      </c>
      <c r="H138" s="139">
        <v>1</v>
      </c>
      <c r="I138" s="23"/>
      <c r="J138" s="140">
        <f t="shared" si="0"/>
        <v>0</v>
      </c>
      <c r="K138" s="137" t="s">
        <v>1</v>
      </c>
      <c r="L138" s="46"/>
      <c r="M138" s="141" t="s">
        <v>1</v>
      </c>
      <c r="N138" s="142" t="s">
        <v>40</v>
      </c>
      <c r="O138" s="129"/>
      <c r="P138" s="130">
        <f t="shared" si="1"/>
        <v>0</v>
      </c>
      <c r="Q138" s="130">
        <v>0</v>
      </c>
      <c r="R138" s="130">
        <f t="shared" si="2"/>
        <v>0</v>
      </c>
      <c r="S138" s="130">
        <v>0</v>
      </c>
      <c r="T138" s="131">
        <f t="shared" si="3"/>
        <v>0</v>
      </c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R138" s="132" t="s">
        <v>8</v>
      </c>
      <c r="AT138" s="132" t="s">
        <v>300</v>
      </c>
      <c r="AU138" s="132" t="s">
        <v>8</v>
      </c>
      <c r="AY138" s="39" t="s">
        <v>298</v>
      </c>
      <c r="BE138" s="133">
        <f t="shared" si="4"/>
        <v>0</v>
      </c>
      <c r="BF138" s="133">
        <f t="shared" si="5"/>
        <v>0</v>
      </c>
      <c r="BG138" s="133">
        <f t="shared" si="6"/>
        <v>0</v>
      </c>
      <c r="BH138" s="133">
        <f t="shared" si="7"/>
        <v>0</v>
      </c>
      <c r="BI138" s="133">
        <f t="shared" si="8"/>
        <v>0</v>
      </c>
      <c r="BJ138" s="39" t="s">
        <v>8</v>
      </c>
      <c r="BK138" s="133">
        <f t="shared" si="9"/>
        <v>0</v>
      </c>
      <c r="BL138" s="39" t="s">
        <v>8</v>
      </c>
      <c r="BM138" s="132" t="s">
        <v>3156</v>
      </c>
    </row>
    <row r="139" spans="1:65" s="49" customFormat="1" ht="37.9" customHeight="1">
      <c r="A139" s="47"/>
      <c r="B139" s="46"/>
      <c r="C139" s="135" t="s">
        <v>9</v>
      </c>
      <c r="D139" s="135" t="s">
        <v>300</v>
      </c>
      <c r="E139" s="136" t="s">
        <v>3157</v>
      </c>
      <c r="F139" s="137" t="s">
        <v>3158</v>
      </c>
      <c r="G139" s="138" t="s">
        <v>438</v>
      </c>
      <c r="H139" s="139">
        <v>1</v>
      </c>
      <c r="I139" s="23"/>
      <c r="J139" s="140">
        <f t="shared" si="0"/>
        <v>0</v>
      </c>
      <c r="K139" s="137" t="s">
        <v>1</v>
      </c>
      <c r="L139" s="46"/>
      <c r="M139" s="141" t="s">
        <v>1</v>
      </c>
      <c r="N139" s="142" t="s">
        <v>40</v>
      </c>
      <c r="O139" s="129"/>
      <c r="P139" s="130">
        <f t="shared" si="1"/>
        <v>0</v>
      </c>
      <c r="Q139" s="130">
        <v>0</v>
      </c>
      <c r="R139" s="130">
        <f t="shared" si="2"/>
        <v>0</v>
      </c>
      <c r="S139" s="130">
        <v>0</v>
      </c>
      <c r="T139" s="131">
        <f t="shared" si="3"/>
        <v>0</v>
      </c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R139" s="132" t="s">
        <v>8</v>
      </c>
      <c r="AT139" s="132" t="s">
        <v>300</v>
      </c>
      <c r="AU139" s="132" t="s">
        <v>8</v>
      </c>
      <c r="AY139" s="39" t="s">
        <v>298</v>
      </c>
      <c r="BE139" s="133">
        <f t="shared" si="4"/>
        <v>0</v>
      </c>
      <c r="BF139" s="133">
        <f t="shared" si="5"/>
        <v>0</v>
      </c>
      <c r="BG139" s="133">
        <f t="shared" si="6"/>
        <v>0</v>
      </c>
      <c r="BH139" s="133">
        <f t="shared" si="7"/>
        <v>0</v>
      </c>
      <c r="BI139" s="133">
        <f t="shared" si="8"/>
        <v>0</v>
      </c>
      <c r="BJ139" s="39" t="s">
        <v>8</v>
      </c>
      <c r="BK139" s="133">
        <f t="shared" si="9"/>
        <v>0</v>
      </c>
      <c r="BL139" s="39" t="s">
        <v>8</v>
      </c>
      <c r="BM139" s="132" t="s">
        <v>3159</v>
      </c>
    </row>
    <row r="140" spans="1:65" s="49" customFormat="1" ht="14.45" customHeight="1">
      <c r="A140" s="47"/>
      <c r="B140" s="46"/>
      <c r="C140" s="135" t="s">
        <v>378</v>
      </c>
      <c r="D140" s="135" t="s">
        <v>300</v>
      </c>
      <c r="E140" s="136" t="s">
        <v>3160</v>
      </c>
      <c r="F140" s="137" t="s">
        <v>3161</v>
      </c>
      <c r="G140" s="138" t="s">
        <v>438</v>
      </c>
      <c r="H140" s="139">
        <v>4</v>
      </c>
      <c r="I140" s="23"/>
      <c r="J140" s="140">
        <f t="shared" si="0"/>
        <v>0</v>
      </c>
      <c r="K140" s="137" t="s">
        <v>1</v>
      </c>
      <c r="L140" s="46"/>
      <c r="M140" s="141" t="s">
        <v>1</v>
      </c>
      <c r="N140" s="142" t="s">
        <v>40</v>
      </c>
      <c r="O140" s="129"/>
      <c r="P140" s="130">
        <f t="shared" si="1"/>
        <v>0</v>
      </c>
      <c r="Q140" s="130">
        <v>0</v>
      </c>
      <c r="R140" s="130">
        <f t="shared" si="2"/>
        <v>0</v>
      </c>
      <c r="S140" s="130">
        <v>0</v>
      </c>
      <c r="T140" s="131">
        <f t="shared" si="3"/>
        <v>0</v>
      </c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R140" s="132" t="s">
        <v>8</v>
      </c>
      <c r="AT140" s="132" t="s">
        <v>300</v>
      </c>
      <c r="AU140" s="132" t="s">
        <v>8</v>
      </c>
      <c r="AY140" s="39" t="s">
        <v>298</v>
      </c>
      <c r="BE140" s="133">
        <f t="shared" si="4"/>
        <v>0</v>
      </c>
      <c r="BF140" s="133">
        <f t="shared" si="5"/>
        <v>0</v>
      </c>
      <c r="BG140" s="133">
        <f t="shared" si="6"/>
        <v>0</v>
      </c>
      <c r="BH140" s="133">
        <f t="shared" si="7"/>
        <v>0</v>
      </c>
      <c r="BI140" s="133">
        <f t="shared" si="8"/>
        <v>0</v>
      </c>
      <c r="BJ140" s="39" t="s">
        <v>8</v>
      </c>
      <c r="BK140" s="133">
        <f t="shared" si="9"/>
        <v>0</v>
      </c>
      <c r="BL140" s="39" t="s">
        <v>8</v>
      </c>
      <c r="BM140" s="132" t="s">
        <v>3162</v>
      </c>
    </row>
    <row r="141" spans="1:65" s="49" customFormat="1" ht="37.9" customHeight="1">
      <c r="A141" s="47"/>
      <c r="B141" s="46"/>
      <c r="C141" s="135" t="s">
        <v>384</v>
      </c>
      <c r="D141" s="135" t="s">
        <v>300</v>
      </c>
      <c r="E141" s="136" t="s">
        <v>3163</v>
      </c>
      <c r="F141" s="137" t="s">
        <v>3164</v>
      </c>
      <c r="G141" s="138" t="s">
        <v>438</v>
      </c>
      <c r="H141" s="139">
        <v>1</v>
      </c>
      <c r="I141" s="23"/>
      <c r="J141" s="140">
        <f t="shared" si="0"/>
        <v>0</v>
      </c>
      <c r="K141" s="137" t="s">
        <v>1</v>
      </c>
      <c r="L141" s="46"/>
      <c r="M141" s="141" t="s">
        <v>1</v>
      </c>
      <c r="N141" s="142" t="s">
        <v>40</v>
      </c>
      <c r="O141" s="129"/>
      <c r="P141" s="130">
        <f t="shared" si="1"/>
        <v>0</v>
      </c>
      <c r="Q141" s="130">
        <v>0</v>
      </c>
      <c r="R141" s="130">
        <f t="shared" si="2"/>
        <v>0</v>
      </c>
      <c r="S141" s="130">
        <v>0</v>
      </c>
      <c r="T141" s="131">
        <f t="shared" si="3"/>
        <v>0</v>
      </c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R141" s="132" t="s">
        <v>8</v>
      </c>
      <c r="AT141" s="132" t="s">
        <v>300</v>
      </c>
      <c r="AU141" s="132" t="s">
        <v>8</v>
      </c>
      <c r="AY141" s="39" t="s">
        <v>298</v>
      </c>
      <c r="BE141" s="133">
        <f t="shared" si="4"/>
        <v>0</v>
      </c>
      <c r="BF141" s="133">
        <f t="shared" si="5"/>
        <v>0</v>
      </c>
      <c r="BG141" s="133">
        <f t="shared" si="6"/>
        <v>0</v>
      </c>
      <c r="BH141" s="133">
        <f t="shared" si="7"/>
        <v>0</v>
      </c>
      <c r="BI141" s="133">
        <f t="shared" si="8"/>
        <v>0</v>
      </c>
      <c r="BJ141" s="39" t="s">
        <v>8</v>
      </c>
      <c r="BK141" s="133">
        <f t="shared" si="9"/>
        <v>0</v>
      </c>
      <c r="BL141" s="39" t="s">
        <v>8</v>
      </c>
      <c r="BM141" s="132" t="s">
        <v>3165</v>
      </c>
    </row>
    <row r="142" spans="1:65" s="49" customFormat="1" ht="14.45" customHeight="1">
      <c r="A142" s="47"/>
      <c r="B142" s="46"/>
      <c r="C142" s="135" t="s">
        <v>389</v>
      </c>
      <c r="D142" s="135" t="s">
        <v>300</v>
      </c>
      <c r="E142" s="136" t="s">
        <v>3166</v>
      </c>
      <c r="F142" s="137" t="s">
        <v>3167</v>
      </c>
      <c r="G142" s="138" t="s">
        <v>438</v>
      </c>
      <c r="H142" s="139">
        <v>1</v>
      </c>
      <c r="I142" s="23"/>
      <c r="J142" s="140">
        <f t="shared" si="0"/>
        <v>0</v>
      </c>
      <c r="K142" s="137" t="s">
        <v>1</v>
      </c>
      <c r="L142" s="46"/>
      <c r="M142" s="141" t="s">
        <v>1</v>
      </c>
      <c r="N142" s="142" t="s">
        <v>40</v>
      </c>
      <c r="O142" s="129"/>
      <c r="P142" s="130">
        <f t="shared" si="1"/>
        <v>0</v>
      </c>
      <c r="Q142" s="130">
        <v>0</v>
      </c>
      <c r="R142" s="130">
        <f t="shared" si="2"/>
        <v>0</v>
      </c>
      <c r="S142" s="130">
        <v>0</v>
      </c>
      <c r="T142" s="131">
        <f t="shared" si="3"/>
        <v>0</v>
      </c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R142" s="132" t="s">
        <v>8</v>
      </c>
      <c r="AT142" s="132" t="s">
        <v>300</v>
      </c>
      <c r="AU142" s="132" t="s">
        <v>8</v>
      </c>
      <c r="AY142" s="39" t="s">
        <v>298</v>
      </c>
      <c r="BE142" s="133">
        <f t="shared" si="4"/>
        <v>0</v>
      </c>
      <c r="BF142" s="133">
        <f t="shared" si="5"/>
        <v>0</v>
      </c>
      <c r="BG142" s="133">
        <f t="shared" si="6"/>
        <v>0</v>
      </c>
      <c r="BH142" s="133">
        <f t="shared" si="7"/>
        <v>0</v>
      </c>
      <c r="BI142" s="133">
        <f t="shared" si="8"/>
        <v>0</v>
      </c>
      <c r="BJ142" s="39" t="s">
        <v>8</v>
      </c>
      <c r="BK142" s="133">
        <f t="shared" si="9"/>
        <v>0</v>
      </c>
      <c r="BL142" s="39" t="s">
        <v>8</v>
      </c>
      <c r="BM142" s="132" t="s">
        <v>3168</v>
      </c>
    </row>
    <row r="143" spans="1:65" s="49" customFormat="1" ht="24.2" customHeight="1">
      <c r="A143" s="47"/>
      <c r="B143" s="46"/>
      <c r="C143" s="135" t="s">
        <v>395</v>
      </c>
      <c r="D143" s="135" t="s">
        <v>300</v>
      </c>
      <c r="E143" s="136" t="s">
        <v>3169</v>
      </c>
      <c r="F143" s="137" t="s">
        <v>3170</v>
      </c>
      <c r="G143" s="138" t="s">
        <v>2415</v>
      </c>
      <c r="H143" s="139">
        <v>1</v>
      </c>
      <c r="I143" s="23"/>
      <c r="J143" s="140">
        <f t="shared" si="0"/>
        <v>0</v>
      </c>
      <c r="K143" s="137" t="s">
        <v>1</v>
      </c>
      <c r="L143" s="46"/>
      <c r="M143" s="141" t="s">
        <v>1</v>
      </c>
      <c r="N143" s="142" t="s">
        <v>40</v>
      </c>
      <c r="O143" s="129"/>
      <c r="P143" s="130">
        <f t="shared" si="1"/>
        <v>0</v>
      </c>
      <c r="Q143" s="130">
        <v>0</v>
      </c>
      <c r="R143" s="130">
        <f t="shared" si="2"/>
        <v>0</v>
      </c>
      <c r="S143" s="130">
        <v>0</v>
      </c>
      <c r="T143" s="131">
        <f t="shared" si="3"/>
        <v>0</v>
      </c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R143" s="132" t="s">
        <v>8</v>
      </c>
      <c r="AT143" s="132" t="s">
        <v>300</v>
      </c>
      <c r="AU143" s="132" t="s">
        <v>8</v>
      </c>
      <c r="AY143" s="39" t="s">
        <v>298</v>
      </c>
      <c r="BE143" s="133">
        <f t="shared" si="4"/>
        <v>0</v>
      </c>
      <c r="BF143" s="133">
        <f t="shared" si="5"/>
        <v>0</v>
      </c>
      <c r="BG143" s="133">
        <f t="shared" si="6"/>
        <v>0</v>
      </c>
      <c r="BH143" s="133">
        <f t="shared" si="7"/>
        <v>0</v>
      </c>
      <c r="BI143" s="133">
        <f t="shared" si="8"/>
        <v>0</v>
      </c>
      <c r="BJ143" s="39" t="s">
        <v>8</v>
      </c>
      <c r="BK143" s="133">
        <f t="shared" si="9"/>
        <v>0</v>
      </c>
      <c r="BL143" s="39" t="s">
        <v>8</v>
      </c>
      <c r="BM143" s="132" t="s">
        <v>3171</v>
      </c>
    </row>
    <row r="144" spans="1:65" s="49" customFormat="1" ht="24.2" customHeight="1">
      <c r="A144" s="47"/>
      <c r="B144" s="46"/>
      <c r="C144" s="135" t="s">
        <v>401</v>
      </c>
      <c r="D144" s="135" t="s">
        <v>300</v>
      </c>
      <c r="E144" s="136" t="s">
        <v>3172</v>
      </c>
      <c r="F144" s="137" t="s">
        <v>3173</v>
      </c>
      <c r="G144" s="138" t="s">
        <v>2415</v>
      </c>
      <c r="H144" s="139">
        <v>6</v>
      </c>
      <c r="I144" s="23"/>
      <c r="J144" s="140">
        <f t="shared" si="0"/>
        <v>0</v>
      </c>
      <c r="K144" s="137" t="s">
        <v>1</v>
      </c>
      <c r="L144" s="46"/>
      <c r="M144" s="141" t="s">
        <v>1</v>
      </c>
      <c r="N144" s="142" t="s">
        <v>40</v>
      </c>
      <c r="O144" s="129"/>
      <c r="P144" s="130">
        <f t="shared" si="1"/>
        <v>0</v>
      </c>
      <c r="Q144" s="130">
        <v>0</v>
      </c>
      <c r="R144" s="130">
        <f t="shared" si="2"/>
        <v>0</v>
      </c>
      <c r="S144" s="130">
        <v>0</v>
      </c>
      <c r="T144" s="131">
        <f t="shared" si="3"/>
        <v>0</v>
      </c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R144" s="132" t="s">
        <v>8</v>
      </c>
      <c r="AT144" s="132" t="s">
        <v>300</v>
      </c>
      <c r="AU144" s="132" t="s">
        <v>8</v>
      </c>
      <c r="AY144" s="39" t="s">
        <v>298</v>
      </c>
      <c r="BE144" s="133">
        <f t="shared" si="4"/>
        <v>0</v>
      </c>
      <c r="BF144" s="133">
        <f t="shared" si="5"/>
        <v>0</v>
      </c>
      <c r="BG144" s="133">
        <f t="shared" si="6"/>
        <v>0</v>
      </c>
      <c r="BH144" s="133">
        <f t="shared" si="7"/>
        <v>0</v>
      </c>
      <c r="BI144" s="133">
        <f t="shared" si="8"/>
        <v>0</v>
      </c>
      <c r="BJ144" s="39" t="s">
        <v>8</v>
      </c>
      <c r="BK144" s="133">
        <f t="shared" si="9"/>
        <v>0</v>
      </c>
      <c r="BL144" s="39" t="s">
        <v>8</v>
      </c>
      <c r="BM144" s="132" t="s">
        <v>3174</v>
      </c>
    </row>
    <row r="145" spans="1:65" s="49" customFormat="1" ht="14.45" customHeight="1">
      <c r="A145" s="47"/>
      <c r="B145" s="46"/>
      <c r="C145" s="135" t="s">
        <v>7</v>
      </c>
      <c r="D145" s="135" t="s">
        <v>300</v>
      </c>
      <c r="E145" s="136" t="s">
        <v>3175</v>
      </c>
      <c r="F145" s="137" t="s">
        <v>3176</v>
      </c>
      <c r="G145" s="138" t="s">
        <v>2415</v>
      </c>
      <c r="H145" s="139">
        <v>1</v>
      </c>
      <c r="I145" s="23"/>
      <c r="J145" s="140">
        <f t="shared" si="0"/>
        <v>0</v>
      </c>
      <c r="K145" s="137" t="s">
        <v>1</v>
      </c>
      <c r="L145" s="46"/>
      <c r="M145" s="141" t="s">
        <v>1</v>
      </c>
      <c r="N145" s="142" t="s">
        <v>40</v>
      </c>
      <c r="O145" s="129"/>
      <c r="P145" s="130">
        <f t="shared" si="1"/>
        <v>0</v>
      </c>
      <c r="Q145" s="130">
        <v>0</v>
      </c>
      <c r="R145" s="130">
        <f t="shared" si="2"/>
        <v>0</v>
      </c>
      <c r="S145" s="130">
        <v>0</v>
      </c>
      <c r="T145" s="131">
        <f t="shared" si="3"/>
        <v>0</v>
      </c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R145" s="132" t="s">
        <v>8</v>
      </c>
      <c r="AT145" s="132" t="s">
        <v>300</v>
      </c>
      <c r="AU145" s="132" t="s">
        <v>8</v>
      </c>
      <c r="AY145" s="39" t="s">
        <v>298</v>
      </c>
      <c r="BE145" s="133">
        <f t="shared" si="4"/>
        <v>0</v>
      </c>
      <c r="BF145" s="133">
        <f t="shared" si="5"/>
        <v>0</v>
      </c>
      <c r="BG145" s="133">
        <f t="shared" si="6"/>
        <v>0</v>
      </c>
      <c r="BH145" s="133">
        <f t="shared" si="7"/>
        <v>0</v>
      </c>
      <c r="BI145" s="133">
        <f t="shared" si="8"/>
        <v>0</v>
      </c>
      <c r="BJ145" s="39" t="s">
        <v>8</v>
      </c>
      <c r="BK145" s="133">
        <f t="shared" si="9"/>
        <v>0</v>
      </c>
      <c r="BL145" s="39" t="s">
        <v>8</v>
      </c>
      <c r="BM145" s="132" t="s">
        <v>3177</v>
      </c>
    </row>
    <row r="146" spans="1:65" s="49" customFormat="1" ht="14.45" customHeight="1">
      <c r="A146" s="47"/>
      <c r="B146" s="46"/>
      <c r="C146" s="135" t="s">
        <v>414</v>
      </c>
      <c r="D146" s="135" t="s">
        <v>300</v>
      </c>
      <c r="E146" s="136" t="s">
        <v>3178</v>
      </c>
      <c r="F146" s="137" t="s">
        <v>3179</v>
      </c>
      <c r="G146" s="138" t="s">
        <v>2415</v>
      </c>
      <c r="H146" s="139">
        <v>3</v>
      </c>
      <c r="I146" s="23"/>
      <c r="J146" s="140">
        <f t="shared" si="0"/>
        <v>0</v>
      </c>
      <c r="K146" s="137" t="s">
        <v>1</v>
      </c>
      <c r="L146" s="46"/>
      <c r="M146" s="141" t="s">
        <v>1</v>
      </c>
      <c r="N146" s="142" t="s">
        <v>40</v>
      </c>
      <c r="O146" s="129"/>
      <c r="P146" s="130">
        <f t="shared" si="1"/>
        <v>0</v>
      </c>
      <c r="Q146" s="130">
        <v>0</v>
      </c>
      <c r="R146" s="130">
        <f t="shared" si="2"/>
        <v>0</v>
      </c>
      <c r="S146" s="130">
        <v>0</v>
      </c>
      <c r="T146" s="131">
        <f t="shared" si="3"/>
        <v>0</v>
      </c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R146" s="132" t="s">
        <v>8</v>
      </c>
      <c r="AT146" s="132" t="s">
        <v>300</v>
      </c>
      <c r="AU146" s="132" t="s">
        <v>8</v>
      </c>
      <c r="AY146" s="39" t="s">
        <v>298</v>
      </c>
      <c r="BE146" s="133">
        <f t="shared" si="4"/>
        <v>0</v>
      </c>
      <c r="BF146" s="133">
        <f t="shared" si="5"/>
        <v>0</v>
      </c>
      <c r="BG146" s="133">
        <f t="shared" si="6"/>
        <v>0</v>
      </c>
      <c r="BH146" s="133">
        <f t="shared" si="7"/>
        <v>0</v>
      </c>
      <c r="BI146" s="133">
        <f t="shared" si="8"/>
        <v>0</v>
      </c>
      <c r="BJ146" s="39" t="s">
        <v>8</v>
      </c>
      <c r="BK146" s="133">
        <f t="shared" si="9"/>
        <v>0</v>
      </c>
      <c r="BL146" s="39" t="s">
        <v>8</v>
      </c>
      <c r="BM146" s="132" t="s">
        <v>3180</v>
      </c>
    </row>
    <row r="147" spans="1:65" s="49" customFormat="1" ht="14.45" customHeight="1">
      <c r="A147" s="47"/>
      <c r="B147" s="46"/>
      <c r="C147" s="135" t="s">
        <v>421</v>
      </c>
      <c r="D147" s="135" t="s">
        <v>300</v>
      </c>
      <c r="E147" s="136" t="s">
        <v>3181</v>
      </c>
      <c r="F147" s="137" t="s">
        <v>3182</v>
      </c>
      <c r="G147" s="138" t="s">
        <v>2415</v>
      </c>
      <c r="H147" s="139">
        <v>2</v>
      </c>
      <c r="I147" s="23"/>
      <c r="J147" s="140">
        <f t="shared" si="0"/>
        <v>0</v>
      </c>
      <c r="K147" s="137" t="s">
        <v>1</v>
      </c>
      <c r="L147" s="46"/>
      <c r="M147" s="141" t="s">
        <v>1</v>
      </c>
      <c r="N147" s="142" t="s">
        <v>40</v>
      </c>
      <c r="O147" s="129"/>
      <c r="P147" s="130">
        <f t="shared" si="1"/>
        <v>0</v>
      </c>
      <c r="Q147" s="130">
        <v>0</v>
      </c>
      <c r="R147" s="130">
        <f t="shared" si="2"/>
        <v>0</v>
      </c>
      <c r="S147" s="130">
        <v>0</v>
      </c>
      <c r="T147" s="131">
        <f t="shared" si="3"/>
        <v>0</v>
      </c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R147" s="132" t="s">
        <v>8</v>
      </c>
      <c r="AT147" s="132" t="s">
        <v>300</v>
      </c>
      <c r="AU147" s="132" t="s">
        <v>8</v>
      </c>
      <c r="AY147" s="39" t="s">
        <v>298</v>
      </c>
      <c r="BE147" s="133">
        <f t="shared" si="4"/>
        <v>0</v>
      </c>
      <c r="BF147" s="133">
        <f t="shared" si="5"/>
        <v>0</v>
      </c>
      <c r="BG147" s="133">
        <f t="shared" si="6"/>
        <v>0</v>
      </c>
      <c r="BH147" s="133">
        <f t="shared" si="7"/>
        <v>0</v>
      </c>
      <c r="BI147" s="133">
        <f t="shared" si="8"/>
        <v>0</v>
      </c>
      <c r="BJ147" s="39" t="s">
        <v>8</v>
      </c>
      <c r="BK147" s="133">
        <f t="shared" si="9"/>
        <v>0</v>
      </c>
      <c r="BL147" s="39" t="s">
        <v>8</v>
      </c>
      <c r="BM147" s="132" t="s">
        <v>3183</v>
      </c>
    </row>
    <row r="148" spans="1:65" s="49" customFormat="1" ht="24.2" customHeight="1">
      <c r="A148" s="47"/>
      <c r="B148" s="46"/>
      <c r="C148" s="135" t="s">
        <v>431</v>
      </c>
      <c r="D148" s="135" t="s">
        <v>300</v>
      </c>
      <c r="E148" s="136" t="s">
        <v>3184</v>
      </c>
      <c r="F148" s="137" t="s">
        <v>3185</v>
      </c>
      <c r="G148" s="138" t="s">
        <v>2415</v>
      </c>
      <c r="H148" s="139">
        <v>30</v>
      </c>
      <c r="I148" s="23"/>
      <c r="J148" s="140">
        <f t="shared" si="0"/>
        <v>0</v>
      </c>
      <c r="K148" s="137" t="s">
        <v>1</v>
      </c>
      <c r="L148" s="46"/>
      <c r="M148" s="141" t="s">
        <v>1</v>
      </c>
      <c r="N148" s="142" t="s">
        <v>40</v>
      </c>
      <c r="O148" s="129"/>
      <c r="P148" s="130">
        <f t="shared" si="1"/>
        <v>0</v>
      </c>
      <c r="Q148" s="130">
        <v>0</v>
      </c>
      <c r="R148" s="130">
        <f t="shared" si="2"/>
        <v>0</v>
      </c>
      <c r="S148" s="130">
        <v>0</v>
      </c>
      <c r="T148" s="131">
        <f t="shared" si="3"/>
        <v>0</v>
      </c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R148" s="132" t="s">
        <v>8</v>
      </c>
      <c r="AT148" s="132" t="s">
        <v>300</v>
      </c>
      <c r="AU148" s="132" t="s">
        <v>8</v>
      </c>
      <c r="AY148" s="39" t="s">
        <v>298</v>
      </c>
      <c r="BE148" s="133">
        <f t="shared" si="4"/>
        <v>0</v>
      </c>
      <c r="BF148" s="133">
        <f t="shared" si="5"/>
        <v>0</v>
      </c>
      <c r="BG148" s="133">
        <f t="shared" si="6"/>
        <v>0</v>
      </c>
      <c r="BH148" s="133">
        <f t="shared" si="7"/>
        <v>0</v>
      </c>
      <c r="BI148" s="133">
        <f t="shared" si="8"/>
        <v>0</v>
      </c>
      <c r="BJ148" s="39" t="s">
        <v>8</v>
      </c>
      <c r="BK148" s="133">
        <f t="shared" si="9"/>
        <v>0</v>
      </c>
      <c r="BL148" s="39" t="s">
        <v>8</v>
      </c>
      <c r="BM148" s="132" t="s">
        <v>3186</v>
      </c>
    </row>
    <row r="149" spans="1:65" s="49" customFormat="1" ht="37.9" customHeight="1">
      <c r="A149" s="47"/>
      <c r="B149" s="46"/>
      <c r="C149" s="120" t="s">
        <v>435</v>
      </c>
      <c r="D149" s="120" t="s">
        <v>358</v>
      </c>
      <c r="E149" s="121" t="s">
        <v>3187</v>
      </c>
      <c r="F149" s="122" t="s">
        <v>3188</v>
      </c>
      <c r="G149" s="123" t="s">
        <v>438</v>
      </c>
      <c r="H149" s="124">
        <v>1</v>
      </c>
      <c r="I149" s="24"/>
      <c r="J149" s="125">
        <f t="shared" si="0"/>
        <v>0</v>
      </c>
      <c r="K149" s="122" t="s">
        <v>1</v>
      </c>
      <c r="L149" s="126"/>
      <c r="M149" s="127" t="s">
        <v>1</v>
      </c>
      <c r="N149" s="128" t="s">
        <v>40</v>
      </c>
      <c r="O149" s="129"/>
      <c r="P149" s="130">
        <f t="shared" si="1"/>
        <v>0</v>
      </c>
      <c r="Q149" s="130">
        <v>0.04</v>
      </c>
      <c r="R149" s="130">
        <f t="shared" si="2"/>
        <v>0.04</v>
      </c>
      <c r="S149" s="130">
        <v>0</v>
      </c>
      <c r="T149" s="131">
        <f t="shared" si="3"/>
        <v>0</v>
      </c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R149" s="132" t="s">
        <v>83</v>
      </c>
      <c r="AT149" s="132" t="s">
        <v>358</v>
      </c>
      <c r="AU149" s="132" t="s">
        <v>8</v>
      </c>
      <c r="AY149" s="39" t="s">
        <v>298</v>
      </c>
      <c r="BE149" s="133">
        <f t="shared" si="4"/>
        <v>0</v>
      </c>
      <c r="BF149" s="133">
        <f t="shared" si="5"/>
        <v>0</v>
      </c>
      <c r="BG149" s="133">
        <f t="shared" si="6"/>
        <v>0</v>
      </c>
      <c r="BH149" s="133">
        <f t="shared" si="7"/>
        <v>0</v>
      </c>
      <c r="BI149" s="133">
        <f t="shared" si="8"/>
        <v>0</v>
      </c>
      <c r="BJ149" s="39" t="s">
        <v>8</v>
      </c>
      <c r="BK149" s="133">
        <f t="shared" si="9"/>
        <v>0</v>
      </c>
      <c r="BL149" s="39" t="s">
        <v>8</v>
      </c>
      <c r="BM149" s="132" t="s">
        <v>3189</v>
      </c>
    </row>
    <row r="150" spans="1:65" s="49" customFormat="1" ht="37.9" customHeight="1">
      <c r="A150" s="47"/>
      <c r="B150" s="46"/>
      <c r="C150" s="120" t="s">
        <v>442</v>
      </c>
      <c r="D150" s="120" t="s">
        <v>358</v>
      </c>
      <c r="E150" s="121" t="s">
        <v>3190</v>
      </c>
      <c r="F150" s="122" t="s">
        <v>3191</v>
      </c>
      <c r="G150" s="123" t="s">
        <v>438</v>
      </c>
      <c r="H150" s="124">
        <v>6</v>
      </c>
      <c r="I150" s="24"/>
      <c r="J150" s="125">
        <f t="shared" si="0"/>
        <v>0</v>
      </c>
      <c r="K150" s="122" t="s">
        <v>1</v>
      </c>
      <c r="L150" s="126"/>
      <c r="M150" s="127" t="s">
        <v>1</v>
      </c>
      <c r="N150" s="128" t="s">
        <v>40</v>
      </c>
      <c r="O150" s="129"/>
      <c r="P150" s="130">
        <f t="shared" si="1"/>
        <v>0</v>
      </c>
      <c r="Q150" s="130">
        <v>0.04</v>
      </c>
      <c r="R150" s="130">
        <f t="shared" si="2"/>
        <v>0.24</v>
      </c>
      <c r="S150" s="130">
        <v>0</v>
      </c>
      <c r="T150" s="131">
        <f t="shared" si="3"/>
        <v>0</v>
      </c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R150" s="132" t="s">
        <v>83</v>
      </c>
      <c r="AT150" s="132" t="s">
        <v>358</v>
      </c>
      <c r="AU150" s="132" t="s">
        <v>8</v>
      </c>
      <c r="AY150" s="39" t="s">
        <v>298</v>
      </c>
      <c r="BE150" s="133">
        <f t="shared" si="4"/>
        <v>0</v>
      </c>
      <c r="BF150" s="133">
        <f t="shared" si="5"/>
        <v>0</v>
      </c>
      <c r="BG150" s="133">
        <f t="shared" si="6"/>
        <v>0</v>
      </c>
      <c r="BH150" s="133">
        <f t="shared" si="7"/>
        <v>0</v>
      </c>
      <c r="BI150" s="133">
        <f t="shared" si="8"/>
        <v>0</v>
      </c>
      <c r="BJ150" s="39" t="s">
        <v>8</v>
      </c>
      <c r="BK150" s="133">
        <f t="shared" si="9"/>
        <v>0</v>
      </c>
      <c r="BL150" s="39" t="s">
        <v>8</v>
      </c>
      <c r="BM150" s="132" t="s">
        <v>3192</v>
      </c>
    </row>
    <row r="151" spans="1:65" s="49" customFormat="1" ht="24.2" customHeight="1">
      <c r="A151" s="47"/>
      <c r="B151" s="46"/>
      <c r="C151" s="120" t="s">
        <v>448</v>
      </c>
      <c r="D151" s="120" t="s">
        <v>358</v>
      </c>
      <c r="E151" s="121" t="s">
        <v>3193</v>
      </c>
      <c r="F151" s="122" t="s">
        <v>3194</v>
      </c>
      <c r="G151" s="123" t="s">
        <v>438</v>
      </c>
      <c r="H151" s="124">
        <v>1</v>
      </c>
      <c r="I151" s="24"/>
      <c r="J151" s="125">
        <f t="shared" si="0"/>
        <v>0</v>
      </c>
      <c r="K151" s="122" t="s">
        <v>1</v>
      </c>
      <c r="L151" s="126"/>
      <c r="M151" s="127" t="s">
        <v>1</v>
      </c>
      <c r="N151" s="128" t="s">
        <v>40</v>
      </c>
      <c r="O151" s="129"/>
      <c r="P151" s="130">
        <f t="shared" si="1"/>
        <v>0</v>
      </c>
      <c r="Q151" s="130">
        <v>0.021</v>
      </c>
      <c r="R151" s="130">
        <f t="shared" si="2"/>
        <v>0.021</v>
      </c>
      <c r="S151" s="130">
        <v>0</v>
      </c>
      <c r="T151" s="131">
        <f t="shared" si="3"/>
        <v>0</v>
      </c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R151" s="132" t="s">
        <v>83</v>
      </c>
      <c r="AT151" s="132" t="s">
        <v>358</v>
      </c>
      <c r="AU151" s="132" t="s">
        <v>8</v>
      </c>
      <c r="AY151" s="39" t="s">
        <v>298</v>
      </c>
      <c r="BE151" s="133">
        <f t="shared" si="4"/>
        <v>0</v>
      </c>
      <c r="BF151" s="133">
        <f t="shared" si="5"/>
        <v>0</v>
      </c>
      <c r="BG151" s="133">
        <f t="shared" si="6"/>
        <v>0</v>
      </c>
      <c r="BH151" s="133">
        <f t="shared" si="7"/>
        <v>0</v>
      </c>
      <c r="BI151" s="133">
        <f t="shared" si="8"/>
        <v>0</v>
      </c>
      <c r="BJ151" s="39" t="s">
        <v>8</v>
      </c>
      <c r="BK151" s="133">
        <f t="shared" si="9"/>
        <v>0</v>
      </c>
      <c r="BL151" s="39" t="s">
        <v>8</v>
      </c>
      <c r="BM151" s="132" t="s">
        <v>3195</v>
      </c>
    </row>
    <row r="152" spans="1:65" s="49" customFormat="1" ht="14.45" customHeight="1">
      <c r="A152" s="47"/>
      <c r="B152" s="46"/>
      <c r="C152" s="120" t="s">
        <v>454</v>
      </c>
      <c r="D152" s="120" t="s">
        <v>358</v>
      </c>
      <c r="E152" s="121" t="s">
        <v>3196</v>
      </c>
      <c r="F152" s="122" t="s">
        <v>3197</v>
      </c>
      <c r="G152" s="123" t="s">
        <v>438</v>
      </c>
      <c r="H152" s="124">
        <v>1</v>
      </c>
      <c r="I152" s="24"/>
      <c r="J152" s="125">
        <f t="shared" si="0"/>
        <v>0</v>
      </c>
      <c r="K152" s="122" t="s">
        <v>1</v>
      </c>
      <c r="L152" s="126"/>
      <c r="M152" s="127" t="s">
        <v>1</v>
      </c>
      <c r="N152" s="128" t="s">
        <v>40</v>
      </c>
      <c r="O152" s="129"/>
      <c r="P152" s="130">
        <f t="shared" si="1"/>
        <v>0</v>
      </c>
      <c r="Q152" s="130">
        <v>0.021</v>
      </c>
      <c r="R152" s="130">
        <f t="shared" si="2"/>
        <v>0.021</v>
      </c>
      <c r="S152" s="130">
        <v>0</v>
      </c>
      <c r="T152" s="131">
        <f t="shared" si="3"/>
        <v>0</v>
      </c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R152" s="132" t="s">
        <v>83</v>
      </c>
      <c r="AT152" s="132" t="s">
        <v>358</v>
      </c>
      <c r="AU152" s="132" t="s">
        <v>8</v>
      </c>
      <c r="AY152" s="39" t="s">
        <v>298</v>
      </c>
      <c r="BE152" s="133">
        <f t="shared" si="4"/>
        <v>0</v>
      </c>
      <c r="BF152" s="133">
        <f t="shared" si="5"/>
        <v>0</v>
      </c>
      <c r="BG152" s="133">
        <f t="shared" si="6"/>
        <v>0</v>
      </c>
      <c r="BH152" s="133">
        <f t="shared" si="7"/>
        <v>0</v>
      </c>
      <c r="BI152" s="133">
        <f t="shared" si="8"/>
        <v>0</v>
      </c>
      <c r="BJ152" s="39" t="s">
        <v>8</v>
      </c>
      <c r="BK152" s="133">
        <f t="shared" si="9"/>
        <v>0</v>
      </c>
      <c r="BL152" s="39" t="s">
        <v>8</v>
      </c>
      <c r="BM152" s="132" t="s">
        <v>3198</v>
      </c>
    </row>
    <row r="153" spans="1:65" s="49" customFormat="1" ht="24.2" customHeight="1">
      <c r="A153" s="47"/>
      <c r="B153" s="46"/>
      <c r="C153" s="120" t="s">
        <v>459</v>
      </c>
      <c r="D153" s="120" t="s">
        <v>358</v>
      </c>
      <c r="E153" s="121" t="s">
        <v>3199</v>
      </c>
      <c r="F153" s="122" t="s">
        <v>3200</v>
      </c>
      <c r="G153" s="123" t="s">
        <v>438</v>
      </c>
      <c r="H153" s="124">
        <v>6</v>
      </c>
      <c r="I153" s="24"/>
      <c r="J153" s="125">
        <f t="shared" si="0"/>
        <v>0</v>
      </c>
      <c r="K153" s="122" t="s">
        <v>1</v>
      </c>
      <c r="L153" s="126"/>
      <c r="M153" s="127" t="s">
        <v>1</v>
      </c>
      <c r="N153" s="128" t="s">
        <v>40</v>
      </c>
      <c r="O153" s="129"/>
      <c r="P153" s="130">
        <f t="shared" si="1"/>
        <v>0</v>
      </c>
      <c r="Q153" s="130">
        <v>0.057</v>
      </c>
      <c r="R153" s="130">
        <f t="shared" si="2"/>
        <v>0.342</v>
      </c>
      <c r="S153" s="130">
        <v>0</v>
      </c>
      <c r="T153" s="131">
        <f t="shared" si="3"/>
        <v>0</v>
      </c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R153" s="132" t="s">
        <v>83</v>
      </c>
      <c r="AT153" s="132" t="s">
        <v>358</v>
      </c>
      <c r="AU153" s="132" t="s">
        <v>8</v>
      </c>
      <c r="AY153" s="39" t="s">
        <v>298</v>
      </c>
      <c r="BE153" s="133">
        <f t="shared" si="4"/>
        <v>0</v>
      </c>
      <c r="BF153" s="133">
        <f t="shared" si="5"/>
        <v>0</v>
      </c>
      <c r="BG153" s="133">
        <f t="shared" si="6"/>
        <v>0</v>
      </c>
      <c r="BH153" s="133">
        <f t="shared" si="7"/>
        <v>0</v>
      </c>
      <c r="BI153" s="133">
        <f t="shared" si="8"/>
        <v>0</v>
      </c>
      <c r="BJ153" s="39" t="s">
        <v>8</v>
      </c>
      <c r="BK153" s="133">
        <f t="shared" si="9"/>
        <v>0</v>
      </c>
      <c r="BL153" s="39" t="s">
        <v>8</v>
      </c>
      <c r="BM153" s="132" t="s">
        <v>3201</v>
      </c>
    </row>
    <row r="154" spans="1:65" s="49" customFormat="1" ht="24.2" customHeight="1">
      <c r="A154" s="47"/>
      <c r="B154" s="46"/>
      <c r="C154" s="120" t="s">
        <v>465</v>
      </c>
      <c r="D154" s="120" t="s">
        <v>358</v>
      </c>
      <c r="E154" s="121" t="s">
        <v>3202</v>
      </c>
      <c r="F154" s="122" t="s">
        <v>3203</v>
      </c>
      <c r="G154" s="123" t="s">
        <v>438</v>
      </c>
      <c r="H154" s="124">
        <v>2</v>
      </c>
      <c r="I154" s="24"/>
      <c r="J154" s="125">
        <f t="shared" si="0"/>
        <v>0</v>
      </c>
      <c r="K154" s="122" t="s">
        <v>1</v>
      </c>
      <c r="L154" s="126"/>
      <c r="M154" s="127" t="s">
        <v>1</v>
      </c>
      <c r="N154" s="128" t="s">
        <v>40</v>
      </c>
      <c r="O154" s="129"/>
      <c r="P154" s="130">
        <f t="shared" si="1"/>
        <v>0</v>
      </c>
      <c r="Q154" s="130">
        <v>0.057</v>
      </c>
      <c r="R154" s="130">
        <f t="shared" si="2"/>
        <v>0.114</v>
      </c>
      <c r="S154" s="130">
        <v>0</v>
      </c>
      <c r="T154" s="131">
        <f t="shared" si="3"/>
        <v>0</v>
      </c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R154" s="132" t="s">
        <v>83</v>
      </c>
      <c r="AT154" s="132" t="s">
        <v>358</v>
      </c>
      <c r="AU154" s="132" t="s">
        <v>8</v>
      </c>
      <c r="AY154" s="39" t="s">
        <v>298</v>
      </c>
      <c r="BE154" s="133">
        <f t="shared" si="4"/>
        <v>0</v>
      </c>
      <c r="BF154" s="133">
        <f t="shared" si="5"/>
        <v>0</v>
      </c>
      <c r="BG154" s="133">
        <f t="shared" si="6"/>
        <v>0</v>
      </c>
      <c r="BH154" s="133">
        <f t="shared" si="7"/>
        <v>0</v>
      </c>
      <c r="BI154" s="133">
        <f t="shared" si="8"/>
        <v>0</v>
      </c>
      <c r="BJ154" s="39" t="s">
        <v>8</v>
      </c>
      <c r="BK154" s="133">
        <f t="shared" si="9"/>
        <v>0</v>
      </c>
      <c r="BL154" s="39" t="s">
        <v>8</v>
      </c>
      <c r="BM154" s="132" t="s">
        <v>3204</v>
      </c>
    </row>
    <row r="155" spans="1:65" s="49" customFormat="1" ht="24.2" customHeight="1">
      <c r="A155" s="47"/>
      <c r="B155" s="46"/>
      <c r="C155" s="120" t="s">
        <v>471</v>
      </c>
      <c r="D155" s="120" t="s">
        <v>358</v>
      </c>
      <c r="E155" s="121" t="s">
        <v>3205</v>
      </c>
      <c r="F155" s="122" t="s">
        <v>3206</v>
      </c>
      <c r="G155" s="123" t="s">
        <v>438</v>
      </c>
      <c r="H155" s="124">
        <v>6</v>
      </c>
      <c r="I155" s="24"/>
      <c r="J155" s="125">
        <f t="shared" si="0"/>
        <v>0</v>
      </c>
      <c r="K155" s="122" t="s">
        <v>1</v>
      </c>
      <c r="L155" s="126"/>
      <c r="M155" s="127" t="s">
        <v>1</v>
      </c>
      <c r="N155" s="128" t="s">
        <v>40</v>
      </c>
      <c r="O155" s="129"/>
      <c r="P155" s="130">
        <f t="shared" si="1"/>
        <v>0</v>
      </c>
      <c r="Q155" s="130">
        <v>0.12</v>
      </c>
      <c r="R155" s="130">
        <f t="shared" si="2"/>
        <v>0.72</v>
      </c>
      <c r="S155" s="130">
        <v>0</v>
      </c>
      <c r="T155" s="131">
        <f t="shared" si="3"/>
        <v>0</v>
      </c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R155" s="132" t="s">
        <v>83</v>
      </c>
      <c r="AT155" s="132" t="s">
        <v>358</v>
      </c>
      <c r="AU155" s="132" t="s">
        <v>8</v>
      </c>
      <c r="AY155" s="39" t="s">
        <v>298</v>
      </c>
      <c r="BE155" s="133">
        <f t="shared" si="4"/>
        <v>0</v>
      </c>
      <c r="BF155" s="133">
        <f t="shared" si="5"/>
        <v>0</v>
      </c>
      <c r="BG155" s="133">
        <f t="shared" si="6"/>
        <v>0</v>
      </c>
      <c r="BH155" s="133">
        <f t="shared" si="7"/>
        <v>0</v>
      </c>
      <c r="BI155" s="133">
        <f t="shared" si="8"/>
        <v>0</v>
      </c>
      <c r="BJ155" s="39" t="s">
        <v>8</v>
      </c>
      <c r="BK155" s="133">
        <f t="shared" si="9"/>
        <v>0</v>
      </c>
      <c r="BL155" s="39" t="s">
        <v>8</v>
      </c>
      <c r="BM155" s="132" t="s">
        <v>3207</v>
      </c>
    </row>
    <row r="156" spans="1:65" s="49" customFormat="1" ht="24.2" customHeight="1">
      <c r="A156" s="47"/>
      <c r="B156" s="46"/>
      <c r="C156" s="120" t="s">
        <v>475</v>
      </c>
      <c r="D156" s="120" t="s">
        <v>358</v>
      </c>
      <c r="E156" s="121" t="s">
        <v>3208</v>
      </c>
      <c r="F156" s="122" t="s">
        <v>3209</v>
      </c>
      <c r="G156" s="123" t="s">
        <v>438</v>
      </c>
      <c r="H156" s="124">
        <v>2</v>
      </c>
      <c r="I156" s="24"/>
      <c r="J156" s="125">
        <f t="shared" si="0"/>
        <v>0</v>
      </c>
      <c r="K156" s="122" t="s">
        <v>1</v>
      </c>
      <c r="L156" s="126"/>
      <c r="M156" s="127" t="s">
        <v>1</v>
      </c>
      <c r="N156" s="128" t="s">
        <v>40</v>
      </c>
      <c r="O156" s="129"/>
      <c r="P156" s="130">
        <f t="shared" si="1"/>
        <v>0</v>
      </c>
      <c r="Q156" s="130">
        <v>0.12</v>
      </c>
      <c r="R156" s="130">
        <f t="shared" si="2"/>
        <v>0.24</v>
      </c>
      <c r="S156" s="130">
        <v>0</v>
      </c>
      <c r="T156" s="131">
        <f t="shared" si="3"/>
        <v>0</v>
      </c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R156" s="132" t="s">
        <v>83</v>
      </c>
      <c r="AT156" s="132" t="s">
        <v>358</v>
      </c>
      <c r="AU156" s="132" t="s">
        <v>8</v>
      </c>
      <c r="AY156" s="39" t="s">
        <v>298</v>
      </c>
      <c r="BE156" s="133">
        <f t="shared" si="4"/>
        <v>0</v>
      </c>
      <c r="BF156" s="133">
        <f t="shared" si="5"/>
        <v>0</v>
      </c>
      <c r="BG156" s="133">
        <f t="shared" si="6"/>
        <v>0</v>
      </c>
      <c r="BH156" s="133">
        <f t="shared" si="7"/>
        <v>0</v>
      </c>
      <c r="BI156" s="133">
        <f t="shared" si="8"/>
        <v>0</v>
      </c>
      <c r="BJ156" s="39" t="s">
        <v>8</v>
      </c>
      <c r="BK156" s="133">
        <f t="shared" si="9"/>
        <v>0</v>
      </c>
      <c r="BL156" s="39" t="s">
        <v>8</v>
      </c>
      <c r="BM156" s="132" t="s">
        <v>3210</v>
      </c>
    </row>
    <row r="157" spans="1:65" s="49" customFormat="1" ht="24.2" customHeight="1">
      <c r="A157" s="47"/>
      <c r="B157" s="46"/>
      <c r="C157" s="120" t="s">
        <v>482</v>
      </c>
      <c r="D157" s="120" t="s">
        <v>358</v>
      </c>
      <c r="E157" s="121" t="s">
        <v>3211</v>
      </c>
      <c r="F157" s="122" t="s">
        <v>3212</v>
      </c>
      <c r="G157" s="123" t="s">
        <v>438</v>
      </c>
      <c r="H157" s="124">
        <v>5</v>
      </c>
      <c r="I157" s="24"/>
      <c r="J157" s="125">
        <f t="shared" si="0"/>
        <v>0</v>
      </c>
      <c r="K157" s="122" t="s">
        <v>1</v>
      </c>
      <c r="L157" s="126"/>
      <c r="M157" s="127" t="s">
        <v>1</v>
      </c>
      <c r="N157" s="128" t="s">
        <v>40</v>
      </c>
      <c r="O157" s="129"/>
      <c r="P157" s="130">
        <f t="shared" si="1"/>
        <v>0</v>
      </c>
      <c r="Q157" s="130">
        <v>0.12</v>
      </c>
      <c r="R157" s="130">
        <f t="shared" si="2"/>
        <v>0.6</v>
      </c>
      <c r="S157" s="130">
        <v>0</v>
      </c>
      <c r="T157" s="131">
        <f t="shared" si="3"/>
        <v>0</v>
      </c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R157" s="132" t="s">
        <v>83</v>
      </c>
      <c r="AT157" s="132" t="s">
        <v>358</v>
      </c>
      <c r="AU157" s="132" t="s">
        <v>8</v>
      </c>
      <c r="AY157" s="39" t="s">
        <v>298</v>
      </c>
      <c r="BE157" s="133">
        <f t="shared" si="4"/>
        <v>0</v>
      </c>
      <c r="BF157" s="133">
        <f t="shared" si="5"/>
        <v>0</v>
      </c>
      <c r="BG157" s="133">
        <f t="shared" si="6"/>
        <v>0</v>
      </c>
      <c r="BH157" s="133">
        <f t="shared" si="7"/>
        <v>0</v>
      </c>
      <c r="BI157" s="133">
        <f t="shared" si="8"/>
        <v>0</v>
      </c>
      <c r="BJ157" s="39" t="s">
        <v>8</v>
      </c>
      <c r="BK157" s="133">
        <f t="shared" si="9"/>
        <v>0</v>
      </c>
      <c r="BL157" s="39" t="s">
        <v>8</v>
      </c>
      <c r="BM157" s="132" t="s">
        <v>3213</v>
      </c>
    </row>
    <row r="158" spans="1:65" s="49" customFormat="1" ht="24.2" customHeight="1">
      <c r="A158" s="47"/>
      <c r="B158" s="46"/>
      <c r="C158" s="120" t="s">
        <v>487</v>
      </c>
      <c r="D158" s="120" t="s">
        <v>358</v>
      </c>
      <c r="E158" s="121" t="s">
        <v>3214</v>
      </c>
      <c r="F158" s="122" t="s">
        <v>3215</v>
      </c>
      <c r="G158" s="123" t="s">
        <v>438</v>
      </c>
      <c r="H158" s="124">
        <v>1</v>
      </c>
      <c r="I158" s="24"/>
      <c r="J158" s="125">
        <f t="shared" si="0"/>
        <v>0</v>
      </c>
      <c r="K158" s="122" t="s">
        <v>1</v>
      </c>
      <c r="L158" s="126"/>
      <c r="M158" s="127" t="s">
        <v>1</v>
      </c>
      <c r="N158" s="128" t="s">
        <v>40</v>
      </c>
      <c r="O158" s="129"/>
      <c r="P158" s="130">
        <f t="shared" si="1"/>
        <v>0</v>
      </c>
      <c r="Q158" s="130">
        <v>0.12</v>
      </c>
      <c r="R158" s="130">
        <f t="shared" si="2"/>
        <v>0.12</v>
      </c>
      <c r="S158" s="130">
        <v>0</v>
      </c>
      <c r="T158" s="131">
        <f t="shared" si="3"/>
        <v>0</v>
      </c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R158" s="132" t="s">
        <v>83</v>
      </c>
      <c r="AT158" s="132" t="s">
        <v>358</v>
      </c>
      <c r="AU158" s="132" t="s">
        <v>8</v>
      </c>
      <c r="AY158" s="39" t="s">
        <v>298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39" t="s">
        <v>8</v>
      </c>
      <c r="BK158" s="133">
        <f t="shared" si="9"/>
        <v>0</v>
      </c>
      <c r="BL158" s="39" t="s">
        <v>8</v>
      </c>
      <c r="BM158" s="132" t="s">
        <v>3216</v>
      </c>
    </row>
    <row r="159" spans="2:63" s="107" customFormat="1" ht="25.9" customHeight="1">
      <c r="B159" s="108"/>
      <c r="D159" s="109" t="s">
        <v>74</v>
      </c>
      <c r="E159" s="110" t="s">
        <v>358</v>
      </c>
      <c r="F159" s="110" t="s">
        <v>3070</v>
      </c>
      <c r="J159" s="111">
        <f>BK159</f>
        <v>0</v>
      </c>
      <c r="L159" s="108"/>
      <c r="M159" s="112"/>
      <c r="N159" s="113"/>
      <c r="O159" s="113"/>
      <c r="P159" s="114">
        <f>P160</f>
        <v>0</v>
      </c>
      <c r="Q159" s="113"/>
      <c r="R159" s="114">
        <f>R160</f>
        <v>0</v>
      </c>
      <c r="S159" s="113"/>
      <c r="T159" s="115">
        <f>T160</f>
        <v>0</v>
      </c>
      <c r="AR159" s="109" t="s">
        <v>310</v>
      </c>
      <c r="AT159" s="116" t="s">
        <v>74</v>
      </c>
      <c r="AU159" s="116" t="s">
        <v>75</v>
      </c>
      <c r="AY159" s="109" t="s">
        <v>298</v>
      </c>
      <c r="BK159" s="117">
        <f>BK160</f>
        <v>0</v>
      </c>
    </row>
    <row r="160" spans="2:63" s="107" customFormat="1" ht="22.9" customHeight="1">
      <c r="B160" s="108"/>
      <c r="D160" s="109" t="s">
        <v>74</v>
      </c>
      <c r="E160" s="118" t="s">
        <v>3071</v>
      </c>
      <c r="F160" s="118" t="s">
        <v>3072</v>
      </c>
      <c r="J160" s="119">
        <f>BK160</f>
        <v>0</v>
      </c>
      <c r="L160" s="108"/>
      <c r="M160" s="112"/>
      <c r="N160" s="113"/>
      <c r="O160" s="113"/>
      <c r="P160" s="114">
        <f>P161</f>
        <v>0</v>
      </c>
      <c r="Q160" s="113"/>
      <c r="R160" s="114">
        <f>R161</f>
        <v>0</v>
      </c>
      <c r="S160" s="113"/>
      <c r="T160" s="115">
        <f>T161</f>
        <v>0</v>
      </c>
      <c r="AR160" s="109" t="s">
        <v>310</v>
      </c>
      <c r="AT160" s="116" t="s">
        <v>74</v>
      </c>
      <c r="AU160" s="116" t="s">
        <v>8</v>
      </c>
      <c r="AY160" s="109" t="s">
        <v>298</v>
      </c>
      <c r="BK160" s="117">
        <f>BK161</f>
        <v>0</v>
      </c>
    </row>
    <row r="161" spans="1:65" s="49" customFormat="1" ht="14.45" customHeight="1">
      <c r="A161" s="47"/>
      <c r="B161" s="46"/>
      <c r="C161" s="135" t="s">
        <v>496</v>
      </c>
      <c r="D161" s="135" t="s">
        <v>300</v>
      </c>
      <c r="E161" s="136" t="s">
        <v>970</v>
      </c>
      <c r="F161" s="137" t="s">
        <v>3217</v>
      </c>
      <c r="G161" s="138" t="s">
        <v>1699</v>
      </c>
      <c r="H161" s="139">
        <v>320</v>
      </c>
      <c r="I161" s="23"/>
      <c r="J161" s="140">
        <f>ROUND(I161*H161,0)</f>
        <v>0</v>
      </c>
      <c r="K161" s="137" t="s">
        <v>1</v>
      </c>
      <c r="L161" s="46"/>
      <c r="M161" s="178" t="s">
        <v>1</v>
      </c>
      <c r="N161" s="179" t="s">
        <v>40</v>
      </c>
      <c r="O161" s="145"/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R161" s="132" t="s">
        <v>8</v>
      </c>
      <c r="AT161" s="132" t="s">
        <v>300</v>
      </c>
      <c r="AU161" s="132" t="s">
        <v>83</v>
      </c>
      <c r="AY161" s="39" t="s">
        <v>298</v>
      </c>
      <c r="BE161" s="133">
        <f>IF(N161="základní",J161,0)</f>
        <v>0</v>
      </c>
      <c r="BF161" s="133">
        <f>IF(N161="snížená",J161,0)</f>
        <v>0</v>
      </c>
      <c r="BG161" s="133">
        <f>IF(N161="zákl. přenesená",J161,0)</f>
        <v>0</v>
      </c>
      <c r="BH161" s="133">
        <f>IF(N161="sníž. přenesená",J161,0)</f>
        <v>0</v>
      </c>
      <c r="BI161" s="133">
        <f>IF(N161="nulová",J161,0)</f>
        <v>0</v>
      </c>
      <c r="BJ161" s="39" t="s">
        <v>8</v>
      </c>
      <c r="BK161" s="133">
        <f>ROUND(I161*H161,0)</f>
        <v>0</v>
      </c>
      <c r="BL161" s="39" t="s">
        <v>8</v>
      </c>
      <c r="BM161" s="132" t="s">
        <v>3218</v>
      </c>
    </row>
    <row r="162" spans="1:31" s="49" customFormat="1" ht="6.95" customHeight="1">
      <c r="A162" s="47"/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46"/>
      <c r="M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="38" customFormat="1" ht="12"/>
    <row r="164" s="38" customFormat="1" ht="12"/>
    <row r="165" s="38" customFormat="1" ht="12"/>
  </sheetData>
  <sheetProtection password="D62F" sheet="1" objects="1" scenarios="1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zoo</cp:lastModifiedBy>
  <dcterms:created xsi:type="dcterms:W3CDTF">2021-04-17T15:07:05Z</dcterms:created>
  <dcterms:modified xsi:type="dcterms:W3CDTF">2021-04-30T12:09:00Z</dcterms:modified>
  <cp:category/>
  <cp:version/>
  <cp:contentType/>
  <cp:contentStatus/>
</cp:coreProperties>
</file>