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<sst xmlns="http://schemas.openxmlformats.org/spreadsheetml/2006/main" count="76" uniqueCount="56">
  <si>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</si>
  <si>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</si>
  <si>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</si>
  <si>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</si>
  <si>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</si>
  <si>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</si>
  <si>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</si>
  <si>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</si>
  <si>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</si>
  <si>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</si>
  <si>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</si>
  <si>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</si>
  <si>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</si>
  <si>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</si>
  <si>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</si>
  <si>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</si>
  <si>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</si>
  <si>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</si>
  <si>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</si>
  <si>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</si>
  <si>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</si>
  <si>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</si>
  <si>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</si>
  <si>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</si>
  <si>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</si>
  <si>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</si>
  <si>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</si>
  <si>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</si>
  <si>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</si>
  <si>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</si>
  <si>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</si>
  <si>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</si>
  <si>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</si>
  <si>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</si>
  <si>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</si>
  <si>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</si>
  <si>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</si>
  <si>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</si>
  <si>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</si>
  <si>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</si>
  <si>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</si>
  <si>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</si>
  <si>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</si>
  <si>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</si>
  <si>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</si>
  <si>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</si>
  <si>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</si>
  <si>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</si>
  <si>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</si>
  <si>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</si>
  <si>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</si>
  <si>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Uvedené ceny platí pro servisní práce
na 1 ks daného zařízení.</t>
  </si>
  <si>
    <t>Endoskopická věž (ORL) pro Oblastní nemocnici Náchod</t>
  </si>
  <si>
    <t>T-0849</t>
  </si>
  <si>
    <t>endoskopická věž pro ORL</t>
  </si>
  <si>
    <t>Roční náklady na pravidelnou bezpečnostní technickou kontrolu (BTK) za 1 ks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</si>
</sst>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45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4" fillId="3" borderId="47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5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B8" sqref="B8:D8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6" t="s">
        <v>28</v>
      </c>
      <c r="C1" s="76"/>
      <c r="D1" s="76"/>
      <c r="E1" s="76"/>
      <c r="F1" s="76"/>
      <c r="G1" s="76"/>
      <c r="H1" s="76"/>
    </row>
    <row r="2" spans="2:8" s="2" customFormat="1" ht="30" customHeight="1">
      <c r="B2" s="75" t="s">
        <v>4</v>
      </c>
      <c r="C2" s="75"/>
      <c r="D2" s="77" t="s">
        <v>52</v>
      </c>
      <c r="E2" s="77"/>
      <c r="F2" s="77"/>
      <c r="G2" s="77"/>
      <c r="H2" s="77"/>
    </row>
    <row r="3" spans="2:8" s="2" customFormat="1" ht="15">
      <c r="B3" s="75" t="s">
        <v>0</v>
      </c>
      <c r="C3" s="75"/>
      <c r="D3" s="78" t="s">
        <v>1</v>
      </c>
      <c r="E3" s="78"/>
      <c r="F3" s="78"/>
      <c r="G3" s="78"/>
      <c r="H3" s="78"/>
    </row>
    <row r="4" spans="2:8" s="2" customFormat="1" ht="15">
      <c r="B4" s="75" t="s">
        <v>25</v>
      </c>
      <c r="C4" s="75"/>
      <c r="D4" s="54"/>
      <c r="E4" s="55" t="s">
        <v>7</v>
      </c>
      <c r="F4" s="55" t="s">
        <v>8</v>
      </c>
      <c r="G4" s="26" t="s">
        <v>5</v>
      </c>
      <c r="H4" s="56"/>
    </row>
    <row r="5" spans="2:8" s="2" customFormat="1" ht="24" customHeight="1">
      <c r="B5" s="43"/>
      <c r="C5" s="43"/>
      <c r="D5" s="43"/>
      <c r="G5" s="43"/>
      <c r="H5" s="43"/>
    </row>
    <row r="6" spans="2:8" s="2" customFormat="1" ht="21" customHeight="1">
      <c r="B6" s="48"/>
      <c r="C6" s="48"/>
      <c r="D6" s="48"/>
      <c r="E6" s="49" t="s">
        <v>35</v>
      </c>
      <c r="F6" s="49" t="s">
        <v>36</v>
      </c>
      <c r="G6" s="21"/>
      <c r="H6" s="21"/>
    </row>
    <row r="7" spans="2:8" s="2" customFormat="1" ht="21" customHeight="1">
      <c r="B7" s="83" t="s">
        <v>29</v>
      </c>
      <c r="C7" s="84"/>
      <c r="D7" s="85"/>
      <c r="E7" s="46">
        <f>'A - soupis dodávek'!H8</f>
        <v>0</v>
      </c>
      <c r="F7" s="52">
        <f>'A - soupis dodávek'!K8</f>
        <v>0</v>
      </c>
      <c r="G7" s="50"/>
      <c r="H7" s="51"/>
    </row>
    <row r="8" spans="2:8" s="2" customFormat="1" ht="21" customHeight="1">
      <c r="B8" s="83" t="s">
        <v>30</v>
      </c>
      <c r="C8" s="84"/>
      <c r="D8" s="85"/>
      <c r="E8" s="46">
        <f>'B - servisní práce'!I14</f>
        <v>0</v>
      </c>
      <c r="F8" s="52">
        <f>E8*1.21</f>
        <v>0</v>
      </c>
      <c r="G8" s="50"/>
      <c r="H8" s="51"/>
    </row>
    <row r="9" spans="2:8" s="2" customFormat="1" ht="21" customHeight="1">
      <c r="B9" s="45"/>
      <c r="C9" s="86" t="s">
        <v>34</v>
      </c>
      <c r="D9" s="87"/>
      <c r="E9" s="47">
        <f>'B - servisní práce'!I11</f>
        <v>0</v>
      </c>
      <c r="F9" s="47">
        <f aca="true" t="shared" si="0" ref="F9:F11">E9*1.21</f>
        <v>0</v>
      </c>
      <c r="G9" s="50"/>
      <c r="H9" s="51"/>
    </row>
    <row r="10" spans="2:8" s="2" customFormat="1" ht="21" customHeight="1">
      <c r="B10" s="44"/>
      <c r="C10" s="88" t="s">
        <v>45</v>
      </c>
      <c r="D10" s="89"/>
      <c r="E10" s="47">
        <f>'B - servisní práce'!L11</f>
        <v>0</v>
      </c>
      <c r="F10" s="47">
        <f t="shared" si="0"/>
        <v>0</v>
      </c>
      <c r="G10" s="50"/>
      <c r="H10" s="51"/>
    </row>
    <row r="11" spans="2:8" s="2" customFormat="1" ht="21" customHeight="1">
      <c r="B11" s="44"/>
      <c r="C11" s="88" t="s">
        <v>46</v>
      </c>
      <c r="D11" s="89"/>
      <c r="E11" s="47">
        <f>'B - servisní práce'!N11</f>
        <v>0</v>
      </c>
      <c r="F11" s="47">
        <f t="shared" si="0"/>
        <v>0</v>
      </c>
      <c r="G11" s="50"/>
      <c r="H11" s="51"/>
    </row>
    <row r="12" spans="2:8" s="2" customFormat="1" ht="36" customHeight="1">
      <c r="B12" s="79" t="s">
        <v>37</v>
      </c>
      <c r="C12" s="80"/>
      <c r="D12" s="81"/>
      <c r="E12" s="53">
        <f>E7+E8</f>
        <v>0</v>
      </c>
      <c r="F12" s="53">
        <f>F7+F8</f>
        <v>0</v>
      </c>
      <c r="G12" s="50"/>
      <c r="H12" s="51"/>
    </row>
    <row r="13" spans="2:8" ht="30.6" customHeight="1">
      <c r="B13" s="2"/>
      <c r="C13" s="82"/>
      <c r="D13" s="82"/>
      <c r="E13" s="2"/>
      <c r="F13" s="4"/>
      <c r="G13" s="2"/>
      <c r="H13" s="2"/>
    </row>
    <row r="14" spans="2:8" ht="15">
      <c r="B14" s="2"/>
      <c r="C14" s="82"/>
      <c r="D14" s="82"/>
      <c r="E14" s="2"/>
      <c r="F14" s="4"/>
      <c r="G14" s="2"/>
      <c r="H14" s="2"/>
    </row>
  </sheetData>
  <sheetProtection algorithmName="SHA-512" hashValue="zF2CFz9YL1kW0CQYDwTnmjoyvcAKPHUoN3mt0qn28Tk0s/XFLdhHXs+vnqTVtiCARKLQ9nYCEsu/7OvKaNudPQ==" saltValue="m3dPvg4eWfd6Q/Qs80dMRQ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zoomScale="110" zoomScaleNormal="110" workbookViewId="0" topLeftCell="A1">
      <selection activeCell="F15" sqref="F15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31.421875" style="1" customWidth="1"/>
    <col min="5" max="5" width="5.421875" style="1" customWidth="1"/>
    <col min="6" max="6" width="10.0039062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6" t="s">
        <v>20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30" customHeight="1">
      <c r="B2" s="75" t="s">
        <v>4</v>
      </c>
      <c r="C2" s="75"/>
      <c r="D2" s="77" t="str">
        <f>'Souhrnný list'!D2:H2</f>
        <v>Endoskopická věž (ORL) pro Oblastní nemocnici Náchod</v>
      </c>
      <c r="E2" s="77"/>
      <c r="F2" s="77"/>
      <c r="G2" s="77"/>
      <c r="H2" s="77"/>
      <c r="I2" s="77"/>
      <c r="J2" s="77"/>
      <c r="K2" s="77"/>
    </row>
    <row r="3" spans="2:11" ht="15">
      <c r="B3" s="75" t="s">
        <v>0</v>
      </c>
      <c r="C3" s="75"/>
      <c r="D3" s="78" t="s">
        <v>1</v>
      </c>
      <c r="E3" s="78"/>
      <c r="F3" s="78"/>
      <c r="G3" s="78"/>
      <c r="H3" s="78"/>
      <c r="I3" s="78"/>
      <c r="J3" s="78"/>
      <c r="K3" s="78"/>
    </row>
    <row r="4" spans="2:11" ht="15">
      <c r="B4" s="75" t="s">
        <v>25</v>
      </c>
      <c r="C4" s="75"/>
      <c r="D4" s="41">
        <f>'Souhrnný list'!D4</f>
        <v>0</v>
      </c>
      <c r="E4" s="91" t="str">
        <f>'Souhrnný list'!E4</f>
        <v>IČO:</v>
      </c>
      <c r="F4" s="92"/>
      <c r="G4" s="91" t="str">
        <f>'Souhrnný list'!F4</f>
        <v>DIČ:</v>
      </c>
      <c r="H4" s="92"/>
      <c r="I4" s="93"/>
      <c r="J4" s="3" t="s">
        <v>5</v>
      </c>
      <c r="K4" s="42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5"/>
      <c r="J6" s="6" t="s">
        <v>14</v>
      </c>
      <c r="K6" s="6" t="s">
        <v>18</v>
      </c>
    </row>
    <row r="7" spans="2:11" ht="30" customHeight="1">
      <c r="B7" s="9">
        <v>1</v>
      </c>
      <c r="C7" s="8" t="s">
        <v>53</v>
      </c>
      <c r="D7" s="71" t="s">
        <v>54</v>
      </c>
      <c r="E7" s="9" t="s">
        <v>10</v>
      </c>
      <c r="F7" s="10">
        <v>1</v>
      </c>
      <c r="G7" s="57"/>
      <c r="H7" s="11">
        <f>F7*G7</f>
        <v>0</v>
      </c>
      <c r="I7" s="16"/>
      <c r="J7" s="57">
        <v>21</v>
      </c>
      <c r="K7" s="11">
        <f>H7*((100+J7)/100)</f>
        <v>0</v>
      </c>
    </row>
    <row r="8" spans="2:11" ht="30" customHeight="1">
      <c r="B8" s="72" t="s">
        <v>15</v>
      </c>
      <c r="C8" s="73"/>
      <c r="D8" s="73"/>
      <c r="E8" s="74"/>
      <c r="F8" s="74"/>
      <c r="G8" s="12" t="s">
        <v>16</v>
      </c>
      <c r="H8" s="13">
        <f>SUM(H7:H7)</f>
        <v>0</v>
      </c>
      <c r="I8" s="14"/>
      <c r="J8" s="12" t="s">
        <v>17</v>
      </c>
      <c r="K8" s="13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1.5" customHeight="1">
      <c r="B11" s="90" t="s">
        <v>49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APkq5HXHtrl8uOeT2Tx5P8hsYOSM8mEBtQqOY/uemDNJz0F2DjCBomwkVwNHLFWwFBUmsfZ7GBEgvDjuW5GDcg==" saltValue="r2FSuU/p/YdqyULaVHH6pw==" spinCount="100000" sheet="1" formatColumns="0" formatRows="0"/>
  <mergeCells count="9">
    <mergeCell ref="B11:K11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zoomScale="110" zoomScaleNormal="110" workbookViewId="0" topLeftCell="A1">
      <selection activeCell="L15" sqref="L15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31.421875" style="1" customWidth="1"/>
    <col min="5" max="5" width="14.421875" style="1" customWidth="1"/>
    <col min="6" max="6" width="5.00390625" style="1" bestFit="1" customWidth="1"/>
    <col min="7" max="7" width="5.00390625" style="1" customWidth="1"/>
    <col min="8" max="8" width="5.140625" style="1" bestFit="1" customWidth="1"/>
    <col min="9" max="9" width="17.8515625" style="1" customWidth="1"/>
    <col min="10" max="10" width="1.1484375" style="1" customWidth="1"/>
    <col min="11" max="11" width="14.421875" style="1" customWidth="1"/>
    <col min="12" max="12" width="17.8515625" style="5" customWidth="1"/>
    <col min="13" max="13" width="14.421875" style="1" customWidth="1"/>
    <col min="14" max="14" width="17.8515625" style="1" customWidth="1"/>
    <col min="15" max="15" width="17.8515625" style="2" customWidth="1"/>
    <col min="16" max="16384" width="8.8515625" style="1" customWidth="1"/>
  </cols>
  <sheetData>
    <row r="1" spans="2:14" ht="45" customHeight="1">
      <c r="B1" s="76" t="s">
        <v>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30" customHeight="1">
      <c r="B2" s="75" t="s">
        <v>4</v>
      </c>
      <c r="C2" s="75"/>
      <c r="D2" s="104" t="str">
        <f>'Souhrnný list'!D2:H2</f>
        <v>Endoskopická věž (ORL) pro Oblastní nemocnici Náchod</v>
      </c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2:14" ht="15">
      <c r="B3" s="75" t="s">
        <v>0</v>
      </c>
      <c r="C3" s="75"/>
      <c r="D3" s="107" t="s">
        <v>1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2:14" ht="15">
      <c r="B4" s="75" t="s">
        <v>25</v>
      </c>
      <c r="C4" s="75"/>
      <c r="D4" s="39">
        <f>'Souhrnný list'!D4</f>
        <v>0</v>
      </c>
      <c r="E4" s="63" t="str">
        <f>'Souhrnný list'!E4</f>
        <v>IČO:</v>
      </c>
      <c r="F4" s="94" t="str">
        <f>'Souhrnný list'!F4</f>
        <v>DIČ:</v>
      </c>
      <c r="G4" s="96"/>
      <c r="H4" s="96"/>
      <c r="I4" s="96"/>
      <c r="J4" s="64"/>
      <c r="K4" s="35" t="s">
        <v>5</v>
      </c>
      <c r="L4" s="40">
        <f>'Souhrnný list'!H4</f>
        <v>0</v>
      </c>
      <c r="M4" s="94"/>
      <c r="N4" s="95"/>
    </row>
    <row r="5" spans="2:14" ht="14.45" customHeight="1" thickBot="1">
      <c r="B5" s="2"/>
      <c r="C5" s="2"/>
      <c r="D5" s="2"/>
      <c r="E5" s="2"/>
      <c r="F5" s="2"/>
      <c r="G5" s="59"/>
      <c r="H5" s="59"/>
      <c r="I5" s="2"/>
      <c r="J5" s="2"/>
      <c r="K5" s="2"/>
      <c r="L5" s="4"/>
      <c r="M5" s="2"/>
      <c r="N5" s="2"/>
    </row>
    <row r="6" spans="2:14" s="2" customFormat="1" ht="30" customHeight="1">
      <c r="B6" s="27"/>
      <c r="E6" s="101" t="s">
        <v>55</v>
      </c>
      <c r="F6" s="103"/>
      <c r="G6" s="103"/>
      <c r="H6" s="103"/>
      <c r="I6" s="102"/>
      <c r="J6" s="30"/>
      <c r="K6" s="101" t="s">
        <v>32</v>
      </c>
      <c r="L6" s="102"/>
      <c r="M6" s="101" t="s">
        <v>33</v>
      </c>
      <c r="N6" s="102"/>
    </row>
    <row r="7" spans="2:14" s="2" customFormat="1" ht="45" customHeight="1">
      <c r="B7" s="113" t="s">
        <v>51</v>
      </c>
      <c r="C7" s="114"/>
      <c r="D7" s="115"/>
      <c r="E7" s="97" t="s">
        <v>47</v>
      </c>
      <c r="F7" s="127"/>
      <c r="G7" s="127"/>
      <c r="H7" s="127"/>
      <c r="I7" s="98"/>
      <c r="J7" s="31"/>
      <c r="K7" s="97" t="s">
        <v>22</v>
      </c>
      <c r="L7" s="98"/>
      <c r="M7" s="97" t="s">
        <v>48</v>
      </c>
      <c r="N7" s="98"/>
    </row>
    <row r="8" spans="2:14" s="2" customFormat="1" ht="15" customHeight="1">
      <c r="B8" s="120" t="s">
        <v>2</v>
      </c>
      <c r="C8" s="118" t="s">
        <v>3</v>
      </c>
      <c r="D8" s="119" t="s">
        <v>6</v>
      </c>
      <c r="E8" s="99" t="s">
        <v>42</v>
      </c>
      <c r="F8" s="121" t="s">
        <v>38</v>
      </c>
      <c r="G8" s="122"/>
      <c r="H8" s="123"/>
      <c r="I8" s="28" t="s">
        <v>21</v>
      </c>
      <c r="J8" s="32"/>
      <c r="K8" s="99" t="s">
        <v>23</v>
      </c>
      <c r="L8" s="28" t="s">
        <v>21</v>
      </c>
      <c r="M8" s="99" t="s">
        <v>24</v>
      </c>
      <c r="N8" s="28" t="s">
        <v>21</v>
      </c>
    </row>
    <row r="9" spans="2:14" s="2" customFormat="1" ht="57" customHeight="1" thickBot="1">
      <c r="B9" s="120"/>
      <c r="C9" s="118"/>
      <c r="D9" s="119"/>
      <c r="E9" s="99"/>
      <c r="F9" s="124"/>
      <c r="G9" s="125"/>
      <c r="H9" s="126"/>
      <c r="I9" s="66" t="s">
        <v>41</v>
      </c>
      <c r="J9" s="33"/>
      <c r="K9" s="100"/>
      <c r="L9" s="25" t="s">
        <v>43</v>
      </c>
      <c r="M9" s="100"/>
      <c r="N9" s="25" t="s">
        <v>44</v>
      </c>
    </row>
    <row r="10" spans="2:14" s="2" customFormat="1" ht="30" customHeight="1" thickBot="1">
      <c r="B10" s="9">
        <v>1</v>
      </c>
      <c r="C10" s="8" t="s">
        <v>53</v>
      </c>
      <c r="D10" s="71" t="s">
        <v>54</v>
      </c>
      <c r="E10" s="67"/>
      <c r="F10" s="61" t="s">
        <v>39</v>
      </c>
      <c r="G10" s="60"/>
      <c r="H10" s="62" t="s">
        <v>40</v>
      </c>
      <c r="I10" s="68">
        <f>_xlfn.IFERROR((1/G10)*5*E10,0)</f>
        <v>0</v>
      </c>
      <c r="J10" s="69"/>
      <c r="K10" s="58"/>
      <c r="L10" s="23">
        <f>K10*200</f>
        <v>0</v>
      </c>
      <c r="M10" s="58"/>
      <c r="N10" s="23">
        <f>M10*8000</f>
        <v>0</v>
      </c>
    </row>
    <row r="11" spans="2:14" s="2" customFormat="1" ht="30" customHeight="1" thickBot="1">
      <c r="B11" s="116" t="s">
        <v>31</v>
      </c>
      <c r="C11" s="117"/>
      <c r="D11" s="117"/>
      <c r="E11" s="20"/>
      <c r="F11" s="19"/>
      <c r="G11" s="19"/>
      <c r="H11" s="19"/>
      <c r="I11" s="24">
        <f>SUM(I10:I10)</f>
        <v>0</v>
      </c>
      <c r="J11" s="70"/>
      <c r="K11" s="18"/>
      <c r="L11" s="24">
        <f>SUM(L10:L10)</f>
        <v>0</v>
      </c>
      <c r="M11" s="18"/>
      <c r="N11" s="24">
        <f>SUM(N10:N10)</f>
        <v>0</v>
      </c>
    </row>
    <row r="12" spans="2:14" ht="30.75" thickBot="1">
      <c r="B12" s="2"/>
      <c r="C12" s="2"/>
      <c r="D12" s="2"/>
      <c r="E12" s="2"/>
      <c r="F12" s="2"/>
      <c r="G12" s="59"/>
      <c r="H12" s="59"/>
      <c r="I12" s="22" t="s">
        <v>21</v>
      </c>
      <c r="J12" s="34"/>
      <c r="L12" s="22" t="s">
        <v>21</v>
      </c>
      <c r="M12" s="65"/>
      <c r="N12" s="22" t="s">
        <v>21</v>
      </c>
    </row>
    <row r="13" spans="2:14" ht="15.75" thickBot="1">
      <c r="B13" s="2"/>
      <c r="C13" s="2"/>
      <c r="D13" s="2"/>
      <c r="E13" s="2"/>
      <c r="F13" s="2"/>
      <c r="G13" s="59"/>
      <c r="H13" s="59"/>
      <c r="I13" s="29"/>
      <c r="J13" s="29"/>
      <c r="K13" s="2"/>
      <c r="L13" s="29"/>
      <c r="M13" s="2"/>
      <c r="N13" s="29"/>
    </row>
    <row r="14" spans="2:12" s="2" customFormat="1" ht="33.75" customHeight="1" thickBot="1">
      <c r="B14" s="110" t="s">
        <v>50</v>
      </c>
      <c r="C14" s="111"/>
      <c r="D14" s="111"/>
      <c r="E14" s="111"/>
      <c r="F14" s="111"/>
      <c r="G14" s="111"/>
      <c r="H14" s="112"/>
      <c r="I14" s="36">
        <f>I11+L11+N11</f>
        <v>0</v>
      </c>
      <c r="J14" s="38"/>
      <c r="K14" s="37" t="s">
        <v>27</v>
      </c>
      <c r="L14" s="4"/>
    </row>
    <row r="15" spans="7:12" s="2" customFormat="1" ht="30.6" customHeight="1">
      <c r="G15" s="59"/>
      <c r="H15" s="59"/>
      <c r="L15" s="4"/>
    </row>
    <row r="16" spans="2:14" s="2" customFormat="1" ht="18" customHeight="1">
      <c r="B16" s="17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1fvn5ViAK0xlsfuhYCqdDcoSVoN1HyA8uz/8hyq51dVj/d1Fz61NIUeDDKG4XkezEA9bWw41sWdac/OeU2lM3A==" saltValue="S+3oKFPb3WkDG1exXlM0NQ==" spinCount="100000" sheet="1" formatColumns="0" formatRows="0"/>
  <mergeCells count="24">
    <mergeCell ref="B14:H14"/>
    <mergeCell ref="B7:D7"/>
    <mergeCell ref="B4:C4"/>
    <mergeCell ref="B11:D11"/>
    <mergeCell ref="C8:C9"/>
    <mergeCell ref="D8:D9"/>
    <mergeCell ref="E8:E9"/>
    <mergeCell ref="B8:B9"/>
    <mergeCell ref="F8:H9"/>
    <mergeCell ref="E7:I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2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2021-05-06T10:00:40Z</cp:lastPrinted>
  <dcterms:created xsi:type="dcterms:W3CDTF">2019-10-21T13:53:46Z</dcterms:created>
  <dcterms:modified xsi:type="dcterms:W3CDTF">2021-05-18T08:06:00Z</dcterms:modified>
  <cp:category/>
  <cp:version/>
  <cp:contentType/>
  <cp:contentStatus/>
</cp:coreProperties>
</file>