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7485" windowHeight="2955" activeTab="2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<sst xmlns="http://schemas.openxmlformats.org/spreadsheetml/2006/main" count="76" uniqueCount="56">
  <si>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</si>
  <si>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</si>
  <si>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</si>
  <si>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</si>
  <si>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</si>
  <si>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</si>
  <si>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</si>
  <si>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</si>
  <si>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</si>
  <si>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</si>
  <si>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</si>
  <si>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</si>
  <si>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</si>
  <si>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</si>
  <si>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</si>
  <si>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</si>
  <si>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</si>
  <si>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</si>
  <si>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</si>
  <si>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</si>
  <si>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</si>
  <si>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</si>
  <si>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</si>
  <si>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</si>
  <si>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</si>
  <si>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</si>
  <si>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</si>
  <si>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</si>
  <si>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</si>
  <si>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</si>
  <si>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</si>
  <si>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</si>
  <si>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</si>
  <si>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</si>
  <si>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</si>
  <si>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</si>
  <si>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</si>
  <si>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</si>
  <si>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</si>
  <si>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</si>
  <si>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</si>
  <si>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</si>
  <si>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</si>
  <si>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</si>
  <si>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</si>
  <si>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</si>
  <si>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</si>
  <si>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</si>
  <si>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soubor</t>
  </si>
  <si>
    <t>Uvedené ceny obsahují veškeré náklady dodavatele nezbytné pro řádnou a včasnou realizaci předmětu plnění včetně nákladů souvisejících.
Ceny budou konstantní po celou dobu platnosti smluv.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</si>
  <si>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</si>
  <si>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Sady vrtaček na malé kosti pro Oblastní nemocnici Náchod</t>
  </si>
  <si>
    <t>T-2022</t>
  </si>
  <si>
    <t>sada vrtaček - systém pro malé kosti</t>
  </si>
  <si>
    <t>Uvedené ceny platí pro servisní práce
na 1 soubor daného zařízení.</t>
  </si>
  <si>
    <t>Roční náklady na pravidelnou bezpečnostní technickou kontrolu (BTK) za 1 soubor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</si>
</sst>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7" fillId="4" borderId="32" xfId="0" applyFont="1" applyFill="1" applyBorder="1" applyAlignment="1">
      <alignment horizontal="right" vertical="center"/>
    </xf>
    <xf numFmtId="4" fontId="7" fillId="4" borderId="33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4" xfId="0" applyFont="1" applyFill="1" applyBorder="1" applyAlignment="1">
      <alignment vertical="center"/>
    </xf>
    <xf numFmtId="0" fontId="10" fillId="4" borderId="35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7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2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45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9" fillId="4" borderId="47" xfId="0" applyFont="1" applyFill="1" applyBorder="1" applyAlignment="1">
      <alignment horizontal="justify" vertical="center" wrapText="1"/>
    </xf>
    <xf numFmtId="0" fontId="9" fillId="4" borderId="48" xfId="0" applyFont="1" applyFill="1" applyBorder="1" applyAlignment="1">
      <alignment horizontal="justify" vertical="center" wrapText="1"/>
    </xf>
    <xf numFmtId="0" fontId="4" fillId="3" borderId="49" xfId="0" applyFont="1" applyFill="1" applyBorder="1" applyAlignment="1">
      <alignment horizontal="center" wrapText="1"/>
    </xf>
    <xf numFmtId="0" fontId="4" fillId="3" borderId="50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wrapText="1"/>
    </xf>
    <xf numFmtId="0" fontId="4" fillId="3" borderId="56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0" fontId="9" fillId="4" borderId="45" xfId="0" applyFont="1" applyFill="1" applyBorder="1" applyAlignment="1">
      <alignment horizontal="justify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4" fillId="2" borderId="59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workbookViewId="0" topLeftCell="A1">
      <selection activeCell="C13" sqref="C13:D13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76" t="s">
        <v>27</v>
      </c>
      <c r="C1" s="76"/>
      <c r="D1" s="76"/>
      <c r="E1" s="76"/>
      <c r="F1" s="76"/>
      <c r="G1" s="76"/>
      <c r="H1" s="76"/>
    </row>
    <row r="2" spans="2:8" s="2" customFormat="1" ht="30" customHeight="1">
      <c r="B2" s="75" t="s">
        <v>4</v>
      </c>
      <c r="C2" s="75"/>
      <c r="D2" s="77" t="s">
        <v>51</v>
      </c>
      <c r="E2" s="77"/>
      <c r="F2" s="77"/>
      <c r="G2" s="77"/>
      <c r="H2" s="77"/>
    </row>
    <row r="3" spans="2:8" s="2" customFormat="1" ht="15">
      <c r="B3" s="75" t="s">
        <v>0</v>
      </c>
      <c r="C3" s="75"/>
      <c r="D3" s="78" t="s">
        <v>1</v>
      </c>
      <c r="E3" s="78"/>
      <c r="F3" s="78"/>
      <c r="G3" s="78"/>
      <c r="H3" s="78"/>
    </row>
    <row r="4" spans="2:8" s="2" customFormat="1" ht="15">
      <c r="B4" s="75" t="s">
        <v>24</v>
      </c>
      <c r="C4" s="75"/>
      <c r="D4" s="53"/>
      <c r="E4" s="54" t="s">
        <v>7</v>
      </c>
      <c r="F4" s="54" t="s">
        <v>8</v>
      </c>
      <c r="G4" s="25" t="s">
        <v>5</v>
      </c>
      <c r="H4" s="55"/>
    </row>
    <row r="5" spans="2:8" s="2" customFormat="1" ht="24" customHeight="1">
      <c r="B5" s="42"/>
      <c r="C5" s="42"/>
      <c r="D5" s="42"/>
      <c r="G5" s="42"/>
      <c r="H5" s="42"/>
    </row>
    <row r="6" spans="2:8" s="2" customFormat="1" ht="21" customHeight="1">
      <c r="B6" s="47"/>
      <c r="C6" s="47"/>
      <c r="D6" s="47"/>
      <c r="E6" s="48" t="s">
        <v>34</v>
      </c>
      <c r="F6" s="48" t="s">
        <v>35</v>
      </c>
      <c r="G6" s="20"/>
      <c r="H6" s="20"/>
    </row>
    <row r="7" spans="2:8" s="2" customFormat="1" ht="21" customHeight="1">
      <c r="B7" s="83" t="s">
        <v>28</v>
      </c>
      <c r="C7" s="84"/>
      <c r="D7" s="85"/>
      <c r="E7" s="45">
        <f>'A - soupis dodávek'!H8</f>
        <v>0</v>
      </c>
      <c r="F7" s="51">
        <f>'A - soupis dodávek'!K8</f>
        <v>0</v>
      </c>
      <c r="G7" s="49"/>
      <c r="H7" s="50"/>
    </row>
    <row r="8" spans="2:8" s="2" customFormat="1" ht="21" customHeight="1">
      <c r="B8" s="83" t="s">
        <v>29</v>
      </c>
      <c r="C8" s="84"/>
      <c r="D8" s="85"/>
      <c r="E8" s="45">
        <f>'B - servisní práce'!I14</f>
        <v>0</v>
      </c>
      <c r="F8" s="51">
        <f>E8*1.21</f>
        <v>0</v>
      </c>
      <c r="G8" s="49"/>
      <c r="H8" s="50"/>
    </row>
    <row r="9" spans="2:8" s="2" customFormat="1" ht="21" customHeight="1">
      <c r="B9" s="44"/>
      <c r="C9" s="86" t="s">
        <v>33</v>
      </c>
      <c r="D9" s="87"/>
      <c r="E9" s="46">
        <f>'B - servisní práce'!I11</f>
        <v>0</v>
      </c>
      <c r="F9" s="46">
        <f aca="true" t="shared" si="0" ref="F9:F11">E9*1.21</f>
        <v>0</v>
      </c>
      <c r="G9" s="49"/>
      <c r="H9" s="50"/>
    </row>
    <row r="10" spans="2:8" s="2" customFormat="1" ht="21" customHeight="1">
      <c r="B10" s="43"/>
      <c r="C10" s="88" t="s">
        <v>44</v>
      </c>
      <c r="D10" s="89"/>
      <c r="E10" s="46">
        <f>'B - servisní práce'!L11</f>
        <v>0</v>
      </c>
      <c r="F10" s="46">
        <f t="shared" si="0"/>
        <v>0</v>
      </c>
      <c r="G10" s="49"/>
      <c r="H10" s="50"/>
    </row>
    <row r="11" spans="2:8" s="2" customFormat="1" ht="21" customHeight="1">
      <c r="B11" s="43"/>
      <c r="C11" s="88" t="s">
        <v>45</v>
      </c>
      <c r="D11" s="89"/>
      <c r="E11" s="46">
        <f>'B - servisní práce'!N11</f>
        <v>0</v>
      </c>
      <c r="F11" s="46">
        <f t="shared" si="0"/>
        <v>0</v>
      </c>
      <c r="G11" s="49"/>
      <c r="H11" s="50"/>
    </row>
    <row r="12" spans="2:8" s="2" customFormat="1" ht="36" customHeight="1">
      <c r="B12" s="79" t="s">
        <v>36</v>
      </c>
      <c r="C12" s="80"/>
      <c r="D12" s="81"/>
      <c r="E12" s="52">
        <f>E7+E8</f>
        <v>0</v>
      </c>
      <c r="F12" s="52">
        <f>F7+F8</f>
        <v>0</v>
      </c>
      <c r="G12" s="49"/>
      <c r="H12" s="50"/>
    </row>
    <row r="13" spans="2:8" ht="30.6" customHeight="1">
      <c r="B13" s="2"/>
      <c r="C13" s="82"/>
      <c r="D13" s="82"/>
      <c r="E13" s="2"/>
      <c r="F13" s="4"/>
      <c r="G13" s="2"/>
      <c r="H13" s="2"/>
    </row>
    <row r="14" spans="2:8" ht="15">
      <c r="B14" s="2"/>
      <c r="C14" s="82"/>
      <c r="D14" s="82"/>
      <c r="E14" s="2"/>
      <c r="F14" s="4"/>
      <c r="G14" s="2"/>
      <c r="H14" s="2"/>
    </row>
  </sheetData>
  <sheetProtection algorithmName="SHA-512" hashValue="hn9DZj+xF6k4rBz7vPq2G0gtqfcj2w7Vaow+gtIVAPD/xfWM1biPSGj2pZWCSirUtD2VbBB3nFHzOGZ5XLgB+w==" saltValue="SpD9mH9bFcdxCg9xZ3QcWg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workbookViewId="0" topLeftCell="A1">
      <selection activeCell="G7" sqref="G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7.851562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76" t="s">
        <v>19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30" customHeight="1">
      <c r="B2" s="75" t="s">
        <v>4</v>
      </c>
      <c r="C2" s="75"/>
      <c r="D2" s="77" t="str">
        <f>'Souhrnný list'!D2:H2</f>
        <v>Sady vrtaček na malé kosti pro Oblastní nemocnici Náchod</v>
      </c>
      <c r="E2" s="77"/>
      <c r="F2" s="77"/>
      <c r="G2" s="77"/>
      <c r="H2" s="77"/>
      <c r="I2" s="77"/>
      <c r="J2" s="77"/>
      <c r="K2" s="77"/>
    </row>
    <row r="3" spans="2:11" ht="15">
      <c r="B3" s="75" t="s">
        <v>0</v>
      </c>
      <c r="C3" s="75"/>
      <c r="D3" s="78" t="s">
        <v>1</v>
      </c>
      <c r="E3" s="78"/>
      <c r="F3" s="78"/>
      <c r="G3" s="78"/>
      <c r="H3" s="78"/>
      <c r="I3" s="78"/>
      <c r="J3" s="78"/>
      <c r="K3" s="78"/>
    </row>
    <row r="4" spans="2:11" ht="15">
      <c r="B4" s="75" t="s">
        <v>24</v>
      </c>
      <c r="C4" s="75"/>
      <c r="D4" s="40">
        <f>'Souhrnný list'!D4</f>
        <v>0</v>
      </c>
      <c r="E4" s="91" t="str">
        <f>'Souhrnný list'!E4</f>
        <v>IČO:</v>
      </c>
      <c r="F4" s="92"/>
      <c r="G4" s="91" t="str">
        <f>'Souhrnný list'!F4</f>
        <v>DIČ:</v>
      </c>
      <c r="H4" s="92"/>
      <c r="I4" s="93"/>
      <c r="J4" s="3" t="s">
        <v>5</v>
      </c>
      <c r="K4" s="41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10</v>
      </c>
      <c r="G6" s="6" t="s">
        <v>12</v>
      </c>
      <c r="H6" s="6" t="s">
        <v>11</v>
      </c>
      <c r="I6" s="14"/>
      <c r="J6" s="6" t="s">
        <v>13</v>
      </c>
      <c r="K6" s="6" t="s">
        <v>17</v>
      </c>
    </row>
    <row r="7" spans="2:11" ht="33" customHeight="1">
      <c r="B7" s="8">
        <v>1</v>
      </c>
      <c r="C7" s="73" t="s">
        <v>52</v>
      </c>
      <c r="D7" s="74" t="s">
        <v>53</v>
      </c>
      <c r="E7" s="8" t="s">
        <v>48</v>
      </c>
      <c r="F7" s="9">
        <v>1</v>
      </c>
      <c r="G7" s="56"/>
      <c r="H7" s="10">
        <f>F7*G7</f>
        <v>0</v>
      </c>
      <c r="I7" s="15"/>
      <c r="J7" s="56">
        <v>21</v>
      </c>
      <c r="K7" s="10">
        <f>H7*((100+J7)/100)</f>
        <v>0</v>
      </c>
    </row>
    <row r="8" spans="2:11" ht="30" customHeight="1">
      <c r="B8" s="94" t="s">
        <v>14</v>
      </c>
      <c r="C8" s="95"/>
      <c r="D8" s="95"/>
      <c r="E8" s="95"/>
      <c r="F8" s="96"/>
      <c r="G8" s="70" t="s">
        <v>15</v>
      </c>
      <c r="H8" s="71">
        <f>SUM(H7:H7)</f>
        <v>0</v>
      </c>
      <c r="I8" s="13"/>
      <c r="J8" s="11" t="s">
        <v>16</v>
      </c>
      <c r="K8" s="12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18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33.75" customHeight="1">
      <c r="B11" s="90" t="s">
        <v>49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EoVKS38AO6vdeDFcf/HaHbKJ1cEaFUdOajx8xS+/Xv96hLEgr3pikEVbFLnkT0vVHVOexmaHu6jKwKOfHXzgnA==" saltValue="hBU6XO2Z0G3oXDJaz0HP0w==" spinCount="100000" sheet="1" formatColumns="0" formatRows="0"/>
  <mergeCells count="10">
    <mergeCell ref="B11:K11"/>
    <mergeCell ref="G4:I4"/>
    <mergeCell ref="B1:K1"/>
    <mergeCell ref="B2:C2"/>
    <mergeCell ref="B3:C3"/>
    <mergeCell ref="D2:K2"/>
    <mergeCell ref="D3:K3"/>
    <mergeCell ref="B4:C4"/>
    <mergeCell ref="E4:F4"/>
    <mergeCell ref="B8:F8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tabSelected="1" workbookViewId="0" topLeftCell="A1">
      <selection activeCell="M12" sqref="M12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76" t="s">
        <v>25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ht="30" customHeight="1">
      <c r="B2" s="75" t="s">
        <v>4</v>
      </c>
      <c r="C2" s="75"/>
      <c r="D2" s="107" t="str">
        <f>'Souhrnný list'!D2:H2</f>
        <v>Sady vrtaček na malé kosti pro Oblastní nemocnici Náchod</v>
      </c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2:14" ht="15">
      <c r="B3" s="75" t="s">
        <v>0</v>
      </c>
      <c r="C3" s="75"/>
      <c r="D3" s="110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2:14" ht="15">
      <c r="B4" s="75" t="s">
        <v>24</v>
      </c>
      <c r="C4" s="75"/>
      <c r="D4" s="38">
        <f>'Souhrnný list'!D4</f>
        <v>0</v>
      </c>
      <c r="E4" s="62" t="str">
        <f>'Souhrnný list'!E4</f>
        <v>IČO:</v>
      </c>
      <c r="F4" s="97" t="str">
        <f>'Souhrnný list'!F4</f>
        <v>DIČ:</v>
      </c>
      <c r="G4" s="99"/>
      <c r="H4" s="99"/>
      <c r="I4" s="99"/>
      <c r="J4" s="63"/>
      <c r="K4" s="34" t="s">
        <v>5</v>
      </c>
      <c r="L4" s="39">
        <f>'Souhrnný list'!H4</f>
        <v>0</v>
      </c>
      <c r="M4" s="97"/>
      <c r="N4" s="98"/>
    </row>
    <row r="5" spans="2:14" ht="14.45" customHeight="1" thickBot="1">
      <c r="B5" s="2"/>
      <c r="C5" s="2"/>
      <c r="D5" s="2"/>
      <c r="E5" s="2"/>
      <c r="F5" s="2"/>
      <c r="G5" s="58"/>
      <c r="H5" s="58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04" t="s">
        <v>55</v>
      </c>
      <c r="F6" s="106"/>
      <c r="G6" s="106"/>
      <c r="H6" s="106"/>
      <c r="I6" s="105"/>
      <c r="J6" s="29"/>
      <c r="K6" s="104" t="s">
        <v>31</v>
      </c>
      <c r="L6" s="105"/>
      <c r="M6" s="104" t="s">
        <v>32</v>
      </c>
      <c r="N6" s="105"/>
    </row>
    <row r="7" spans="2:14" s="2" customFormat="1" ht="45" customHeight="1">
      <c r="B7" s="128" t="s">
        <v>54</v>
      </c>
      <c r="C7" s="129"/>
      <c r="D7" s="130"/>
      <c r="E7" s="100" t="s">
        <v>46</v>
      </c>
      <c r="F7" s="127"/>
      <c r="G7" s="127"/>
      <c r="H7" s="127"/>
      <c r="I7" s="101"/>
      <c r="J7" s="30"/>
      <c r="K7" s="100" t="s">
        <v>21</v>
      </c>
      <c r="L7" s="101"/>
      <c r="M7" s="100" t="s">
        <v>47</v>
      </c>
      <c r="N7" s="101"/>
    </row>
    <row r="8" spans="2:14" s="2" customFormat="1" ht="15" customHeight="1">
      <c r="B8" s="120" t="s">
        <v>2</v>
      </c>
      <c r="C8" s="118" t="s">
        <v>3</v>
      </c>
      <c r="D8" s="119" t="s">
        <v>6</v>
      </c>
      <c r="E8" s="102" t="s">
        <v>41</v>
      </c>
      <c r="F8" s="121" t="s">
        <v>37</v>
      </c>
      <c r="G8" s="122"/>
      <c r="H8" s="123"/>
      <c r="I8" s="27" t="s">
        <v>20</v>
      </c>
      <c r="J8" s="31"/>
      <c r="K8" s="102" t="s">
        <v>22</v>
      </c>
      <c r="L8" s="27" t="s">
        <v>20</v>
      </c>
      <c r="M8" s="102" t="s">
        <v>23</v>
      </c>
      <c r="N8" s="27" t="s">
        <v>20</v>
      </c>
    </row>
    <row r="9" spans="2:14" s="2" customFormat="1" ht="60.75" customHeight="1" thickBot="1">
      <c r="B9" s="120"/>
      <c r="C9" s="118"/>
      <c r="D9" s="119"/>
      <c r="E9" s="102"/>
      <c r="F9" s="124"/>
      <c r="G9" s="125"/>
      <c r="H9" s="126"/>
      <c r="I9" s="65" t="s">
        <v>40</v>
      </c>
      <c r="J9" s="32"/>
      <c r="K9" s="103"/>
      <c r="L9" s="24" t="s">
        <v>42</v>
      </c>
      <c r="M9" s="103"/>
      <c r="N9" s="24" t="s">
        <v>43</v>
      </c>
    </row>
    <row r="10" spans="2:14" s="2" customFormat="1" ht="33" customHeight="1" thickBot="1">
      <c r="B10" s="72">
        <v>1</v>
      </c>
      <c r="C10" s="73" t="s">
        <v>52</v>
      </c>
      <c r="D10" s="74" t="s">
        <v>53</v>
      </c>
      <c r="E10" s="66"/>
      <c r="F10" s="60" t="s">
        <v>38</v>
      </c>
      <c r="G10" s="59"/>
      <c r="H10" s="61" t="s">
        <v>39</v>
      </c>
      <c r="I10" s="67">
        <f>_xlfn.IFERROR((1/G10)*5*E10,0)</f>
        <v>0</v>
      </c>
      <c r="J10" s="68"/>
      <c r="K10" s="57"/>
      <c r="L10" s="22">
        <f>K10*200</f>
        <v>0</v>
      </c>
      <c r="M10" s="57"/>
      <c r="N10" s="22">
        <f>M10*8000</f>
        <v>0</v>
      </c>
    </row>
    <row r="11" spans="2:14" s="2" customFormat="1" ht="30" customHeight="1" thickBot="1">
      <c r="B11" s="116" t="s">
        <v>30</v>
      </c>
      <c r="C11" s="117"/>
      <c r="D11" s="117"/>
      <c r="E11" s="19"/>
      <c r="F11" s="18"/>
      <c r="G11" s="18"/>
      <c r="H11" s="18"/>
      <c r="I11" s="23">
        <f>SUM(I10:I10)</f>
        <v>0</v>
      </c>
      <c r="J11" s="69"/>
      <c r="K11" s="17"/>
      <c r="L11" s="23">
        <f>SUM(L10:L10)</f>
        <v>0</v>
      </c>
      <c r="M11" s="17"/>
      <c r="N11" s="23">
        <f>SUM(N10:N10)</f>
        <v>0</v>
      </c>
    </row>
    <row r="12" spans="2:14" ht="15.75" thickBot="1">
      <c r="B12" s="2"/>
      <c r="C12" s="2"/>
      <c r="D12" s="2"/>
      <c r="E12" s="2"/>
      <c r="F12" s="2"/>
      <c r="G12" s="58"/>
      <c r="H12" s="58"/>
      <c r="I12" s="21" t="s">
        <v>20</v>
      </c>
      <c r="J12" s="33"/>
      <c r="L12" s="21" t="s">
        <v>20</v>
      </c>
      <c r="M12" s="64"/>
      <c r="N12" s="21" t="s">
        <v>20</v>
      </c>
    </row>
    <row r="13" spans="2:14" ht="15.75" thickBot="1">
      <c r="B13" s="2"/>
      <c r="C13" s="2"/>
      <c r="D13" s="2"/>
      <c r="E13" s="2"/>
      <c r="F13" s="2"/>
      <c r="G13" s="58"/>
      <c r="H13" s="58"/>
      <c r="I13" s="28"/>
      <c r="J13" s="28"/>
      <c r="K13" s="2"/>
      <c r="L13" s="28"/>
      <c r="M13" s="2"/>
      <c r="N13" s="28"/>
    </row>
    <row r="14" spans="2:12" s="2" customFormat="1" ht="41.25" customHeight="1" thickBot="1">
      <c r="B14" s="113" t="s">
        <v>50</v>
      </c>
      <c r="C14" s="114"/>
      <c r="D14" s="114"/>
      <c r="E14" s="114"/>
      <c r="F14" s="114"/>
      <c r="G14" s="114"/>
      <c r="H14" s="115"/>
      <c r="I14" s="35">
        <f>I11+L11+N11</f>
        <v>0</v>
      </c>
      <c r="J14" s="37"/>
      <c r="K14" s="36" t="s">
        <v>26</v>
      </c>
      <c r="L14" s="4"/>
    </row>
    <row r="15" spans="7:12" s="2" customFormat="1" ht="30.6" customHeight="1">
      <c r="G15" s="58"/>
      <c r="H15" s="58"/>
      <c r="L15" s="4"/>
    </row>
    <row r="16" spans="2:14" s="2" customFormat="1" ht="18" customHeight="1">
      <c r="B16" s="16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OF8mWmZENg4bfdfQZUC5eRI+wEfQe5bPZItnkvvDAW1pmQPRNmDLQi5d+KttPWeon9KdzZ5I81FoQjeA4XfOqQ==" saltValue="wsCvhl2Rw3yOFqtC41H3Yg==" spinCount="100000" sheet="1" formatColumns="0" formatRows="0"/>
  <mergeCells count="24">
    <mergeCell ref="B14:H14"/>
    <mergeCell ref="B4:C4"/>
    <mergeCell ref="B11:D11"/>
    <mergeCell ref="C8:C9"/>
    <mergeCell ref="D8:D9"/>
    <mergeCell ref="E8:E9"/>
    <mergeCell ref="B8:B9"/>
    <mergeCell ref="F8:H9"/>
    <mergeCell ref="E7:I7"/>
    <mergeCell ref="B7:D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2021-03-23T15:59:40Z</dcterms:modified>
  <cp:category/>
  <cp:version/>
  <cp:contentType/>
  <cp:contentStatus/>
</cp:coreProperties>
</file>