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dodávek'!$B$1:$K$14</definedName>
    <definedName name="_xlnm.Print_Area" localSheetId="2">'B - servisní práce'!$B$1:$N$17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<sst xmlns="http://schemas.openxmlformats.org/spreadsheetml/2006/main" count="91" uniqueCount="62">
  <si>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</si>
  <si>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</si>
  <si>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</si>
  <si>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</si>
  <si>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</si>
  <si>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</si>
  <si>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</si>
  <si>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</si>
  <si>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</si>
  <si>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</si>
  <si>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</si>
  <si>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</si>
  <si>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</si>
  <si>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</si>
  <si>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</si>
  <si>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</si>
  <si>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</si>
  <si>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</si>
  <si>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</si>
  <si>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</si>
  <si>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</si>
  <si>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</si>
  <si>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</si>
  <si>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</si>
  <si>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</si>
  <si>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</si>
  <si>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</si>
  <si>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</si>
  <si>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</si>
  <si>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</si>
  <si>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</si>
  <si>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</si>
  <si>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</si>
  <si>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</si>
  <si>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</si>
  <si>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</si>
  <si>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</si>
  <si>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</si>
  <si>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</si>
  <si>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</si>
  <si>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</si>
  <si>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</si>
  <si>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</si>
  <si>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</si>
  <si>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</si>
  <si>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</si>
  <si>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</si>
  <si>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</si>
  <si>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</si>
  <si>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</si>
  <si>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</si>
  <si>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</si>
  <si>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</si>
  <si>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T-1101</t>
  </si>
  <si>
    <t>Plicní ventilátory (ARO) a resuscitační vaky pro Oblastní nemocnici Náchod</t>
  </si>
  <si>
    <t>T-1105</t>
  </si>
  <si>
    <t>T-1106</t>
  </si>
  <si>
    <t xml:space="preserve">Dětský resuscitační vak </t>
  </si>
  <si>
    <t>T-1107</t>
  </si>
  <si>
    <t>Kyslíkový rezervoár kompatibilní s vakem pro dospělé i děti</t>
  </si>
  <si>
    <t>Ventilátor plicní (ARO)</t>
  </si>
  <si>
    <t xml:space="preserve">Vak pro pulmonální resuscitaci dospělých a dětí s tělesnou hmotností více než 15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</si>
</sst>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/>
      <bottom style="thin"/>
      <diagonal style="thin"/>
    </border>
    <border diagonalUp="1">
      <left style="thin"/>
      <right style="medium"/>
      <top/>
      <bottom style="thin"/>
      <diagonal style="thin"/>
    </border>
    <border diagonalUp="1">
      <left style="medium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4" xfId="0" applyNumberFormat="1" applyFont="1" applyFill="1" applyBorder="1" applyAlignment="1" applyProtection="1">
      <alignment horizontal="right" vertical="center" wrapText="1"/>
      <protection/>
    </xf>
    <xf numFmtId="2" fontId="5" fillId="7" borderId="25" xfId="0" applyNumberFormat="1" applyFont="1" applyFill="1" applyBorder="1" applyAlignment="1" applyProtection="1">
      <alignment horizontal="left" vertical="center" wrapText="1"/>
      <protection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8" xfId="0" applyFont="1" applyFill="1" applyBorder="1" applyAlignment="1">
      <alignment horizontal="center" wrapText="1"/>
    </xf>
    <xf numFmtId="4" fontId="5" fillId="7" borderId="29" xfId="0" applyNumberFormat="1" applyFont="1" applyFill="1" applyBorder="1" applyAlignment="1" applyProtection="1">
      <alignment horizontal="right" vertical="center"/>
      <protection locked="0"/>
    </xf>
    <xf numFmtId="4" fontId="5" fillId="2" borderId="30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8" borderId="3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 wrapText="1"/>
    </xf>
    <xf numFmtId="0" fontId="5" fillId="8" borderId="35" xfId="0" applyFont="1" applyFill="1" applyBorder="1" applyAlignment="1">
      <alignment horizontal="center" vertical="center"/>
    </xf>
    <xf numFmtId="4" fontId="5" fillId="8" borderId="36" xfId="0" applyNumberFormat="1" applyFont="1" applyFill="1" applyBorder="1" applyAlignment="1" applyProtection="1">
      <alignment horizontal="right" vertical="center"/>
      <protection/>
    </xf>
    <xf numFmtId="4" fontId="5" fillId="8" borderId="37" xfId="0" applyNumberFormat="1" applyFont="1" applyFill="1" applyBorder="1" applyAlignment="1" applyProtection="1">
      <alignment vertical="center"/>
      <protection/>
    </xf>
    <xf numFmtId="4" fontId="5" fillId="8" borderId="38" xfId="0" applyNumberFormat="1" applyFont="1" applyFill="1" applyBorder="1" applyAlignment="1" applyProtection="1">
      <alignment horizontal="right" vertical="center"/>
      <protection/>
    </xf>
    <xf numFmtId="4" fontId="5" fillId="8" borderId="39" xfId="0" applyNumberFormat="1" applyFont="1" applyFill="1" applyBorder="1" applyAlignment="1" applyProtection="1">
      <alignment vertical="center"/>
      <protection/>
    </xf>
    <xf numFmtId="4" fontId="5" fillId="8" borderId="40" xfId="0" applyNumberFormat="1" applyFont="1" applyFill="1" applyBorder="1" applyAlignment="1" applyProtection="1">
      <alignment horizontal="right" vertical="center"/>
      <protection/>
    </xf>
    <xf numFmtId="4" fontId="5" fillId="8" borderId="41" xfId="0" applyNumberFormat="1" applyFont="1" applyFill="1" applyBorder="1" applyAlignment="1" applyProtection="1">
      <alignment vertical="center"/>
      <protection/>
    </xf>
    <xf numFmtId="4" fontId="5" fillId="8" borderId="42" xfId="0" applyNumberFormat="1" applyFont="1" applyFill="1" applyBorder="1" applyAlignment="1" applyProtection="1">
      <alignment horizontal="right" vertical="center"/>
      <protection/>
    </xf>
    <xf numFmtId="4" fontId="5" fillId="8" borderId="43" xfId="0" applyNumberFormat="1" applyFont="1" applyFill="1" applyBorder="1" applyAlignment="1" applyProtection="1">
      <alignment vertical="center"/>
      <protection/>
    </xf>
    <xf numFmtId="0" fontId="10" fillId="4" borderId="44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7" xfId="0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10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9" fillId="4" borderId="62" xfId="0" applyFont="1" applyFill="1" applyBorder="1" applyAlignment="1">
      <alignment horizontal="justify" vertical="center" wrapText="1"/>
    </xf>
    <xf numFmtId="0" fontId="9" fillId="4" borderId="63" xfId="0" applyFont="1" applyFill="1" applyBorder="1" applyAlignment="1">
      <alignment horizontal="justify" vertical="center" wrapText="1"/>
    </xf>
    <xf numFmtId="0" fontId="9" fillId="4" borderId="64" xfId="0" applyFont="1" applyFill="1" applyBorder="1" applyAlignment="1">
      <alignment horizontal="justify" vertical="center" wrapText="1"/>
    </xf>
    <xf numFmtId="2" fontId="5" fillId="8" borderId="65" xfId="0" applyNumberFormat="1" applyFont="1" applyFill="1" applyBorder="1" applyAlignment="1" applyProtection="1">
      <alignment horizontal="center" vertical="center" wrapText="1"/>
      <protection/>
    </xf>
    <xf numFmtId="2" fontId="5" fillId="8" borderId="66" xfId="0" applyNumberFormat="1" applyFont="1" applyFill="1" applyBorder="1" applyAlignment="1" applyProtection="1">
      <alignment horizontal="center" vertical="center" wrapText="1"/>
      <protection/>
    </xf>
    <xf numFmtId="2" fontId="5" fillId="8" borderId="6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68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4" fillId="3" borderId="69" xfId="0" applyFont="1" applyFill="1" applyBorder="1" applyAlignment="1">
      <alignment horizont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8" sqref="B8:D8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100" t="s">
        <v>29</v>
      </c>
      <c r="C1" s="100"/>
      <c r="D1" s="100"/>
      <c r="E1" s="100"/>
      <c r="F1" s="100"/>
      <c r="G1" s="100"/>
      <c r="H1" s="100"/>
    </row>
    <row r="2" spans="2:8" s="2" customFormat="1" ht="30" customHeight="1">
      <c r="B2" s="99" t="s">
        <v>4</v>
      </c>
      <c r="C2" s="99"/>
      <c r="D2" s="101" t="s">
        <v>54</v>
      </c>
      <c r="E2" s="101"/>
      <c r="F2" s="101"/>
      <c r="G2" s="101"/>
      <c r="H2" s="101"/>
    </row>
    <row r="3" spans="2:8" s="2" customFormat="1" ht="15">
      <c r="B3" s="99" t="s">
        <v>0</v>
      </c>
      <c r="C3" s="99"/>
      <c r="D3" s="102" t="s">
        <v>1</v>
      </c>
      <c r="E3" s="102"/>
      <c r="F3" s="102"/>
      <c r="G3" s="102"/>
      <c r="H3" s="102"/>
    </row>
    <row r="4" spans="2:8" s="2" customFormat="1" ht="15">
      <c r="B4" s="99" t="s">
        <v>25</v>
      </c>
      <c r="C4" s="99"/>
      <c r="D4" s="53"/>
      <c r="E4" s="54" t="s">
        <v>7</v>
      </c>
      <c r="F4" s="54" t="s">
        <v>8</v>
      </c>
      <c r="G4" s="24" t="s">
        <v>5</v>
      </c>
      <c r="H4" s="55"/>
    </row>
    <row r="5" spans="2:8" s="2" customFormat="1" ht="24" customHeight="1">
      <c r="B5" s="42"/>
      <c r="C5" s="42"/>
      <c r="D5" s="42"/>
      <c r="G5" s="42"/>
      <c r="H5" s="42"/>
    </row>
    <row r="6" spans="2:8" s="2" customFormat="1" ht="21" customHeight="1">
      <c r="B6" s="47"/>
      <c r="C6" s="47"/>
      <c r="D6" s="47"/>
      <c r="E6" s="48" t="s">
        <v>37</v>
      </c>
      <c r="F6" s="48" t="s">
        <v>38</v>
      </c>
      <c r="G6" s="20"/>
      <c r="H6" s="20"/>
    </row>
    <row r="7" spans="2:8" s="2" customFormat="1" ht="21" customHeight="1">
      <c r="B7" s="92" t="s">
        <v>30</v>
      </c>
      <c r="C7" s="93"/>
      <c r="D7" s="94"/>
      <c r="E7" s="45">
        <f>'A - soupis dodávek'!H11</f>
        <v>0</v>
      </c>
      <c r="F7" s="51">
        <f>'A - soupis dodávek'!K11</f>
        <v>0</v>
      </c>
      <c r="G7" s="49"/>
      <c r="H7" s="50"/>
    </row>
    <row r="8" spans="2:8" s="2" customFormat="1" ht="21" customHeight="1">
      <c r="B8" s="92" t="s">
        <v>31</v>
      </c>
      <c r="C8" s="93"/>
      <c r="D8" s="94"/>
      <c r="E8" s="45">
        <f>'B - servisní práce'!I17</f>
        <v>0</v>
      </c>
      <c r="F8" s="51">
        <f>E8*1.21</f>
        <v>0</v>
      </c>
      <c r="G8" s="49"/>
      <c r="H8" s="50"/>
    </row>
    <row r="9" spans="2:8" s="2" customFormat="1" ht="21" customHeight="1">
      <c r="B9" s="44"/>
      <c r="C9" s="95" t="s">
        <v>36</v>
      </c>
      <c r="D9" s="96"/>
      <c r="E9" s="46">
        <f>'B - servisní práce'!I14</f>
        <v>0</v>
      </c>
      <c r="F9" s="46">
        <f aca="true" t="shared" si="0" ref="F9:F11">E9*1.21</f>
        <v>0</v>
      </c>
      <c r="G9" s="49"/>
      <c r="H9" s="50"/>
    </row>
    <row r="10" spans="2:8" s="2" customFormat="1" ht="21" customHeight="1">
      <c r="B10" s="43"/>
      <c r="C10" s="97" t="s">
        <v>47</v>
      </c>
      <c r="D10" s="98"/>
      <c r="E10" s="46">
        <f>'B - servisní práce'!L14</f>
        <v>0</v>
      </c>
      <c r="F10" s="46">
        <f t="shared" si="0"/>
        <v>0</v>
      </c>
      <c r="G10" s="49"/>
      <c r="H10" s="50"/>
    </row>
    <row r="11" spans="2:8" s="2" customFormat="1" ht="21" customHeight="1">
      <c r="B11" s="43"/>
      <c r="C11" s="97" t="s">
        <v>48</v>
      </c>
      <c r="D11" s="98"/>
      <c r="E11" s="46">
        <f>'B - servisní práce'!N14</f>
        <v>0</v>
      </c>
      <c r="F11" s="46">
        <f t="shared" si="0"/>
        <v>0</v>
      </c>
      <c r="G11" s="49"/>
      <c r="H11" s="50"/>
    </row>
    <row r="12" spans="2:8" s="2" customFormat="1" ht="36" customHeight="1">
      <c r="B12" s="88" t="s">
        <v>39</v>
      </c>
      <c r="C12" s="89"/>
      <c r="D12" s="90"/>
      <c r="E12" s="52">
        <f>E7+E8</f>
        <v>0</v>
      </c>
      <c r="F12" s="52">
        <f>F7+F8</f>
        <v>0</v>
      </c>
      <c r="G12" s="49"/>
      <c r="H12" s="50"/>
    </row>
    <row r="13" spans="2:8" ht="30.6" customHeight="1">
      <c r="B13" s="2"/>
      <c r="C13" s="91"/>
      <c r="D13" s="91"/>
      <c r="E13" s="2"/>
      <c r="F13" s="4"/>
      <c r="G13" s="2"/>
      <c r="H13" s="2"/>
    </row>
    <row r="14" spans="2:8" ht="15">
      <c r="B14" s="2"/>
      <c r="C14" s="91"/>
      <c r="D14" s="91"/>
      <c r="E14" s="2"/>
      <c r="F14" s="4"/>
      <c r="G14" s="2"/>
      <c r="H14" s="2"/>
    </row>
  </sheetData>
  <sheetProtection algorithmName="SHA-512" hashValue="hqLlSLbVTrc+xQm4UuG1HEo8VqysVL2tnNJbSP5sMJ9JLn5i93PvzhdX2f7PhaMmZzKnCPST+/pSL+r7aXMlmQ==" saltValue="1YEy5nL8MWead1KCKmsvVA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 topLeftCell="A1">
      <selection activeCell="B11" sqref="B11:D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51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30" customHeight="1">
      <c r="B2" s="99" t="s">
        <v>4</v>
      </c>
      <c r="C2" s="99"/>
      <c r="D2" s="101" t="str">
        <f>'Souhrnný list'!D2:H2</f>
        <v>Plicní ventilátory (ARO) a resuscitační vaky pro Oblastní nemocnici Náchod</v>
      </c>
      <c r="E2" s="101"/>
      <c r="F2" s="101"/>
      <c r="G2" s="101"/>
      <c r="H2" s="101"/>
      <c r="I2" s="101"/>
      <c r="J2" s="101"/>
      <c r="K2" s="101"/>
    </row>
    <row r="3" spans="2:11" ht="15">
      <c r="B3" s="99" t="s">
        <v>0</v>
      </c>
      <c r="C3" s="99"/>
      <c r="D3" s="102" t="s">
        <v>1</v>
      </c>
      <c r="E3" s="102"/>
      <c r="F3" s="102"/>
      <c r="G3" s="102"/>
      <c r="H3" s="102"/>
      <c r="I3" s="102"/>
      <c r="J3" s="102"/>
      <c r="K3" s="102"/>
    </row>
    <row r="4" spans="2:11" ht="15">
      <c r="B4" s="99" t="s">
        <v>25</v>
      </c>
      <c r="C4" s="99"/>
      <c r="D4" s="40">
        <f>'Souhrnný list'!D4</f>
        <v>0</v>
      </c>
      <c r="E4" s="106" t="str">
        <f>'Souhrnný list'!E4</f>
        <v>IČO:</v>
      </c>
      <c r="F4" s="107"/>
      <c r="G4" s="106" t="str">
        <f>'Souhrnný list'!F4</f>
        <v>DIČ:</v>
      </c>
      <c r="H4" s="107"/>
      <c r="I4" s="108"/>
      <c r="J4" s="3" t="s">
        <v>5</v>
      </c>
      <c r="K4" s="41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4" t="s">
        <v>53</v>
      </c>
      <c r="D7" s="75" t="s">
        <v>60</v>
      </c>
      <c r="E7" s="8" t="s">
        <v>10</v>
      </c>
      <c r="F7" s="9">
        <v>6</v>
      </c>
      <c r="G7" s="56"/>
      <c r="H7" s="10">
        <f>F7*G7</f>
        <v>0</v>
      </c>
      <c r="I7" s="15"/>
      <c r="J7" s="56">
        <v>21</v>
      </c>
      <c r="K7" s="10">
        <f>H7*((100+J7)/100)</f>
        <v>0</v>
      </c>
    </row>
    <row r="8" spans="1:12" ht="33" customHeight="1">
      <c r="A8" s="73"/>
      <c r="B8" s="8">
        <v>2</v>
      </c>
      <c r="C8" s="74" t="s">
        <v>55</v>
      </c>
      <c r="D8" s="75" t="s">
        <v>61</v>
      </c>
      <c r="E8" s="8" t="s">
        <v>10</v>
      </c>
      <c r="F8" s="9">
        <v>38</v>
      </c>
      <c r="G8" s="56"/>
      <c r="H8" s="10">
        <f>F8*G8</f>
        <v>0</v>
      </c>
      <c r="I8" s="15"/>
      <c r="J8" s="56">
        <v>21</v>
      </c>
      <c r="K8" s="10">
        <f>H8*((100+J8)/100)</f>
        <v>0</v>
      </c>
      <c r="L8" s="73"/>
    </row>
    <row r="9" spans="1:12" ht="33" customHeight="1">
      <c r="A9" s="73"/>
      <c r="B9" s="8">
        <v>3</v>
      </c>
      <c r="C9" s="74" t="s">
        <v>56</v>
      </c>
      <c r="D9" s="75" t="s">
        <v>57</v>
      </c>
      <c r="E9" s="8" t="s">
        <v>10</v>
      </c>
      <c r="F9" s="9">
        <v>6</v>
      </c>
      <c r="G9" s="56"/>
      <c r="H9" s="10">
        <f>F9*G9</f>
        <v>0</v>
      </c>
      <c r="I9" s="15"/>
      <c r="J9" s="56">
        <v>21</v>
      </c>
      <c r="K9" s="10">
        <f>H9*((100+J9)/100)</f>
        <v>0</v>
      </c>
      <c r="L9" s="73"/>
    </row>
    <row r="10" spans="1:12" ht="33" customHeight="1">
      <c r="A10" s="73"/>
      <c r="B10" s="8">
        <v>4</v>
      </c>
      <c r="C10" s="74" t="s">
        <v>58</v>
      </c>
      <c r="D10" s="75" t="s">
        <v>59</v>
      </c>
      <c r="E10" s="8" t="s">
        <v>10</v>
      </c>
      <c r="F10" s="9">
        <v>44</v>
      </c>
      <c r="G10" s="56"/>
      <c r="H10" s="10">
        <f>F10*G10</f>
        <v>0</v>
      </c>
      <c r="I10" s="15"/>
      <c r="J10" s="56">
        <v>21</v>
      </c>
      <c r="K10" s="10">
        <f>H10*((100+J10)/100)</f>
        <v>0</v>
      </c>
      <c r="L10" s="73"/>
    </row>
    <row r="11" spans="2:11" ht="30" customHeight="1">
      <c r="B11" s="104" t="s">
        <v>15</v>
      </c>
      <c r="C11" s="105"/>
      <c r="D11" s="105"/>
      <c r="E11" s="69"/>
      <c r="F11" s="69"/>
      <c r="G11" s="70" t="s">
        <v>16</v>
      </c>
      <c r="H11" s="71">
        <f>SUM(H7:H10)</f>
        <v>0</v>
      </c>
      <c r="I11" s="13"/>
      <c r="J11" s="11" t="s">
        <v>17</v>
      </c>
      <c r="K11" s="12">
        <f>SUM(K7:K10)</f>
        <v>0</v>
      </c>
    </row>
    <row r="12" spans="2:11" ht="15">
      <c r="B12" s="2"/>
      <c r="C12" s="2"/>
      <c r="D12" s="2"/>
      <c r="E12" s="2"/>
      <c r="F12" s="2"/>
      <c r="G12" s="4"/>
      <c r="H12" s="2"/>
      <c r="I12" s="2"/>
      <c r="J12" s="2"/>
      <c r="K12" s="2"/>
    </row>
    <row r="13" spans="2:11" ht="18" customHeight="1">
      <c r="B13" s="2" t="s">
        <v>19</v>
      </c>
      <c r="C13" s="2"/>
      <c r="D13" s="2"/>
      <c r="E13" s="2"/>
      <c r="F13" s="2"/>
      <c r="G13" s="4"/>
      <c r="H13" s="2"/>
      <c r="I13" s="2"/>
      <c r="J13" s="2"/>
      <c r="K13" s="2"/>
    </row>
    <row r="14" spans="2:11" ht="31.5" customHeight="1">
      <c r="B14" s="103" t="s">
        <v>49</v>
      </c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11" ht="30" customHeight="1">
      <c r="B15" s="2"/>
      <c r="C15" s="2"/>
      <c r="D15" s="2"/>
      <c r="E15" s="2"/>
      <c r="F15" s="2"/>
      <c r="G15" s="4"/>
      <c r="H15" s="2"/>
      <c r="I15" s="2"/>
      <c r="J15" s="2"/>
      <c r="K15" s="2"/>
    </row>
  </sheetData>
  <sheetProtection algorithmName="SHA-512" hashValue="VbkTl5UGJMFVw9HBNMIIWzf2p2ykXACZ8vDoqh6CSag77gD8xvvLxK1Q7ZZ7648QZ+dhgnTo5al7ptfwrqpNDw==" saltValue="4cg/jt6YXrGsje7/BtbAPg==" spinCount="100000" sheet="1" formatColumns="0" formatRows="0"/>
  <mergeCells count="10">
    <mergeCell ref="B14:K14"/>
    <mergeCell ref="B11:D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"/>
  <sheetViews>
    <sheetView workbookViewId="0" topLeftCell="A4">
      <selection activeCell="D10" sqref="D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62.851562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100" t="s">
        <v>26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2:14" ht="30" customHeight="1">
      <c r="B2" s="99" t="s">
        <v>4</v>
      </c>
      <c r="C2" s="99"/>
      <c r="D2" s="130" t="str">
        <f>'Souhrnný list'!D2:H2</f>
        <v>Plicní ventilátory (ARO) a resuscitační vaky pro Oblastní nemocnici Náchod</v>
      </c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2:14" ht="15">
      <c r="B3" s="99" t="s">
        <v>0</v>
      </c>
      <c r="C3" s="99"/>
      <c r="D3" s="133" t="s">
        <v>1</v>
      </c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2:14" ht="15">
      <c r="B4" s="99" t="s">
        <v>25</v>
      </c>
      <c r="C4" s="99"/>
      <c r="D4" s="38">
        <f>'Souhrnný list'!D4</f>
        <v>0</v>
      </c>
      <c r="E4" s="61" t="str">
        <f>'Souhrnný list'!E4</f>
        <v>IČO:</v>
      </c>
      <c r="F4" s="136" t="str">
        <f>'Souhrnný list'!F4</f>
        <v>DIČ:</v>
      </c>
      <c r="G4" s="138"/>
      <c r="H4" s="138"/>
      <c r="I4" s="138"/>
      <c r="J4" s="62"/>
      <c r="K4" s="33" t="s">
        <v>5</v>
      </c>
      <c r="L4" s="39">
        <f>'Souhrnný list'!H4</f>
        <v>0</v>
      </c>
      <c r="M4" s="136"/>
      <c r="N4" s="137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5"/>
      <c r="E6" s="140" t="s">
        <v>52</v>
      </c>
      <c r="F6" s="142"/>
      <c r="G6" s="142"/>
      <c r="H6" s="142"/>
      <c r="I6" s="141"/>
      <c r="J6" s="28"/>
      <c r="K6" s="140" t="s">
        <v>33</v>
      </c>
      <c r="L6" s="141"/>
      <c r="M6" s="140" t="s">
        <v>34</v>
      </c>
      <c r="N6" s="141"/>
    </row>
    <row r="7" spans="2:14" s="2" customFormat="1" ht="45" customHeight="1">
      <c r="B7" s="34" t="s">
        <v>35</v>
      </c>
      <c r="E7" s="124" t="s">
        <v>50</v>
      </c>
      <c r="F7" s="125"/>
      <c r="G7" s="125"/>
      <c r="H7" s="125"/>
      <c r="I7" s="126"/>
      <c r="J7" s="29"/>
      <c r="K7" s="124" t="s">
        <v>22</v>
      </c>
      <c r="L7" s="126"/>
      <c r="M7" s="124" t="s">
        <v>51</v>
      </c>
      <c r="N7" s="126"/>
    </row>
    <row r="8" spans="2:14" s="2" customFormat="1" ht="15" customHeight="1">
      <c r="B8" s="117" t="s">
        <v>2</v>
      </c>
      <c r="C8" s="114" t="s">
        <v>3</v>
      </c>
      <c r="D8" s="115" t="s">
        <v>6</v>
      </c>
      <c r="E8" s="116" t="s">
        <v>44</v>
      </c>
      <c r="F8" s="118" t="s">
        <v>40</v>
      </c>
      <c r="G8" s="119"/>
      <c r="H8" s="120"/>
      <c r="I8" s="26" t="s">
        <v>21</v>
      </c>
      <c r="J8" s="30"/>
      <c r="K8" s="116" t="s">
        <v>23</v>
      </c>
      <c r="L8" s="26" t="s">
        <v>21</v>
      </c>
      <c r="M8" s="116" t="s">
        <v>24</v>
      </c>
      <c r="N8" s="26" t="s">
        <v>21</v>
      </c>
    </row>
    <row r="9" spans="2:14" s="2" customFormat="1" ht="60.75" customHeight="1" thickBot="1">
      <c r="B9" s="117"/>
      <c r="C9" s="114"/>
      <c r="D9" s="115"/>
      <c r="E9" s="116"/>
      <c r="F9" s="121"/>
      <c r="G9" s="122"/>
      <c r="H9" s="123"/>
      <c r="I9" s="64" t="s">
        <v>43</v>
      </c>
      <c r="J9" s="31"/>
      <c r="K9" s="139"/>
      <c r="L9" s="23" t="s">
        <v>45</v>
      </c>
      <c r="M9" s="139"/>
      <c r="N9" s="23" t="s">
        <v>46</v>
      </c>
    </row>
    <row r="10" spans="2:14" s="2" customFormat="1" ht="33" customHeight="1">
      <c r="B10" s="72">
        <v>1</v>
      </c>
      <c r="C10" s="74" t="s">
        <v>53</v>
      </c>
      <c r="D10" s="75" t="s">
        <v>60</v>
      </c>
      <c r="E10" s="65"/>
      <c r="F10" s="59" t="s">
        <v>41</v>
      </c>
      <c r="G10" s="58"/>
      <c r="H10" s="60" t="s">
        <v>42</v>
      </c>
      <c r="I10" s="66">
        <f>_xlfn.IFERROR((1/G10)*5*E10,0)</f>
        <v>0</v>
      </c>
      <c r="J10" s="67"/>
      <c r="K10" s="65"/>
      <c r="L10" s="66">
        <f>K10*200</f>
        <v>0</v>
      </c>
      <c r="M10" s="65"/>
      <c r="N10" s="66">
        <f>M10*8000</f>
        <v>0</v>
      </c>
    </row>
    <row r="11" spans="2:14" s="73" customFormat="1" ht="33" customHeight="1">
      <c r="B11" s="76">
        <v>2</v>
      </c>
      <c r="C11" s="77" t="s">
        <v>55</v>
      </c>
      <c r="D11" s="78" t="s">
        <v>61</v>
      </c>
      <c r="E11" s="80"/>
      <c r="F11" s="127"/>
      <c r="G11" s="128"/>
      <c r="H11" s="129"/>
      <c r="I11" s="81"/>
      <c r="J11" s="67"/>
      <c r="K11" s="80"/>
      <c r="L11" s="81"/>
      <c r="M11" s="80"/>
      <c r="N11" s="81"/>
    </row>
    <row r="12" spans="2:14" s="73" customFormat="1" ht="33" customHeight="1">
      <c r="B12" s="76">
        <v>3</v>
      </c>
      <c r="C12" s="77" t="s">
        <v>56</v>
      </c>
      <c r="D12" s="78" t="s">
        <v>57</v>
      </c>
      <c r="E12" s="80"/>
      <c r="F12" s="127"/>
      <c r="G12" s="128"/>
      <c r="H12" s="129"/>
      <c r="I12" s="81"/>
      <c r="J12" s="67"/>
      <c r="K12" s="84"/>
      <c r="L12" s="85"/>
      <c r="M12" s="84"/>
      <c r="N12" s="85"/>
    </row>
    <row r="13" spans="2:14" s="73" customFormat="1" ht="33" customHeight="1" thickBot="1">
      <c r="B13" s="79">
        <v>4</v>
      </c>
      <c r="C13" s="77" t="s">
        <v>58</v>
      </c>
      <c r="D13" s="78" t="s">
        <v>59</v>
      </c>
      <c r="E13" s="82"/>
      <c r="F13" s="127"/>
      <c r="G13" s="128"/>
      <c r="H13" s="129"/>
      <c r="I13" s="83"/>
      <c r="J13" s="67"/>
      <c r="K13" s="86"/>
      <c r="L13" s="87"/>
      <c r="M13" s="86"/>
      <c r="N13" s="87"/>
    </row>
    <row r="14" spans="2:14" s="2" customFormat="1" ht="30" customHeight="1" thickBot="1">
      <c r="B14" s="112" t="s">
        <v>32</v>
      </c>
      <c r="C14" s="113"/>
      <c r="D14" s="113"/>
      <c r="E14" s="19"/>
      <c r="F14" s="18"/>
      <c r="G14" s="18"/>
      <c r="H14" s="18"/>
      <c r="I14" s="22">
        <f>SUM(I10:I10)</f>
        <v>0</v>
      </c>
      <c r="J14" s="68"/>
      <c r="K14" s="17"/>
      <c r="L14" s="22">
        <f>SUM(L10:L10)</f>
        <v>0</v>
      </c>
      <c r="M14" s="17"/>
      <c r="N14" s="22">
        <f>SUM(N10:N10)</f>
        <v>0</v>
      </c>
    </row>
    <row r="15" spans="2:14" ht="15.75" thickBot="1">
      <c r="B15" s="2"/>
      <c r="C15" s="2"/>
      <c r="D15" s="2"/>
      <c r="E15" s="2"/>
      <c r="F15" s="2"/>
      <c r="G15" s="57"/>
      <c r="H15" s="57"/>
      <c r="I15" s="21" t="s">
        <v>21</v>
      </c>
      <c r="J15" s="32"/>
      <c r="L15" s="21" t="s">
        <v>21</v>
      </c>
      <c r="M15" s="63"/>
      <c r="N15" s="21" t="s">
        <v>21</v>
      </c>
    </row>
    <row r="16" spans="2:14" ht="15.75" thickBot="1">
      <c r="B16" s="2"/>
      <c r="C16" s="2"/>
      <c r="D16" s="2"/>
      <c r="E16" s="2"/>
      <c r="F16" s="2"/>
      <c r="G16" s="57"/>
      <c r="H16" s="57"/>
      <c r="I16" s="27"/>
      <c r="J16" s="27"/>
      <c r="K16" s="2"/>
      <c r="L16" s="27"/>
      <c r="M16" s="2"/>
      <c r="N16" s="27"/>
    </row>
    <row r="17" spans="2:12" s="2" customFormat="1" ht="30" customHeight="1" thickBot="1">
      <c r="B17" s="109" t="s">
        <v>27</v>
      </c>
      <c r="C17" s="110"/>
      <c r="D17" s="110"/>
      <c r="E17" s="110"/>
      <c r="F17" s="110"/>
      <c r="G17" s="110"/>
      <c r="H17" s="111"/>
      <c r="I17" s="35">
        <f>I14+L14+N14</f>
        <v>0</v>
      </c>
      <c r="J17" s="37"/>
      <c r="K17" s="36" t="s">
        <v>28</v>
      </c>
      <c r="L17" s="4"/>
    </row>
    <row r="18" spans="7:12" s="2" customFormat="1" ht="30.6" customHeight="1">
      <c r="G18" s="57"/>
      <c r="H18" s="57"/>
      <c r="L18" s="4"/>
    </row>
    <row r="19" spans="2:14" s="2" customFormat="1" ht="18" customHeight="1">
      <c r="B19" s="16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s="2" customFormat="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ht="18" customHeight="1"/>
  </sheetData>
  <sheetProtection algorithmName="SHA-512" hashValue="ANQynGO7rsgcvj9cpjlCitIb5u7hUslqmZi081dcAhaIhXxbHgn+uapnBkOpjHnkk/U54VEPdyF6mqrrwDjt9A==" saltValue="t2GefHsZyAFg7ms9nNrZbA==" spinCount="100000" sheet="1" formatColumns="0" formatRows="0"/>
  <mergeCells count="26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7:H17"/>
    <mergeCell ref="B4:C4"/>
    <mergeCell ref="B14:D14"/>
    <mergeCell ref="C8:C9"/>
    <mergeCell ref="D8:D9"/>
    <mergeCell ref="E8:E9"/>
    <mergeCell ref="B8:B9"/>
    <mergeCell ref="F8:H9"/>
    <mergeCell ref="E7:I7"/>
    <mergeCell ref="F11:H11"/>
    <mergeCell ref="F12:H12"/>
    <mergeCell ref="F13:H1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2021-03-01T10:56:44Z</dcterms:modified>
  <cp:category/>
  <cp:version/>
  <cp:contentType/>
  <cp:contentStatus/>
</cp:coreProperties>
</file>