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6 Gynekologická a proktologická\"/>
    </mc:Choice>
  </mc:AlternateContent>
  <xr:revisionPtr revIDLastSave="0" documentId="13_ncr:1_{C7A4847B-3099-447A-91CE-9432E94F452F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N10" i="2"/>
  <c r="L10" i="2"/>
  <c r="I10" i="2"/>
  <c r="H7" i="1" l="1"/>
  <c r="K7" i="1" s="1"/>
  <c r="H8" i="1"/>
  <c r="K8" i="1" s="1"/>
  <c r="I12" i="2" l="1"/>
  <c r="N12" i="2" l="1"/>
  <c r="L12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9" i="1"/>
  <c r="E9" i="3" l="1"/>
  <c r="F9" i="3" s="1"/>
  <c r="I15" i="2"/>
  <c r="E8" i="3" s="1"/>
  <c r="E7" i="3"/>
  <c r="K9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<sst xmlns="http://schemas.openxmlformats.org/spreadsheetml/2006/main" count="83" uniqueCount="58">
  <si>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</si>
  <si>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</si>
  <si>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</si>
  <si>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</si>
  <si>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</si>
  <si>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</si>
  <si>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</si>
  <si>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</si>
  <si>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</si>
  <si>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</si>
  <si>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</si>
  <si>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</si>
  <si>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</si>
  <si>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</si>
  <si>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</si>
  <si>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</si>
  <si>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</si>
  <si>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</si>
  <si>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</si>
  <si>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</si>
  <si>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</si>
  <si>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</si>
  <si>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</si>
  <si>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</si>
  <si>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</si>
  <si>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</si>
  <si>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</si>
  <si>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</si>
  <si>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</si>
  <si>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</si>
  <si>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</si>
  <si>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</si>
  <si>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</si>
  <si>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</si>
  <si>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</si>
  <si>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</si>
  <si>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</si>
  <si>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</si>
  <si>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</si>
  <si>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</si>
  <si>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</si>
  <si>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</si>
  <si>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</si>
  <si>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</si>
  <si>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</si>
  <si>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</si>
  <si>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</si>
  <si>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</si>
  <si>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</si>
  <si>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</si>
  <si>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</si>
  <si>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</si>
  <si>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T-6348</t>
  </si>
  <si>
    <t>lehátko vyšetřovací, gynekologické, pojízdné, el. polohovatelné</t>
  </si>
  <si>
    <t>T-6348a</t>
  </si>
  <si>
    <t>lehátko vyšetřovací, proktologické, pojízdné, el. polohovatelné</t>
  </si>
  <si>
    <t>Jednotková cena bez DPH [CZK]</t>
  </si>
  <si>
    <t>Gynekologická a proktologická vyšetřovací lehátka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</si>
</sst>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93" t="s">
        <v>29</v>
      </c>
      <c r="C1" s="93"/>
      <c r="D1" s="93"/>
      <c r="E1" s="93"/>
      <c r="F1" s="93"/>
      <c r="G1" s="93"/>
      <c r="H1" s="93"/>
    </row>
    <row r="2" spans="2:8" s="2" customFormat="1" ht="30" customHeight="1" x14ac:dyDescent="0.35">
      <c r="B2" s="92" t="s">
        <v>4</v>
      </c>
      <c r="C2" s="92"/>
      <c r="D2" s="94" t="s">
        <v>57</v>
      </c>
      <c r="E2" s="94"/>
      <c r="F2" s="94"/>
      <c r="G2" s="94"/>
      <c r="H2" s="94"/>
    </row>
    <row r="3" spans="2:8" s="2" customFormat="1" x14ac:dyDescent="0.35">
      <c r="B3" s="92" t="s">
        <v>0</v>
      </c>
      <c r="C3" s="92"/>
      <c r="D3" s="95" t="s">
        <v>1</v>
      </c>
      <c r="E3" s="95"/>
      <c r="F3" s="95"/>
      <c r="G3" s="95"/>
      <c r="H3" s="95"/>
    </row>
    <row r="4" spans="2:8" s="2" customFormat="1" x14ac:dyDescent="0.35">
      <c r="B4" s="92" t="s">
        <v>25</v>
      </c>
      <c r="C4" s="92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35">
      <c r="B7" s="85" t="s">
        <v>30</v>
      </c>
      <c r="C7" s="86"/>
      <c r="D7" s="87"/>
      <c r="E7" s="47">
        <f>'A - soupis dodávek'!H9</f>
        <v>0</v>
      </c>
      <c r="F7" s="53">
        <f>'A - soupis dodávek'!K9</f>
        <v>0</v>
      </c>
      <c r="G7" s="51"/>
      <c r="H7" s="52"/>
    </row>
    <row r="8" spans="2:8" s="2" customFormat="1" ht="21" customHeight="1" x14ac:dyDescent="0.35">
      <c r="B8" s="85" t="s">
        <v>31</v>
      </c>
      <c r="C8" s="86"/>
      <c r="D8" s="87"/>
      <c r="E8" s="47">
        <f>'B - servisní práce'!I15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88" t="s">
        <v>36</v>
      </c>
      <c r="D9" s="89"/>
      <c r="E9" s="48">
        <f>'B - servisní práce'!I12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35">
      <c r="B10" s="45"/>
      <c r="C10" s="90" t="s">
        <v>47</v>
      </c>
      <c r="D10" s="91"/>
      <c r="E10" s="48">
        <f>'B - servisní práce'!L12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90" t="s">
        <v>48</v>
      </c>
      <c r="D11" s="91"/>
      <c r="E11" s="48">
        <f>'B - servisní práce'!N12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1" t="s">
        <v>39</v>
      </c>
      <c r="C12" s="82"/>
      <c r="D12" s="83"/>
      <c r="E12" s="54">
        <f>E7+E8</f>
        <v>0</v>
      </c>
      <c r="F12" s="54">
        <f t="shared" si="0"/>
        <v>0</v>
      </c>
      <c r="G12" s="51"/>
      <c r="H12" s="52"/>
    </row>
    <row r="13" spans="2:8" ht="30.65" customHeight="1" x14ac:dyDescent="0.35">
      <c r="B13" s="2"/>
      <c r="C13" s="84"/>
      <c r="D13" s="84"/>
      <c r="E13" s="2"/>
      <c r="F13" s="4"/>
      <c r="G13" s="2"/>
      <c r="H13" s="2"/>
    </row>
    <row r="14" spans="2:8" x14ac:dyDescent="0.35">
      <c r="B14" s="2"/>
      <c r="C14" s="84"/>
      <c r="D14" s="84"/>
      <c r="E14" s="2"/>
      <c r="F14" s="4"/>
      <c r="G14" s="2"/>
      <c r="H14" s="2"/>
    </row>
  </sheetData>
  <sheetProtection algorithmName="SHA-512" hashValue="WXM6SfOFJ8s7ljZ+JnNCAf6leBmGvM3E0YqPiBeBetYUpdY5BAZETuqCOKj/xkCeGaeDVrUPOxc6cEessSa4nA==" saltValue="Ys4obYlapCNoDibik7/AW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="110" zoomScaleNormal="110" workbookViewId="0">
      <selection activeCell="G7" sqref="G7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6.36328125" style="1" customWidth="1"/>
    <col min="5" max="5" width="5.26953125" style="1" customWidth="1"/>
    <col min="6" max="6" width="10" style="1" customWidth="1"/>
    <col min="7" max="7" width="16.453125" style="5" customWidth="1"/>
    <col min="8" max="8" width="17.26953125" style="1" customWidth="1"/>
    <col min="9" max="9" width="1.7265625" style="1" customWidth="1"/>
    <col min="10" max="10" width="13.26953125" style="1" bestFit="1" customWidth="1"/>
    <col min="11" max="11" width="17.26953125" style="1" customWidth="1"/>
    <col min="12" max="12" width="9.08984375" style="2" customWidth="1"/>
    <col min="13" max="16384" width="8.81640625" style="1"/>
  </cols>
  <sheetData>
    <row r="1" spans="1:12" ht="45" customHeight="1" x14ac:dyDescent="0.35">
      <c r="B1" s="93" t="s">
        <v>19</v>
      </c>
      <c r="C1" s="93"/>
      <c r="D1" s="93"/>
      <c r="E1" s="93"/>
      <c r="F1" s="93"/>
      <c r="G1" s="93"/>
      <c r="H1" s="93"/>
      <c r="I1" s="93"/>
      <c r="J1" s="93"/>
      <c r="K1" s="93"/>
    </row>
    <row r="2" spans="1:12" ht="30" customHeight="1" x14ac:dyDescent="0.35">
      <c r="B2" s="92" t="s">
        <v>4</v>
      </c>
      <c r="C2" s="92"/>
      <c r="D2" s="94" t="str">
        <f>'Souhrnný list'!D2:H2</f>
        <v>Gynekologická a proktologická vyšetřovací lehátka pro Oblastní nemocnici Náchod</v>
      </c>
      <c r="E2" s="94"/>
      <c r="F2" s="94"/>
      <c r="G2" s="94"/>
      <c r="H2" s="94"/>
      <c r="I2" s="94"/>
      <c r="J2" s="94"/>
      <c r="K2" s="94"/>
    </row>
    <row r="3" spans="1:12" x14ac:dyDescent="0.35">
      <c r="B3" s="92" t="s">
        <v>0</v>
      </c>
      <c r="C3" s="92"/>
      <c r="D3" s="95" t="s">
        <v>1</v>
      </c>
      <c r="E3" s="95"/>
      <c r="F3" s="95"/>
      <c r="G3" s="95"/>
      <c r="H3" s="95"/>
      <c r="I3" s="95"/>
      <c r="J3" s="95"/>
      <c r="K3" s="95"/>
    </row>
    <row r="4" spans="1:12" x14ac:dyDescent="0.35">
      <c r="B4" s="92" t="s">
        <v>25</v>
      </c>
      <c r="C4" s="92"/>
      <c r="D4" s="42">
        <f>'Souhrnný list'!D4</f>
        <v>0</v>
      </c>
      <c r="E4" s="98" t="str">
        <f>'Souhrnný list'!E4</f>
        <v>IČO:</v>
      </c>
      <c r="F4" s="99"/>
      <c r="G4" s="98" t="str">
        <f>'Souhrnný list'!F4</f>
        <v>DIČ:</v>
      </c>
      <c r="H4" s="99"/>
      <c r="I4" s="100"/>
      <c r="J4" s="3" t="s">
        <v>5</v>
      </c>
      <c r="K4" s="43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7.5" customHeight="1" x14ac:dyDescent="0.35">
      <c r="B6" s="76" t="s">
        <v>2</v>
      </c>
      <c r="C6" s="77" t="s">
        <v>3</v>
      </c>
      <c r="D6" s="77" t="s">
        <v>6</v>
      </c>
      <c r="E6" s="77" t="s">
        <v>9</v>
      </c>
      <c r="F6" s="76" t="s">
        <v>11</v>
      </c>
      <c r="G6" s="6" t="s">
        <v>56</v>
      </c>
      <c r="H6" s="76" t="s">
        <v>12</v>
      </c>
      <c r="I6" s="15"/>
      <c r="J6" s="76" t="s">
        <v>13</v>
      </c>
      <c r="K6" s="76" t="s">
        <v>17</v>
      </c>
    </row>
    <row r="7" spans="1:12" ht="30" customHeight="1" x14ac:dyDescent="0.35">
      <c r="A7" s="73"/>
      <c r="B7" s="8">
        <v>1</v>
      </c>
      <c r="C7" s="7" t="s">
        <v>52</v>
      </c>
      <c r="D7" s="74" t="s">
        <v>53</v>
      </c>
      <c r="E7" s="8" t="s">
        <v>10</v>
      </c>
      <c r="F7" s="9">
        <v>4</v>
      </c>
      <c r="G7" s="58"/>
      <c r="H7" s="10">
        <f>F7*G7</f>
        <v>0</v>
      </c>
      <c r="I7" s="16"/>
      <c r="J7" s="58">
        <v>21</v>
      </c>
      <c r="K7" s="10">
        <f t="shared" ref="K7:K8" si="0">H7*((100+J7)/100)</f>
        <v>0</v>
      </c>
      <c r="L7" s="75"/>
    </row>
    <row r="8" spans="1:12" ht="30" customHeight="1" x14ac:dyDescent="0.35">
      <c r="A8" s="73"/>
      <c r="B8" s="8">
        <v>2</v>
      </c>
      <c r="C8" s="7" t="s">
        <v>54</v>
      </c>
      <c r="D8" s="74" t="s">
        <v>55</v>
      </c>
      <c r="E8" s="8" t="s">
        <v>10</v>
      </c>
      <c r="F8" s="9">
        <v>1</v>
      </c>
      <c r="G8" s="58"/>
      <c r="H8" s="10">
        <f>F8*G8</f>
        <v>0</v>
      </c>
      <c r="I8" s="16"/>
      <c r="J8" s="58">
        <v>21</v>
      </c>
      <c r="K8" s="10">
        <f t="shared" si="0"/>
        <v>0</v>
      </c>
      <c r="L8" s="75"/>
    </row>
    <row r="9" spans="1:12" ht="30" customHeight="1" x14ac:dyDescent="0.35">
      <c r="B9" s="96" t="s">
        <v>14</v>
      </c>
      <c r="C9" s="97"/>
      <c r="D9" s="97"/>
      <c r="E9" s="11"/>
      <c r="F9" s="11"/>
      <c r="G9" s="12" t="s">
        <v>15</v>
      </c>
      <c r="H9" s="13">
        <f>SUM(H7:H8)</f>
        <v>0</v>
      </c>
      <c r="I9" s="14"/>
      <c r="J9" s="12" t="s">
        <v>16</v>
      </c>
      <c r="K9" s="13">
        <f>SUM(K7:K8)</f>
        <v>0</v>
      </c>
    </row>
    <row r="10" spans="1:12" x14ac:dyDescent="0.3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35">
      <c r="B11" s="2" t="s">
        <v>18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35">
      <c r="B12" s="2" t="s">
        <v>49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30" customHeight="1" x14ac:dyDescent="0.3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Hhoj0JeNYn6TlQntMCgteB4tv0Cz09cst6LJSKVP1wB8amg+eNg/xRiuIs7yD6qCg1l8RDQUwhCnotaBzjrX2Q==" saltValue="EGp7rq4mzDHhStduaLNlJg==" spinCount="100000" sheet="1" formatColumns="0" formatRows="0"/>
  <mergeCells count="9"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E10" sqref="E10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17.7265625" style="2" customWidth="1"/>
    <col min="16" max="16384" width="8.81640625" style="1"/>
  </cols>
  <sheetData>
    <row r="1" spans="2:15" ht="45" customHeight="1" x14ac:dyDescent="0.35">
      <c r="B1" s="93" t="s">
        <v>26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5" ht="30" customHeight="1" x14ac:dyDescent="0.35">
      <c r="B2" s="92" t="s">
        <v>4</v>
      </c>
      <c r="C2" s="92"/>
      <c r="D2" s="121" t="str">
        <f>'Souhrnný list'!D2:H2</f>
        <v>Gynekologická a proktologická vyšetřovací lehátka pro Oblastní nemocnici Náchod</v>
      </c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2:15" x14ac:dyDescent="0.35">
      <c r="B3" s="92" t="s">
        <v>0</v>
      </c>
      <c r="C3" s="92"/>
      <c r="D3" s="124" t="s">
        <v>1</v>
      </c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2:15" x14ac:dyDescent="0.35">
      <c r="B4" s="92" t="s">
        <v>25</v>
      </c>
      <c r="C4" s="92"/>
      <c r="D4" s="40">
        <f>'Souhrnný list'!D4</f>
        <v>0</v>
      </c>
      <c r="E4" s="62" t="str">
        <f>'Souhrnný list'!E4</f>
        <v>IČO:</v>
      </c>
      <c r="F4" s="127" t="str">
        <f>'Souhrnný list'!F4</f>
        <v>DIČ:</v>
      </c>
      <c r="G4" s="129"/>
      <c r="H4" s="129"/>
      <c r="I4" s="129"/>
      <c r="J4" s="63"/>
      <c r="K4" s="35" t="s">
        <v>5</v>
      </c>
      <c r="L4" s="41">
        <f>'Souhrnný list'!H4</f>
        <v>0</v>
      </c>
      <c r="M4" s="127"/>
      <c r="N4" s="128"/>
    </row>
    <row r="5" spans="2:15" ht="14.5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5" s="2" customFormat="1" ht="30" customHeight="1" x14ac:dyDescent="0.45">
      <c r="B6" s="27"/>
      <c r="E6" s="103" t="s">
        <v>20</v>
      </c>
      <c r="F6" s="130"/>
      <c r="G6" s="130"/>
      <c r="H6" s="130"/>
      <c r="I6" s="104"/>
      <c r="J6" s="30"/>
      <c r="K6" s="103" t="s">
        <v>33</v>
      </c>
      <c r="L6" s="104"/>
      <c r="M6" s="103" t="s">
        <v>34</v>
      </c>
      <c r="N6" s="104"/>
    </row>
    <row r="7" spans="2:15" s="2" customFormat="1" ht="45" customHeight="1" x14ac:dyDescent="0.35">
      <c r="B7" s="36" t="s">
        <v>35</v>
      </c>
      <c r="E7" s="105" t="s">
        <v>50</v>
      </c>
      <c r="F7" s="116"/>
      <c r="G7" s="116"/>
      <c r="H7" s="116"/>
      <c r="I7" s="106"/>
      <c r="J7" s="31"/>
      <c r="K7" s="105" t="s">
        <v>22</v>
      </c>
      <c r="L7" s="106"/>
      <c r="M7" s="105" t="s">
        <v>51</v>
      </c>
      <c r="N7" s="106"/>
    </row>
    <row r="8" spans="2:15" s="2" customFormat="1" ht="15" customHeight="1" x14ac:dyDescent="0.35">
      <c r="B8" s="109" t="s">
        <v>2</v>
      </c>
      <c r="C8" s="119" t="s">
        <v>3</v>
      </c>
      <c r="D8" s="120" t="s">
        <v>6</v>
      </c>
      <c r="E8" s="107" t="s">
        <v>44</v>
      </c>
      <c r="F8" s="110" t="s">
        <v>40</v>
      </c>
      <c r="G8" s="111"/>
      <c r="H8" s="112"/>
      <c r="I8" s="28" t="s">
        <v>21</v>
      </c>
      <c r="J8" s="32"/>
      <c r="K8" s="107" t="s">
        <v>23</v>
      </c>
      <c r="L8" s="28" t="s">
        <v>21</v>
      </c>
      <c r="M8" s="107" t="s">
        <v>24</v>
      </c>
      <c r="N8" s="28" t="s">
        <v>21</v>
      </c>
    </row>
    <row r="9" spans="2:15" s="2" customFormat="1" ht="57" customHeight="1" thickBot="1" x14ac:dyDescent="0.4">
      <c r="B9" s="109"/>
      <c r="C9" s="119"/>
      <c r="D9" s="120"/>
      <c r="E9" s="107"/>
      <c r="F9" s="113"/>
      <c r="G9" s="114"/>
      <c r="H9" s="115"/>
      <c r="I9" s="65" t="s">
        <v>43</v>
      </c>
      <c r="J9" s="33"/>
      <c r="K9" s="108"/>
      <c r="L9" s="25" t="s">
        <v>45</v>
      </c>
      <c r="M9" s="108"/>
      <c r="N9" s="25" t="s">
        <v>46</v>
      </c>
    </row>
    <row r="10" spans="2:15" s="73" customFormat="1" ht="30" customHeight="1" x14ac:dyDescent="0.35">
      <c r="B10" s="78">
        <v>1</v>
      </c>
      <c r="C10" s="79" t="s">
        <v>52</v>
      </c>
      <c r="D10" s="80" t="s">
        <v>53</v>
      </c>
      <c r="E10" s="66"/>
      <c r="F10" s="67" t="s">
        <v>41</v>
      </c>
      <c r="G10" s="68"/>
      <c r="H10" s="69" t="s">
        <v>42</v>
      </c>
      <c r="I10" s="70">
        <f>IFERROR((1/G10)*5*E10,0)</f>
        <v>0</v>
      </c>
      <c r="J10" s="71"/>
      <c r="K10" s="59"/>
      <c r="L10" s="23">
        <f>K10*200</f>
        <v>0</v>
      </c>
      <c r="M10" s="59"/>
      <c r="N10" s="23">
        <f>M10*8000</f>
        <v>0</v>
      </c>
      <c r="O10" s="75"/>
    </row>
    <row r="11" spans="2:15" s="73" customFormat="1" ht="30" customHeight="1" thickBot="1" x14ac:dyDescent="0.4">
      <c r="B11" s="78">
        <v>2</v>
      </c>
      <c r="C11" s="79" t="s">
        <v>54</v>
      </c>
      <c r="D11" s="80" t="s">
        <v>55</v>
      </c>
      <c r="E11" s="66"/>
      <c r="F11" s="67" t="s">
        <v>41</v>
      </c>
      <c r="G11" s="68"/>
      <c r="H11" s="69" t="s">
        <v>42</v>
      </c>
      <c r="I11" s="70">
        <f>IFERROR((1/G11)*5*E11,0)</f>
        <v>0</v>
      </c>
      <c r="J11" s="71"/>
      <c r="K11" s="59"/>
      <c r="L11" s="23">
        <f>K11*200</f>
        <v>0</v>
      </c>
      <c r="M11" s="59"/>
      <c r="N11" s="23">
        <f>M11*8000</f>
        <v>0</v>
      </c>
      <c r="O11" s="75"/>
    </row>
    <row r="12" spans="2:15" s="2" customFormat="1" ht="30" customHeight="1" thickBot="1" x14ac:dyDescent="0.4">
      <c r="B12" s="117" t="s">
        <v>32</v>
      </c>
      <c r="C12" s="118"/>
      <c r="D12" s="118"/>
      <c r="E12" s="20"/>
      <c r="F12" s="19"/>
      <c r="G12" s="19"/>
      <c r="H12" s="19"/>
      <c r="I12" s="24">
        <f>SUM(I10:I11)</f>
        <v>0</v>
      </c>
      <c r="J12" s="72"/>
      <c r="K12" s="18"/>
      <c r="L12" s="24">
        <f>SUM(L10:L11)</f>
        <v>0</v>
      </c>
      <c r="M12" s="18"/>
      <c r="N12" s="24">
        <f>SUM(N10:N11)</f>
        <v>0</v>
      </c>
    </row>
    <row r="13" spans="2:15" ht="15" thickBot="1" x14ac:dyDescent="0.4">
      <c r="B13" s="2"/>
      <c r="C13" s="2"/>
      <c r="D13" s="2"/>
      <c r="E13" s="2"/>
      <c r="F13" s="2"/>
      <c r="G13" s="60"/>
      <c r="H13" s="60"/>
      <c r="I13" s="22" t="s">
        <v>21</v>
      </c>
      <c r="J13" s="34"/>
      <c r="L13" s="22" t="s">
        <v>21</v>
      </c>
      <c r="M13" s="64"/>
      <c r="N13" s="22" t="s">
        <v>21</v>
      </c>
    </row>
    <row r="14" spans="2:15" ht="15" thickBot="1" x14ac:dyDescent="0.4">
      <c r="B14" s="2"/>
      <c r="C14" s="2"/>
      <c r="D14" s="2"/>
      <c r="E14" s="2"/>
      <c r="F14" s="2"/>
      <c r="G14" s="60"/>
      <c r="H14" s="60"/>
      <c r="I14" s="29"/>
      <c r="J14" s="29"/>
      <c r="K14" s="2"/>
      <c r="L14" s="29"/>
      <c r="M14" s="2"/>
      <c r="N14" s="29"/>
    </row>
    <row r="15" spans="2:15" s="2" customFormat="1" ht="30" customHeight="1" thickBot="1" x14ac:dyDescent="0.4">
      <c r="B15" s="101" t="s">
        <v>27</v>
      </c>
      <c r="C15" s="102"/>
      <c r="D15" s="102"/>
      <c r="E15" s="102"/>
      <c r="F15" s="102"/>
      <c r="G15" s="61"/>
      <c r="H15" s="61"/>
      <c r="I15" s="37">
        <f>I12+L12+N12</f>
        <v>0</v>
      </c>
      <c r="J15" s="39"/>
      <c r="K15" s="38" t="s">
        <v>28</v>
      </c>
      <c r="L15" s="4"/>
    </row>
    <row r="16" spans="2:15" s="2" customFormat="1" ht="30.65" customHeight="1" x14ac:dyDescent="0.35">
      <c r="G16" s="60"/>
      <c r="H16" s="60"/>
      <c r="L16" s="4"/>
    </row>
    <row r="17" spans="2:14" s="2" customFormat="1" ht="18" customHeight="1" x14ac:dyDescent="0.35">
      <c r="B17" s="17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35"/>
  </sheetData>
  <sheetProtection algorithmName="SHA-512" hashValue="NYy8oGiW59I4I0W9lrityGg8G+fKOjeRPjX+JDeAOwtAz2ZR1Ypcl3sXGiXJPYaoBkoWHEKmWZX7L80qZKhhJg==" saltValue="4NqK+JhgDEv0xZ4PfgecQQ==" spinCount="100000" sheet="1" formatColumns="0" formatRows="0"/>
  <mergeCells count="23">
    <mergeCell ref="B4:C4"/>
    <mergeCell ref="B12:D12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5:F15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2020-07-22T15:44:01Z</cp:lastPrinted>
  <dcterms:created xsi:type="dcterms:W3CDTF">2019-10-21T13:53:46Z</dcterms:created>
  <dcterms:modified xsi:type="dcterms:W3CDTF">2020-08-24T14:01:52Z</dcterms:modified>
</cp:coreProperties>
</file>