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05" yWindow="-105" windowWidth="23250" windowHeight="12570" tabRatio="895"/>
  </bookViews>
  <sheets>
    <sheet name="DÍL 04 - Vytápění" sheetId="5" r:id="rId1"/>
  </sheets>
  <definedNames>
    <definedName name="_xlnm._FilterDatabase" localSheetId="0" hidden="1">'DÍL 04 - Vytápění'!$C$91:$K$141</definedName>
    <definedName name="_xlnm.Print_Titles" localSheetId="0">'DÍL 04 - Vytápění'!$91:$91</definedName>
    <definedName name="_xlnm.Print_Area" localSheetId="0">'DÍL 04 - Vytápění'!$C$4:$J$41,'DÍL 04 - Vytápění'!$C$47:$J$71,'DÍL 04 - Vytápění'!$C$77:$K$141</definedName>
  </definedNames>
  <calcPr calcId="125725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9" i="5"/>
  <c r="J38"/>
  <c r="J37"/>
  <c r="BI141"/>
  <c r="BH141"/>
  <c r="BG141"/>
  <c r="BF141"/>
  <c r="T141"/>
  <c r="T140"/>
  <c r="R141"/>
  <c r="R140"/>
  <c r="P141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5"/>
  <c r="BH95"/>
  <c r="BG95"/>
  <c r="BF95"/>
  <c r="T95"/>
  <c r="R95"/>
  <c r="P95"/>
  <c r="J89"/>
  <c r="F89"/>
  <c r="J88"/>
  <c r="F88"/>
  <c r="F86"/>
  <c r="E84"/>
  <c r="J59"/>
  <c r="F59"/>
  <c r="J58"/>
  <c r="F58"/>
  <c r="F56"/>
  <c r="E54"/>
  <c r="J86"/>
  <c r="E80"/>
  <c r="BK136"/>
  <c r="BK134"/>
  <c r="J130"/>
  <c r="J125"/>
  <c r="J120"/>
  <c r="BK113"/>
  <c r="J108"/>
  <c r="BK98"/>
  <c r="J131"/>
  <c r="J112"/>
  <c r="BK104"/>
  <c r="J136"/>
  <c r="J132"/>
  <c r="J127"/>
  <c r="J124"/>
  <c r="J118"/>
  <c r="BK112"/>
  <c r="J104"/>
  <c r="BK108"/>
  <c r="BK102"/>
  <c r="BK139"/>
  <c r="BK133"/>
  <c r="J129"/>
  <c r="J126"/>
  <c r="J121"/>
  <c r="BK118"/>
  <c r="J113"/>
  <c r="J105"/>
  <c r="BK96"/>
  <c r="J114"/>
  <c r="BK106"/>
  <c r="J95"/>
  <c r="J141"/>
  <c r="J134"/>
  <c r="BK129"/>
  <c r="BK126"/>
  <c r="BK120"/>
  <c r="J116"/>
  <c r="BK107"/>
  <c r="J96"/>
  <c r="J111"/>
  <c r="BK105"/>
  <c r="J139"/>
  <c r="BK135"/>
  <c r="BK130"/>
  <c r="BK125"/>
  <c r="BK121"/>
  <c r="BK117"/>
  <c r="J109"/>
  <c r="BK116"/>
  <c r="J103"/>
  <c r="BK141"/>
  <c r="BK132"/>
  <c r="J128"/>
  <c r="BK124"/>
  <c r="BK119"/>
  <c r="J110"/>
  <c r="BK100"/>
  <c r="J107"/>
  <c r="J102"/>
  <c r="J138"/>
  <c r="J133"/>
  <c r="BK128"/>
  <c r="J123"/>
  <c r="J119"/>
  <c r="BK111"/>
  <c r="BK103"/>
  <c r="BK95"/>
  <c r="BK109"/>
  <c r="J98"/>
  <c r="BK138"/>
  <c r="J135"/>
  <c r="BK131"/>
  <c r="BK127"/>
  <c r="BK123"/>
  <c r="BK114"/>
  <c r="J106"/>
  <c r="J117"/>
  <c r="BK110"/>
  <c r="J100"/>
  <c r="BK94" l="1"/>
  <c r="J94" s="1"/>
  <c r="J65" s="1"/>
  <c r="P94"/>
  <c r="R94"/>
  <c r="T94"/>
  <c r="BK101"/>
  <c r="J101" s="1"/>
  <c r="J66" s="1"/>
  <c r="P101"/>
  <c r="R101"/>
  <c r="T101"/>
  <c r="BK115"/>
  <c r="J115" s="1"/>
  <c r="J67" s="1"/>
  <c r="P115"/>
  <c r="R115"/>
  <c r="T115"/>
  <c r="BK122"/>
  <c r="J122" s="1"/>
  <c r="J68" s="1"/>
  <c r="P122"/>
  <c r="R122"/>
  <c r="T122"/>
  <c r="BK137"/>
  <c r="J137"/>
  <c r="J69" s="1"/>
  <c r="P137"/>
  <c r="R137"/>
  <c r="T137"/>
  <c r="J56"/>
  <c r="BE96"/>
  <c r="BE98"/>
  <c r="BE100"/>
  <c r="BE103"/>
  <c r="BE105"/>
  <c r="BE109"/>
  <c r="BE110"/>
  <c r="BE111"/>
  <c r="BE112"/>
  <c r="BE113"/>
  <c r="E50"/>
  <c r="BE95"/>
  <c r="BE102"/>
  <c r="BE104"/>
  <c r="BE106"/>
  <c r="BE107"/>
  <c r="BE108"/>
  <c r="BE114"/>
  <c r="BE116"/>
  <c r="BE117"/>
  <c r="BE118"/>
  <c r="BE119"/>
  <c r="BE120"/>
  <c r="BE121"/>
  <c r="BE123"/>
  <c r="BE124"/>
  <c r="BE125"/>
  <c r="BE126"/>
  <c r="BE127"/>
  <c r="BE128"/>
  <c r="BE129"/>
  <c r="BE130"/>
  <c r="BE131"/>
  <c r="BE132"/>
  <c r="BE133"/>
  <c r="BE134"/>
  <c r="BE135"/>
  <c r="BE136"/>
  <c r="BE138"/>
  <c r="BE139"/>
  <c r="BE141"/>
  <c r="BK140"/>
  <c r="J140" s="1"/>
  <c r="J70" s="1"/>
  <c r="F36"/>
  <c r="F38"/>
  <c r="F37"/>
  <c r="F39"/>
  <c r="J36"/>
  <c r="T93" l="1"/>
  <c r="T92"/>
  <c r="R93"/>
  <c r="R92"/>
  <c r="P93"/>
  <c r="P92" s="1"/>
  <c r="BK93"/>
  <c r="J93" s="1"/>
  <c r="J64" s="1"/>
  <c r="F35"/>
  <c r="J35"/>
  <c r="BK92" l="1"/>
  <c r="J92" s="1"/>
  <c r="J63" s="1"/>
  <c r="J32" l="1"/>
  <c r="J41" l="1"/>
</calcChain>
</file>

<file path=xl/sharedStrings.xml><?xml version="1.0" encoding="utf-8"?>
<sst xmlns="http://schemas.openxmlformats.org/spreadsheetml/2006/main" count="737" uniqueCount="260">
  <si>
    <t/>
  </si>
  <si>
    <t>False</t>
  </si>
  <si>
    <t>&gt;&gt;  skryté sloupce  &lt;&lt;</t>
  </si>
  <si>
    <t>21</t>
  </si>
  <si>
    <t>15</t>
  </si>
  <si>
    <t>v ---  níže se nacházejí doplnkové a pomocné údaje k sestavám  --- v</t>
  </si>
  <si>
    <t>Stavba:</t>
  </si>
  <si>
    <t>STAVEBNÍ ÚPRAVY LNP NEMOCNICE BROUMOV II</t>
  </si>
  <si>
    <t>KSO:</t>
  </si>
  <si>
    <t>CC-CZ:</t>
  </si>
  <si>
    <t>Místo:</t>
  </si>
  <si>
    <t>nemocnice Broumov,Smetanova 91,Broumov</t>
  </si>
  <si>
    <t>Datum:</t>
  </si>
  <si>
    <t>Zadavatel:</t>
  </si>
  <si>
    <t>IČ:</t>
  </si>
  <si>
    <t>Královéhradecký kraj</t>
  </si>
  <si>
    <t>DIČ:</t>
  </si>
  <si>
    <t>Zhotovitel:</t>
  </si>
  <si>
    <t>Projektant:</t>
  </si>
  <si>
    <t>25264451</t>
  </si>
  <si>
    <t>Proxion s.r.o.</t>
  </si>
  <si>
    <t>Zpracovatel:</t>
  </si>
  <si>
    <t>15080765</t>
  </si>
  <si>
    <t>Ivan Mezera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</si>
  <si>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</si>
  <si>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</si>
  <si>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</si>
  <si>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</si>
  <si>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</si>
  <si>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</si>
  <si>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</si>
  <si>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</si>
  <si>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</si>
  <si>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</si>
  <si>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</si>
  <si>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</si>
  <si>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</si>
  <si>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</si>
  <si>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Kód</t>
  </si>
  <si>
    <t>Popis</t>
  </si>
  <si>
    <t>Typ</t>
  </si>
  <si>
    <t>Náklady stavby celkem</t>
  </si>
  <si>
    <t>D</t>
  </si>
  <si>
    <t>0</t>
  </si>
  <si>
    <t>1</t>
  </si>
  <si>
    <t>2</t>
  </si>
  <si>
    <t>{944f5808-0dee-435f-b08d-82b5c86a1a75}</t>
  </si>
  <si>
    <t>KRYCÍ LIST SOUPISU PRACÍ</t>
  </si>
  <si>
    <t>Objekt:</t>
  </si>
  <si>
    <t>SO 02 - Stavební úpravy části 2.np</t>
  </si>
  <si>
    <t>Soupis: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</si>
  <si>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</si>
  <si>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</si>
  <si>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</si>
  <si>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</si>
  <si>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</si>
  <si>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</si>
  <si>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</si>
  <si>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</si>
  <si>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</si>
  <si>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</si>
  <si>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</si>
  <si>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</si>
  <si>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</si>
  <si>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</si>
  <si>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</si>
  <si>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</si>
  <si>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</si>
  <si>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</si>
  <si>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3</t>
  </si>
  <si>
    <t>ROZPOCET</t>
  </si>
  <si>
    <t>4</t>
  </si>
  <si>
    <t>K</t>
  </si>
  <si>
    <t>kus</t>
  </si>
  <si>
    <t>512</t>
  </si>
  <si>
    <t>hod</t>
  </si>
  <si>
    <t>5</t>
  </si>
  <si>
    <t>6</t>
  </si>
  <si>
    <t>7</t>
  </si>
  <si>
    <t>%</t>
  </si>
  <si>
    <t>8</t>
  </si>
  <si>
    <t>PSV - Práce a dodávky PSV</t>
  </si>
  <si>
    <t xml:space="preserve">    713 - Izolace tepelné</t>
  </si>
  <si>
    <t xml:space="preserve">    783 - Dokončovací práce - nátěry</t>
  </si>
  <si>
    <t>m2</t>
  </si>
  <si>
    <t>VV</t>
  </si>
  <si>
    <t>9</t>
  </si>
  <si>
    <t>10</t>
  </si>
  <si>
    <t>t</t>
  </si>
  <si>
    <t>11</t>
  </si>
  <si>
    <t>12</t>
  </si>
  <si>
    <t>13</t>
  </si>
  <si>
    <t>14</t>
  </si>
  <si>
    <t>16</t>
  </si>
  <si>
    <t>17</t>
  </si>
  <si>
    <t>18</t>
  </si>
  <si>
    <t>19</t>
  </si>
  <si>
    <t>20</t>
  </si>
  <si>
    <t>22</t>
  </si>
  <si>
    <t>23</t>
  </si>
  <si>
    <t>24</t>
  </si>
  <si>
    <t>25</t>
  </si>
  <si>
    <t>27</t>
  </si>
  <si>
    <t>26</t>
  </si>
  <si>
    <t>28</t>
  </si>
  <si>
    <t>29</t>
  </si>
  <si>
    <t>m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</si>
  <si>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</si>
  <si>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</si>
  <si>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</si>
  <si>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</si>
  <si>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</si>
  <si>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</si>
  <si>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</si>
  <si>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</si>
  <si>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</si>
  <si>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</si>
  <si>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</si>
  <si>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PSV</t>
  </si>
  <si>
    <t>Práce a dodávky PSV</t>
  </si>
  <si>
    <t>713</t>
  </si>
  <si>
    <t>Izolace tepelné</t>
  </si>
  <si>
    <t>783</t>
  </si>
  <si>
    <t>Dokončovací práce - nátěry</t>
  </si>
  <si>
    <t>DÍL 04 - Vytápění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</si>
  <si>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</si>
  <si>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</si>
  <si>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</si>
  <si>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HZS - Hodinové zúčtovací sazby</t>
  </si>
  <si>
    <t>713463411</t>
  </si>
  <si>
    <t>Montáž izolace tepelné potrubí a ohybů tvarovkami nebo deskami potrubními pouzdry návlekovými izolačními hadicemi potrubí a ohybů</t>
  </si>
  <si>
    <t>388391510</t>
  </si>
  <si>
    <t>28377096</t>
  </si>
  <si>
    <t>pouzdro izolační potrubní z pěnového polyetylenu 15/20mm</t>
  </si>
  <si>
    <t>884568287</t>
  </si>
  <si>
    <t>28,8*1,1 'Přepočtené koeficientem množství</t>
  </si>
  <si>
    <t>28377095.s</t>
  </si>
  <si>
    <t>pouzdro izolační potrubní z pěnového polyetylenu 15/15mm</t>
  </si>
  <si>
    <t>-1606208983</t>
  </si>
  <si>
    <t>9,6*1,1 'Přepočtené koeficientem množství</t>
  </si>
  <si>
    <t>998713201</t>
  </si>
  <si>
    <t>Přesun hmot pro izolace tepelné stanovený procentní sazbou (%) z ceny vodorovná dopravní vzdálenost do 50 m v objektech výšky do 6 m</t>
  </si>
  <si>
    <t>121898179</t>
  </si>
  <si>
    <t>733</t>
  </si>
  <si>
    <t>Ústřední vytápění - rozvodné potrubí</t>
  </si>
  <si>
    <t>733111103</t>
  </si>
  <si>
    <t>Potrubí z trubek ocelových závitových bezešvých běžných nízkotlakých DN 15</t>
  </si>
  <si>
    <t>647886929</t>
  </si>
  <si>
    <t>733111104</t>
  </si>
  <si>
    <t>Potrubí z trubek ocelových závitových bezešvých běžných nízkotlakých DN 20</t>
  </si>
  <si>
    <t>1213246238</t>
  </si>
  <si>
    <t>733113113</t>
  </si>
  <si>
    <t>Potrubí z trubek ocelových závitových Příplatek k ceně za zhotovení přípojky z ocelových trubek závitových DN 15</t>
  </si>
  <si>
    <t>-1948729520</t>
  </si>
  <si>
    <t>733113114</t>
  </si>
  <si>
    <t>Potrubí z trubek ocelových závitových Příplatek k ceně za zhotovení přípojky z ocelových trubek závitových DN 20</t>
  </si>
  <si>
    <t>-645503625</t>
  </si>
  <si>
    <t>733120815</t>
  </si>
  <si>
    <t>Demontáž potrubí z trubek ocelových hladkých Ø do 38</t>
  </si>
  <si>
    <t>59491765</t>
  </si>
  <si>
    <t>733124113</t>
  </si>
  <si>
    <t>Potrubí z trubek ocelových hladkých zhotovení trubkových přechodů jednostranných přímých z trubek ocelových hladkých kováním DN/DN 1 25/ 15</t>
  </si>
  <si>
    <t>925420460</t>
  </si>
  <si>
    <t>733190107</t>
  </si>
  <si>
    <t>Zkoušky těsnosti potrubí, manžety prostupové z trubek ocelových zkoušky těsnosti potrubí (za provozu) z trubek ocelových závitových DN do 40</t>
  </si>
  <si>
    <t>-1319596757</t>
  </si>
  <si>
    <t>733193917</t>
  </si>
  <si>
    <t>Opravy rozvodů potrubí z trubek ocelových hladkých zaslepení potrubí dýnkem Ø 51</t>
  </si>
  <si>
    <t>520252089</t>
  </si>
  <si>
    <t>733194912</t>
  </si>
  <si>
    <t>Opravy rozvodů potrubí z trubek ocelových hladkých navaření odbočky na stávající potrubí odbočka Ø 28/2,6</t>
  </si>
  <si>
    <t>-975434062</t>
  </si>
  <si>
    <t>733196911</t>
  </si>
  <si>
    <t>Opravy rozvodů potrubí z trubek ocelových hladkých zavaření švu na trubce do 10 cm délky o síle stěny do 3,6 mm</t>
  </si>
  <si>
    <t>1790886365</t>
  </si>
  <si>
    <t>733221102</t>
  </si>
  <si>
    <t>Potrubí z trubek měděných měkkých spojovaných měkkým pájením Ø 15/1</t>
  </si>
  <si>
    <t>111958113</t>
  </si>
  <si>
    <t>733291102</t>
  </si>
  <si>
    <t>Zkoušky těsnosti potrubí z trubek měděných Ø přes 35/1,5 do 64/2,0</t>
  </si>
  <si>
    <t>-2034256653</t>
  </si>
  <si>
    <t>998733101</t>
  </si>
  <si>
    <t>Přesun hmot pro rozvody potrubí stanovený z hmotnosti přesunovaného materiálu vodorovná dopravní vzdálenost do 50 m v objektech výšky do 6 m</t>
  </si>
  <si>
    <t>-1099183573</t>
  </si>
  <si>
    <t>734</t>
  </si>
  <si>
    <t>Ústřední vytápění - armatury</t>
  </si>
  <si>
    <t>734209103</t>
  </si>
  <si>
    <t>Montáž závitových armatur s 1 závitem G 1/2 (DN 15)</t>
  </si>
  <si>
    <t>-261490888</t>
  </si>
  <si>
    <t>55128589.R</t>
  </si>
  <si>
    <t>TERMOSTATICKÁ HLAVICE K 6000-00.500 BÍLÁ</t>
  </si>
  <si>
    <t>-1448087709</t>
  </si>
  <si>
    <t>734209113</t>
  </si>
  <si>
    <t>Montáž závitových armatur se 2 závity G 1/2 (DN 15)</t>
  </si>
  <si>
    <t>431195442</t>
  </si>
  <si>
    <t>55128262</t>
  </si>
  <si>
    <t>šroubení regulační radiátorové přímé pro adaptér na Cu nebo PH chrom leštěný 1/2"x16</t>
  </si>
  <si>
    <t>73714935</t>
  </si>
  <si>
    <t>55128269.R</t>
  </si>
  <si>
    <t>radiátorový termostatický ventil V-Exakt II 1/2" přímý (3712-02.000)</t>
  </si>
  <si>
    <t>-1497110636</t>
  </si>
  <si>
    <t>998734201</t>
  </si>
  <si>
    <t>Přesun hmot pro armatury stanovený procentní sazbou (%) z ceny vodorovná dopravní vzdálenost do 50 m v objektech výšky do 6 m</t>
  </si>
  <si>
    <t>1403059960</t>
  </si>
  <si>
    <t>735</t>
  </si>
  <si>
    <t>Ústřední vytápění - otopná tělesa</t>
  </si>
  <si>
    <t>735000912</t>
  </si>
  <si>
    <t>Regulace otopného systému při opravách vyregulování dvojregulačních ventilů a kohoutů s termostatickým ovládáním</t>
  </si>
  <si>
    <t>-1066535522</t>
  </si>
  <si>
    <t>735111810</t>
  </si>
  <si>
    <t>Demontáž otopných těles litinových článkových</t>
  </si>
  <si>
    <t>-1872437881</t>
  </si>
  <si>
    <t>735121810</t>
  </si>
  <si>
    <t>Demontáž otopných těles ocelových článkových</t>
  </si>
  <si>
    <t>287017459</t>
  </si>
  <si>
    <t>735151452</t>
  </si>
  <si>
    <t>Otopná tělesa panelová dvoudesková PN 1,0 MPa, T do 110°C s jednou přídavnou přestupní plochou výšky tělesa 500 mm stavební délky / výkonu 500 mm / 559 W</t>
  </si>
  <si>
    <t>-1483338052</t>
  </si>
  <si>
    <t>735151455</t>
  </si>
  <si>
    <t>Otopná tělesa panelová dvoudesková PN 1,0 MPa, T do 110°C s jednou přídavnou přestupní plochou výšky tělesa 500 mm stavební délky / výkonu 800 mm / 894 W</t>
  </si>
  <si>
    <t>1084946517</t>
  </si>
  <si>
    <t>735151555</t>
  </si>
  <si>
    <t>Otopná tělesa panelová dvoudesková PN 1,0 MPa, T do 110°C se dvěma přídavnými přestupními plochami výšky tělesa 500 mm stavební délky / výkonu 800 mm / 1162 W</t>
  </si>
  <si>
    <t>-1318234600</t>
  </si>
  <si>
    <t>735151556</t>
  </si>
  <si>
    <t>Otopná tělesa panelová dvoudesková PN 1,0 MPa, T do 110°C se dvěma přídavnými přestupními plochami výšky tělesa 500 mm stavební délky / výkonu 900 mm / 1307 W</t>
  </si>
  <si>
    <t>-2076609064</t>
  </si>
  <si>
    <t>735151578</t>
  </si>
  <si>
    <t>Otopná tělesa panelová dvoudesková PN 1,0 MPa, T do 110°C se dvěma přídavnými přestupními plochami výšky tělesa 600 mm stavební délky / výkonu 1100 mm / 1847 W</t>
  </si>
  <si>
    <t>-1449205407</t>
  </si>
  <si>
    <t>735151655</t>
  </si>
  <si>
    <t>Otopná tělesa panelová třídesková PN 1,0 MPa, T do 110°C se třemi přídavnými přestupními plochami výšky tělesa 500 mm stavební délky / výkonu 800 mm / 1663 W</t>
  </si>
  <si>
    <t>-552006725</t>
  </si>
  <si>
    <t>735151656</t>
  </si>
  <si>
    <t>Otopná tělesa panelová třídesková PN 1,0 MPa, T do 110°C se třemi přídavnými přestupními plochami výšky tělesa 500 mm stavební délky / výkonu 900 mm / 1871 W</t>
  </si>
  <si>
    <t>-266976811</t>
  </si>
  <si>
    <t>735191910</t>
  </si>
  <si>
    <t>Ostatní opravy otopných těles napuštění vody do otopného systému včetně potrubí (bez kotle a ohříváků) otopných těles</t>
  </si>
  <si>
    <t>408375929</t>
  </si>
  <si>
    <t>735291800</t>
  </si>
  <si>
    <t>Demontáž konzol nebo držáků otopných těles, registrů, konvektorů do odpadu</t>
  </si>
  <si>
    <t>-2135674599</t>
  </si>
  <si>
    <t>735494811</t>
  </si>
  <si>
    <t>Vypuštění vody z otopných soustav bez kotlů, ohříváků, zásobníků a nádrží</t>
  </si>
  <si>
    <t>-2095740633</t>
  </si>
  <si>
    <t>998735101</t>
  </si>
  <si>
    <t>Přesun hmot pro otopná tělesa stanovený z hmotnosti přesunovaného materiálu vodorovná dopravní vzdálenost do 50 m v objektech výšky do 6 m</t>
  </si>
  <si>
    <t>-537240726</t>
  </si>
  <si>
    <t>783614551</t>
  </si>
  <si>
    <t>Základní nátěr armatur a kovových potrubí jednonásobný potrubí do DN 50 mm syntetický</t>
  </si>
  <si>
    <t>-462490115</t>
  </si>
  <si>
    <t>783617653</t>
  </si>
  <si>
    <t>Krycí nátěr (email) armatur a kovových potrubí potrubí přes DN 100 do DN 150 mm dvojnásobný syntetický samozákladující</t>
  </si>
  <si>
    <t>-269990698</t>
  </si>
  <si>
    <t>HZS</t>
  </si>
  <si>
    <t>Hodinové zúčtovací sazby</t>
  </si>
  <si>
    <t>99090-01TDZ.R</t>
  </si>
  <si>
    <t>topná a dilatační zkouška tělesového okruhu</t>
  </si>
  <si>
    <t>-982900850</t>
  </si>
  <si>
    <t>Vyplň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</si>
</sst>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2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D2D2D2"/>
      </patternFill>
    </fill>
    <fill>
      <patternFill patternType="solid">
        <fgColor rgb="FFFFFFCC"/>
        <bgColor indexed="64"/>
      </patternFill>
    </fill>
  </fills>
  <borders count="2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0" xfId="0" applyBorder="1" applyAlignment="1">
      <alignment vertical="center"/>
    </xf>
    <xf numFmtId="0" fontId="0" fillId="3" borderId="5" xfId="0" applyFont="1" applyFill="1" applyBorder="1" applyAlignment="1">
      <alignment vertical="center"/>
    </xf>
    <xf numFmtId="0" fontId="14" fillId="0" borderId="14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0" fillId="0" borderId="0" xfId="0" applyProtection="1"/>
    <xf numFmtId="0" fontId="16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4" xfId="0" applyFont="1" applyFill="1" applyBorder="1" applyAlignment="1">
      <alignment horizontal="left" vertical="center"/>
    </xf>
    <xf numFmtId="0" fontId="4" fillId="3" borderId="5" xfId="0" applyFont="1" applyFill="1" applyBorder="1" applyAlignment="1">
      <alignment horizontal="right" vertical="center"/>
    </xf>
    <xf numFmtId="0" fontId="4" fillId="3" borderId="5" xfId="0" applyFont="1" applyFill="1" applyBorder="1" applyAlignment="1">
      <alignment horizontal="center" vertical="center"/>
    </xf>
    <xf numFmtId="4" fontId="4" fillId="3" borderId="5" xfId="0" applyNumberFormat="1" applyFont="1" applyFill="1" applyBorder="1" applyAlignment="1">
      <alignment vertical="center"/>
    </xf>
    <xf numFmtId="0" fontId="0" fillId="3" borderId="6" xfId="0" applyFont="1" applyFill="1" applyBorder="1" applyAlignment="1">
      <alignment vertical="center"/>
    </xf>
    <xf numFmtId="0" fontId="13" fillId="3" borderId="0" xfId="0" applyFont="1" applyFill="1" applyAlignment="1">
      <alignment horizontal="left" vertical="center"/>
    </xf>
    <xf numFmtId="0" fontId="13" fillId="3" borderId="0" xfId="0" applyFont="1" applyFill="1" applyAlignment="1">
      <alignment horizontal="right" vertical="center"/>
    </xf>
    <xf numFmtId="0" fontId="17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18" xfId="0" applyFont="1" applyBorder="1" applyAlignment="1">
      <alignment horizontal="left" vertical="center"/>
    </xf>
    <xf numFmtId="0" fontId="5" fillId="0" borderId="18" xfId="0" applyFont="1" applyBorder="1" applyAlignment="1">
      <alignment vertical="center"/>
    </xf>
    <xf numFmtId="4" fontId="5" fillId="0" borderId="18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8" xfId="0" applyFont="1" applyBorder="1" applyAlignment="1">
      <alignment horizontal="left" vertical="center"/>
    </xf>
    <xf numFmtId="0" fontId="6" fillId="0" borderId="18" xfId="0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3" fillId="3" borderId="14" xfId="0" applyFon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0" fontId="13" fillId="3" borderId="16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5" fillId="0" borderId="0" xfId="0" applyNumberFormat="1" applyFont="1" applyAlignment="1"/>
    <xf numFmtId="166" fontId="18" fillId="0" borderId="10" xfId="0" applyNumberFormat="1" applyFont="1" applyBorder="1" applyAlignment="1"/>
    <xf numFmtId="166" fontId="18" fillId="0" borderId="11" xfId="0" applyNumberFormat="1" applyFont="1" applyBorder="1" applyAlignment="1"/>
    <xf numFmtId="4" fontId="19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4" fontId="5" fillId="0" borderId="0" xfId="0" applyNumberFormat="1" applyFont="1" applyAlignment="1"/>
    <xf numFmtId="0" fontId="7" fillId="0" borderId="12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3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3" fillId="0" borderId="20" xfId="0" applyFont="1" applyBorder="1" applyAlignment="1" applyProtection="1">
      <alignment horizontal="center" vertical="center"/>
      <protection locked="0"/>
    </xf>
    <xf numFmtId="49" fontId="13" fillId="0" borderId="20" xfId="0" applyNumberFormat="1" applyFont="1" applyBorder="1" applyAlignment="1" applyProtection="1">
      <alignment horizontal="left" vertical="center" wrapText="1"/>
      <protection locked="0"/>
    </xf>
    <xf numFmtId="0" fontId="13" fillId="0" borderId="20" xfId="0" applyFont="1" applyBorder="1" applyAlignment="1" applyProtection="1">
      <alignment horizontal="left" vertical="center" wrapText="1"/>
      <protection locked="0"/>
    </xf>
    <xf numFmtId="0" fontId="13" fillId="0" borderId="20" xfId="0" applyFont="1" applyBorder="1" applyAlignment="1" applyProtection="1">
      <alignment horizontal="center" vertical="center" wrapText="1"/>
      <protection locked="0"/>
    </xf>
    <xf numFmtId="167" fontId="13" fillId="0" borderId="20" xfId="0" applyNumberFormat="1" applyFont="1" applyBorder="1" applyAlignment="1" applyProtection="1">
      <alignment vertical="center"/>
      <protection locked="0"/>
    </xf>
    <xf numFmtId="4" fontId="13" fillId="0" borderId="20" xfId="0" applyNumberFormat="1" applyFont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  <protection locked="0"/>
    </xf>
    <xf numFmtId="0" fontId="14" fillId="0" borderId="12" xfId="0" applyFont="1" applyBorder="1" applyAlignment="1">
      <alignment horizontal="left" vertical="center"/>
    </xf>
    <xf numFmtId="0" fontId="14" fillId="0" borderId="0" xfId="0" applyFont="1" applyBorder="1" applyAlignment="1">
      <alignment horizontal="center" vertical="center"/>
    </xf>
    <xf numFmtId="166" fontId="14" fillId="0" borderId="0" xfId="0" applyNumberFormat="1" applyFont="1" applyBorder="1" applyAlignment="1">
      <alignment vertical="center"/>
    </xf>
    <xf numFmtId="166" fontId="14" fillId="0" borderId="13" xfId="0" applyNumberFormat="1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14" fillId="0" borderId="17" xfId="0" applyFont="1" applyBorder="1" applyAlignment="1">
      <alignment horizontal="left" vertical="center"/>
    </xf>
    <xf numFmtId="0" fontId="14" fillId="0" borderId="18" xfId="0" applyFont="1" applyBorder="1" applyAlignment="1">
      <alignment horizontal="center" vertical="center"/>
    </xf>
    <xf numFmtId="166" fontId="14" fillId="0" borderId="18" xfId="0" applyNumberFormat="1" applyFont="1" applyBorder="1" applyAlignment="1">
      <alignment vertical="center"/>
    </xf>
    <xf numFmtId="166" fontId="14" fillId="0" borderId="19" xfId="0" applyNumberFormat="1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12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21" fillId="0" borderId="20" xfId="0" applyFont="1" applyBorder="1" applyAlignment="1" applyProtection="1">
      <alignment horizontal="center" vertical="center"/>
      <protection locked="0"/>
    </xf>
    <xf numFmtId="49" fontId="21" fillId="0" borderId="20" xfId="0" applyNumberFormat="1" applyFont="1" applyBorder="1" applyAlignment="1" applyProtection="1">
      <alignment horizontal="left" vertical="center" wrapText="1"/>
      <protection locked="0"/>
    </xf>
    <xf numFmtId="0" fontId="21" fillId="0" borderId="20" xfId="0" applyFont="1" applyBorder="1" applyAlignment="1" applyProtection="1">
      <alignment horizontal="left" vertical="center" wrapText="1"/>
      <protection locked="0"/>
    </xf>
    <xf numFmtId="0" fontId="21" fillId="0" borderId="20" xfId="0" applyFont="1" applyBorder="1" applyAlignment="1" applyProtection="1">
      <alignment horizontal="center" vertical="center" wrapText="1"/>
      <protection locked="0"/>
    </xf>
    <xf numFmtId="167" fontId="21" fillId="0" borderId="20" xfId="0" applyNumberFormat="1" applyFont="1" applyBorder="1" applyAlignment="1" applyProtection="1">
      <alignment vertical="center"/>
      <protection locked="0"/>
    </xf>
    <xf numFmtId="4" fontId="21" fillId="0" borderId="20" xfId="0" applyNumberFormat="1" applyFont="1" applyBorder="1" applyAlignment="1" applyProtection="1">
      <alignment vertical="center"/>
      <protection locked="0"/>
    </xf>
    <xf numFmtId="0" fontId="22" fillId="0" borderId="20" xfId="0" applyFont="1" applyBorder="1" applyAlignment="1" applyProtection="1">
      <alignment vertical="center"/>
      <protection locked="0"/>
    </xf>
    <xf numFmtId="0" fontId="22" fillId="0" borderId="3" xfId="0" applyFont="1" applyBorder="1" applyAlignment="1">
      <alignment vertical="center"/>
    </xf>
    <xf numFmtId="0" fontId="21" fillId="0" borderId="12" xfId="0" applyFont="1" applyBorder="1" applyAlignment="1">
      <alignment horizontal="left" vertical="center"/>
    </xf>
    <xf numFmtId="0" fontId="21" fillId="0" borderId="0" xfId="0" applyFont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165" fontId="2" fillId="4" borderId="0" xfId="0" applyNumberFormat="1" applyFont="1" applyFill="1" applyAlignment="1">
      <alignment horizontal="left" vertical="center"/>
    </xf>
    <xf numFmtId="0" fontId="2" fillId="4" borderId="0" xfId="0" applyFont="1" applyFill="1" applyAlignment="1">
      <alignment horizontal="left" vertical="center"/>
    </xf>
    <xf numFmtId="4" fontId="13" fillId="4" borderId="20" xfId="0" applyNumberFormat="1" applyFont="1" applyFill="1" applyBorder="1" applyAlignment="1" applyProtection="1">
      <alignment vertical="center"/>
      <protection locked="0"/>
    </xf>
    <xf numFmtId="4" fontId="21" fillId="4" borderId="20" xfId="0" applyNumberFormat="1" applyFont="1" applyFill="1" applyBorder="1" applyAlignment="1" applyProtection="1">
      <alignment vertical="center"/>
      <protection locked="0"/>
    </xf>
  </cellXfs>
  <cellStyles count="1">
    <cellStyle name="normální" xfId="0" builtinId="0" customBuiltin="1"/>
  </cellStyles>
  <dxfs count="0"/>
  <tableStyles count="0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5590" cy="27559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42"/>
  <sheetViews>
    <sheetView showGridLines="0" tabSelected="1" topLeftCell="A78" workbookViewId="0">
      <selection activeCell="I141" sqref="I141"/>
    </sheetView>
  </sheetViews>
  <sheetFormatPr defaultRowHeight="11.25"/>
  <cols>
    <col min="1" max="1" width="7.1640625" style="1" customWidth="1"/>
    <col min="2" max="2" width="1.5" style="1" customWidth="1"/>
    <col min="3" max="3" width="3.5" style="1" customWidth="1"/>
    <col min="4" max="4" width="3.6640625" style="1" customWidth="1"/>
    <col min="5" max="5" width="14.6640625" style="1" customWidth="1"/>
    <col min="6" max="6" width="43.5" style="1" customWidth="1"/>
    <col min="7" max="7" width="6" style="1" customWidth="1"/>
    <col min="8" max="8" width="9.83203125" style="1" customWidth="1"/>
    <col min="9" max="10" width="17.33203125" style="1" customWidth="1"/>
    <col min="11" max="11" width="17.33203125" style="1" hidden="1" customWidth="1"/>
    <col min="12" max="12" width="8" style="1" customWidth="1"/>
    <col min="13" max="13" width="9.33203125" style="1" hidden="1" customWidth="1"/>
    <col min="14" max="14" width="9.1640625" style="1" hidden="1"/>
    <col min="15" max="20" width="12.1640625" style="1" hidden="1" customWidth="1"/>
    <col min="21" max="21" width="14" style="1" hidden="1" customWidth="1"/>
    <col min="22" max="22" width="10.5" style="1" customWidth="1"/>
    <col min="23" max="23" width="14" style="1" customWidth="1"/>
    <col min="24" max="24" width="10.5" style="1" customWidth="1"/>
    <col min="25" max="25" width="12.83203125" style="1" customWidth="1"/>
    <col min="26" max="26" width="9.5" style="1" customWidth="1"/>
    <col min="27" max="27" width="12.83203125" style="1" customWidth="1"/>
    <col min="28" max="28" width="14" style="1" customWidth="1"/>
    <col min="29" max="29" width="9.5" style="1" customWidth="1"/>
    <col min="30" max="30" width="12.83203125" style="1" customWidth="1"/>
    <col min="31" max="31" width="14" style="1" customWidth="1"/>
    <col min="44" max="65" width="9.1640625" style="1" hidden="1"/>
  </cols>
  <sheetData>
    <row r="1" spans="1:46">
      <c r="A1" s="34"/>
    </row>
    <row r="2" spans="1:46" s="1" customFormat="1" ht="36.950000000000003" customHeight="1">
      <c r="L2" s="120" t="s">
        <v>2</v>
      </c>
      <c r="M2" s="121"/>
      <c r="N2" s="121"/>
      <c r="O2" s="121"/>
      <c r="P2" s="121"/>
      <c r="Q2" s="121"/>
      <c r="R2" s="121"/>
      <c r="S2" s="121"/>
      <c r="T2" s="121"/>
      <c r="U2" s="121"/>
      <c r="V2" s="121"/>
      <c r="AT2" s="9" t="s">
        <v>46</v>
      </c>
    </row>
    <row r="3" spans="1:46" s="1" customFormat="1" ht="6.95" customHeight="1">
      <c r="B3" s="10"/>
      <c r="C3" s="11"/>
      <c r="D3" s="11"/>
      <c r="E3" s="11"/>
      <c r="F3" s="11"/>
      <c r="G3" s="11"/>
      <c r="H3" s="11"/>
      <c r="I3" s="11"/>
      <c r="J3" s="11"/>
      <c r="K3" s="11"/>
      <c r="L3" s="12"/>
      <c r="AT3" s="9" t="s">
        <v>45</v>
      </c>
    </row>
    <row r="4" spans="1:46" s="1" customFormat="1" ht="24.95" customHeight="1">
      <c r="B4" s="12"/>
      <c r="D4" s="13" t="s">
        <v>47</v>
      </c>
      <c r="L4" s="12"/>
      <c r="M4" s="35" t="s">
        <v>5</v>
      </c>
      <c r="AT4" s="9" t="s">
        <v>1</v>
      </c>
    </row>
    <row r="5" spans="1:46" s="1" customFormat="1" ht="6.95" customHeight="1">
      <c r="B5" s="12"/>
      <c r="L5" s="12"/>
    </row>
    <row r="6" spans="1:46" s="1" customFormat="1" ht="12" customHeight="1">
      <c r="B6" s="12"/>
      <c r="D6" s="15" t="s">
        <v>6</v>
      </c>
      <c r="L6" s="12"/>
    </row>
    <row r="7" spans="1:46" s="1" customFormat="1" ht="16.350000000000001" customHeight="1">
      <c r="B7" s="12"/>
      <c r="E7" s="122" t="s">
        <v>7</v>
      </c>
      <c r="F7" s="125"/>
      <c r="G7" s="125"/>
      <c r="H7" s="125"/>
      <c r="L7" s="12"/>
    </row>
    <row r="8" spans="1:46" s="1" customFormat="1" ht="12" customHeight="1">
      <c r="B8" s="12"/>
      <c r="D8" s="15" t="s">
        <v>48</v>
      </c>
      <c r="L8" s="12"/>
    </row>
    <row r="9" spans="1:46" s="2" customFormat="1" ht="16.350000000000001" customHeight="1">
      <c r="A9" s="17"/>
      <c r="B9" s="18"/>
      <c r="C9" s="17"/>
      <c r="D9" s="17"/>
      <c r="E9" s="122" t="s">
        <v>49</v>
      </c>
      <c r="F9" s="123"/>
      <c r="G9" s="123"/>
      <c r="H9" s="123"/>
      <c r="I9" s="17"/>
      <c r="J9" s="17"/>
      <c r="K9" s="17"/>
      <c r="L9" s="36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</row>
    <row r="10" spans="1:46" s="2" customFormat="1" ht="12" customHeight="1">
      <c r="A10" s="17"/>
      <c r="B10" s="18"/>
      <c r="C10" s="17"/>
      <c r="D10" s="15" t="s">
        <v>50</v>
      </c>
      <c r="E10" s="17"/>
      <c r="F10" s="17"/>
      <c r="G10" s="17"/>
      <c r="H10" s="17"/>
      <c r="I10" s="17"/>
      <c r="J10" s="17"/>
      <c r="K10" s="17"/>
      <c r="L10" s="36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</row>
    <row r="11" spans="1:46" s="2" customFormat="1" ht="16.350000000000001" customHeight="1">
      <c r="A11" s="17"/>
      <c r="B11" s="18"/>
      <c r="C11" s="17"/>
      <c r="D11" s="17"/>
      <c r="E11" s="124" t="s">
        <v>124</v>
      </c>
      <c r="F11" s="123"/>
      <c r="G11" s="123"/>
      <c r="H11" s="123"/>
      <c r="I11" s="17"/>
      <c r="J11" s="17"/>
      <c r="K11" s="17"/>
      <c r="L11" s="36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</row>
    <row r="12" spans="1:46" s="2" customFormat="1">
      <c r="A12" s="17"/>
      <c r="B12" s="18"/>
      <c r="C12" s="17"/>
      <c r="D12" s="17"/>
      <c r="E12" s="17"/>
      <c r="F12" s="17"/>
      <c r="G12" s="17"/>
      <c r="H12" s="17"/>
      <c r="I12" s="17"/>
      <c r="J12" s="17"/>
      <c r="K12" s="17"/>
      <c r="L12" s="36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</row>
    <row r="13" spans="1:46" s="2" customFormat="1" ht="12" customHeight="1">
      <c r="A13" s="17"/>
      <c r="B13" s="18"/>
      <c r="C13" s="17"/>
      <c r="D13" s="15" t="s">
        <v>8</v>
      </c>
      <c r="E13" s="17"/>
      <c r="F13" s="14" t="s">
        <v>0</v>
      </c>
      <c r="G13" s="17"/>
      <c r="H13" s="17"/>
      <c r="I13" s="15" t="s">
        <v>9</v>
      </c>
      <c r="J13" s="14" t="s">
        <v>0</v>
      </c>
      <c r="K13" s="17"/>
      <c r="L13" s="36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</row>
    <row r="14" spans="1:46" s="2" customFormat="1" ht="12" customHeight="1">
      <c r="A14" s="17"/>
      <c r="B14" s="18"/>
      <c r="C14" s="17"/>
      <c r="D14" s="15" t="s">
        <v>10</v>
      </c>
      <c r="E14" s="17"/>
      <c r="F14" s="14" t="s">
        <v>11</v>
      </c>
      <c r="G14" s="17"/>
      <c r="H14" s="17"/>
      <c r="I14" s="15" t="s">
        <v>12</v>
      </c>
      <c r="J14" s="127" t="s">
        <v>259</v>
      </c>
      <c r="K14" s="17"/>
      <c r="L14" s="36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</row>
    <row r="15" spans="1:46" s="2" customFormat="1" ht="10.9" customHeight="1">
      <c r="A15" s="17"/>
      <c r="B15" s="18"/>
      <c r="C15" s="17"/>
      <c r="D15" s="17"/>
      <c r="E15" s="17"/>
      <c r="F15" s="17"/>
      <c r="G15" s="17"/>
      <c r="H15" s="17"/>
      <c r="I15" s="17"/>
      <c r="J15" s="17"/>
      <c r="K15" s="17"/>
      <c r="L15" s="36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</row>
    <row r="16" spans="1:46" s="2" customFormat="1" ht="12" customHeight="1">
      <c r="A16" s="17"/>
      <c r="B16" s="18"/>
      <c r="C16" s="17"/>
      <c r="D16" s="15" t="s">
        <v>13</v>
      </c>
      <c r="E16" s="17"/>
      <c r="F16" s="17"/>
      <c r="G16" s="17"/>
      <c r="H16" s="17"/>
      <c r="I16" s="15" t="s">
        <v>14</v>
      </c>
      <c r="J16" s="14" t="s">
        <v>0</v>
      </c>
      <c r="K16" s="17"/>
      <c r="L16" s="36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</row>
    <row r="17" spans="1:31" s="2" customFormat="1" ht="18" customHeight="1">
      <c r="A17" s="17"/>
      <c r="B17" s="18"/>
      <c r="C17" s="17"/>
      <c r="D17" s="17"/>
      <c r="E17" s="14" t="s">
        <v>15</v>
      </c>
      <c r="F17" s="17"/>
      <c r="G17" s="17"/>
      <c r="H17" s="17"/>
      <c r="I17" s="15" t="s">
        <v>16</v>
      </c>
      <c r="J17" s="14" t="s">
        <v>0</v>
      </c>
      <c r="K17" s="17"/>
      <c r="L17" s="36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</row>
    <row r="18" spans="1:31" s="2" customFormat="1" ht="6.95" customHeight="1">
      <c r="A18" s="17"/>
      <c r="B18" s="18"/>
      <c r="C18" s="17"/>
      <c r="D18" s="17"/>
      <c r="E18" s="17"/>
      <c r="F18" s="17"/>
      <c r="G18" s="17"/>
      <c r="H18" s="17"/>
      <c r="I18" s="17"/>
      <c r="J18" s="17"/>
      <c r="K18" s="17"/>
      <c r="L18" s="36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</row>
    <row r="19" spans="1:31" s="2" customFormat="1" ht="12" customHeight="1">
      <c r="A19" s="17"/>
      <c r="B19" s="18"/>
      <c r="C19" s="17"/>
      <c r="D19" s="15" t="s">
        <v>17</v>
      </c>
      <c r="E19" s="17"/>
      <c r="F19" s="17"/>
      <c r="G19" s="17"/>
      <c r="H19" s="17"/>
      <c r="I19" s="15" t="s">
        <v>14</v>
      </c>
      <c r="J19" s="127" t="s">
        <v>259</v>
      </c>
      <c r="K19" s="17"/>
      <c r="L19" s="36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</row>
    <row r="20" spans="1:31" s="2" customFormat="1" ht="18" customHeight="1">
      <c r="A20" s="17"/>
      <c r="B20" s="18"/>
      <c r="C20" s="17"/>
      <c r="D20" s="17"/>
      <c r="E20" s="128" t="s">
        <v>259</v>
      </c>
      <c r="F20" s="17"/>
      <c r="G20" s="17"/>
      <c r="H20" s="17"/>
      <c r="I20" s="15" t="s">
        <v>16</v>
      </c>
      <c r="J20" s="14" t="s">
        <v>0</v>
      </c>
      <c r="K20" s="17"/>
      <c r="L20" s="36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</row>
    <row r="21" spans="1:31" s="2" customFormat="1" ht="6.95" customHeight="1">
      <c r="A21" s="17"/>
      <c r="B21" s="18"/>
      <c r="C21" s="17"/>
      <c r="D21" s="17"/>
      <c r="E21" s="17"/>
      <c r="F21" s="17"/>
      <c r="G21" s="17"/>
      <c r="H21" s="17"/>
      <c r="I21" s="17"/>
      <c r="J21" s="17"/>
      <c r="K21" s="17"/>
      <c r="L21" s="36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</row>
    <row r="22" spans="1:31" s="2" customFormat="1" ht="12" customHeight="1">
      <c r="A22" s="17"/>
      <c r="B22" s="18"/>
      <c r="C22" s="17"/>
      <c r="D22" s="15" t="s">
        <v>18</v>
      </c>
      <c r="E22" s="17"/>
      <c r="F22" s="17"/>
      <c r="G22" s="17"/>
      <c r="H22" s="17"/>
      <c r="I22" s="15" t="s">
        <v>14</v>
      </c>
      <c r="J22" s="14" t="s">
        <v>19</v>
      </c>
      <c r="K22" s="17"/>
      <c r="L22" s="36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</row>
    <row r="23" spans="1:31" s="2" customFormat="1" ht="18" customHeight="1">
      <c r="A23" s="17"/>
      <c r="B23" s="18"/>
      <c r="C23" s="17"/>
      <c r="D23" s="17"/>
      <c r="E23" s="14" t="s">
        <v>20</v>
      </c>
      <c r="F23" s="17"/>
      <c r="G23" s="17"/>
      <c r="H23" s="17"/>
      <c r="I23" s="15" t="s">
        <v>16</v>
      </c>
      <c r="J23" s="14" t="s">
        <v>0</v>
      </c>
      <c r="K23" s="17"/>
      <c r="L23" s="36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</row>
    <row r="24" spans="1:31" s="2" customFormat="1" ht="6.95" customHeight="1">
      <c r="A24" s="17"/>
      <c r="B24" s="18"/>
      <c r="C24" s="17"/>
      <c r="D24" s="17"/>
      <c r="E24" s="17"/>
      <c r="F24" s="17"/>
      <c r="G24" s="17"/>
      <c r="H24" s="17"/>
      <c r="I24" s="17"/>
      <c r="J24" s="17"/>
      <c r="K24" s="17"/>
      <c r="L24" s="36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</row>
    <row r="25" spans="1:31" s="2" customFormat="1" ht="12" customHeight="1">
      <c r="A25" s="17"/>
      <c r="B25" s="18"/>
      <c r="C25" s="17"/>
      <c r="D25" s="15" t="s">
        <v>21</v>
      </c>
      <c r="E25" s="17"/>
      <c r="F25" s="17"/>
      <c r="G25" s="17"/>
      <c r="H25" s="17"/>
      <c r="I25" s="15" t="s">
        <v>14</v>
      </c>
      <c r="J25" s="14" t="s">
        <v>22</v>
      </c>
      <c r="K25" s="17"/>
      <c r="L25" s="36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</row>
    <row r="26" spans="1:31" s="2" customFormat="1" ht="18" customHeight="1">
      <c r="A26" s="17"/>
      <c r="B26" s="18"/>
      <c r="C26" s="17"/>
      <c r="D26" s="17"/>
      <c r="E26" s="14" t="s">
        <v>23</v>
      </c>
      <c r="F26" s="17"/>
      <c r="G26" s="17"/>
      <c r="H26" s="17"/>
      <c r="I26" s="15" t="s">
        <v>16</v>
      </c>
      <c r="J26" s="14" t="s">
        <v>0</v>
      </c>
      <c r="K26" s="17"/>
      <c r="L26" s="36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</row>
    <row r="27" spans="1:31" s="2" customFormat="1" ht="6.95" customHeight="1">
      <c r="A27" s="17"/>
      <c r="B27" s="18"/>
      <c r="C27" s="17"/>
      <c r="D27" s="17"/>
      <c r="E27" s="17"/>
      <c r="F27" s="17"/>
      <c r="G27" s="17"/>
      <c r="H27" s="17"/>
      <c r="I27" s="17"/>
      <c r="J27" s="17"/>
      <c r="K27" s="17"/>
      <c r="L27" s="36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</row>
    <row r="28" spans="1:31" s="2" customFormat="1" ht="12" customHeight="1">
      <c r="A28" s="17"/>
      <c r="B28" s="18"/>
      <c r="C28" s="17"/>
      <c r="D28" s="15" t="s">
        <v>24</v>
      </c>
      <c r="E28" s="17"/>
      <c r="F28" s="17"/>
      <c r="G28" s="17"/>
      <c r="H28" s="17"/>
      <c r="I28" s="17"/>
      <c r="J28" s="17"/>
      <c r="K28" s="17"/>
      <c r="L28" s="36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</row>
    <row r="29" spans="1:31" s="3" customFormat="1" ht="16.350000000000001" customHeight="1">
      <c r="A29" s="37"/>
      <c r="B29" s="38"/>
      <c r="C29" s="37"/>
      <c r="D29" s="37"/>
      <c r="E29" s="126" t="s">
        <v>0</v>
      </c>
      <c r="F29" s="126"/>
      <c r="G29" s="126"/>
      <c r="H29" s="126"/>
      <c r="I29" s="37"/>
      <c r="J29" s="37"/>
      <c r="K29" s="37"/>
      <c r="L29" s="39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pans="1:31" s="2" customFormat="1" ht="6.95" customHeight="1">
      <c r="A30" s="17"/>
      <c r="B30" s="18"/>
      <c r="C30" s="17"/>
      <c r="D30" s="17"/>
      <c r="E30" s="17"/>
      <c r="F30" s="17"/>
      <c r="G30" s="17"/>
      <c r="H30" s="17"/>
      <c r="I30" s="17"/>
      <c r="J30" s="17"/>
      <c r="K30" s="17"/>
      <c r="L30" s="36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</row>
    <row r="31" spans="1:31" s="2" customFormat="1" ht="6.95" customHeight="1">
      <c r="A31" s="17"/>
      <c r="B31" s="18"/>
      <c r="C31" s="17"/>
      <c r="D31" s="31"/>
      <c r="E31" s="31"/>
      <c r="F31" s="31"/>
      <c r="G31" s="31"/>
      <c r="H31" s="31"/>
      <c r="I31" s="31"/>
      <c r="J31" s="31"/>
      <c r="K31" s="31"/>
      <c r="L31" s="36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</row>
    <row r="32" spans="1:31" s="2" customFormat="1" ht="25.35" customHeight="1">
      <c r="A32" s="17"/>
      <c r="B32" s="18"/>
      <c r="C32" s="17"/>
      <c r="D32" s="40" t="s">
        <v>25</v>
      </c>
      <c r="E32" s="17"/>
      <c r="F32" s="17"/>
      <c r="G32" s="17"/>
      <c r="H32" s="17"/>
      <c r="I32" s="17"/>
      <c r="J32" s="33">
        <f>ROUND(J92, 2)</f>
        <v>0</v>
      </c>
      <c r="K32" s="17"/>
      <c r="L32" s="36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</row>
    <row r="33" spans="1:31" s="2" customFormat="1" ht="6.95" customHeight="1">
      <c r="A33" s="17"/>
      <c r="B33" s="18"/>
      <c r="C33" s="17"/>
      <c r="D33" s="31"/>
      <c r="E33" s="31"/>
      <c r="F33" s="31"/>
      <c r="G33" s="31"/>
      <c r="H33" s="31"/>
      <c r="I33" s="31"/>
      <c r="J33" s="31"/>
      <c r="K33" s="31"/>
      <c r="L33" s="36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</row>
    <row r="34" spans="1:31" s="2" customFormat="1" ht="14.45" customHeight="1">
      <c r="A34" s="17"/>
      <c r="B34" s="18"/>
      <c r="C34" s="17"/>
      <c r="D34" s="17"/>
      <c r="E34" s="17"/>
      <c r="F34" s="19" t="s">
        <v>27</v>
      </c>
      <c r="G34" s="17"/>
      <c r="H34" s="17"/>
      <c r="I34" s="19" t="s">
        <v>26</v>
      </c>
      <c r="J34" s="19" t="s">
        <v>28</v>
      </c>
      <c r="K34" s="17"/>
      <c r="L34" s="36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</row>
    <row r="35" spans="1:31" s="2" customFormat="1" ht="14.45" customHeight="1">
      <c r="A35" s="17"/>
      <c r="B35" s="18"/>
      <c r="C35" s="17"/>
      <c r="D35" s="41" t="s">
        <v>29</v>
      </c>
      <c r="E35" s="15" t="s">
        <v>30</v>
      </c>
      <c r="F35" s="42">
        <f>ROUND((SUM(BE92:BE141)),  2)</f>
        <v>0</v>
      </c>
      <c r="G35" s="17"/>
      <c r="H35" s="17"/>
      <c r="I35" s="43">
        <v>0.21</v>
      </c>
      <c r="J35" s="42">
        <f>ROUND(((SUM(BE92:BE141))*I35),  2)</f>
        <v>0</v>
      </c>
      <c r="K35" s="17"/>
      <c r="L35" s="36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</row>
    <row r="36" spans="1:31" s="2" customFormat="1" ht="14.45" customHeight="1">
      <c r="A36" s="17"/>
      <c r="B36" s="18"/>
      <c r="C36" s="17"/>
      <c r="D36" s="17"/>
      <c r="E36" s="15" t="s">
        <v>31</v>
      </c>
      <c r="F36" s="42">
        <f>ROUND((SUM(BF92:BF141)),  2)</f>
        <v>0</v>
      </c>
      <c r="G36" s="17"/>
      <c r="H36" s="17"/>
      <c r="I36" s="43">
        <v>0.15</v>
      </c>
      <c r="J36" s="42">
        <f>ROUND(((SUM(BF92:BF141))*I36),  2)</f>
        <v>0</v>
      </c>
      <c r="K36" s="17"/>
      <c r="L36" s="36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</row>
    <row r="37" spans="1:31" s="2" customFormat="1" ht="14.45" hidden="1" customHeight="1">
      <c r="A37" s="17"/>
      <c r="B37" s="18"/>
      <c r="C37" s="17"/>
      <c r="D37" s="17"/>
      <c r="E37" s="15" t="s">
        <v>32</v>
      </c>
      <c r="F37" s="42">
        <f>ROUND((SUM(BG92:BG141)),  2)</f>
        <v>0</v>
      </c>
      <c r="G37" s="17"/>
      <c r="H37" s="17"/>
      <c r="I37" s="43">
        <v>0.21</v>
      </c>
      <c r="J37" s="42">
        <f>0</f>
        <v>0</v>
      </c>
      <c r="K37" s="17"/>
      <c r="L37" s="36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</row>
    <row r="38" spans="1:31" s="2" customFormat="1" ht="14.45" hidden="1" customHeight="1">
      <c r="A38" s="17"/>
      <c r="B38" s="18"/>
      <c r="C38" s="17"/>
      <c r="D38" s="17"/>
      <c r="E38" s="15" t="s">
        <v>33</v>
      </c>
      <c r="F38" s="42">
        <f>ROUND((SUM(BH92:BH141)),  2)</f>
        <v>0</v>
      </c>
      <c r="G38" s="17"/>
      <c r="H38" s="17"/>
      <c r="I38" s="43">
        <v>0.15</v>
      </c>
      <c r="J38" s="42">
        <f>0</f>
        <v>0</v>
      </c>
      <c r="K38" s="17"/>
      <c r="L38" s="36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</row>
    <row r="39" spans="1:31" s="2" customFormat="1" ht="14.45" hidden="1" customHeight="1">
      <c r="A39" s="17"/>
      <c r="B39" s="18"/>
      <c r="C39" s="17"/>
      <c r="D39" s="17"/>
      <c r="E39" s="15" t="s">
        <v>34</v>
      </c>
      <c r="F39" s="42">
        <f>ROUND((SUM(BI92:BI141)),  2)</f>
        <v>0</v>
      </c>
      <c r="G39" s="17"/>
      <c r="H39" s="17"/>
      <c r="I39" s="43">
        <v>0</v>
      </c>
      <c r="J39" s="42">
        <f>0</f>
        <v>0</v>
      </c>
      <c r="K39" s="17"/>
      <c r="L39" s="36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</row>
    <row r="40" spans="1:31" s="2" customFormat="1" ht="6.95" customHeight="1">
      <c r="A40" s="17"/>
      <c r="B40" s="18"/>
      <c r="C40" s="17"/>
      <c r="D40" s="17"/>
      <c r="E40" s="17"/>
      <c r="F40" s="17"/>
      <c r="G40" s="17"/>
      <c r="H40" s="17"/>
      <c r="I40" s="17"/>
      <c r="J40" s="17"/>
      <c r="K40" s="17"/>
      <c r="L40" s="36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</row>
    <row r="41" spans="1:31" s="2" customFormat="1" ht="25.35" customHeight="1">
      <c r="A41" s="17"/>
      <c r="B41" s="18"/>
      <c r="C41" s="44"/>
      <c r="D41" s="45" t="s">
        <v>35</v>
      </c>
      <c r="E41" s="26"/>
      <c r="F41" s="26"/>
      <c r="G41" s="46" t="s">
        <v>36</v>
      </c>
      <c r="H41" s="47" t="s">
        <v>37</v>
      </c>
      <c r="I41" s="26"/>
      <c r="J41" s="48">
        <f>SUM(J32:J39)</f>
        <v>0</v>
      </c>
      <c r="K41" s="49"/>
      <c r="L41" s="36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</row>
    <row r="42" spans="1:31" s="2" customFormat="1" ht="14.45" customHeight="1">
      <c r="A42" s="17"/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36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</row>
    <row r="46" spans="1:31" s="2" customFormat="1" ht="6.95" customHeight="1">
      <c r="A46" s="17"/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36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</row>
    <row r="47" spans="1:31" s="2" customFormat="1" ht="24.95" customHeight="1">
      <c r="A47" s="17"/>
      <c r="B47" s="18"/>
      <c r="C47" s="13" t="s">
        <v>51</v>
      </c>
      <c r="D47" s="17"/>
      <c r="E47" s="17"/>
      <c r="F47" s="17"/>
      <c r="G47" s="17"/>
      <c r="H47" s="17"/>
      <c r="I47" s="17"/>
      <c r="J47" s="17"/>
      <c r="K47" s="17"/>
      <c r="L47" s="36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</row>
    <row r="48" spans="1:31" s="2" customFormat="1" ht="6.95" customHeight="1">
      <c r="A48" s="17"/>
      <c r="B48" s="18"/>
      <c r="C48" s="17"/>
      <c r="D48" s="17"/>
      <c r="E48" s="17"/>
      <c r="F48" s="17"/>
      <c r="G48" s="17"/>
      <c r="H48" s="17"/>
      <c r="I48" s="17"/>
      <c r="J48" s="17"/>
      <c r="K48" s="17"/>
      <c r="L48" s="36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</row>
    <row r="49" spans="1:47" s="2" customFormat="1" ht="12" customHeight="1">
      <c r="A49" s="17"/>
      <c r="B49" s="18"/>
      <c r="C49" s="15" t="s">
        <v>6</v>
      </c>
      <c r="D49" s="17"/>
      <c r="E49" s="17"/>
      <c r="F49" s="17"/>
      <c r="G49" s="17"/>
      <c r="H49" s="17"/>
      <c r="I49" s="17"/>
      <c r="J49" s="17"/>
      <c r="K49" s="17"/>
      <c r="L49" s="36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</row>
    <row r="50" spans="1:47" s="2" customFormat="1" ht="16.350000000000001" customHeight="1">
      <c r="A50" s="17"/>
      <c r="B50" s="18"/>
      <c r="C50" s="17"/>
      <c r="D50" s="17"/>
      <c r="E50" s="122" t="str">
        <f>E7</f>
        <v>STAVEBNÍ ÚPRAVY LNP NEMOCNICE BROUMOV II</v>
      </c>
      <c r="F50" s="125"/>
      <c r="G50" s="125"/>
      <c r="H50" s="125"/>
      <c r="I50" s="17"/>
      <c r="J50" s="17"/>
      <c r="K50" s="17"/>
      <c r="L50" s="36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</row>
    <row r="51" spans="1:47" s="1" customFormat="1" ht="12" customHeight="1">
      <c r="B51" s="12"/>
      <c r="C51" s="15" t="s">
        <v>48</v>
      </c>
      <c r="L51" s="12"/>
    </row>
    <row r="52" spans="1:47" s="2" customFormat="1" ht="16.350000000000001" customHeight="1">
      <c r="A52" s="17"/>
      <c r="B52" s="18"/>
      <c r="C52" s="17"/>
      <c r="D52" s="17"/>
      <c r="E52" s="122" t="s">
        <v>49</v>
      </c>
      <c r="F52" s="123"/>
      <c r="G52" s="123"/>
      <c r="H52" s="123"/>
      <c r="I52" s="17"/>
      <c r="J52" s="17"/>
      <c r="K52" s="17"/>
      <c r="L52" s="36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</row>
    <row r="53" spans="1:47" s="2" customFormat="1" ht="12" customHeight="1">
      <c r="A53" s="17"/>
      <c r="B53" s="18"/>
      <c r="C53" s="15" t="s">
        <v>50</v>
      </c>
      <c r="D53" s="17"/>
      <c r="E53" s="17"/>
      <c r="F53" s="17"/>
      <c r="G53" s="17"/>
      <c r="H53" s="17"/>
      <c r="I53" s="17"/>
      <c r="J53" s="17"/>
      <c r="K53" s="17"/>
      <c r="L53" s="36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</row>
    <row r="54" spans="1:47" s="2" customFormat="1" ht="16.350000000000001" customHeight="1">
      <c r="A54" s="17"/>
      <c r="B54" s="18"/>
      <c r="C54" s="17"/>
      <c r="D54" s="17"/>
      <c r="E54" s="124" t="str">
        <f>E11</f>
        <v>DÍL 04 - Vytápění</v>
      </c>
      <c r="F54" s="123"/>
      <c r="G54" s="123"/>
      <c r="H54" s="123"/>
      <c r="I54" s="17"/>
      <c r="J54" s="17"/>
      <c r="K54" s="17"/>
      <c r="L54" s="36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</row>
    <row r="55" spans="1:47" s="2" customFormat="1" ht="6.95" customHeight="1">
      <c r="A55" s="17"/>
      <c r="B55" s="18"/>
      <c r="C55" s="17"/>
      <c r="D55" s="17"/>
      <c r="E55" s="17"/>
      <c r="F55" s="17"/>
      <c r="G55" s="17"/>
      <c r="H55" s="17"/>
      <c r="I55" s="17"/>
      <c r="J55" s="17"/>
      <c r="K55" s="17"/>
      <c r="L55" s="36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</row>
    <row r="56" spans="1:47" s="2" customFormat="1" ht="12" customHeight="1">
      <c r="A56" s="17"/>
      <c r="B56" s="18"/>
      <c r="C56" s="15" t="s">
        <v>10</v>
      </c>
      <c r="D56" s="17"/>
      <c r="E56" s="17"/>
      <c r="F56" s="14" t="str">
        <f>F14</f>
        <v>nemocnice Broumov,Smetanova 91,Broumov</v>
      </c>
      <c r="G56" s="17"/>
      <c r="H56" s="17"/>
      <c r="I56" s="15" t="s">
        <v>12</v>
      </c>
      <c r="J56" s="24" t="str">
        <f>IF(J14="","",J14)</f>
        <v>Vyplň</v>
      </c>
      <c r="K56" s="17"/>
      <c r="L56" s="36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</row>
    <row r="57" spans="1:47" s="2" customFormat="1" ht="6.95" customHeight="1">
      <c r="A57" s="17"/>
      <c r="B57" s="18"/>
      <c r="C57" s="17"/>
      <c r="D57" s="17"/>
      <c r="E57" s="17"/>
      <c r="F57" s="17"/>
      <c r="G57" s="17"/>
      <c r="H57" s="17"/>
      <c r="I57" s="17"/>
      <c r="J57" s="17"/>
      <c r="K57" s="17"/>
      <c r="L57" s="36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</row>
    <row r="58" spans="1:47" s="2" customFormat="1" ht="15.4" customHeight="1">
      <c r="A58" s="17"/>
      <c r="B58" s="18"/>
      <c r="C58" s="15" t="s">
        <v>13</v>
      </c>
      <c r="D58" s="17"/>
      <c r="E58" s="17"/>
      <c r="F58" s="14" t="str">
        <f>E17</f>
        <v>Královéhradecký kraj</v>
      </c>
      <c r="G58" s="17"/>
      <c r="H58" s="17"/>
      <c r="I58" s="15" t="s">
        <v>18</v>
      </c>
      <c r="J58" s="16" t="str">
        <f>E23</f>
        <v>Proxion s.r.o.</v>
      </c>
      <c r="K58" s="17"/>
      <c r="L58" s="36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</row>
    <row r="59" spans="1:47" s="2" customFormat="1" ht="15.4" customHeight="1">
      <c r="A59" s="17"/>
      <c r="B59" s="18"/>
      <c r="C59" s="15" t="s">
        <v>17</v>
      </c>
      <c r="D59" s="17"/>
      <c r="E59" s="17"/>
      <c r="F59" s="14" t="str">
        <f>IF(E20="","",E20)</f>
        <v>Vyplň</v>
      </c>
      <c r="G59" s="17"/>
      <c r="H59" s="17"/>
      <c r="I59" s="15" t="s">
        <v>21</v>
      </c>
      <c r="J59" s="16" t="str">
        <f>E26</f>
        <v>Ivan Mezera</v>
      </c>
      <c r="K59" s="17"/>
      <c r="L59" s="36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</row>
    <row r="60" spans="1:47" s="2" customFormat="1" ht="10.35" customHeight="1">
      <c r="A60" s="17"/>
      <c r="B60" s="18"/>
      <c r="C60" s="17"/>
      <c r="D60" s="17"/>
      <c r="E60" s="17"/>
      <c r="F60" s="17"/>
      <c r="G60" s="17"/>
      <c r="H60" s="17"/>
      <c r="I60" s="17"/>
      <c r="J60" s="17"/>
      <c r="K60" s="17"/>
      <c r="L60" s="36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</row>
    <row r="61" spans="1:47" s="2" customFormat="1" ht="29.25" customHeight="1">
      <c r="A61" s="17"/>
      <c r="B61" s="18"/>
      <c r="C61" s="50" t="s">
        <v>52</v>
      </c>
      <c r="D61" s="44"/>
      <c r="E61" s="44"/>
      <c r="F61" s="44"/>
      <c r="G61" s="44"/>
      <c r="H61" s="44"/>
      <c r="I61" s="44"/>
      <c r="J61" s="51" t="s">
        <v>53</v>
      </c>
      <c r="K61" s="44"/>
      <c r="L61" s="36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</row>
    <row r="62" spans="1:47" s="2" customFormat="1" ht="10.35" customHeight="1">
      <c r="A62" s="17"/>
      <c r="B62" s="18"/>
      <c r="C62" s="17"/>
      <c r="D62" s="17"/>
      <c r="E62" s="17"/>
      <c r="F62" s="17"/>
      <c r="G62" s="17"/>
      <c r="H62" s="17"/>
      <c r="I62" s="17"/>
      <c r="J62" s="17"/>
      <c r="K62" s="17"/>
      <c r="L62" s="36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</row>
    <row r="63" spans="1:47" s="2" customFormat="1" ht="22.9" customHeight="1">
      <c r="A63" s="17"/>
      <c r="B63" s="18"/>
      <c r="C63" s="52" t="s">
        <v>41</v>
      </c>
      <c r="D63" s="17"/>
      <c r="E63" s="17"/>
      <c r="F63" s="17"/>
      <c r="G63" s="17"/>
      <c r="H63" s="17"/>
      <c r="I63" s="17"/>
      <c r="J63" s="33">
        <f>J92</f>
        <v>0</v>
      </c>
      <c r="K63" s="17"/>
      <c r="L63" s="36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U63" s="9" t="s">
        <v>54</v>
      </c>
    </row>
    <row r="64" spans="1:47" s="4" customFormat="1" ht="24.95" customHeight="1">
      <c r="B64" s="53"/>
      <c r="D64" s="54" t="s">
        <v>81</v>
      </c>
      <c r="E64" s="55"/>
      <c r="F64" s="55"/>
      <c r="G64" s="55"/>
      <c r="H64" s="55"/>
      <c r="I64" s="55"/>
      <c r="J64" s="56">
        <f>J93</f>
        <v>0</v>
      </c>
      <c r="L64" s="53"/>
    </row>
    <row r="65" spans="1:31" s="5" customFormat="1" ht="19.899999999999999" customHeight="1">
      <c r="B65" s="57"/>
      <c r="D65" s="58" t="s">
        <v>82</v>
      </c>
      <c r="E65" s="59"/>
      <c r="F65" s="59"/>
      <c r="G65" s="59"/>
      <c r="H65" s="59"/>
      <c r="I65" s="59"/>
      <c r="J65" s="60">
        <f>J94</f>
        <v>0</v>
      </c>
      <c r="L65" s="57"/>
    </row>
    <row r="66" spans="1:31" s="5" customFormat="1" ht="19.899999999999999" customHeight="1">
      <c r="B66" s="57"/>
      <c r="D66" s="58" t="s">
        <v>125</v>
      </c>
      <c r="E66" s="59"/>
      <c r="F66" s="59"/>
      <c r="G66" s="59"/>
      <c r="H66" s="59"/>
      <c r="I66" s="59"/>
      <c r="J66" s="60">
        <f>J101</f>
        <v>0</v>
      </c>
      <c r="L66" s="57"/>
    </row>
    <row r="67" spans="1:31" s="5" customFormat="1" ht="19.899999999999999" customHeight="1">
      <c r="B67" s="57"/>
      <c r="D67" s="58" t="s">
        <v>126</v>
      </c>
      <c r="E67" s="59"/>
      <c r="F67" s="59"/>
      <c r="G67" s="59"/>
      <c r="H67" s="59"/>
      <c r="I67" s="59"/>
      <c r="J67" s="60">
        <f>J115</f>
        <v>0</v>
      </c>
      <c r="L67" s="57"/>
    </row>
    <row r="68" spans="1:31" s="5" customFormat="1" ht="19.899999999999999" customHeight="1">
      <c r="B68" s="57"/>
      <c r="D68" s="58" t="s">
        <v>127</v>
      </c>
      <c r="E68" s="59"/>
      <c r="F68" s="59"/>
      <c r="G68" s="59"/>
      <c r="H68" s="59"/>
      <c r="I68" s="59"/>
      <c r="J68" s="60">
        <f>J122</f>
        <v>0</v>
      </c>
      <c r="L68" s="57"/>
    </row>
    <row r="69" spans="1:31" s="5" customFormat="1" ht="19.899999999999999" customHeight="1">
      <c r="B69" s="57"/>
      <c r="D69" s="58" t="s">
        <v>83</v>
      </c>
      <c r="E69" s="59"/>
      <c r="F69" s="59"/>
      <c r="G69" s="59"/>
      <c r="H69" s="59"/>
      <c r="I69" s="59"/>
      <c r="J69" s="60">
        <f>J137</f>
        <v>0</v>
      </c>
      <c r="L69" s="57"/>
    </row>
    <row r="70" spans="1:31" s="4" customFormat="1" ht="24.95" customHeight="1">
      <c r="B70" s="53"/>
      <c r="D70" s="54" t="s">
        <v>128</v>
      </c>
      <c r="E70" s="55"/>
      <c r="F70" s="55"/>
      <c r="G70" s="55"/>
      <c r="H70" s="55"/>
      <c r="I70" s="55"/>
      <c r="J70" s="56">
        <f>J140</f>
        <v>0</v>
      </c>
      <c r="L70" s="53"/>
    </row>
    <row r="71" spans="1:31" s="2" customFormat="1" ht="21.75" customHeight="1">
      <c r="A71" s="17"/>
      <c r="B71" s="18"/>
      <c r="C71" s="17"/>
      <c r="D71" s="17"/>
      <c r="E71" s="17"/>
      <c r="F71" s="17"/>
      <c r="G71" s="17"/>
      <c r="H71" s="17"/>
      <c r="I71" s="17"/>
      <c r="J71" s="17"/>
      <c r="K71" s="17"/>
      <c r="L71" s="36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</row>
    <row r="72" spans="1:31" s="2" customFormat="1" ht="6.95" customHeight="1">
      <c r="A72" s="17"/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36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</row>
    <row r="76" spans="1:31" s="2" customFormat="1" ht="6.95" customHeight="1">
      <c r="A76" s="17"/>
      <c r="B76" s="22"/>
      <c r="C76" s="23"/>
      <c r="D76" s="23"/>
      <c r="E76" s="23"/>
      <c r="F76" s="23"/>
      <c r="G76" s="23"/>
      <c r="H76" s="23"/>
      <c r="I76" s="23"/>
      <c r="J76" s="23"/>
      <c r="K76" s="23"/>
      <c r="L76" s="36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</row>
    <row r="77" spans="1:31" s="2" customFormat="1" ht="24.95" customHeight="1">
      <c r="A77" s="17"/>
      <c r="B77" s="18"/>
      <c r="C77" s="13" t="s">
        <v>55</v>
      </c>
      <c r="D77" s="17"/>
      <c r="E77" s="17"/>
      <c r="F77" s="17"/>
      <c r="G77" s="17"/>
      <c r="H77" s="17"/>
      <c r="I77" s="17"/>
      <c r="J77" s="17"/>
      <c r="K77" s="17"/>
      <c r="L77" s="36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</row>
    <row r="78" spans="1:31" s="2" customFormat="1" ht="6.95" customHeight="1">
      <c r="A78" s="17"/>
      <c r="B78" s="18"/>
      <c r="C78" s="17"/>
      <c r="D78" s="17"/>
      <c r="E78" s="17"/>
      <c r="F78" s="17"/>
      <c r="G78" s="17"/>
      <c r="H78" s="17"/>
      <c r="I78" s="17"/>
      <c r="J78" s="17"/>
      <c r="K78" s="17"/>
      <c r="L78" s="36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</row>
    <row r="79" spans="1:31" s="2" customFormat="1" ht="12" customHeight="1">
      <c r="A79" s="17"/>
      <c r="B79" s="18"/>
      <c r="C79" s="15" t="s">
        <v>6</v>
      </c>
      <c r="D79" s="17"/>
      <c r="E79" s="17"/>
      <c r="F79" s="17"/>
      <c r="G79" s="17"/>
      <c r="H79" s="17"/>
      <c r="I79" s="17"/>
      <c r="J79" s="17"/>
      <c r="K79" s="17"/>
      <c r="L79" s="36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</row>
    <row r="80" spans="1:31" s="2" customFormat="1" ht="16.350000000000001" customHeight="1">
      <c r="A80" s="17"/>
      <c r="B80" s="18"/>
      <c r="C80" s="17"/>
      <c r="D80" s="17"/>
      <c r="E80" s="122" t="str">
        <f>E7</f>
        <v>STAVEBNÍ ÚPRAVY LNP NEMOCNICE BROUMOV II</v>
      </c>
      <c r="F80" s="125"/>
      <c r="G80" s="125"/>
      <c r="H80" s="125"/>
      <c r="I80" s="17"/>
      <c r="J80" s="17"/>
      <c r="K80" s="17"/>
      <c r="L80" s="36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</row>
    <row r="81" spans="1:65" s="1" customFormat="1" ht="12" customHeight="1">
      <c r="B81" s="12"/>
      <c r="C81" s="15" t="s">
        <v>48</v>
      </c>
      <c r="L81" s="12"/>
    </row>
    <row r="82" spans="1:65" s="2" customFormat="1" ht="16.350000000000001" customHeight="1">
      <c r="A82" s="17"/>
      <c r="B82" s="18"/>
      <c r="C82" s="17"/>
      <c r="D82" s="17"/>
      <c r="E82" s="122" t="s">
        <v>49</v>
      </c>
      <c r="F82" s="123"/>
      <c r="G82" s="123"/>
      <c r="H82" s="123"/>
      <c r="I82" s="17"/>
      <c r="J82" s="17"/>
      <c r="K82" s="17"/>
      <c r="L82" s="36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</row>
    <row r="83" spans="1:65" s="2" customFormat="1" ht="12" customHeight="1">
      <c r="A83" s="17"/>
      <c r="B83" s="18"/>
      <c r="C83" s="15" t="s">
        <v>50</v>
      </c>
      <c r="D83" s="17"/>
      <c r="E83" s="17"/>
      <c r="F83" s="17"/>
      <c r="G83" s="17"/>
      <c r="H83" s="17"/>
      <c r="I83" s="17"/>
      <c r="J83" s="17"/>
      <c r="K83" s="17"/>
      <c r="L83" s="36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</row>
    <row r="84" spans="1:65" s="2" customFormat="1" ht="16.350000000000001" customHeight="1">
      <c r="A84" s="17"/>
      <c r="B84" s="18"/>
      <c r="C84" s="17"/>
      <c r="D84" s="17"/>
      <c r="E84" s="124" t="str">
        <f>E11</f>
        <v>DÍL 04 - Vytápění</v>
      </c>
      <c r="F84" s="123"/>
      <c r="G84" s="123"/>
      <c r="H84" s="123"/>
      <c r="I84" s="17"/>
      <c r="J84" s="17"/>
      <c r="K84" s="17"/>
      <c r="L84" s="36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  <c r="AD84" s="17"/>
      <c r="AE84" s="17"/>
    </row>
    <row r="85" spans="1:65" s="2" customFormat="1" ht="6.95" customHeight="1">
      <c r="A85" s="17"/>
      <c r="B85" s="18"/>
      <c r="C85" s="17"/>
      <c r="D85" s="17"/>
      <c r="E85" s="17"/>
      <c r="F85" s="17"/>
      <c r="G85" s="17"/>
      <c r="H85" s="17"/>
      <c r="I85" s="17"/>
      <c r="J85" s="17"/>
      <c r="K85" s="17"/>
      <c r="L85" s="36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</row>
    <row r="86" spans="1:65" s="2" customFormat="1" ht="12" customHeight="1">
      <c r="A86" s="17"/>
      <c r="B86" s="18"/>
      <c r="C86" s="15" t="s">
        <v>10</v>
      </c>
      <c r="D86" s="17"/>
      <c r="E86" s="17"/>
      <c r="F86" s="14" t="str">
        <f>F14</f>
        <v>nemocnice Broumov,Smetanova 91,Broumov</v>
      </c>
      <c r="G86" s="17"/>
      <c r="H86" s="17"/>
      <c r="I86" s="15" t="s">
        <v>12</v>
      </c>
      <c r="J86" s="24" t="str">
        <f>IF(J14="","",J14)</f>
        <v>Vyplň</v>
      </c>
      <c r="K86" s="17"/>
      <c r="L86" s="36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</row>
    <row r="87" spans="1:65" s="2" customFormat="1" ht="6.95" customHeight="1">
      <c r="A87" s="17"/>
      <c r="B87" s="18"/>
      <c r="C87" s="17"/>
      <c r="D87" s="17"/>
      <c r="E87" s="17"/>
      <c r="F87" s="17"/>
      <c r="G87" s="17"/>
      <c r="H87" s="17"/>
      <c r="I87" s="17"/>
      <c r="J87" s="17"/>
      <c r="K87" s="17"/>
      <c r="L87" s="36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</row>
    <row r="88" spans="1:65" s="2" customFormat="1" ht="15.4" customHeight="1">
      <c r="A88" s="17"/>
      <c r="B88" s="18"/>
      <c r="C88" s="15" t="s">
        <v>13</v>
      </c>
      <c r="D88" s="17"/>
      <c r="E88" s="17"/>
      <c r="F88" s="14" t="str">
        <f>E17</f>
        <v>Královéhradecký kraj</v>
      </c>
      <c r="G88" s="17"/>
      <c r="H88" s="17"/>
      <c r="I88" s="15" t="s">
        <v>18</v>
      </c>
      <c r="J88" s="16" t="str">
        <f>E23</f>
        <v>Proxion s.r.o.</v>
      </c>
      <c r="K88" s="17"/>
      <c r="L88" s="36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</row>
    <row r="89" spans="1:65" s="2" customFormat="1" ht="15.4" customHeight="1">
      <c r="A89" s="17"/>
      <c r="B89" s="18"/>
      <c r="C89" s="15" t="s">
        <v>17</v>
      </c>
      <c r="D89" s="17"/>
      <c r="E89" s="17"/>
      <c r="F89" s="14" t="str">
        <f>IF(E20="","",E20)</f>
        <v>Vyplň</v>
      </c>
      <c r="G89" s="17"/>
      <c r="H89" s="17"/>
      <c r="I89" s="15" t="s">
        <v>21</v>
      </c>
      <c r="J89" s="16" t="str">
        <f>E26</f>
        <v>Ivan Mezera</v>
      </c>
      <c r="K89" s="17"/>
      <c r="L89" s="36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</row>
    <row r="90" spans="1:65" s="2" customFormat="1" ht="10.35" customHeight="1">
      <c r="A90" s="17"/>
      <c r="B90" s="18"/>
      <c r="C90" s="17"/>
      <c r="D90" s="17"/>
      <c r="E90" s="17"/>
      <c r="F90" s="17"/>
      <c r="G90" s="17"/>
      <c r="H90" s="17"/>
      <c r="I90" s="17"/>
      <c r="J90" s="17"/>
      <c r="K90" s="17"/>
      <c r="L90" s="36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</row>
    <row r="91" spans="1:65" s="6" customFormat="1" ht="29.25" customHeight="1">
      <c r="A91" s="61"/>
      <c r="B91" s="62"/>
      <c r="C91" s="63" t="s">
        <v>56</v>
      </c>
      <c r="D91" s="64" t="s">
        <v>40</v>
      </c>
      <c r="E91" s="64" t="s">
        <v>38</v>
      </c>
      <c r="F91" s="64" t="s">
        <v>39</v>
      </c>
      <c r="G91" s="64" t="s">
        <v>57</v>
      </c>
      <c r="H91" s="64" t="s">
        <v>58</v>
      </c>
      <c r="I91" s="64" t="s">
        <v>59</v>
      </c>
      <c r="J91" s="65" t="s">
        <v>53</v>
      </c>
      <c r="K91" s="66" t="s">
        <v>60</v>
      </c>
      <c r="L91" s="67"/>
      <c r="M91" s="27" t="s">
        <v>0</v>
      </c>
      <c r="N91" s="28" t="s">
        <v>29</v>
      </c>
      <c r="O91" s="28" t="s">
        <v>61</v>
      </c>
      <c r="P91" s="28" t="s">
        <v>62</v>
      </c>
      <c r="Q91" s="28" t="s">
        <v>63</v>
      </c>
      <c r="R91" s="28" t="s">
        <v>64</v>
      </c>
      <c r="S91" s="28" t="s">
        <v>65</v>
      </c>
      <c r="T91" s="29" t="s">
        <v>66</v>
      </c>
      <c r="U91" s="61"/>
      <c r="V91" s="61"/>
      <c r="W91" s="61"/>
      <c r="X91" s="61"/>
      <c r="Y91" s="61"/>
      <c r="Z91" s="61"/>
      <c r="AA91" s="61"/>
      <c r="AB91" s="61"/>
      <c r="AC91" s="61"/>
      <c r="AD91" s="61"/>
      <c r="AE91" s="61"/>
    </row>
    <row r="92" spans="1:65" s="2" customFormat="1" ht="22.9" customHeight="1">
      <c r="A92" s="17"/>
      <c r="B92" s="18"/>
      <c r="C92" s="32" t="s">
        <v>67</v>
      </c>
      <c r="D92" s="17"/>
      <c r="E92" s="17"/>
      <c r="F92" s="17"/>
      <c r="G92" s="17"/>
      <c r="H92" s="17"/>
      <c r="I92" s="17"/>
      <c r="J92" s="68">
        <f>BK92</f>
        <v>0</v>
      </c>
      <c r="K92" s="17"/>
      <c r="L92" s="18"/>
      <c r="M92" s="30"/>
      <c r="N92" s="25"/>
      <c r="O92" s="31"/>
      <c r="P92" s="69">
        <f>P93+P140</f>
        <v>283.07406200000003</v>
      </c>
      <c r="Q92" s="31"/>
      <c r="R92" s="69">
        <f>R93+R140</f>
        <v>1.6146823999999995</v>
      </c>
      <c r="S92" s="31"/>
      <c r="T92" s="70">
        <f>T93+T140</f>
        <v>4.508184</v>
      </c>
      <c r="U92" s="17"/>
      <c r="V92" s="17"/>
      <c r="W92" s="17"/>
      <c r="X92" s="17"/>
      <c r="Y92" s="17"/>
      <c r="Z92" s="17"/>
      <c r="AA92" s="17"/>
      <c r="AB92" s="17"/>
      <c r="AC92" s="17"/>
      <c r="AD92" s="17"/>
      <c r="AE92" s="17"/>
      <c r="AT92" s="9" t="s">
        <v>42</v>
      </c>
      <c r="AU92" s="9" t="s">
        <v>54</v>
      </c>
      <c r="BK92" s="71">
        <f>BK93+BK140</f>
        <v>0</v>
      </c>
    </row>
    <row r="93" spans="1:65" s="7" customFormat="1" ht="25.9" customHeight="1">
      <c r="B93" s="72"/>
      <c r="D93" s="73" t="s">
        <v>42</v>
      </c>
      <c r="E93" s="74" t="s">
        <v>118</v>
      </c>
      <c r="F93" s="74" t="s">
        <v>119</v>
      </c>
      <c r="J93" s="75">
        <f>BK93</f>
        <v>0</v>
      </c>
      <c r="L93" s="72"/>
      <c r="M93" s="76"/>
      <c r="N93" s="77"/>
      <c r="O93" s="77"/>
      <c r="P93" s="78">
        <f>P94+P101+P115+P122+P137</f>
        <v>283.07406200000003</v>
      </c>
      <c r="Q93" s="77"/>
      <c r="R93" s="78">
        <f>R94+R101+R115+R122+R137</f>
        <v>1.6146823999999995</v>
      </c>
      <c r="S93" s="77"/>
      <c r="T93" s="79">
        <f>T94+T101+T115+T122+T137</f>
        <v>4.508184</v>
      </c>
      <c r="AR93" s="73" t="s">
        <v>45</v>
      </c>
      <c r="AT93" s="80" t="s">
        <v>42</v>
      </c>
      <c r="AU93" s="80" t="s">
        <v>43</v>
      </c>
      <c r="AY93" s="73" t="s">
        <v>70</v>
      </c>
      <c r="BK93" s="81">
        <f>BK94+BK101+BK115+BK122+BK137</f>
        <v>0</v>
      </c>
    </row>
    <row r="94" spans="1:65" s="7" customFormat="1" ht="22.9" customHeight="1">
      <c r="B94" s="72"/>
      <c r="D94" s="73" t="s">
        <v>42</v>
      </c>
      <c r="E94" s="96" t="s">
        <v>120</v>
      </c>
      <c r="F94" s="96" t="s">
        <v>121</v>
      </c>
      <c r="J94" s="97">
        <f>BK94</f>
        <v>0</v>
      </c>
      <c r="L94" s="72"/>
      <c r="M94" s="76"/>
      <c r="N94" s="77"/>
      <c r="O94" s="77"/>
      <c r="P94" s="78">
        <f>SUM(P95:P100)</f>
        <v>0.95040000000000002</v>
      </c>
      <c r="Q94" s="77"/>
      <c r="R94" s="78">
        <f>SUM(R95:R100)</f>
        <v>2.5343999999999996E-3</v>
      </c>
      <c r="S94" s="77"/>
      <c r="T94" s="79">
        <f>SUM(T95:T100)</f>
        <v>0</v>
      </c>
      <c r="AR94" s="73" t="s">
        <v>45</v>
      </c>
      <c r="AT94" s="80" t="s">
        <v>42</v>
      </c>
      <c r="AU94" s="80" t="s">
        <v>44</v>
      </c>
      <c r="AY94" s="73" t="s">
        <v>70</v>
      </c>
      <c r="BK94" s="81">
        <f>SUM(BK95:BK100)</f>
        <v>0</v>
      </c>
    </row>
    <row r="95" spans="1:65" s="2" customFormat="1" ht="48">
      <c r="A95" s="17"/>
      <c r="B95" s="82"/>
      <c r="C95" s="83" t="s">
        <v>44</v>
      </c>
      <c r="D95" s="83" t="s">
        <v>72</v>
      </c>
      <c r="E95" s="84" t="s">
        <v>129</v>
      </c>
      <c r="F95" s="85" t="s">
        <v>130</v>
      </c>
      <c r="G95" s="86" t="s">
        <v>106</v>
      </c>
      <c r="H95" s="87">
        <v>28.8</v>
      </c>
      <c r="I95" s="129"/>
      <c r="J95" s="88">
        <f>ROUND(I95*H95,2)</f>
        <v>0</v>
      </c>
      <c r="K95" s="89"/>
      <c r="L95" s="18"/>
      <c r="M95" s="90" t="s">
        <v>0</v>
      </c>
      <c r="N95" s="91" t="s">
        <v>30</v>
      </c>
      <c r="O95" s="92">
        <v>3.3000000000000002E-2</v>
      </c>
      <c r="P95" s="92">
        <f>O95*H95</f>
        <v>0.95040000000000002</v>
      </c>
      <c r="Q95" s="92">
        <v>0</v>
      </c>
      <c r="R95" s="92">
        <f>Q95*H95</f>
        <v>0</v>
      </c>
      <c r="S95" s="92">
        <v>0</v>
      </c>
      <c r="T95" s="93">
        <f>S95*H95</f>
        <v>0</v>
      </c>
      <c r="U95" s="17"/>
      <c r="V95" s="17"/>
      <c r="W95" s="17"/>
      <c r="X95" s="17"/>
      <c r="Y95" s="17"/>
      <c r="Z95" s="17"/>
      <c r="AA95" s="17"/>
      <c r="AB95" s="17"/>
      <c r="AC95" s="17"/>
      <c r="AD95" s="17"/>
      <c r="AE95" s="17"/>
      <c r="AR95" s="94" t="s">
        <v>93</v>
      </c>
      <c r="AT95" s="94" t="s">
        <v>72</v>
      </c>
      <c r="AU95" s="94" t="s">
        <v>45</v>
      </c>
      <c r="AY95" s="9" t="s">
        <v>70</v>
      </c>
      <c r="BE95" s="95">
        <f>IF(N95="základní",J95,0)</f>
        <v>0</v>
      </c>
      <c r="BF95" s="95">
        <f>IF(N95="snížená",J95,0)</f>
        <v>0</v>
      </c>
      <c r="BG95" s="95">
        <f>IF(N95="zákl. přenesená",J95,0)</f>
        <v>0</v>
      </c>
      <c r="BH95" s="95">
        <f>IF(N95="sníž. přenesená",J95,0)</f>
        <v>0</v>
      </c>
      <c r="BI95" s="95">
        <f>IF(N95="nulová",J95,0)</f>
        <v>0</v>
      </c>
      <c r="BJ95" s="9" t="s">
        <v>44</v>
      </c>
      <c r="BK95" s="95">
        <f>ROUND(I95*H95,2)</f>
        <v>0</v>
      </c>
      <c r="BL95" s="9" t="s">
        <v>93</v>
      </c>
      <c r="BM95" s="94" t="s">
        <v>131</v>
      </c>
    </row>
    <row r="96" spans="1:65" s="2" customFormat="1" ht="24">
      <c r="A96" s="17"/>
      <c r="B96" s="82"/>
      <c r="C96" s="110" t="s">
        <v>45</v>
      </c>
      <c r="D96" s="110" t="s">
        <v>68</v>
      </c>
      <c r="E96" s="111" t="s">
        <v>132</v>
      </c>
      <c r="F96" s="112" t="s">
        <v>133</v>
      </c>
      <c r="G96" s="113" t="s">
        <v>106</v>
      </c>
      <c r="H96" s="114">
        <v>31.68</v>
      </c>
      <c r="I96" s="130"/>
      <c r="J96" s="115">
        <f>ROUND(I96*H96,2)</f>
        <v>0</v>
      </c>
      <c r="K96" s="116"/>
      <c r="L96" s="117"/>
      <c r="M96" s="118" t="s">
        <v>0</v>
      </c>
      <c r="N96" s="119" t="s">
        <v>30</v>
      </c>
      <c r="O96" s="92">
        <v>0</v>
      </c>
      <c r="P96" s="92">
        <f>O96*H96</f>
        <v>0</v>
      </c>
      <c r="Q96" s="92">
        <v>6.9999999999999994E-5</v>
      </c>
      <c r="R96" s="92">
        <f>Q96*H96</f>
        <v>2.2175999999999997E-3</v>
      </c>
      <c r="S96" s="92">
        <v>0</v>
      </c>
      <c r="T96" s="93">
        <f>S96*H96</f>
        <v>0</v>
      </c>
      <c r="U96" s="17"/>
      <c r="V96" s="17"/>
      <c r="W96" s="17"/>
      <c r="X96" s="17"/>
      <c r="Y96" s="17"/>
      <c r="Z96" s="17"/>
      <c r="AA96" s="17"/>
      <c r="AB96" s="17"/>
      <c r="AC96" s="17"/>
      <c r="AD96" s="17"/>
      <c r="AE96" s="17"/>
      <c r="AR96" s="94" t="s">
        <v>109</v>
      </c>
      <c r="AT96" s="94" t="s">
        <v>68</v>
      </c>
      <c r="AU96" s="94" t="s">
        <v>45</v>
      </c>
      <c r="AY96" s="9" t="s">
        <v>70</v>
      </c>
      <c r="BE96" s="95">
        <f>IF(N96="základní",J96,0)</f>
        <v>0</v>
      </c>
      <c r="BF96" s="95">
        <f>IF(N96="snížená",J96,0)</f>
        <v>0</v>
      </c>
      <c r="BG96" s="95">
        <f>IF(N96="zákl. přenesená",J96,0)</f>
        <v>0</v>
      </c>
      <c r="BH96" s="95">
        <f>IF(N96="sníž. přenesená",J96,0)</f>
        <v>0</v>
      </c>
      <c r="BI96" s="95">
        <f>IF(N96="nulová",J96,0)</f>
        <v>0</v>
      </c>
      <c r="BJ96" s="9" t="s">
        <v>44</v>
      </c>
      <c r="BK96" s="95">
        <f>ROUND(I96*H96,2)</f>
        <v>0</v>
      </c>
      <c r="BL96" s="9" t="s">
        <v>93</v>
      </c>
      <c r="BM96" s="94" t="s">
        <v>134</v>
      </c>
    </row>
    <row r="97" spans="1:65" s="8" customFormat="1">
      <c r="B97" s="102"/>
      <c r="D97" s="103" t="s">
        <v>85</v>
      </c>
      <c r="F97" s="105" t="s">
        <v>135</v>
      </c>
      <c r="H97" s="106">
        <v>31.68</v>
      </c>
      <c r="L97" s="102"/>
      <c r="M97" s="107"/>
      <c r="N97" s="108"/>
      <c r="O97" s="108"/>
      <c r="P97" s="108"/>
      <c r="Q97" s="108"/>
      <c r="R97" s="108"/>
      <c r="S97" s="108"/>
      <c r="T97" s="109"/>
      <c r="AT97" s="104" t="s">
        <v>85</v>
      </c>
      <c r="AU97" s="104" t="s">
        <v>45</v>
      </c>
      <c r="AV97" s="8" t="s">
        <v>45</v>
      </c>
      <c r="AW97" s="8" t="s">
        <v>1</v>
      </c>
      <c r="AX97" s="8" t="s">
        <v>44</v>
      </c>
      <c r="AY97" s="104" t="s">
        <v>70</v>
      </c>
    </row>
    <row r="98" spans="1:65" s="2" customFormat="1" ht="24">
      <c r="A98" s="17"/>
      <c r="B98" s="82"/>
      <c r="C98" s="110" t="s">
        <v>69</v>
      </c>
      <c r="D98" s="110" t="s">
        <v>68</v>
      </c>
      <c r="E98" s="111" t="s">
        <v>136</v>
      </c>
      <c r="F98" s="112" t="s">
        <v>137</v>
      </c>
      <c r="G98" s="113" t="s">
        <v>106</v>
      </c>
      <c r="H98" s="114">
        <v>10.56</v>
      </c>
      <c r="I98" s="130"/>
      <c r="J98" s="115">
        <f>ROUND(I98*H98,2)</f>
        <v>0</v>
      </c>
      <c r="K98" s="116"/>
      <c r="L98" s="117"/>
      <c r="M98" s="118" t="s">
        <v>0</v>
      </c>
      <c r="N98" s="119" t="s">
        <v>30</v>
      </c>
      <c r="O98" s="92">
        <v>0</v>
      </c>
      <c r="P98" s="92">
        <f>O98*H98</f>
        <v>0</v>
      </c>
      <c r="Q98" s="92">
        <v>3.0000000000000001E-5</v>
      </c>
      <c r="R98" s="92">
        <f>Q98*H98</f>
        <v>3.168E-4</v>
      </c>
      <c r="S98" s="92">
        <v>0</v>
      </c>
      <c r="T98" s="93">
        <f>S98*H98</f>
        <v>0</v>
      </c>
      <c r="U98" s="17"/>
      <c r="V98" s="17"/>
      <c r="W98" s="17"/>
      <c r="X98" s="17"/>
      <c r="Y98" s="17"/>
      <c r="Z98" s="17"/>
      <c r="AA98" s="17"/>
      <c r="AB98" s="17"/>
      <c r="AC98" s="17"/>
      <c r="AD98" s="17"/>
      <c r="AE98" s="17"/>
      <c r="AR98" s="94" t="s">
        <v>109</v>
      </c>
      <c r="AT98" s="94" t="s">
        <v>68</v>
      </c>
      <c r="AU98" s="94" t="s">
        <v>45</v>
      </c>
      <c r="AY98" s="9" t="s">
        <v>70</v>
      </c>
      <c r="BE98" s="95">
        <f>IF(N98="základní",J98,0)</f>
        <v>0</v>
      </c>
      <c r="BF98" s="95">
        <f>IF(N98="snížená",J98,0)</f>
        <v>0</v>
      </c>
      <c r="BG98" s="95">
        <f>IF(N98="zákl. přenesená",J98,0)</f>
        <v>0</v>
      </c>
      <c r="BH98" s="95">
        <f>IF(N98="sníž. přenesená",J98,0)</f>
        <v>0</v>
      </c>
      <c r="BI98" s="95">
        <f>IF(N98="nulová",J98,0)</f>
        <v>0</v>
      </c>
      <c r="BJ98" s="9" t="s">
        <v>44</v>
      </c>
      <c r="BK98" s="95">
        <f>ROUND(I98*H98,2)</f>
        <v>0</v>
      </c>
      <c r="BL98" s="9" t="s">
        <v>93</v>
      </c>
      <c r="BM98" s="94" t="s">
        <v>138</v>
      </c>
    </row>
    <row r="99" spans="1:65" s="8" customFormat="1">
      <c r="B99" s="102"/>
      <c r="D99" s="103" t="s">
        <v>85</v>
      </c>
      <c r="F99" s="105" t="s">
        <v>139</v>
      </c>
      <c r="H99" s="106">
        <v>10.56</v>
      </c>
      <c r="L99" s="102"/>
      <c r="M99" s="107"/>
      <c r="N99" s="108"/>
      <c r="O99" s="108"/>
      <c r="P99" s="108"/>
      <c r="Q99" s="108"/>
      <c r="R99" s="108"/>
      <c r="S99" s="108"/>
      <c r="T99" s="109"/>
      <c r="AT99" s="104" t="s">
        <v>85</v>
      </c>
      <c r="AU99" s="104" t="s">
        <v>45</v>
      </c>
      <c r="AV99" s="8" t="s">
        <v>45</v>
      </c>
      <c r="AW99" s="8" t="s">
        <v>1</v>
      </c>
      <c r="AX99" s="8" t="s">
        <v>44</v>
      </c>
      <c r="AY99" s="104" t="s">
        <v>70</v>
      </c>
    </row>
    <row r="100" spans="1:65" s="2" customFormat="1" ht="48">
      <c r="A100" s="17"/>
      <c r="B100" s="82"/>
      <c r="C100" s="83" t="s">
        <v>71</v>
      </c>
      <c r="D100" s="83" t="s">
        <v>72</v>
      </c>
      <c r="E100" s="84" t="s">
        <v>140</v>
      </c>
      <c r="F100" s="85" t="s">
        <v>141</v>
      </c>
      <c r="G100" s="86" t="s">
        <v>79</v>
      </c>
      <c r="H100" s="87">
        <v>13.419</v>
      </c>
      <c r="I100" s="129"/>
      <c r="J100" s="88">
        <f>ROUND(I100*H100,2)</f>
        <v>0</v>
      </c>
      <c r="K100" s="89"/>
      <c r="L100" s="18"/>
      <c r="M100" s="90" t="s">
        <v>0</v>
      </c>
      <c r="N100" s="91" t="s">
        <v>30</v>
      </c>
      <c r="O100" s="92">
        <v>0</v>
      </c>
      <c r="P100" s="92">
        <f>O100*H100</f>
        <v>0</v>
      </c>
      <c r="Q100" s="92">
        <v>0</v>
      </c>
      <c r="R100" s="92">
        <f>Q100*H100</f>
        <v>0</v>
      </c>
      <c r="S100" s="92">
        <v>0</v>
      </c>
      <c r="T100" s="93">
        <f>S100*H100</f>
        <v>0</v>
      </c>
      <c r="U100" s="17"/>
      <c r="V100" s="17"/>
      <c r="W100" s="17"/>
      <c r="X100" s="17"/>
      <c r="Y100" s="17"/>
      <c r="Z100" s="17"/>
      <c r="AA100" s="17"/>
      <c r="AB100" s="17"/>
      <c r="AC100" s="17"/>
      <c r="AD100" s="17"/>
      <c r="AE100" s="17"/>
      <c r="AR100" s="94" t="s">
        <v>93</v>
      </c>
      <c r="AT100" s="94" t="s">
        <v>72</v>
      </c>
      <c r="AU100" s="94" t="s">
        <v>45</v>
      </c>
      <c r="AY100" s="9" t="s">
        <v>70</v>
      </c>
      <c r="BE100" s="95">
        <f>IF(N100="základní",J100,0)</f>
        <v>0</v>
      </c>
      <c r="BF100" s="95">
        <f>IF(N100="snížená",J100,0)</f>
        <v>0</v>
      </c>
      <c r="BG100" s="95">
        <f>IF(N100="zákl. přenesená",J100,0)</f>
        <v>0</v>
      </c>
      <c r="BH100" s="95">
        <f>IF(N100="sníž. přenesená",J100,0)</f>
        <v>0</v>
      </c>
      <c r="BI100" s="95">
        <f>IF(N100="nulová",J100,0)</f>
        <v>0</v>
      </c>
      <c r="BJ100" s="9" t="s">
        <v>44</v>
      </c>
      <c r="BK100" s="95">
        <f>ROUND(I100*H100,2)</f>
        <v>0</v>
      </c>
      <c r="BL100" s="9" t="s">
        <v>93</v>
      </c>
      <c r="BM100" s="94" t="s">
        <v>142</v>
      </c>
    </row>
    <row r="101" spans="1:65" s="7" customFormat="1" ht="22.9" customHeight="1">
      <c r="B101" s="72"/>
      <c r="D101" s="73" t="s">
        <v>42</v>
      </c>
      <c r="E101" s="96" t="s">
        <v>143</v>
      </c>
      <c r="F101" s="96" t="s">
        <v>144</v>
      </c>
      <c r="J101" s="97">
        <f>BK101</f>
        <v>0</v>
      </c>
      <c r="L101" s="72"/>
      <c r="M101" s="76"/>
      <c r="N101" s="77"/>
      <c r="O101" s="77"/>
      <c r="P101" s="78">
        <f>SUM(P102:P114)</f>
        <v>167.25877200000002</v>
      </c>
      <c r="Q101" s="77"/>
      <c r="R101" s="78">
        <f>SUM(R102:R114)</f>
        <v>0.24401200000000001</v>
      </c>
      <c r="S101" s="77"/>
      <c r="T101" s="79">
        <f>SUM(T102:T114)</f>
        <v>0.46482000000000001</v>
      </c>
      <c r="AR101" s="73" t="s">
        <v>45</v>
      </c>
      <c r="AT101" s="80" t="s">
        <v>42</v>
      </c>
      <c r="AU101" s="80" t="s">
        <v>44</v>
      </c>
      <c r="AY101" s="73" t="s">
        <v>70</v>
      </c>
      <c r="BK101" s="81">
        <f>SUM(BK102:BK114)</f>
        <v>0</v>
      </c>
    </row>
    <row r="102" spans="1:65" s="2" customFormat="1" ht="24">
      <c r="A102" s="17"/>
      <c r="B102" s="82"/>
      <c r="C102" s="83" t="s">
        <v>76</v>
      </c>
      <c r="D102" s="83" t="s">
        <v>72</v>
      </c>
      <c r="E102" s="84" t="s">
        <v>145</v>
      </c>
      <c r="F102" s="85" t="s">
        <v>146</v>
      </c>
      <c r="G102" s="86" t="s">
        <v>106</v>
      </c>
      <c r="H102" s="87">
        <v>25.2</v>
      </c>
      <c r="I102" s="129"/>
      <c r="J102" s="88">
        <f t="shared" ref="J102:J114" si="0">ROUND(I102*H102,2)</f>
        <v>0</v>
      </c>
      <c r="K102" s="89"/>
      <c r="L102" s="18"/>
      <c r="M102" s="90" t="s">
        <v>0</v>
      </c>
      <c r="N102" s="91" t="s">
        <v>30</v>
      </c>
      <c r="O102" s="92">
        <v>0.32500000000000001</v>
      </c>
      <c r="P102" s="92">
        <f t="shared" ref="P102:P114" si="1">O102*H102</f>
        <v>8.19</v>
      </c>
      <c r="Q102" s="92">
        <v>1.48E-3</v>
      </c>
      <c r="R102" s="92">
        <f t="shared" ref="R102:R114" si="2">Q102*H102</f>
        <v>3.7295999999999996E-2</v>
      </c>
      <c r="S102" s="92">
        <v>0</v>
      </c>
      <c r="T102" s="93">
        <f t="shared" ref="T102:T114" si="3">S102*H102</f>
        <v>0</v>
      </c>
      <c r="U102" s="17"/>
      <c r="V102" s="17"/>
      <c r="W102" s="17"/>
      <c r="X102" s="17"/>
      <c r="Y102" s="17"/>
      <c r="Z102" s="17"/>
      <c r="AA102" s="17"/>
      <c r="AB102" s="17"/>
      <c r="AC102" s="17"/>
      <c r="AD102" s="17"/>
      <c r="AE102" s="17"/>
      <c r="AR102" s="94" t="s">
        <v>93</v>
      </c>
      <c r="AT102" s="94" t="s">
        <v>72</v>
      </c>
      <c r="AU102" s="94" t="s">
        <v>45</v>
      </c>
      <c r="AY102" s="9" t="s">
        <v>70</v>
      </c>
      <c r="BE102" s="95">
        <f t="shared" ref="BE102:BE114" si="4">IF(N102="základní",J102,0)</f>
        <v>0</v>
      </c>
      <c r="BF102" s="95">
        <f t="shared" ref="BF102:BF114" si="5">IF(N102="snížená",J102,0)</f>
        <v>0</v>
      </c>
      <c r="BG102" s="95">
        <f t="shared" ref="BG102:BG114" si="6">IF(N102="zákl. přenesená",J102,0)</f>
        <v>0</v>
      </c>
      <c r="BH102" s="95">
        <f t="shared" ref="BH102:BH114" si="7">IF(N102="sníž. přenesená",J102,0)</f>
        <v>0</v>
      </c>
      <c r="BI102" s="95">
        <f t="shared" ref="BI102:BI114" si="8">IF(N102="nulová",J102,0)</f>
        <v>0</v>
      </c>
      <c r="BJ102" s="9" t="s">
        <v>44</v>
      </c>
      <c r="BK102" s="95">
        <f t="shared" ref="BK102:BK114" si="9">ROUND(I102*H102,2)</f>
        <v>0</v>
      </c>
      <c r="BL102" s="9" t="s">
        <v>93</v>
      </c>
      <c r="BM102" s="94" t="s">
        <v>147</v>
      </c>
    </row>
    <row r="103" spans="1:65" s="2" customFormat="1" ht="24">
      <c r="A103" s="17"/>
      <c r="B103" s="82"/>
      <c r="C103" s="83" t="s">
        <v>77</v>
      </c>
      <c r="D103" s="83" t="s">
        <v>72</v>
      </c>
      <c r="E103" s="84" t="s">
        <v>148</v>
      </c>
      <c r="F103" s="85" t="s">
        <v>149</v>
      </c>
      <c r="G103" s="86" t="s">
        <v>106</v>
      </c>
      <c r="H103" s="87">
        <v>50.4</v>
      </c>
      <c r="I103" s="129"/>
      <c r="J103" s="88">
        <f t="shared" si="0"/>
        <v>0</v>
      </c>
      <c r="K103" s="89"/>
      <c r="L103" s="18"/>
      <c r="M103" s="90" t="s">
        <v>0</v>
      </c>
      <c r="N103" s="91" t="s">
        <v>30</v>
      </c>
      <c r="O103" s="92">
        <v>0.32700000000000001</v>
      </c>
      <c r="P103" s="92">
        <f t="shared" si="1"/>
        <v>16.480799999999999</v>
      </c>
      <c r="Q103" s="92">
        <v>1.89E-3</v>
      </c>
      <c r="R103" s="92">
        <f t="shared" si="2"/>
        <v>9.5255999999999993E-2</v>
      </c>
      <c r="S103" s="92">
        <v>0</v>
      </c>
      <c r="T103" s="93">
        <f t="shared" si="3"/>
        <v>0</v>
      </c>
      <c r="U103" s="17"/>
      <c r="V103" s="17"/>
      <c r="W103" s="17"/>
      <c r="X103" s="17"/>
      <c r="Y103" s="17"/>
      <c r="Z103" s="17"/>
      <c r="AA103" s="17"/>
      <c r="AB103" s="17"/>
      <c r="AC103" s="17"/>
      <c r="AD103" s="17"/>
      <c r="AE103" s="17"/>
      <c r="AR103" s="94" t="s">
        <v>93</v>
      </c>
      <c r="AT103" s="94" t="s">
        <v>72</v>
      </c>
      <c r="AU103" s="94" t="s">
        <v>45</v>
      </c>
      <c r="AY103" s="9" t="s">
        <v>70</v>
      </c>
      <c r="BE103" s="95">
        <f t="shared" si="4"/>
        <v>0</v>
      </c>
      <c r="BF103" s="95">
        <f t="shared" si="5"/>
        <v>0</v>
      </c>
      <c r="BG103" s="95">
        <f t="shared" si="6"/>
        <v>0</v>
      </c>
      <c r="BH103" s="95">
        <f t="shared" si="7"/>
        <v>0</v>
      </c>
      <c r="BI103" s="95">
        <f t="shared" si="8"/>
        <v>0</v>
      </c>
      <c r="BJ103" s="9" t="s">
        <v>44</v>
      </c>
      <c r="BK103" s="95">
        <f t="shared" si="9"/>
        <v>0</v>
      </c>
      <c r="BL103" s="9" t="s">
        <v>93</v>
      </c>
      <c r="BM103" s="94" t="s">
        <v>150</v>
      </c>
    </row>
    <row r="104" spans="1:65" s="2" customFormat="1" ht="36">
      <c r="A104" s="17"/>
      <c r="B104" s="82"/>
      <c r="C104" s="83" t="s">
        <v>78</v>
      </c>
      <c r="D104" s="83" t="s">
        <v>72</v>
      </c>
      <c r="E104" s="84" t="s">
        <v>151</v>
      </c>
      <c r="F104" s="85" t="s">
        <v>152</v>
      </c>
      <c r="G104" s="86" t="s">
        <v>73</v>
      </c>
      <c r="H104" s="87">
        <v>40</v>
      </c>
      <c r="I104" s="129"/>
      <c r="J104" s="88">
        <f t="shared" si="0"/>
        <v>0</v>
      </c>
      <c r="K104" s="89"/>
      <c r="L104" s="18"/>
      <c r="M104" s="90" t="s">
        <v>0</v>
      </c>
      <c r="N104" s="91" t="s">
        <v>30</v>
      </c>
      <c r="O104" s="92">
        <v>0.23699999999999999</v>
      </c>
      <c r="P104" s="92">
        <f t="shared" si="1"/>
        <v>9.48</v>
      </c>
      <c r="Q104" s="92">
        <v>0</v>
      </c>
      <c r="R104" s="92">
        <f t="shared" si="2"/>
        <v>0</v>
      </c>
      <c r="S104" s="92">
        <v>0</v>
      </c>
      <c r="T104" s="93">
        <f t="shared" si="3"/>
        <v>0</v>
      </c>
      <c r="U104" s="17"/>
      <c r="V104" s="17"/>
      <c r="W104" s="17"/>
      <c r="X104" s="17"/>
      <c r="Y104" s="17"/>
      <c r="Z104" s="17"/>
      <c r="AA104" s="17"/>
      <c r="AB104" s="17"/>
      <c r="AC104" s="17"/>
      <c r="AD104" s="17"/>
      <c r="AE104" s="17"/>
      <c r="AR104" s="94" t="s">
        <v>93</v>
      </c>
      <c r="AT104" s="94" t="s">
        <v>72</v>
      </c>
      <c r="AU104" s="94" t="s">
        <v>45</v>
      </c>
      <c r="AY104" s="9" t="s">
        <v>70</v>
      </c>
      <c r="BE104" s="95">
        <f t="shared" si="4"/>
        <v>0</v>
      </c>
      <c r="BF104" s="95">
        <f t="shared" si="5"/>
        <v>0</v>
      </c>
      <c r="BG104" s="95">
        <f t="shared" si="6"/>
        <v>0</v>
      </c>
      <c r="BH104" s="95">
        <f t="shared" si="7"/>
        <v>0</v>
      </c>
      <c r="BI104" s="95">
        <f t="shared" si="8"/>
        <v>0</v>
      </c>
      <c r="BJ104" s="9" t="s">
        <v>44</v>
      </c>
      <c r="BK104" s="95">
        <f t="shared" si="9"/>
        <v>0</v>
      </c>
      <c r="BL104" s="9" t="s">
        <v>93</v>
      </c>
      <c r="BM104" s="94" t="s">
        <v>153</v>
      </c>
    </row>
    <row r="105" spans="1:65" s="2" customFormat="1" ht="36">
      <c r="A105" s="17"/>
      <c r="B105" s="82"/>
      <c r="C105" s="83" t="s">
        <v>80</v>
      </c>
      <c r="D105" s="83" t="s">
        <v>72</v>
      </c>
      <c r="E105" s="84" t="s">
        <v>154</v>
      </c>
      <c r="F105" s="85" t="s">
        <v>155</v>
      </c>
      <c r="G105" s="86" t="s">
        <v>73</v>
      </c>
      <c r="H105" s="87">
        <v>40</v>
      </c>
      <c r="I105" s="129"/>
      <c r="J105" s="88">
        <f t="shared" si="0"/>
        <v>0</v>
      </c>
      <c r="K105" s="89"/>
      <c r="L105" s="18"/>
      <c r="M105" s="90" t="s">
        <v>0</v>
      </c>
      <c r="N105" s="91" t="s">
        <v>30</v>
      </c>
      <c r="O105" s="92">
        <v>0.35</v>
      </c>
      <c r="P105" s="92">
        <f t="shared" si="1"/>
        <v>14</v>
      </c>
      <c r="Q105" s="92">
        <v>0</v>
      </c>
      <c r="R105" s="92">
        <f t="shared" si="2"/>
        <v>0</v>
      </c>
      <c r="S105" s="92">
        <v>0</v>
      </c>
      <c r="T105" s="93">
        <f t="shared" si="3"/>
        <v>0</v>
      </c>
      <c r="U105" s="17"/>
      <c r="V105" s="17"/>
      <c r="W105" s="17"/>
      <c r="X105" s="17"/>
      <c r="Y105" s="17"/>
      <c r="Z105" s="17"/>
      <c r="AA105" s="17"/>
      <c r="AB105" s="17"/>
      <c r="AC105" s="17"/>
      <c r="AD105" s="17"/>
      <c r="AE105" s="17"/>
      <c r="AR105" s="94" t="s">
        <v>93</v>
      </c>
      <c r="AT105" s="94" t="s">
        <v>72</v>
      </c>
      <c r="AU105" s="94" t="s">
        <v>45</v>
      </c>
      <c r="AY105" s="9" t="s">
        <v>70</v>
      </c>
      <c r="BE105" s="95">
        <f t="shared" si="4"/>
        <v>0</v>
      </c>
      <c r="BF105" s="95">
        <f t="shared" si="5"/>
        <v>0</v>
      </c>
      <c r="BG105" s="95">
        <f t="shared" si="6"/>
        <v>0</v>
      </c>
      <c r="BH105" s="95">
        <f t="shared" si="7"/>
        <v>0</v>
      </c>
      <c r="BI105" s="95">
        <f t="shared" si="8"/>
        <v>0</v>
      </c>
      <c r="BJ105" s="9" t="s">
        <v>44</v>
      </c>
      <c r="BK105" s="95">
        <f t="shared" si="9"/>
        <v>0</v>
      </c>
      <c r="BL105" s="9" t="s">
        <v>93</v>
      </c>
      <c r="BM105" s="94" t="s">
        <v>156</v>
      </c>
    </row>
    <row r="106" spans="1:65" s="2" customFormat="1" ht="24">
      <c r="A106" s="17"/>
      <c r="B106" s="82"/>
      <c r="C106" s="83" t="s">
        <v>86</v>
      </c>
      <c r="D106" s="83" t="s">
        <v>72</v>
      </c>
      <c r="E106" s="84" t="s">
        <v>157</v>
      </c>
      <c r="F106" s="85" t="s">
        <v>158</v>
      </c>
      <c r="G106" s="86" t="s">
        <v>106</v>
      </c>
      <c r="H106" s="87">
        <v>183</v>
      </c>
      <c r="I106" s="129"/>
      <c r="J106" s="88">
        <f t="shared" si="0"/>
        <v>0</v>
      </c>
      <c r="K106" s="89"/>
      <c r="L106" s="18"/>
      <c r="M106" s="90" t="s">
        <v>0</v>
      </c>
      <c r="N106" s="91" t="s">
        <v>30</v>
      </c>
      <c r="O106" s="92">
        <v>8.3000000000000004E-2</v>
      </c>
      <c r="P106" s="92">
        <f t="shared" si="1"/>
        <v>15.189</v>
      </c>
      <c r="Q106" s="92">
        <v>4.0000000000000003E-5</v>
      </c>
      <c r="R106" s="92">
        <f t="shared" si="2"/>
        <v>7.320000000000001E-3</v>
      </c>
      <c r="S106" s="92">
        <v>2.5400000000000002E-3</v>
      </c>
      <c r="T106" s="93">
        <f t="shared" si="3"/>
        <v>0.46482000000000001</v>
      </c>
      <c r="U106" s="17"/>
      <c r="V106" s="17"/>
      <c r="W106" s="17"/>
      <c r="X106" s="17"/>
      <c r="Y106" s="17"/>
      <c r="Z106" s="17"/>
      <c r="AA106" s="17"/>
      <c r="AB106" s="17"/>
      <c r="AC106" s="17"/>
      <c r="AD106" s="17"/>
      <c r="AE106" s="17"/>
      <c r="AR106" s="94" t="s">
        <v>93</v>
      </c>
      <c r="AT106" s="94" t="s">
        <v>72</v>
      </c>
      <c r="AU106" s="94" t="s">
        <v>45</v>
      </c>
      <c r="AY106" s="9" t="s">
        <v>70</v>
      </c>
      <c r="BE106" s="95">
        <f t="shared" si="4"/>
        <v>0</v>
      </c>
      <c r="BF106" s="95">
        <f t="shared" si="5"/>
        <v>0</v>
      </c>
      <c r="BG106" s="95">
        <f t="shared" si="6"/>
        <v>0</v>
      </c>
      <c r="BH106" s="95">
        <f t="shared" si="7"/>
        <v>0</v>
      </c>
      <c r="BI106" s="95">
        <f t="shared" si="8"/>
        <v>0</v>
      </c>
      <c r="BJ106" s="9" t="s">
        <v>44</v>
      </c>
      <c r="BK106" s="95">
        <f t="shared" si="9"/>
        <v>0</v>
      </c>
      <c r="BL106" s="9" t="s">
        <v>93</v>
      </c>
      <c r="BM106" s="94" t="s">
        <v>159</v>
      </c>
    </row>
    <row r="107" spans="1:65" s="2" customFormat="1" ht="48">
      <c r="A107" s="17"/>
      <c r="B107" s="82"/>
      <c r="C107" s="83" t="s">
        <v>87</v>
      </c>
      <c r="D107" s="83" t="s">
        <v>72</v>
      </c>
      <c r="E107" s="84" t="s">
        <v>160</v>
      </c>
      <c r="F107" s="85" t="s">
        <v>161</v>
      </c>
      <c r="G107" s="86" t="s">
        <v>73</v>
      </c>
      <c r="H107" s="87">
        <v>14</v>
      </c>
      <c r="I107" s="129"/>
      <c r="J107" s="88">
        <f t="shared" si="0"/>
        <v>0</v>
      </c>
      <c r="K107" s="89"/>
      <c r="L107" s="18"/>
      <c r="M107" s="90" t="s">
        <v>0</v>
      </c>
      <c r="N107" s="91" t="s">
        <v>30</v>
      </c>
      <c r="O107" s="92">
        <v>0.58299999999999996</v>
      </c>
      <c r="P107" s="92">
        <f t="shared" si="1"/>
        <v>8.161999999999999</v>
      </c>
      <c r="Q107" s="92">
        <v>1.01E-3</v>
      </c>
      <c r="R107" s="92">
        <f t="shared" si="2"/>
        <v>1.414E-2</v>
      </c>
      <c r="S107" s="92">
        <v>0</v>
      </c>
      <c r="T107" s="93">
        <f t="shared" si="3"/>
        <v>0</v>
      </c>
      <c r="U107" s="17"/>
      <c r="V107" s="17"/>
      <c r="W107" s="17"/>
      <c r="X107" s="17"/>
      <c r="Y107" s="17"/>
      <c r="Z107" s="17"/>
      <c r="AA107" s="17"/>
      <c r="AB107" s="17"/>
      <c r="AC107" s="17"/>
      <c r="AD107" s="17"/>
      <c r="AE107" s="17"/>
      <c r="AR107" s="94" t="s">
        <v>93</v>
      </c>
      <c r="AT107" s="94" t="s">
        <v>72</v>
      </c>
      <c r="AU107" s="94" t="s">
        <v>45</v>
      </c>
      <c r="AY107" s="9" t="s">
        <v>70</v>
      </c>
      <c r="BE107" s="95">
        <f t="shared" si="4"/>
        <v>0</v>
      </c>
      <c r="BF107" s="95">
        <f t="shared" si="5"/>
        <v>0</v>
      </c>
      <c r="BG107" s="95">
        <f t="shared" si="6"/>
        <v>0</v>
      </c>
      <c r="BH107" s="95">
        <f t="shared" si="7"/>
        <v>0</v>
      </c>
      <c r="BI107" s="95">
        <f t="shared" si="8"/>
        <v>0</v>
      </c>
      <c r="BJ107" s="9" t="s">
        <v>44</v>
      </c>
      <c r="BK107" s="95">
        <f t="shared" si="9"/>
        <v>0</v>
      </c>
      <c r="BL107" s="9" t="s">
        <v>93</v>
      </c>
      <c r="BM107" s="94" t="s">
        <v>162</v>
      </c>
    </row>
    <row r="108" spans="1:65" s="2" customFormat="1" ht="48">
      <c r="A108" s="17"/>
      <c r="B108" s="82"/>
      <c r="C108" s="83" t="s">
        <v>89</v>
      </c>
      <c r="D108" s="83" t="s">
        <v>72</v>
      </c>
      <c r="E108" s="84" t="s">
        <v>163</v>
      </c>
      <c r="F108" s="85" t="s">
        <v>164</v>
      </c>
      <c r="G108" s="86" t="s">
        <v>106</v>
      </c>
      <c r="H108" s="87">
        <v>75.599999999999994</v>
      </c>
      <c r="I108" s="129"/>
      <c r="J108" s="88">
        <f t="shared" si="0"/>
        <v>0</v>
      </c>
      <c r="K108" s="89"/>
      <c r="L108" s="18"/>
      <c r="M108" s="90" t="s">
        <v>0</v>
      </c>
      <c r="N108" s="91" t="s">
        <v>30</v>
      </c>
      <c r="O108" s="92">
        <v>2.1000000000000001E-2</v>
      </c>
      <c r="P108" s="92">
        <f t="shared" si="1"/>
        <v>1.5875999999999999</v>
      </c>
      <c r="Q108" s="92">
        <v>0</v>
      </c>
      <c r="R108" s="92">
        <f t="shared" si="2"/>
        <v>0</v>
      </c>
      <c r="S108" s="92">
        <v>0</v>
      </c>
      <c r="T108" s="93">
        <f t="shared" si="3"/>
        <v>0</v>
      </c>
      <c r="U108" s="17"/>
      <c r="V108" s="17"/>
      <c r="W108" s="17"/>
      <c r="X108" s="17"/>
      <c r="Y108" s="17"/>
      <c r="Z108" s="17"/>
      <c r="AA108" s="17"/>
      <c r="AB108" s="17"/>
      <c r="AC108" s="17"/>
      <c r="AD108" s="17"/>
      <c r="AE108" s="17"/>
      <c r="AR108" s="94" t="s">
        <v>93</v>
      </c>
      <c r="AT108" s="94" t="s">
        <v>72</v>
      </c>
      <c r="AU108" s="94" t="s">
        <v>45</v>
      </c>
      <c r="AY108" s="9" t="s">
        <v>70</v>
      </c>
      <c r="BE108" s="95">
        <f t="shared" si="4"/>
        <v>0</v>
      </c>
      <c r="BF108" s="95">
        <f t="shared" si="5"/>
        <v>0</v>
      </c>
      <c r="BG108" s="95">
        <f t="shared" si="6"/>
        <v>0</v>
      </c>
      <c r="BH108" s="95">
        <f t="shared" si="7"/>
        <v>0</v>
      </c>
      <c r="BI108" s="95">
        <f t="shared" si="8"/>
        <v>0</v>
      </c>
      <c r="BJ108" s="9" t="s">
        <v>44</v>
      </c>
      <c r="BK108" s="95">
        <f t="shared" si="9"/>
        <v>0</v>
      </c>
      <c r="BL108" s="9" t="s">
        <v>93</v>
      </c>
      <c r="BM108" s="94" t="s">
        <v>165</v>
      </c>
    </row>
    <row r="109" spans="1:65" s="2" customFormat="1" ht="24">
      <c r="A109" s="17"/>
      <c r="B109" s="82"/>
      <c r="C109" s="83" t="s">
        <v>90</v>
      </c>
      <c r="D109" s="83" t="s">
        <v>72</v>
      </c>
      <c r="E109" s="84" t="s">
        <v>166</v>
      </c>
      <c r="F109" s="85" t="s">
        <v>167</v>
      </c>
      <c r="G109" s="86" t="s">
        <v>73</v>
      </c>
      <c r="H109" s="87">
        <v>40</v>
      </c>
      <c r="I109" s="129"/>
      <c r="J109" s="88">
        <f t="shared" si="0"/>
        <v>0</v>
      </c>
      <c r="K109" s="89"/>
      <c r="L109" s="18"/>
      <c r="M109" s="90" t="s">
        <v>0</v>
      </c>
      <c r="N109" s="91" t="s">
        <v>30</v>
      </c>
      <c r="O109" s="92">
        <v>0.31900000000000001</v>
      </c>
      <c r="P109" s="92">
        <f t="shared" si="1"/>
        <v>12.76</v>
      </c>
      <c r="Q109" s="92">
        <v>4.6999999999999999E-4</v>
      </c>
      <c r="R109" s="92">
        <f t="shared" si="2"/>
        <v>1.8800000000000001E-2</v>
      </c>
      <c r="S109" s="92">
        <v>0</v>
      </c>
      <c r="T109" s="93">
        <f t="shared" si="3"/>
        <v>0</v>
      </c>
      <c r="U109" s="17"/>
      <c r="V109" s="17"/>
      <c r="W109" s="17"/>
      <c r="X109" s="17"/>
      <c r="Y109" s="17"/>
      <c r="Z109" s="17"/>
      <c r="AA109" s="17"/>
      <c r="AB109" s="17"/>
      <c r="AC109" s="17"/>
      <c r="AD109" s="17"/>
      <c r="AE109" s="17"/>
      <c r="AR109" s="94" t="s">
        <v>93</v>
      </c>
      <c r="AT109" s="94" t="s">
        <v>72</v>
      </c>
      <c r="AU109" s="94" t="s">
        <v>45</v>
      </c>
      <c r="AY109" s="9" t="s">
        <v>70</v>
      </c>
      <c r="BE109" s="95">
        <f t="shared" si="4"/>
        <v>0</v>
      </c>
      <c r="BF109" s="95">
        <f t="shared" si="5"/>
        <v>0</v>
      </c>
      <c r="BG109" s="95">
        <f t="shared" si="6"/>
        <v>0</v>
      </c>
      <c r="BH109" s="95">
        <f t="shared" si="7"/>
        <v>0</v>
      </c>
      <c r="BI109" s="95">
        <f t="shared" si="8"/>
        <v>0</v>
      </c>
      <c r="BJ109" s="9" t="s">
        <v>44</v>
      </c>
      <c r="BK109" s="95">
        <f t="shared" si="9"/>
        <v>0</v>
      </c>
      <c r="BL109" s="9" t="s">
        <v>93</v>
      </c>
      <c r="BM109" s="94" t="s">
        <v>168</v>
      </c>
    </row>
    <row r="110" spans="1:65" s="2" customFormat="1" ht="36">
      <c r="A110" s="17"/>
      <c r="B110" s="82"/>
      <c r="C110" s="83" t="s">
        <v>91</v>
      </c>
      <c r="D110" s="83" t="s">
        <v>72</v>
      </c>
      <c r="E110" s="84" t="s">
        <v>169</v>
      </c>
      <c r="F110" s="85" t="s">
        <v>170</v>
      </c>
      <c r="G110" s="86" t="s">
        <v>73</v>
      </c>
      <c r="H110" s="87">
        <v>80</v>
      </c>
      <c r="I110" s="129"/>
      <c r="J110" s="88">
        <f t="shared" si="0"/>
        <v>0</v>
      </c>
      <c r="K110" s="89"/>
      <c r="L110" s="18"/>
      <c r="M110" s="90" t="s">
        <v>0</v>
      </c>
      <c r="N110" s="91" t="s">
        <v>30</v>
      </c>
      <c r="O110" s="92">
        <v>0.309</v>
      </c>
      <c r="P110" s="92">
        <f t="shared" si="1"/>
        <v>24.72</v>
      </c>
      <c r="Q110" s="92">
        <v>1.6000000000000001E-4</v>
      </c>
      <c r="R110" s="92">
        <f t="shared" si="2"/>
        <v>1.2800000000000001E-2</v>
      </c>
      <c r="S110" s="92">
        <v>0</v>
      </c>
      <c r="T110" s="93">
        <f t="shared" si="3"/>
        <v>0</v>
      </c>
      <c r="U110" s="17"/>
      <c r="V110" s="17"/>
      <c r="W110" s="17"/>
      <c r="X110" s="17"/>
      <c r="Y110" s="17"/>
      <c r="Z110" s="17"/>
      <c r="AA110" s="17"/>
      <c r="AB110" s="17"/>
      <c r="AC110" s="17"/>
      <c r="AD110" s="17"/>
      <c r="AE110" s="17"/>
      <c r="AR110" s="94" t="s">
        <v>93</v>
      </c>
      <c r="AT110" s="94" t="s">
        <v>72</v>
      </c>
      <c r="AU110" s="94" t="s">
        <v>45</v>
      </c>
      <c r="AY110" s="9" t="s">
        <v>70</v>
      </c>
      <c r="BE110" s="95">
        <f t="shared" si="4"/>
        <v>0</v>
      </c>
      <c r="BF110" s="95">
        <f t="shared" si="5"/>
        <v>0</v>
      </c>
      <c r="BG110" s="95">
        <f t="shared" si="6"/>
        <v>0</v>
      </c>
      <c r="BH110" s="95">
        <f t="shared" si="7"/>
        <v>0</v>
      </c>
      <c r="BI110" s="95">
        <f t="shared" si="8"/>
        <v>0</v>
      </c>
      <c r="BJ110" s="9" t="s">
        <v>44</v>
      </c>
      <c r="BK110" s="95">
        <f t="shared" si="9"/>
        <v>0</v>
      </c>
      <c r="BL110" s="9" t="s">
        <v>93</v>
      </c>
      <c r="BM110" s="94" t="s">
        <v>171</v>
      </c>
    </row>
    <row r="111" spans="1:65" s="2" customFormat="1" ht="36">
      <c r="A111" s="17"/>
      <c r="B111" s="82"/>
      <c r="C111" s="83" t="s">
        <v>92</v>
      </c>
      <c r="D111" s="83" t="s">
        <v>72</v>
      </c>
      <c r="E111" s="84" t="s">
        <v>172</v>
      </c>
      <c r="F111" s="85" t="s">
        <v>173</v>
      </c>
      <c r="G111" s="86" t="s">
        <v>73</v>
      </c>
      <c r="H111" s="87">
        <v>20</v>
      </c>
      <c r="I111" s="129"/>
      <c r="J111" s="88">
        <f t="shared" si="0"/>
        <v>0</v>
      </c>
      <c r="K111" s="89"/>
      <c r="L111" s="18"/>
      <c r="M111" s="90" t="s">
        <v>0</v>
      </c>
      <c r="N111" s="91" t="s">
        <v>30</v>
      </c>
      <c r="O111" s="92">
        <v>0.10299999999999999</v>
      </c>
      <c r="P111" s="92">
        <f t="shared" si="1"/>
        <v>2.06</v>
      </c>
      <c r="Q111" s="92">
        <v>1.6000000000000001E-4</v>
      </c>
      <c r="R111" s="92">
        <f t="shared" si="2"/>
        <v>3.2000000000000002E-3</v>
      </c>
      <c r="S111" s="92">
        <v>0</v>
      </c>
      <c r="T111" s="93">
        <f t="shared" si="3"/>
        <v>0</v>
      </c>
      <c r="U111" s="17"/>
      <c r="V111" s="17"/>
      <c r="W111" s="17"/>
      <c r="X111" s="17"/>
      <c r="Y111" s="17"/>
      <c r="Z111" s="17"/>
      <c r="AA111" s="17"/>
      <c r="AB111" s="17"/>
      <c r="AC111" s="17"/>
      <c r="AD111" s="17"/>
      <c r="AE111" s="17"/>
      <c r="AR111" s="94" t="s">
        <v>93</v>
      </c>
      <c r="AT111" s="94" t="s">
        <v>72</v>
      </c>
      <c r="AU111" s="94" t="s">
        <v>45</v>
      </c>
      <c r="AY111" s="9" t="s">
        <v>70</v>
      </c>
      <c r="BE111" s="95">
        <f t="shared" si="4"/>
        <v>0</v>
      </c>
      <c r="BF111" s="95">
        <f t="shared" si="5"/>
        <v>0</v>
      </c>
      <c r="BG111" s="95">
        <f t="shared" si="6"/>
        <v>0</v>
      </c>
      <c r="BH111" s="95">
        <f t="shared" si="7"/>
        <v>0</v>
      </c>
      <c r="BI111" s="95">
        <f t="shared" si="8"/>
        <v>0</v>
      </c>
      <c r="BJ111" s="9" t="s">
        <v>44</v>
      </c>
      <c r="BK111" s="95">
        <f t="shared" si="9"/>
        <v>0</v>
      </c>
      <c r="BL111" s="9" t="s">
        <v>93</v>
      </c>
      <c r="BM111" s="94" t="s">
        <v>174</v>
      </c>
    </row>
    <row r="112" spans="1:65" s="2" customFormat="1" ht="24">
      <c r="A112" s="17"/>
      <c r="B112" s="82"/>
      <c r="C112" s="83" t="s">
        <v>4</v>
      </c>
      <c r="D112" s="83" t="s">
        <v>72</v>
      </c>
      <c r="E112" s="84" t="s">
        <v>175</v>
      </c>
      <c r="F112" s="85" t="s">
        <v>176</v>
      </c>
      <c r="G112" s="86" t="s">
        <v>106</v>
      </c>
      <c r="H112" s="87">
        <v>120</v>
      </c>
      <c r="I112" s="129"/>
      <c r="J112" s="88">
        <f t="shared" si="0"/>
        <v>0</v>
      </c>
      <c r="K112" s="89"/>
      <c r="L112" s="18"/>
      <c r="M112" s="90" t="s">
        <v>0</v>
      </c>
      <c r="N112" s="91" t="s">
        <v>30</v>
      </c>
      <c r="O112" s="92">
        <v>0.40200000000000002</v>
      </c>
      <c r="P112" s="92">
        <f t="shared" si="1"/>
        <v>48.24</v>
      </c>
      <c r="Q112" s="92">
        <v>4.6000000000000001E-4</v>
      </c>
      <c r="R112" s="92">
        <f t="shared" si="2"/>
        <v>5.5199999999999999E-2</v>
      </c>
      <c r="S112" s="92">
        <v>0</v>
      </c>
      <c r="T112" s="93">
        <f t="shared" si="3"/>
        <v>0</v>
      </c>
      <c r="U112" s="17"/>
      <c r="V112" s="17"/>
      <c r="W112" s="17"/>
      <c r="X112" s="17"/>
      <c r="Y112" s="17"/>
      <c r="Z112" s="17"/>
      <c r="AA112" s="17"/>
      <c r="AB112" s="17"/>
      <c r="AC112" s="17"/>
      <c r="AD112" s="17"/>
      <c r="AE112" s="17"/>
      <c r="AR112" s="94" t="s">
        <v>93</v>
      </c>
      <c r="AT112" s="94" t="s">
        <v>72</v>
      </c>
      <c r="AU112" s="94" t="s">
        <v>45</v>
      </c>
      <c r="AY112" s="9" t="s">
        <v>70</v>
      </c>
      <c r="BE112" s="95">
        <f t="shared" si="4"/>
        <v>0</v>
      </c>
      <c r="BF112" s="95">
        <f t="shared" si="5"/>
        <v>0</v>
      </c>
      <c r="BG112" s="95">
        <f t="shared" si="6"/>
        <v>0</v>
      </c>
      <c r="BH112" s="95">
        <f t="shared" si="7"/>
        <v>0</v>
      </c>
      <c r="BI112" s="95">
        <f t="shared" si="8"/>
        <v>0</v>
      </c>
      <c r="BJ112" s="9" t="s">
        <v>44</v>
      </c>
      <c r="BK112" s="95">
        <f t="shared" si="9"/>
        <v>0</v>
      </c>
      <c r="BL112" s="9" t="s">
        <v>93</v>
      </c>
      <c r="BM112" s="94" t="s">
        <v>177</v>
      </c>
    </row>
    <row r="113" spans="1:65" s="2" customFormat="1" ht="24">
      <c r="A113" s="17"/>
      <c r="B113" s="82"/>
      <c r="C113" s="83" t="s">
        <v>93</v>
      </c>
      <c r="D113" s="83" t="s">
        <v>72</v>
      </c>
      <c r="E113" s="84" t="s">
        <v>178</v>
      </c>
      <c r="F113" s="85" t="s">
        <v>179</v>
      </c>
      <c r="G113" s="86" t="s">
        <v>106</v>
      </c>
      <c r="H113" s="87">
        <v>120</v>
      </c>
      <c r="I113" s="129"/>
      <c r="J113" s="88">
        <f t="shared" si="0"/>
        <v>0</v>
      </c>
      <c r="K113" s="89"/>
      <c r="L113" s="18"/>
      <c r="M113" s="90" t="s">
        <v>0</v>
      </c>
      <c r="N113" s="91" t="s">
        <v>30</v>
      </c>
      <c r="O113" s="92">
        <v>4.5999999999999999E-2</v>
      </c>
      <c r="P113" s="92">
        <f t="shared" si="1"/>
        <v>5.52</v>
      </c>
      <c r="Q113" s="92">
        <v>0</v>
      </c>
      <c r="R113" s="92">
        <f t="shared" si="2"/>
        <v>0</v>
      </c>
      <c r="S113" s="92">
        <v>0</v>
      </c>
      <c r="T113" s="93">
        <f t="shared" si="3"/>
        <v>0</v>
      </c>
      <c r="U113" s="17"/>
      <c r="V113" s="17"/>
      <c r="W113" s="17"/>
      <c r="X113" s="17"/>
      <c r="Y113" s="17"/>
      <c r="Z113" s="17"/>
      <c r="AA113" s="17"/>
      <c r="AB113" s="17"/>
      <c r="AC113" s="17"/>
      <c r="AD113" s="17"/>
      <c r="AE113" s="17"/>
      <c r="AR113" s="94" t="s">
        <v>93</v>
      </c>
      <c r="AT113" s="94" t="s">
        <v>72</v>
      </c>
      <c r="AU113" s="94" t="s">
        <v>45</v>
      </c>
      <c r="AY113" s="9" t="s">
        <v>70</v>
      </c>
      <c r="BE113" s="95">
        <f t="shared" si="4"/>
        <v>0</v>
      </c>
      <c r="BF113" s="95">
        <f t="shared" si="5"/>
        <v>0</v>
      </c>
      <c r="BG113" s="95">
        <f t="shared" si="6"/>
        <v>0</v>
      </c>
      <c r="BH113" s="95">
        <f t="shared" si="7"/>
        <v>0</v>
      </c>
      <c r="BI113" s="95">
        <f t="shared" si="8"/>
        <v>0</v>
      </c>
      <c r="BJ113" s="9" t="s">
        <v>44</v>
      </c>
      <c r="BK113" s="95">
        <f t="shared" si="9"/>
        <v>0</v>
      </c>
      <c r="BL113" s="9" t="s">
        <v>93</v>
      </c>
      <c r="BM113" s="94" t="s">
        <v>180</v>
      </c>
    </row>
    <row r="114" spans="1:65" s="2" customFormat="1" ht="48">
      <c r="A114" s="17"/>
      <c r="B114" s="82"/>
      <c r="C114" s="83" t="s">
        <v>94</v>
      </c>
      <c r="D114" s="83" t="s">
        <v>72</v>
      </c>
      <c r="E114" s="84" t="s">
        <v>181</v>
      </c>
      <c r="F114" s="85" t="s">
        <v>182</v>
      </c>
      <c r="G114" s="86" t="s">
        <v>88</v>
      </c>
      <c r="H114" s="87">
        <v>0.24399999999999999</v>
      </c>
      <c r="I114" s="129"/>
      <c r="J114" s="88">
        <f t="shared" si="0"/>
        <v>0</v>
      </c>
      <c r="K114" s="89"/>
      <c r="L114" s="18"/>
      <c r="M114" s="90" t="s">
        <v>0</v>
      </c>
      <c r="N114" s="91" t="s">
        <v>30</v>
      </c>
      <c r="O114" s="92">
        <v>3.5630000000000002</v>
      </c>
      <c r="P114" s="92">
        <f t="shared" si="1"/>
        <v>0.86937200000000003</v>
      </c>
      <c r="Q114" s="92">
        <v>0</v>
      </c>
      <c r="R114" s="92">
        <f t="shared" si="2"/>
        <v>0</v>
      </c>
      <c r="S114" s="92">
        <v>0</v>
      </c>
      <c r="T114" s="93">
        <f t="shared" si="3"/>
        <v>0</v>
      </c>
      <c r="U114" s="17"/>
      <c r="V114" s="17"/>
      <c r="W114" s="17"/>
      <c r="X114" s="17"/>
      <c r="Y114" s="17"/>
      <c r="Z114" s="17"/>
      <c r="AA114" s="17"/>
      <c r="AB114" s="17"/>
      <c r="AC114" s="17"/>
      <c r="AD114" s="17"/>
      <c r="AE114" s="17"/>
      <c r="AR114" s="94" t="s">
        <v>93</v>
      </c>
      <c r="AT114" s="94" t="s">
        <v>72</v>
      </c>
      <c r="AU114" s="94" t="s">
        <v>45</v>
      </c>
      <c r="AY114" s="9" t="s">
        <v>70</v>
      </c>
      <c r="BE114" s="95">
        <f t="shared" si="4"/>
        <v>0</v>
      </c>
      <c r="BF114" s="95">
        <f t="shared" si="5"/>
        <v>0</v>
      </c>
      <c r="BG114" s="95">
        <f t="shared" si="6"/>
        <v>0</v>
      </c>
      <c r="BH114" s="95">
        <f t="shared" si="7"/>
        <v>0</v>
      </c>
      <c r="BI114" s="95">
        <f t="shared" si="8"/>
        <v>0</v>
      </c>
      <c r="BJ114" s="9" t="s">
        <v>44</v>
      </c>
      <c r="BK114" s="95">
        <f t="shared" si="9"/>
        <v>0</v>
      </c>
      <c r="BL114" s="9" t="s">
        <v>93</v>
      </c>
      <c r="BM114" s="94" t="s">
        <v>183</v>
      </c>
    </row>
    <row r="115" spans="1:65" s="7" customFormat="1" ht="22.9" customHeight="1">
      <c r="B115" s="72"/>
      <c r="D115" s="73" t="s">
        <v>42</v>
      </c>
      <c r="E115" s="96" t="s">
        <v>184</v>
      </c>
      <c r="F115" s="96" t="s">
        <v>185</v>
      </c>
      <c r="J115" s="97">
        <f>BK115</f>
        <v>0</v>
      </c>
      <c r="L115" s="72"/>
      <c r="M115" s="76"/>
      <c r="N115" s="77"/>
      <c r="O115" s="77"/>
      <c r="P115" s="78">
        <f>SUM(P116:P121)</f>
        <v>15.240000000000002</v>
      </c>
      <c r="Q115" s="77"/>
      <c r="R115" s="78">
        <f>SUM(R116:R121)</f>
        <v>4.1599999999999998E-2</v>
      </c>
      <c r="S115" s="77"/>
      <c r="T115" s="79">
        <f>SUM(T116:T121)</f>
        <v>0</v>
      </c>
      <c r="AR115" s="73" t="s">
        <v>45</v>
      </c>
      <c r="AT115" s="80" t="s">
        <v>42</v>
      </c>
      <c r="AU115" s="80" t="s">
        <v>44</v>
      </c>
      <c r="AY115" s="73" t="s">
        <v>70</v>
      </c>
      <c r="BK115" s="81">
        <f>SUM(BK116:BK121)</f>
        <v>0</v>
      </c>
    </row>
    <row r="116" spans="1:65" s="2" customFormat="1" ht="24">
      <c r="A116" s="17"/>
      <c r="B116" s="82"/>
      <c r="C116" s="83" t="s">
        <v>95</v>
      </c>
      <c r="D116" s="83" t="s">
        <v>72</v>
      </c>
      <c r="E116" s="84" t="s">
        <v>186</v>
      </c>
      <c r="F116" s="85" t="s">
        <v>187</v>
      </c>
      <c r="G116" s="86" t="s">
        <v>73</v>
      </c>
      <c r="H116" s="87">
        <v>40</v>
      </c>
      <c r="I116" s="129"/>
      <c r="J116" s="88">
        <f t="shared" ref="J116:J121" si="10">ROUND(I116*H116,2)</f>
        <v>0</v>
      </c>
      <c r="K116" s="89"/>
      <c r="L116" s="18"/>
      <c r="M116" s="90" t="s">
        <v>0</v>
      </c>
      <c r="N116" s="91" t="s">
        <v>30</v>
      </c>
      <c r="O116" s="92">
        <v>5.0999999999999997E-2</v>
      </c>
      <c r="P116" s="92">
        <f t="shared" ref="P116:P121" si="11">O116*H116</f>
        <v>2.04</v>
      </c>
      <c r="Q116" s="92">
        <v>3.0000000000000001E-5</v>
      </c>
      <c r="R116" s="92">
        <f t="shared" ref="R116:R121" si="12">Q116*H116</f>
        <v>1.2000000000000001E-3</v>
      </c>
      <c r="S116" s="92">
        <v>0</v>
      </c>
      <c r="T116" s="93">
        <f t="shared" ref="T116:T121" si="13">S116*H116</f>
        <v>0</v>
      </c>
      <c r="U116" s="17"/>
      <c r="V116" s="17"/>
      <c r="W116" s="17"/>
      <c r="X116" s="17"/>
      <c r="Y116" s="17"/>
      <c r="Z116" s="17"/>
      <c r="AA116" s="17"/>
      <c r="AB116" s="17"/>
      <c r="AC116" s="17"/>
      <c r="AD116" s="17"/>
      <c r="AE116" s="17"/>
      <c r="AR116" s="94" t="s">
        <v>93</v>
      </c>
      <c r="AT116" s="94" t="s">
        <v>72</v>
      </c>
      <c r="AU116" s="94" t="s">
        <v>45</v>
      </c>
      <c r="AY116" s="9" t="s">
        <v>70</v>
      </c>
      <c r="BE116" s="95">
        <f t="shared" ref="BE116:BE121" si="14">IF(N116="základní",J116,0)</f>
        <v>0</v>
      </c>
      <c r="BF116" s="95">
        <f t="shared" ref="BF116:BF121" si="15">IF(N116="snížená",J116,0)</f>
        <v>0</v>
      </c>
      <c r="BG116" s="95">
        <f t="shared" ref="BG116:BG121" si="16">IF(N116="zákl. přenesená",J116,0)</f>
        <v>0</v>
      </c>
      <c r="BH116" s="95">
        <f t="shared" ref="BH116:BH121" si="17">IF(N116="sníž. přenesená",J116,0)</f>
        <v>0</v>
      </c>
      <c r="BI116" s="95">
        <f t="shared" ref="BI116:BI121" si="18">IF(N116="nulová",J116,0)</f>
        <v>0</v>
      </c>
      <c r="BJ116" s="9" t="s">
        <v>44</v>
      </c>
      <c r="BK116" s="95">
        <f t="shared" ref="BK116:BK121" si="19">ROUND(I116*H116,2)</f>
        <v>0</v>
      </c>
      <c r="BL116" s="9" t="s">
        <v>93</v>
      </c>
      <c r="BM116" s="94" t="s">
        <v>188</v>
      </c>
    </row>
    <row r="117" spans="1:65" s="2" customFormat="1" ht="24">
      <c r="A117" s="17"/>
      <c r="B117" s="82"/>
      <c r="C117" s="110" t="s">
        <v>96</v>
      </c>
      <c r="D117" s="110" t="s">
        <v>68</v>
      </c>
      <c r="E117" s="111" t="s">
        <v>189</v>
      </c>
      <c r="F117" s="112" t="s">
        <v>190</v>
      </c>
      <c r="G117" s="113" t="s">
        <v>73</v>
      </c>
      <c r="H117" s="114">
        <v>40</v>
      </c>
      <c r="I117" s="130"/>
      <c r="J117" s="115">
        <f t="shared" si="10"/>
        <v>0</v>
      </c>
      <c r="K117" s="116"/>
      <c r="L117" s="117"/>
      <c r="M117" s="118" t="s">
        <v>0</v>
      </c>
      <c r="N117" s="119" t="s">
        <v>30</v>
      </c>
      <c r="O117" s="92">
        <v>0</v>
      </c>
      <c r="P117" s="92">
        <f t="shared" si="11"/>
        <v>0</v>
      </c>
      <c r="Q117" s="92">
        <v>1.7000000000000001E-4</v>
      </c>
      <c r="R117" s="92">
        <f t="shared" si="12"/>
        <v>6.8000000000000005E-3</v>
      </c>
      <c r="S117" s="92">
        <v>0</v>
      </c>
      <c r="T117" s="93">
        <f t="shared" si="13"/>
        <v>0</v>
      </c>
      <c r="U117" s="17"/>
      <c r="V117" s="17"/>
      <c r="W117" s="17"/>
      <c r="X117" s="17"/>
      <c r="Y117" s="17"/>
      <c r="Z117" s="17"/>
      <c r="AA117" s="17"/>
      <c r="AB117" s="17"/>
      <c r="AC117" s="17"/>
      <c r="AD117" s="17"/>
      <c r="AE117" s="17"/>
      <c r="AR117" s="94" t="s">
        <v>109</v>
      </c>
      <c r="AT117" s="94" t="s">
        <v>68</v>
      </c>
      <c r="AU117" s="94" t="s">
        <v>45</v>
      </c>
      <c r="AY117" s="9" t="s">
        <v>70</v>
      </c>
      <c r="BE117" s="95">
        <f t="shared" si="14"/>
        <v>0</v>
      </c>
      <c r="BF117" s="95">
        <f t="shared" si="15"/>
        <v>0</v>
      </c>
      <c r="BG117" s="95">
        <f t="shared" si="16"/>
        <v>0</v>
      </c>
      <c r="BH117" s="95">
        <f t="shared" si="17"/>
        <v>0</v>
      </c>
      <c r="BI117" s="95">
        <f t="shared" si="18"/>
        <v>0</v>
      </c>
      <c r="BJ117" s="9" t="s">
        <v>44</v>
      </c>
      <c r="BK117" s="95">
        <f t="shared" si="19"/>
        <v>0</v>
      </c>
      <c r="BL117" s="9" t="s">
        <v>93</v>
      </c>
      <c r="BM117" s="94" t="s">
        <v>191</v>
      </c>
    </row>
    <row r="118" spans="1:65" s="2" customFormat="1" ht="24">
      <c r="A118" s="17"/>
      <c r="B118" s="82"/>
      <c r="C118" s="83" t="s">
        <v>97</v>
      </c>
      <c r="D118" s="83" t="s">
        <v>72</v>
      </c>
      <c r="E118" s="84" t="s">
        <v>192</v>
      </c>
      <c r="F118" s="85" t="s">
        <v>193</v>
      </c>
      <c r="G118" s="86" t="s">
        <v>73</v>
      </c>
      <c r="H118" s="87">
        <v>80</v>
      </c>
      <c r="I118" s="129"/>
      <c r="J118" s="88">
        <f t="shared" si="10"/>
        <v>0</v>
      </c>
      <c r="K118" s="89"/>
      <c r="L118" s="18"/>
      <c r="M118" s="90" t="s">
        <v>0</v>
      </c>
      <c r="N118" s="91" t="s">
        <v>30</v>
      </c>
      <c r="O118" s="92">
        <v>0.16500000000000001</v>
      </c>
      <c r="P118" s="92">
        <f t="shared" si="11"/>
        <v>13.200000000000001</v>
      </c>
      <c r="Q118" s="92">
        <v>8.0000000000000007E-5</v>
      </c>
      <c r="R118" s="92">
        <f t="shared" si="12"/>
        <v>6.4000000000000003E-3</v>
      </c>
      <c r="S118" s="92">
        <v>0</v>
      </c>
      <c r="T118" s="93">
        <f t="shared" si="13"/>
        <v>0</v>
      </c>
      <c r="U118" s="17"/>
      <c r="V118" s="17"/>
      <c r="W118" s="17"/>
      <c r="X118" s="17"/>
      <c r="Y118" s="17"/>
      <c r="Z118" s="17"/>
      <c r="AA118" s="17"/>
      <c r="AB118" s="17"/>
      <c r="AC118" s="17"/>
      <c r="AD118" s="17"/>
      <c r="AE118" s="17"/>
      <c r="AR118" s="94" t="s">
        <v>93</v>
      </c>
      <c r="AT118" s="94" t="s">
        <v>72</v>
      </c>
      <c r="AU118" s="94" t="s">
        <v>45</v>
      </c>
      <c r="AY118" s="9" t="s">
        <v>70</v>
      </c>
      <c r="BE118" s="95">
        <f t="shared" si="14"/>
        <v>0</v>
      </c>
      <c r="BF118" s="95">
        <f t="shared" si="15"/>
        <v>0</v>
      </c>
      <c r="BG118" s="95">
        <f t="shared" si="16"/>
        <v>0</v>
      </c>
      <c r="BH118" s="95">
        <f t="shared" si="17"/>
        <v>0</v>
      </c>
      <c r="BI118" s="95">
        <f t="shared" si="18"/>
        <v>0</v>
      </c>
      <c r="BJ118" s="9" t="s">
        <v>44</v>
      </c>
      <c r="BK118" s="95">
        <f t="shared" si="19"/>
        <v>0</v>
      </c>
      <c r="BL118" s="9" t="s">
        <v>93</v>
      </c>
      <c r="BM118" s="94" t="s">
        <v>194</v>
      </c>
    </row>
    <row r="119" spans="1:65" s="2" customFormat="1" ht="36">
      <c r="A119" s="17"/>
      <c r="B119" s="82"/>
      <c r="C119" s="110" t="s">
        <v>3</v>
      </c>
      <c r="D119" s="110" t="s">
        <v>68</v>
      </c>
      <c r="E119" s="111" t="s">
        <v>195</v>
      </c>
      <c r="F119" s="112" t="s">
        <v>196</v>
      </c>
      <c r="G119" s="113" t="s">
        <v>73</v>
      </c>
      <c r="H119" s="114">
        <v>40</v>
      </c>
      <c r="I119" s="130"/>
      <c r="J119" s="115">
        <f t="shared" si="10"/>
        <v>0</v>
      </c>
      <c r="K119" s="116"/>
      <c r="L119" s="117"/>
      <c r="M119" s="118" t="s">
        <v>0</v>
      </c>
      <c r="N119" s="119" t="s">
        <v>30</v>
      </c>
      <c r="O119" s="92">
        <v>0</v>
      </c>
      <c r="P119" s="92">
        <f t="shared" si="11"/>
        <v>0</v>
      </c>
      <c r="Q119" s="92">
        <v>3.4000000000000002E-4</v>
      </c>
      <c r="R119" s="92">
        <f t="shared" si="12"/>
        <v>1.3600000000000001E-2</v>
      </c>
      <c r="S119" s="92">
        <v>0</v>
      </c>
      <c r="T119" s="93">
        <f t="shared" si="13"/>
        <v>0</v>
      </c>
      <c r="U119" s="17"/>
      <c r="V119" s="17"/>
      <c r="W119" s="17"/>
      <c r="X119" s="17"/>
      <c r="Y119" s="17"/>
      <c r="Z119" s="17"/>
      <c r="AA119" s="17"/>
      <c r="AB119" s="17"/>
      <c r="AC119" s="17"/>
      <c r="AD119" s="17"/>
      <c r="AE119" s="17"/>
      <c r="AR119" s="94" t="s">
        <v>109</v>
      </c>
      <c r="AT119" s="94" t="s">
        <v>68</v>
      </c>
      <c r="AU119" s="94" t="s">
        <v>45</v>
      </c>
      <c r="AY119" s="9" t="s">
        <v>70</v>
      </c>
      <c r="BE119" s="95">
        <f t="shared" si="14"/>
        <v>0</v>
      </c>
      <c r="BF119" s="95">
        <f t="shared" si="15"/>
        <v>0</v>
      </c>
      <c r="BG119" s="95">
        <f t="shared" si="16"/>
        <v>0</v>
      </c>
      <c r="BH119" s="95">
        <f t="shared" si="17"/>
        <v>0</v>
      </c>
      <c r="BI119" s="95">
        <f t="shared" si="18"/>
        <v>0</v>
      </c>
      <c r="BJ119" s="9" t="s">
        <v>44</v>
      </c>
      <c r="BK119" s="95">
        <f t="shared" si="19"/>
        <v>0</v>
      </c>
      <c r="BL119" s="9" t="s">
        <v>93</v>
      </c>
      <c r="BM119" s="94" t="s">
        <v>197</v>
      </c>
    </row>
    <row r="120" spans="1:65" s="2" customFormat="1" ht="24">
      <c r="A120" s="17"/>
      <c r="B120" s="82"/>
      <c r="C120" s="110" t="s">
        <v>98</v>
      </c>
      <c r="D120" s="110" t="s">
        <v>68</v>
      </c>
      <c r="E120" s="111" t="s">
        <v>198</v>
      </c>
      <c r="F120" s="112" t="s">
        <v>199</v>
      </c>
      <c r="G120" s="113" t="s">
        <v>73</v>
      </c>
      <c r="H120" s="114">
        <v>40</v>
      </c>
      <c r="I120" s="130"/>
      <c r="J120" s="115">
        <f t="shared" si="10"/>
        <v>0</v>
      </c>
      <c r="K120" s="116"/>
      <c r="L120" s="117"/>
      <c r="M120" s="118" t="s">
        <v>0</v>
      </c>
      <c r="N120" s="119" t="s">
        <v>30</v>
      </c>
      <c r="O120" s="92">
        <v>0</v>
      </c>
      <c r="P120" s="92">
        <f t="shared" si="11"/>
        <v>0</v>
      </c>
      <c r="Q120" s="92">
        <v>3.4000000000000002E-4</v>
      </c>
      <c r="R120" s="92">
        <f t="shared" si="12"/>
        <v>1.3600000000000001E-2</v>
      </c>
      <c r="S120" s="92">
        <v>0</v>
      </c>
      <c r="T120" s="93">
        <f t="shared" si="13"/>
        <v>0</v>
      </c>
      <c r="U120" s="17"/>
      <c r="V120" s="17"/>
      <c r="W120" s="17"/>
      <c r="X120" s="17"/>
      <c r="Y120" s="17"/>
      <c r="Z120" s="17"/>
      <c r="AA120" s="17"/>
      <c r="AB120" s="17"/>
      <c r="AC120" s="17"/>
      <c r="AD120" s="17"/>
      <c r="AE120" s="17"/>
      <c r="AR120" s="94" t="s">
        <v>109</v>
      </c>
      <c r="AT120" s="94" t="s">
        <v>68</v>
      </c>
      <c r="AU120" s="94" t="s">
        <v>45</v>
      </c>
      <c r="AY120" s="9" t="s">
        <v>70</v>
      </c>
      <c r="BE120" s="95">
        <f t="shared" si="14"/>
        <v>0</v>
      </c>
      <c r="BF120" s="95">
        <f t="shared" si="15"/>
        <v>0</v>
      </c>
      <c r="BG120" s="95">
        <f t="shared" si="16"/>
        <v>0</v>
      </c>
      <c r="BH120" s="95">
        <f t="shared" si="17"/>
        <v>0</v>
      </c>
      <c r="BI120" s="95">
        <f t="shared" si="18"/>
        <v>0</v>
      </c>
      <c r="BJ120" s="9" t="s">
        <v>44</v>
      </c>
      <c r="BK120" s="95">
        <f t="shared" si="19"/>
        <v>0</v>
      </c>
      <c r="BL120" s="9" t="s">
        <v>93</v>
      </c>
      <c r="BM120" s="94" t="s">
        <v>200</v>
      </c>
    </row>
    <row r="121" spans="1:65" s="2" customFormat="1" ht="48">
      <c r="A121" s="17"/>
      <c r="B121" s="82"/>
      <c r="C121" s="83" t="s">
        <v>99</v>
      </c>
      <c r="D121" s="83" t="s">
        <v>72</v>
      </c>
      <c r="E121" s="84" t="s">
        <v>201</v>
      </c>
      <c r="F121" s="85" t="s">
        <v>202</v>
      </c>
      <c r="G121" s="86" t="s">
        <v>79</v>
      </c>
      <c r="H121" s="87">
        <v>555.28</v>
      </c>
      <c r="I121" s="129"/>
      <c r="J121" s="88">
        <f t="shared" si="10"/>
        <v>0</v>
      </c>
      <c r="K121" s="89"/>
      <c r="L121" s="18"/>
      <c r="M121" s="90" t="s">
        <v>0</v>
      </c>
      <c r="N121" s="91" t="s">
        <v>30</v>
      </c>
      <c r="O121" s="92">
        <v>0</v>
      </c>
      <c r="P121" s="92">
        <f t="shared" si="11"/>
        <v>0</v>
      </c>
      <c r="Q121" s="92">
        <v>0</v>
      </c>
      <c r="R121" s="92">
        <f t="shared" si="12"/>
        <v>0</v>
      </c>
      <c r="S121" s="92">
        <v>0</v>
      </c>
      <c r="T121" s="93">
        <f t="shared" si="13"/>
        <v>0</v>
      </c>
      <c r="U121" s="17"/>
      <c r="V121" s="17"/>
      <c r="W121" s="17"/>
      <c r="X121" s="17"/>
      <c r="Y121" s="17"/>
      <c r="Z121" s="17"/>
      <c r="AA121" s="17"/>
      <c r="AB121" s="17"/>
      <c r="AC121" s="17"/>
      <c r="AD121" s="17"/>
      <c r="AE121" s="17"/>
      <c r="AR121" s="94" t="s">
        <v>93</v>
      </c>
      <c r="AT121" s="94" t="s">
        <v>72</v>
      </c>
      <c r="AU121" s="94" t="s">
        <v>45</v>
      </c>
      <c r="AY121" s="9" t="s">
        <v>70</v>
      </c>
      <c r="BE121" s="95">
        <f t="shared" si="14"/>
        <v>0</v>
      </c>
      <c r="BF121" s="95">
        <f t="shared" si="15"/>
        <v>0</v>
      </c>
      <c r="BG121" s="95">
        <f t="shared" si="16"/>
        <v>0</v>
      </c>
      <c r="BH121" s="95">
        <f t="shared" si="17"/>
        <v>0</v>
      </c>
      <c r="BI121" s="95">
        <f t="shared" si="18"/>
        <v>0</v>
      </c>
      <c r="BJ121" s="9" t="s">
        <v>44</v>
      </c>
      <c r="BK121" s="95">
        <f t="shared" si="19"/>
        <v>0</v>
      </c>
      <c r="BL121" s="9" t="s">
        <v>93</v>
      </c>
      <c r="BM121" s="94" t="s">
        <v>203</v>
      </c>
    </row>
    <row r="122" spans="1:65" s="7" customFormat="1" ht="22.9" customHeight="1">
      <c r="B122" s="72"/>
      <c r="D122" s="73" t="s">
        <v>42</v>
      </c>
      <c r="E122" s="96" t="s">
        <v>204</v>
      </c>
      <c r="F122" s="96" t="s">
        <v>205</v>
      </c>
      <c r="J122" s="97">
        <f>BK122</f>
        <v>0</v>
      </c>
      <c r="L122" s="72"/>
      <c r="M122" s="76"/>
      <c r="N122" s="77"/>
      <c r="O122" s="77"/>
      <c r="P122" s="78">
        <f>SUM(P123:P136)</f>
        <v>73.116890000000012</v>
      </c>
      <c r="Q122" s="77"/>
      <c r="R122" s="78">
        <f>SUM(R123:R136)</f>
        <v>1.3058599999999996</v>
      </c>
      <c r="S122" s="77"/>
      <c r="T122" s="79">
        <f>SUM(T123:T136)</f>
        <v>4.0433639999999995</v>
      </c>
      <c r="AR122" s="73" t="s">
        <v>45</v>
      </c>
      <c r="AT122" s="80" t="s">
        <v>42</v>
      </c>
      <c r="AU122" s="80" t="s">
        <v>44</v>
      </c>
      <c r="AY122" s="73" t="s">
        <v>70</v>
      </c>
      <c r="BK122" s="81">
        <f>SUM(BK123:BK136)</f>
        <v>0</v>
      </c>
    </row>
    <row r="123" spans="1:65" s="2" customFormat="1" ht="36">
      <c r="A123" s="17"/>
      <c r="B123" s="82"/>
      <c r="C123" s="83" t="s">
        <v>100</v>
      </c>
      <c r="D123" s="83" t="s">
        <v>72</v>
      </c>
      <c r="E123" s="84" t="s">
        <v>206</v>
      </c>
      <c r="F123" s="85" t="s">
        <v>207</v>
      </c>
      <c r="G123" s="86" t="s">
        <v>73</v>
      </c>
      <c r="H123" s="87">
        <v>40</v>
      </c>
      <c r="I123" s="129"/>
      <c r="J123" s="88">
        <f t="shared" ref="J123:J136" si="20">ROUND(I123*H123,2)</f>
        <v>0</v>
      </c>
      <c r="K123" s="89"/>
      <c r="L123" s="18"/>
      <c r="M123" s="90" t="s">
        <v>0</v>
      </c>
      <c r="N123" s="91" t="s">
        <v>30</v>
      </c>
      <c r="O123" s="92">
        <v>0.26800000000000002</v>
      </c>
      <c r="P123" s="92">
        <f t="shared" ref="P123:P136" si="21">O123*H123</f>
        <v>10.72</v>
      </c>
      <c r="Q123" s="92">
        <v>0</v>
      </c>
      <c r="R123" s="92">
        <f t="shared" ref="R123:R136" si="22">Q123*H123</f>
        <v>0</v>
      </c>
      <c r="S123" s="92">
        <v>0</v>
      </c>
      <c r="T123" s="93">
        <f t="shared" ref="T123:T136" si="23">S123*H123</f>
        <v>0</v>
      </c>
      <c r="U123" s="17"/>
      <c r="V123" s="17"/>
      <c r="W123" s="17"/>
      <c r="X123" s="17"/>
      <c r="Y123" s="17"/>
      <c r="Z123" s="17"/>
      <c r="AA123" s="17"/>
      <c r="AB123" s="17"/>
      <c r="AC123" s="17"/>
      <c r="AD123" s="17"/>
      <c r="AE123" s="17"/>
      <c r="AR123" s="94" t="s">
        <v>93</v>
      </c>
      <c r="AT123" s="94" t="s">
        <v>72</v>
      </c>
      <c r="AU123" s="94" t="s">
        <v>45</v>
      </c>
      <c r="AY123" s="9" t="s">
        <v>70</v>
      </c>
      <c r="BE123" s="95">
        <f t="shared" ref="BE123:BE136" si="24">IF(N123="základní",J123,0)</f>
        <v>0</v>
      </c>
      <c r="BF123" s="95">
        <f t="shared" ref="BF123:BF136" si="25">IF(N123="snížená",J123,0)</f>
        <v>0</v>
      </c>
      <c r="BG123" s="95">
        <f t="shared" ref="BG123:BG136" si="26">IF(N123="zákl. přenesená",J123,0)</f>
        <v>0</v>
      </c>
      <c r="BH123" s="95">
        <f t="shared" ref="BH123:BH136" si="27">IF(N123="sníž. přenesená",J123,0)</f>
        <v>0</v>
      </c>
      <c r="BI123" s="95">
        <f t="shared" ref="BI123:BI136" si="28">IF(N123="nulová",J123,0)</f>
        <v>0</v>
      </c>
      <c r="BJ123" s="9" t="s">
        <v>44</v>
      </c>
      <c r="BK123" s="95">
        <f t="shared" ref="BK123:BK136" si="29">ROUND(I123*H123,2)</f>
        <v>0</v>
      </c>
      <c r="BL123" s="9" t="s">
        <v>93</v>
      </c>
      <c r="BM123" s="94" t="s">
        <v>208</v>
      </c>
    </row>
    <row r="124" spans="1:65" s="2" customFormat="1" ht="24">
      <c r="A124" s="17"/>
      <c r="B124" s="82"/>
      <c r="C124" s="83" t="s">
        <v>101</v>
      </c>
      <c r="D124" s="83" t="s">
        <v>72</v>
      </c>
      <c r="E124" s="84" t="s">
        <v>209</v>
      </c>
      <c r="F124" s="85" t="s">
        <v>210</v>
      </c>
      <c r="G124" s="86" t="s">
        <v>84</v>
      </c>
      <c r="H124" s="87">
        <v>124.2</v>
      </c>
      <c r="I124" s="129"/>
      <c r="J124" s="88">
        <f t="shared" si="20"/>
        <v>0</v>
      </c>
      <c r="K124" s="89"/>
      <c r="L124" s="18"/>
      <c r="M124" s="90" t="s">
        <v>0</v>
      </c>
      <c r="N124" s="91" t="s">
        <v>30</v>
      </c>
      <c r="O124" s="92">
        <v>8.2000000000000003E-2</v>
      </c>
      <c r="P124" s="92">
        <f t="shared" si="21"/>
        <v>10.1844</v>
      </c>
      <c r="Q124" s="92">
        <v>0</v>
      </c>
      <c r="R124" s="92">
        <f t="shared" si="22"/>
        <v>0</v>
      </c>
      <c r="S124" s="92">
        <v>2.3800000000000002E-2</v>
      </c>
      <c r="T124" s="93">
        <f t="shared" si="23"/>
        <v>2.9559600000000001</v>
      </c>
      <c r="U124" s="17"/>
      <c r="V124" s="17"/>
      <c r="W124" s="17"/>
      <c r="X124" s="17"/>
      <c r="Y124" s="17"/>
      <c r="Z124" s="17"/>
      <c r="AA124" s="17"/>
      <c r="AB124" s="17"/>
      <c r="AC124" s="17"/>
      <c r="AD124" s="17"/>
      <c r="AE124" s="17"/>
      <c r="AR124" s="94" t="s">
        <v>93</v>
      </c>
      <c r="AT124" s="94" t="s">
        <v>72</v>
      </c>
      <c r="AU124" s="94" t="s">
        <v>45</v>
      </c>
      <c r="AY124" s="9" t="s">
        <v>70</v>
      </c>
      <c r="BE124" s="95">
        <f t="shared" si="24"/>
        <v>0</v>
      </c>
      <c r="BF124" s="95">
        <f t="shared" si="25"/>
        <v>0</v>
      </c>
      <c r="BG124" s="95">
        <f t="shared" si="26"/>
        <v>0</v>
      </c>
      <c r="BH124" s="95">
        <f t="shared" si="27"/>
        <v>0</v>
      </c>
      <c r="BI124" s="95">
        <f t="shared" si="28"/>
        <v>0</v>
      </c>
      <c r="BJ124" s="9" t="s">
        <v>44</v>
      </c>
      <c r="BK124" s="95">
        <f t="shared" si="29"/>
        <v>0</v>
      </c>
      <c r="BL124" s="9" t="s">
        <v>93</v>
      </c>
      <c r="BM124" s="94" t="s">
        <v>211</v>
      </c>
    </row>
    <row r="125" spans="1:65" s="2" customFormat="1" ht="24">
      <c r="A125" s="17"/>
      <c r="B125" s="82"/>
      <c r="C125" s="83" t="s">
        <v>103</v>
      </c>
      <c r="D125" s="83" t="s">
        <v>72</v>
      </c>
      <c r="E125" s="84" t="s">
        <v>212</v>
      </c>
      <c r="F125" s="85" t="s">
        <v>213</v>
      </c>
      <c r="G125" s="86" t="s">
        <v>84</v>
      </c>
      <c r="H125" s="87">
        <v>97.2</v>
      </c>
      <c r="I125" s="129"/>
      <c r="J125" s="88">
        <f t="shared" si="20"/>
        <v>0</v>
      </c>
      <c r="K125" s="89"/>
      <c r="L125" s="18"/>
      <c r="M125" s="90" t="s">
        <v>0</v>
      </c>
      <c r="N125" s="91" t="s">
        <v>30</v>
      </c>
      <c r="O125" s="92">
        <v>8.2000000000000003E-2</v>
      </c>
      <c r="P125" s="92">
        <f t="shared" si="21"/>
        <v>7.9704000000000006</v>
      </c>
      <c r="Q125" s="92">
        <v>0</v>
      </c>
      <c r="R125" s="92">
        <f t="shared" si="22"/>
        <v>0</v>
      </c>
      <c r="S125" s="92">
        <v>1.057E-2</v>
      </c>
      <c r="T125" s="93">
        <f t="shared" si="23"/>
        <v>1.027404</v>
      </c>
      <c r="U125" s="17"/>
      <c r="V125" s="17"/>
      <c r="W125" s="17"/>
      <c r="X125" s="17"/>
      <c r="Y125" s="17"/>
      <c r="Z125" s="17"/>
      <c r="AA125" s="17"/>
      <c r="AB125" s="17"/>
      <c r="AC125" s="17"/>
      <c r="AD125" s="17"/>
      <c r="AE125" s="17"/>
      <c r="AR125" s="94" t="s">
        <v>93</v>
      </c>
      <c r="AT125" s="94" t="s">
        <v>72</v>
      </c>
      <c r="AU125" s="94" t="s">
        <v>45</v>
      </c>
      <c r="AY125" s="9" t="s">
        <v>70</v>
      </c>
      <c r="BE125" s="95">
        <f t="shared" si="24"/>
        <v>0</v>
      </c>
      <c r="BF125" s="95">
        <f t="shared" si="25"/>
        <v>0</v>
      </c>
      <c r="BG125" s="95">
        <f t="shared" si="26"/>
        <v>0</v>
      </c>
      <c r="BH125" s="95">
        <f t="shared" si="27"/>
        <v>0</v>
      </c>
      <c r="BI125" s="95">
        <f t="shared" si="28"/>
        <v>0</v>
      </c>
      <c r="BJ125" s="9" t="s">
        <v>44</v>
      </c>
      <c r="BK125" s="95">
        <f t="shared" si="29"/>
        <v>0</v>
      </c>
      <c r="BL125" s="9" t="s">
        <v>93</v>
      </c>
      <c r="BM125" s="94" t="s">
        <v>214</v>
      </c>
    </row>
    <row r="126" spans="1:65" s="2" customFormat="1" ht="48">
      <c r="A126" s="17"/>
      <c r="B126" s="82"/>
      <c r="C126" s="83" t="s">
        <v>102</v>
      </c>
      <c r="D126" s="83" t="s">
        <v>72</v>
      </c>
      <c r="E126" s="84" t="s">
        <v>215</v>
      </c>
      <c r="F126" s="85" t="s">
        <v>216</v>
      </c>
      <c r="G126" s="86" t="s">
        <v>73</v>
      </c>
      <c r="H126" s="87">
        <v>1</v>
      </c>
      <c r="I126" s="129"/>
      <c r="J126" s="88">
        <f t="shared" si="20"/>
        <v>0</v>
      </c>
      <c r="K126" s="89"/>
      <c r="L126" s="18"/>
      <c r="M126" s="90" t="s">
        <v>0</v>
      </c>
      <c r="N126" s="91" t="s">
        <v>30</v>
      </c>
      <c r="O126" s="92">
        <v>0.23599999999999999</v>
      </c>
      <c r="P126" s="92">
        <f t="shared" si="21"/>
        <v>0.23599999999999999</v>
      </c>
      <c r="Q126" s="92">
        <v>1.4149999999999999E-2</v>
      </c>
      <c r="R126" s="92">
        <f t="shared" si="22"/>
        <v>1.4149999999999999E-2</v>
      </c>
      <c r="S126" s="92">
        <v>0</v>
      </c>
      <c r="T126" s="93">
        <f t="shared" si="23"/>
        <v>0</v>
      </c>
      <c r="U126" s="17"/>
      <c r="V126" s="17"/>
      <c r="W126" s="17"/>
      <c r="X126" s="17"/>
      <c r="Y126" s="17"/>
      <c r="Z126" s="17"/>
      <c r="AA126" s="17"/>
      <c r="AB126" s="17"/>
      <c r="AC126" s="17"/>
      <c r="AD126" s="17"/>
      <c r="AE126" s="17"/>
      <c r="AR126" s="94" t="s">
        <v>93</v>
      </c>
      <c r="AT126" s="94" t="s">
        <v>72</v>
      </c>
      <c r="AU126" s="94" t="s">
        <v>45</v>
      </c>
      <c r="AY126" s="9" t="s">
        <v>70</v>
      </c>
      <c r="BE126" s="95">
        <f t="shared" si="24"/>
        <v>0</v>
      </c>
      <c r="BF126" s="95">
        <f t="shared" si="25"/>
        <v>0</v>
      </c>
      <c r="BG126" s="95">
        <f t="shared" si="26"/>
        <v>0</v>
      </c>
      <c r="BH126" s="95">
        <f t="shared" si="27"/>
        <v>0</v>
      </c>
      <c r="BI126" s="95">
        <f t="shared" si="28"/>
        <v>0</v>
      </c>
      <c r="BJ126" s="9" t="s">
        <v>44</v>
      </c>
      <c r="BK126" s="95">
        <f t="shared" si="29"/>
        <v>0</v>
      </c>
      <c r="BL126" s="9" t="s">
        <v>93</v>
      </c>
      <c r="BM126" s="94" t="s">
        <v>217</v>
      </c>
    </row>
    <row r="127" spans="1:65" s="2" customFormat="1" ht="48">
      <c r="A127" s="17"/>
      <c r="B127" s="82"/>
      <c r="C127" s="83" t="s">
        <v>104</v>
      </c>
      <c r="D127" s="83" t="s">
        <v>72</v>
      </c>
      <c r="E127" s="84" t="s">
        <v>218</v>
      </c>
      <c r="F127" s="85" t="s">
        <v>219</v>
      </c>
      <c r="G127" s="86" t="s">
        <v>73</v>
      </c>
      <c r="H127" s="87">
        <v>7</v>
      </c>
      <c r="I127" s="129"/>
      <c r="J127" s="88">
        <f t="shared" si="20"/>
        <v>0</v>
      </c>
      <c r="K127" s="89"/>
      <c r="L127" s="18"/>
      <c r="M127" s="90" t="s">
        <v>0</v>
      </c>
      <c r="N127" s="91" t="s">
        <v>30</v>
      </c>
      <c r="O127" s="92">
        <v>0.25700000000000001</v>
      </c>
      <c r="P127" s="92">
        <f t="shared" si="21"/>
        <v>1.7989999999999999</v>
      </c>
      <c r="Q127" s="92">
        <v>2.1319999999999999E-2</v>
      </c>
      <c r="R127" s="92">
        <f t="shared" si="22"/>
        <v>0.14923999999999998</v>
      </c>
      <c r="S127" s="92">
        <v>0</v>
      </c>
      <c r="T127" s="93">
        <f t="shared" si="23"/>
        <v>0</v>
      </c>
      <c r="U127" s="17"/>
      <c r="V127" s="17"/>
      <c r="W127" s="17"/>
      <c r="X127" s="17"/>
      <c r="Y127" s="17"/>
      <c r="Z127" s="17"/>
      <c r="AA127" s="17"/>
      <c r="AB127" s="17"/>
      <c r="AC127" s="17"/>
      <c r="AD127" s="17"/>
      <c r="AE127" s="17"/>
      <c r="AR127" s="94" t="s">
        <v>93</v>
      </c>
      <c r="AT127" s="94" t="s">
        <v>72</v>
      </c>
      <c r="AU127" s="94" t="s">
        <v>45</v>
      </c>
      <c r="AY127" s="9" t="s">
        <v>70</v>
      </c>
      <c r="BE127" s="95">
        <f t="shared" si="24"/>
        <v>0</v>
      </c>
      <c r="BF127" s="95">
        <f t="shared" si="25"/>
        <v>0</v>
      </c>
      <c r="BG127" s="95">
        <f t="shared" si="26"/>
        <v>0</v>
      </c>
      <c r="BH127" s="95">
        <f t="shared" si="27"/>
        <v>0</v>
      </c>
      <c r="BI127" s="95">
        <f t="shared" si="28"/>
        <v>0</v>
      </c>
      <c r="BJ127" s="9" t="s">
        <v>44</v>
      </c>
      <c r="BK127" s="95">
        <f t="shared" si="29"/>
        <v>0</v>
      </c>
      <c r="BL127" s="9" t="s">
        <v>93</v>
      </c>
      <c r="BM127" s="94" t="s">
        <v>220</v>
      </c>
    </row>
    <row r="128" spans="1:65" s="2" customFormat="1" ht="48">
      <c r="A128" s="17"/>
      <c r="B128" s="82"/>
      <c r="C128" s="83" t="s">
        <v>105</v>
      </c>
      <c r="D128" s="83" t="s">
        <v>72</v>
      </c>
      <c r="E128" s="84" t="s">
        <v>221</v>
      </c>
      <c r="F128" s="85" t="s">
        <v>222</v>
      </c>
      <c r="G128" s="86" t="s">
        <v>73</v>
      </c>
      <c r="H128" s="87">
        <v>1</v>
      </c>
      <c r="I128" s="129"/>
      <c r="J128" s="88">
        <f t="shared" si="20"/>
        <v>0</v>
      </c>
      <c r="K128" s="89"/>
      <c r="L128" s="18"/>
      <c r="M128" s="90" t="s">
        <v>0</v>
      </c>
      <c r="N128" s="91" t="s">
        <v>30</v>
      </c>
      <c r="O128" s="92">
        <v>0.26400000000000001</v>
      </c>
      <c r="P128" s="92">
        <f t="shared" si="21"/>
        <v>0.26400000000000001</v>
      </c>
      <c r="Q128" s="92">
        <v>2.3400000000000001E-2</v>
      </c>
      <c r="R128" s="92">
        <f t="shared" si="22"/>
        <v>2.3400000000000001E-2</v>
      </c>
      <c r="S128" s="92">
        <v>0</v>
      </c>
      <c r="T128" s="93">
        <f t="shared" si="23"/>
        <v>0</v>
      </c>
      <c r="U128" s="17"/>
      <c r="V128" s="17"/>
      <c r="W128" s="17"/>
      <c r="X128" s="17"/>
      <c r="Y128" s="17"/>
      <c r="Z128" s="17"/>
      <c r="AA128" s="17"/>
      <c r="AB128" s="17"/>
      <c r="AC128" s="17"/>
      <c r="AD128" s="17"/>
      <c r="AE128" s="17"/>
      <c r="AR128" s="94" t="s">
        <v>93</v>
      </c>
      <c r="AT128" s="94" t="s">
        <v>72</v>
      </c>
      <c r="AU128" s="94" t="s">
        <v>45</v>
      </c>
      <c r="AY128" s="9" t="s">
        <v>70</v>
      </c>
      <c r="BE128" s="95">
        <f t="shared" si="24"/>
        <v>0</v>
      </c>
      <c r="BF128" s="95">
        <f t="shared" si="25"/>
        <v>0</v>
      </c>
      <c r="BG128" s="95">
        <f t="shared" si="26"/>
        <v>0</v>
      </c>
      <c r="BH128" s="95">
        <f t="shared" si="27"/>
        <v>0</v>
      </c>
      <c r="BI128" s="95">
        <f t="shared" si="28"/>
        <v>0</v>
      </c>
      <c r="BJ128" s="9" t="s">
        <v>44</v>
      </c>
      <c r="BK128" s="95">
        <f t="shared" si="29"/>
        <v>0</v>
      </c>
      <c r="BL128" s="9" t="s">
        <v>93</v>
      </c>
      <c r="BM128" s="94" t="s">
        <v>223</v>
      </c>
    </row>
    <row r="129" spans="1:65" s="2" customFormat="1" ht="48">
      <c r="A129" s="17"/>
      <c r="B129" s="82"/>
      <c r="C129" s="83" t="s">
        <v>107</v>
      </c>
      <c r="D129" s="83" t="s">
        <v>72</v>
      </c>
      <c r="E129" s="84" t="s">
        <v>224</v>
      </c>
      <c r="F129" s="85" t="s">
        <v>225</v>
      </c>
      <c r="G129" s="86" t="s">
        <v>73</v>
      </c>
      <c r="H129" s="87">
        <v>3</v>
      </c>
      <c r="I129" s="129"/>
      <c r="J129" s="88">
        <f t="shared" si="20"/>
        <v>0</v>
      </c>
      <c r="K129" s="89"/>
      <c r="L129" s="18"/>
      <c r="M129" s="90" t="s">
        <v>0</v>
      </c>
      <c r="N129" s="91" t="s">
        <v>30</v>
      </c>
      <c r="O129" s="92">
        <v>0.27100000000000002</v>
      </c>
      <c r="P129" s="92">
        <f t="shared" si="21"/>
        <v>0.81300000000000006</v>
      </c>
      <c r="Q129" s="92">
        <v>2.605E-2</v>
      </c>
      <c r="R129" s="92">
        <f t="shared" si="22"/>
        <v>7.8149999999999997E-2</v>
      </c>
      <c r="S129" s="92">
        <v>0</v>
      </c>
      <c r="T129" s="93">
        <f t="shared" si="23"/>
        <v>0</v>
      </c>
      <c r="U129" s="17"/>
      <c r="V129" s="17"/>
      <c r="W129" s="17"/>
      <c r="X129" s="17"/>
      <c r="Y129" s="17"/>
      <c r="Z129" s="17"/>
      <c r="AA129" s="17"/>
      <c r="AB129" s="17"/>
      <c r="AC129" s="17"/>
      <c r="AD129" s="17"/>
      <c r="AE129" s="17"/>
      <c r="AR129" s="94" t="s">
        <v>93</v>
      </c>
      <c r="AT129" s="94" t="s">
        <v>72</v>
      </c>
      <c r="AU129" s="94" t="s">
        <v>45</v>
      </c>
      <c r="AY129" s="9" t="s">
        <v>70</v>
      </c>
      <c r="BE129" s="95">
        <f t="shared" si="24"/>
        <v>0</v>
      </c>
      <c r="BF129" s="95">
        <f t="shared" si="25"/>
        <v>0</v>
      </c>
      <c r="BG129" s="95">
        <f t="shared" si="26"/>
        <v>0</v>
      </c>
      <c r="BH129" s="95">
        <f t="shared" si="27"/>
        <v>0</v>
      </c>
      <c r="BI129" s="95">
        <f t="shared" si="28"/>
        <v>0</v>
      </c>
      <c r="BJ129" s="9" t="s">
        <v>44</v>
      </c>
      <c r="BK129" s="95">
        <f t="shared" si="29"/>
        <v>0</v>
      </c>
      <c r="BL129" s="9" t="s">
        <v>93</v>
      </c>
      <c r="BM129" s="94" t="s">
        <v>226</v>
      </c>
    </row>
    <row r="130" spans="1:65" s="2" customFormat="1" ht="48">
      <c r="A130" s="17"/>
      <c r="B130" s="82"/>
      <c r="C130" s="83" t="s">
        <v>108</v>
      </c>
      <c r="D130" s="83" t="s">
        <v>72</v>
      </c>
      <c r="E130" s="84" t="s">
        <v>227</v>
      </c>
      <c r="F130" s="85" t="s">
        <v>228</v>
      </c>
      <c r="G130" s="86" t="s">
        <v>73</v>
      </c>
      <c r="H130" s="87">
        <v>22</v>
      </c>
      <c r="I130" s="129"/>
      <c r="J130" s="88">
        <f t="shared" si="20"/>
        <v>0</v>
      </c>
      <c r="K130" s="89"/>
      <c r="L130" s="18"/>
      <c r="M130" s="90" t="s">
        <v>0</v>
      </c>
      <c r="N130" s="91" t="s">
        <v>30</v>
      </c>
      <c r="O130" s="92">
        <v>0.30499999999999999</v>
      </c>
      <c r="P130" s="92">
        <f t="shared" si="21"/>
        <v>6.71</v>
      </c>
      <c r="Q130" s="92">
        <v>3.7199999999999997E-2</v>
      </c>
      <c r="R130" s="92">
        <f t="shared" si="22"/>
        <v>0.81839999999999991</v>
      </c>
      <c r="S130" s="92">
        <v>0</v>
      </c>
      <c r="T130" s="93">
        <f t="shared" si="23"/>
        <v>0</v>
      </c>
      <c r="U130" s="17"/>
      <c r="V130" s="17"/>
      <c r="W130" s="17"/>
      <c r="X130" s="17"/>
      <c r="Y130" s="17"/>
      <c r="Z130" s="17"/>
      <c r="AA130" s="17"/>
      <c r="AB130" s="17"/>
      <c r="AC130" s="17"/>
      <c r="AD130" s="17"/>
      <c r="AE130" s="17"/>
      <c r="AR130" s="94" t="s">
        <v>93</v>
      </c>
      <c r="AT130" s="94" t="s">
        <v>72</v>
      </c>
      <c r="AU130" s="94" t="s">
        <v>45</v>
      </c>
      <c r="AY130" s="9" t="s">
        <v>70</v>
      </c>
      <c r="BE130" s="95">
        <f t="shared" si="24"/>
        <v>0</v>
      </c>
      <c r="BF130" s="95">
        <f t="shared" si="25"/>
        <v>0</v>
      </c>
      <c r="BG130" s="95">
        <f t="shared" si="26"/>
        <v>0</v>
      </c>
      <c r="BH130" s="95">
        <f t="shared" si="27"/>
        <v>0</v>
      </c>
      <c r="BI130" s="95">
        <f t="shared" si="28"/>
        <v>0</v>
      </c>
      <c r="BJ130" s="9" t="s">
        <v>44</v>
      </c>
      <c r="BK130" s="95">
        <f t="shared" si="29"/>
        <v>0</v>
      </c>
      <c r="BL130" s="9" t="s">
        <v>93</v>
      </c>
      <c r="BM130" s="94" t="s">
        <v>229</v>
      </c>
    </row>
    <row r="131" spans="1:65" s="2" customFormat="1" ht="48">
      <c r="A131" s="17"/>
      <c r="B131" s="82"/>
      <c r="C131" s="83" t="s">
        <v>109</v>
      </c>
      <c r="D131" s="83" t="s">
        <v>72</v>
      </c>
      <c r="E131" s="84" t="s">
        <v>230</v>
      </c>
      <c r="F131" s="85" t="s">
        <v>231</v>
      </c>
      <c r="G131" s="86" t="s">
        <v>73</v>
      </c>
      <c r="H131" s="87">
        <v>2</v>
      </c>
      <c r="I131" s="129"/>
      <c r="J131" s="88">
        <f t="shared" si="20"/>
        <v>0</v>
      </c>
      <c r="K131" s="89"/>
      <c r="L131" s="18"/>
      <c r="M131" s="90" t="s">
        <v>0</v>
      </c>
      <c r="N131" s="91" t="s">
        <v>30</v>
      </c>
      <c r="O131" s="92">
        <v>0.29599999999999999</v>
      </c>
      <c r="P131" s="92">
        <f t="shared" si="21"/>
        <v>0.59199999999999997</v>
      </c>
      <c r="Q131" s="92">
        <v>3.4279999999999998E-2</v>
      </c>
      <c r="R131" s="92">
        <f t="shared" si="22"/>
        <v>6.8559999999999996E-2</v>
      </c>
      <c r="S131" s="92">
        <v>0</v>
      </c>
      <c r="T131" s="93">
        <f t="shared" si="23"/>
        <v>0</v>
      </c>
      <c r="U131" s="17"/>
      <c r="V131" s="17"/>
      <c r="W131" s="17"/>
      <c r="X131" s="17"/>
      <c r="Y131" s="17"/>
      <c r="Z131" s="17"/>
      <c r="AA131" s="17"/>
      <c r="AB131" s="17"/>
      <c r="AC131" s="17"/>
      <c r="AD131" s="17"/>
      <c r="AE131" s="17"/>
      <c r="AR131" s="94" t="s">
        <v>93</v>
      </c>
      <c r="AT131" s="94" t="s">
        <v>72</v>
      </c>
      <c r="AU131" s="94" t="s">
        <v>45</v>
      </c>
      <c r="AY131" s="9" t="s">
        <v>70</v>
      </c>
      <c r="BE131" s="95">
        <f t="shared" si="24"/>
        <v>0</v>
      </c>
      <c r="BF131" s="95">
        <f t="shared" si="25"/>
        <v>0</v>
      </c>
      <c r="BG131" s="95">
        <f t="shared" si="26"/>
        <v>0</v>
      </c>
      <c r="BH131" s="95">
        <f t="shared" si="27"/>
        <v>0</v>
      </c>
      <c r="BI131" s="95">
        <f t="shared" si="28"/>
        <v>0</v>
      </c>
      <c r="BJ131" s="9" t="s">
        <v>44</v>
      </c>
      <c r="BK131" s="95">
        <f t="shared" si="29"/>
        <v>0</v>
      </c>
      <c r="BL131" s="9" t="s">
        <v>93</v>
      </c>
      <c r="BM131" s="94" t="s">
        <v>232</v>
      </c>
    </row>
    <row r="132" spans="1:65" s="2" customFormat="1" ht="48">
      <c r="A132" s="17"/>
      <c r="B132" s="82"/>
      <c r="C132" s="83" t="s">
        <v>110</v>
      </c>
      <c r="D132" s="83" t="s">
        <v>72</v>
      </c>
      <c r="E132" s="84" t="s">
        <v>233</v>
      </c>
      <c r="F132" s="85" t="s">
        <v>234</v>
      </c>
      <c r="G132" s="86" t="s">
        <v>73</v>
      </c>
      <c r="H132" s="87">
        <v>4</v>
      </c>
      <c r="I132" s="129"/>
      <c r="J132" s="88">
        <f t="shared" si="20"/>
        <v>0</v>
      </c>
      <c r="K132" s="89"/>
      <c r="L132" s="18"/>
      <c r="M132" s="90" t="s">
        <v>0</v>
      </c>
      <c r="N132" s="91" t="s">
        <v>30</v>
      </c>
      <c r="O132" s="92">
        <v>0.308</v>
      </c>
      <c r="P132" s="92">
        <f t="shared" si="21"/>
        <v>1.232</v>
      </c>
      <c r="Q132" s="92">
        <v>3.8289999999999998E-2</v>
      </c>
      <c r="R132" s="92">
        <f t="shared" si="22"/>
        <v>0.15315999999999999</v>
      </c>
      <c r="S132" s="92">
        <v>0</v>
      </c>
      <c r="T132" s="93">
        <f t="shared" si="23"/>
        <v>0</v>
      </c>
      <c r="U132" s="17"/>
      <c r="V132" s="17"/>
      <c r="W132" s="17"/>
      <c r="X132" s="17"/>
      <c r="Y132" s="17"/>
      <c r="Z132" s="17"/>
      <c r="AA132" s="17"/>
      <c r="AB132" s="17"/>
      <c r="AC132" s="17"/>
      <c r="AD132" s="17"/>
      <c r="AE132" s="17"/>
      <c r="AR132" s="94" t="s">
        <v>93</v>
      </c>
      <c r="AT132" s="94" t="s">
        <v>72</v>
      </c>
      <c r="AU132" s="94" t="s">
        <v>45</v>
      </c>
      <c r="AY132" s="9" t="s">
        <v>70</v>
      </c>
      <c r="BE132" s="95">
        <f t="shared" si="24"/>
        <v>0</v>
      </c>
      <c r="BF132" s="95">
        <f t="shared" si="25"/>
        <v>0</v>
      </c>
      <c r="BG132" s="95">
        <f t="shared" si="26"/>
        <v>0</v>
      </c>
      <c r="BH132" s="95">
        <f t="shared" si="27"/>
        <v>0</v>
      </c>
      <c r="BI132" s="95">
        <f t="shared" si="28"/>
        <v>0</v>
      </c>
      <c r="BJ132" s="9" t="s">
        <v>44</v>
      </c>
      <c r="BK132" s="95">
        <f t="shared" si="29"/>
        <v>0</v>
      </c>
      <c r="BL132" s="9" t="s">
        <v>93</v>
      </c>
      <c r="BM132" s="94" t="s">
        <v>235</v>
      </c>
    </row>
    <row r="133" spans="1:65" s="2" customFormat="1" ht="36">
      <c r="A133" s="17"/>
      <c r="B133" s="82"/>
      <c r="C133" s="83" t="s">
        <v>111</v>
      </c>
      <c r="D133" s="83" t="s">
        <v>72</v>
      </c>
      <c r="E133" s="84" t="s">
        <v>236</v>
      </c>
      <c r="F133" s="85" t="s">
        <v>237</v>
      </c>
      <c r="G133" s="86" t="s">
        <v>84</v>
      </c>
      <c r="H133" s="87">
        <v>104.34</v>
      </c>
      <c r="I133" s="129"/>
      <c r="J133" s="88">
        <f t="shared" si="20"/>
        <v>0</v>
      </c>
      <c r="K133" s="89"/>
      <c r="L133" s="18"/>
      <c r="M133" s="90" t="s">
        <v>0</v>
      </c>
      <c r="N133" s="91" t="s">
        <v>30</v>
      </c>
      <c r="O133" s="92">
        <v>3.1E-2</v>
      </c>
      <c r="P133" s="92">
        <f t="shared" si="21"/>
        <v>3.23454</v>
      </c>
      <c r="Q133" s="92">
        <v>0</v>
      </c>
      <c r="R133" s="92">
        <f t="shared" si="22"/>
        <v>0</v>
      </c>
      <c r="S133" s="92">
        <v>0</v>
      </c>
      <c r="T133" s="93">
        <f t="shared" si="23"/>
        <v>0</v>
      </c>
      <c r="U133" s="17"/>
      <c r="V133" s="17"/>
      <c r="W133" s="17"/>
      <c r="X133" s="17"/>
      <c r="Y133" s="17"/>
      <c r="Z133" s="17"/>
      <c r="AA133" s="17"/>
      <c r="AB133" s="17"/>
      <c r="AC133" s="17"/>
      <c r="AD133" s="17"/>
      <c r="AE133" s="17"/>
      <c r="AR133" s="94" t="s">
        <v>93</v>
      </c>
      <c r="AT133" s="94" t="s">
        <v>72</v>
      </c>
      <c r="AU133" s="94" t="s">
        <v>45</v>
      </c>
      <c r="AY133" s="9" t="s">
        <v>70</v>
      </c>
      <c r="BE133" s="95">
        <f t="shared" si="24"/>
        <v>0</v>
      </c>
      <c r="BF133" s="95">
        <f t="shared" si="25"/>
        <v>0</v>
      </c>
      <c r="BG133" s="95">
        <f t="shared" si="26"/>
        <v>0</v>
      </c>
      <c r="BH133" s="95">
        <f t="shared" si="27"/>
        <v>0</v>
      </c>
      <c r="BI133" s="95">
        <f t="shared" si="28"/>
        <v>0</v>
      </c>
      <c r="BJ133" s="9" t="s">
        <v>44</v>
      </c>
      <c r="BK133" s="95">
        <f t="shared" si="29"/>
        <v>0</v>
      </c>
      <c r="BL133" s="9" t="s">
        <v>93</v>
      </c>
      <c r="BM133" s="94" t="s">
        <v>238</v>
      </c>
    </row>
    <row r="134" spans="1:65" s="2" customFormat="1" ht="24">
      <c r="A134" s="17"/>
      <c r="B134" s="82"/>
      <c r="C134" s="83" t="s">
        <v>112</v>
      </c>
      <c r="D134" s="83" t="s">
        <v>72</v>
      </c>
      <c r="E134" s="84" t="s">
        <v>239</v>
      </c>
      <c r="F134" s="85" t="s">
        <v>240</v>
      </c>
      <c r="G134" s="86" t="s">
        <v>73</v>
      </c>
      <c r="H134" s="87">
        <v>80</v>
      </c>
      <c r="I134" s="129"/>
      <c r="J134" s="88">
        <f t="shared" si="20"/>
        <v>0</v>
      </c>
      <c r="K134" s="89"/>
      <c r="L134" s="18"/>
      <c r="M134" s="90" t="s">
        <v>0</v>
      </c>
      <c r="N134" s="91" t="s">
        <v>30</v>
      </c>
      <c r="O134" s="92">
        <v>2.9000000000000001E-2</v>
      </c>
      <c r="P134" s="92">
        <f t="shared" si="21"/>
        <v>2.3200000000000003</v>
      </c>
      <c r="Q134" s="92">
        <v>1.0000000000000001E-5</v>
      </c>
      <c r="R134" s="92">
        <f t="shared" si="22"/>
        <v>8.0000000000000004E-4</v>
      </c>
      <c r="S134" s="92">
        <v>7.5000000000000002E-4</v>
      </c>
      <c r="T134" s="93">
        <f t="shared" si="23"/>
        <v>0.06</v>
      </c>
      <c r="U134" s="17"/>
      <c r="V134" s="17"/>
      <c r="W134" s="17"/>
      <c r="X134" s="17"/>
      <c r="Y134" s="17"/>
      <c r="Z134" s="17"/>
      <c r="AA134" s="17"/>
      <c r="AB134" s="17"/>
      <c r="AC134" s="17"/>
      <c r="AD134" s="17"/>
      <c r="AE134" s="17"/>
      <c r="AR134" s="94" t="s">
        <v>93</v>
      </c>
      <c r="AT134" s="94" t="s">
        <v>72</v>
      </c>
      <c r="AU134" s="94" t="s">
        <v>45</v>
      </c>
      <c r="AY134" s="9" t="s">
        <v>70</v>
      </c>
      <c r="BE134" s="95">
        <f t="shared" si="24"/>
        <v>0</v>
      </c>
      <c r="BF134" s="95">
        <f t="shared" si="25"/>
        <v>0</v>
      </c>
      <c r="BG134" s="95">
        <f t="shared" si="26"/>
        <v>0</v>
      </c>
      <c r="BH134" s="95">
        <f t="shared" si="27"/>
        <v>0</v>
      </c>
      <c r="BI134" s="95">
        <f t="shared" si="28"/>
        <v>0</v>
      </c>
      <c r="BJ134" s="9" t="s">
        <v>44</v>
      </c>
      <c r="BK134" s="95">
        <f t="shared" si="29"/>
        <v>0</v>
      </c>
      <c r="BL134" s="9" t="s">
        <v>93</v>
      </c>
      <c r="BM134" s="94" t="s">
        <v>241</v>
      </c>
    </row>
    <row r="135" spans="1:65" s="2" customFormat="1" ht="24">
      <c r="A135" s="17"/>
      <c r="B135" s="82"/>
      <c r="C135" s="83" t="s">
        <v>113</v>
      </c>
      <c r="D135" s="83" t="s">
        <v>72</v>
      </c>
      <c r="E135" s="84" t="s">
        <v>242</v>
      </c>
      <c r="F135" s="85" t="s">
        <v>243</v>
      </c>
      <c r="G135" s="86" t="s">
        <v>84</v>
      </c>
      <c r="H135" s="87">
        <v>442.8</v>
      </c>
      <c r="I135" s="129"/>
      <c r="J135" s="88">
        <f t="shared" si="20"/>
        <v>0</v>
      </c>
      <c r="K135" s="89"/>
      <c r="L135" s="18"/>
      <c r="M135" s="90" t="s">
        <v>0</v>
      </c>
      <c r="N135" s="91" t="s">
        <v>30</v>
      </c>
      <c r="O135" s="92">
        <v>5.1999999999999998E-2</v>
      </c>
      <c r="P135" s="92">
        <f t="shared" si="21"/>
        <v>23.025600000000001</v>
      </c>
      <c r="Q135" s="92">
        <v>0</v>
      </c>
      <c r="R135" s="92">
        <f t="shared" si="22"/>
        <v>0</v>
      </c>
      <c r="S135" s="92">
        <v>0</v>
      </c>
      <c r="T135" s="93">
        <f t="shared" si="23"/>
        <v>0</v>
      </c>
      <c r="U135" s="17"/>
      <c r="V135" s="17"/>
      <c r="W135" s="17"/>
      <c r="X135" s="17"/>
      <c r="Y135" s="17"/>
      <c r="Z135" s="17"/>
      <c r="AA135" s="17"/>
      <c r="AB135" s="17"/>
      <c r="AC135" s="17"/>
      <c r="AD135" s="17"/>
      <c r="AE135" s="17"/>
      <c r="AR135" s="94" t="s">
        <v>93</v>
      </c>
      <c r="AT135" s="94" t="s">
        <v>72</v>
      </c>
      <c r="AU135" s="94" t="s">
        <v>45</v>
      </c>
      <c r="AY135" s="9" t="s">
        <v>70</v>
      </c>
      <c r="BE135" s="95">
        <f t="shared" si="24"/>
        <v>0</v>
      </c>
      <c r="BF135" s="95">
        <f t="shared" si="25"/>
        <v>0</v>
      </c>
      <c r="BG135" s="95">
        <f t="shared" si="26"/>
        <v>0</v>
      </c>
      <c r="BH135" s="95">
        <f t="shared" si="27"/>
        <v>0</v>
      </c>
      <c r="BI135" s="95">
        <f t="shared" si="28"/>
        <v>0</v>
      </c>
      <c r="BJ135" s="9" t="s">
        <v>44</v>
      </c>
      <c r="BK135" s="95">
        <f t="shared" si="29"/>
        <v>0</v>
      </c>
      <c r="BL135" s="9" t="s">
        <v>93</v>
      </c>
      <c r="BM135" s="94" t="s">
        <v>244</v>
      </c>
    </row>
    <row r="136" spans="1:65" s="2" customFormat="1" ht="48">
      <c r="A136" s="17"/>
      <c r="B136" s="82"/>
      <c r="C136" s="83" t="s">
        <v>114</v>
      </c>
      <c r="D136" s="83" t="s">
        <v>72</v>
      </c>
      <c r="E136" s="84" t="s">
        <v>245</v>
      </c>
      <c r="F136" s="85" t="s">
        <v>246</v>
      </c>
      <c r="G136" s="86" t="s">
        <v>88</v>
      </c>
      <c r="H136" s="87">
        <v>1.306</v>
      </c>
      <c r="I136" s="129"/>
      <c r="J136" s="88">
        <f t="shared" si="20"/>
        <v>0</v>
      </c>
      <c r="K136" s="89"/>
      <c r="L136" s="18"/>
      <c r="M136" s="90" t="s">
        <v>0</v>
      </c>
      <c r="N136" s="91" t="s">
        <v>30</v>
      </c>
      <c r="O136" s="92">
        <v>3.0750000000000002</v>
      </c>
      <c r="P136" s="92">
        <f t="shared" si="21"/>
        <v>4.0159500000000001</v>
      </c>
      <c r="Q136" s="92">
        <v>0</v>
      </c>
      <c r="R136" s="92">
        <f t="shared" si="22"/>
        <v>0</v>
      </c>
      <c r="S136" s="92">
        <v>0</v>
      </c>
      <c r="T136" s="93">
        <f t="shared" si="23"/>
        <v>0</v>
      </c>
      <c r="U136" s="17"/>
      <c r="V136" s="17"/>
      <c r="W136" s="17"/>
      <c r="X136" s="17"/>
      <c r="Y136" s="17"/>
      <c r="Z136" s="17"/>
      <c r="AA136" s="17"/>
      <c r="AB136" s="17"/>
      <c r="AC136" s="17"/>
      <c r="AD136" s="17"/>
      <c r="AE136" s="17"/>
      <c r="AR136" s="94" t="s">
        <v>93</v>
      </c>
      <c r="AT136" s="94" t="s">
        <v>72</v>
      </c>
      <c r="AU136" s="94" t="s">
        <v>45</v>
      </c>
      <c r="AY136" s="9" t="s">
        <v>70</v>
      </c>
      <c r="BE136" s="95">
        <f t="shared" si="24"/>
        <v>0</v>
      </c>
      <c r="BF136" s="95">
        <f t="shared" si="25"/>
        <v>0</v>
      </c>
      <c r="BG136" s="95">
        <f t="shared" si="26"/>
        <v>0</v>
      </c>
      <c r="BH136" s="95">
        <f t="shared" si="27"/>
        <v>0</v>
      </c>
      <c r="BI136" s="95">
        <f t="shared" si="28"/>
        <v>0</v>
      </c>
      <c r="BJ136" s="9" t="s">
        <v>44</v>
      </c>
      <c r="BK136" s="95">
        <f t="shared" si="29"/>
        <v>0</v>
      </c>
      <c r="BL136" s="9" t="s">
        <v>93</v>
      </c>
      <c r="BM136" s="94" t="s">
        <v>247</v>
      </c>
    </row>
    <row r="137" spans="1:65" s="7" customFormat="1" ht="22.9" customHeight="1">
      <c r="B137" s="72"/>
      <c r="D137" s="73" t="s">
        <v>42</v>
      </c>
      <c r="E137" s="96" t="s">
        <v>122</v>
      </c>
      <c r="F137" s="96" t="s">
        <v>123</v>
      </c>
      <c r="J137" s="97">
        <f>BK137</f>
        <v>0</v>
      </c>
      <c r="L137" s="72"/>
      <c r="M137" s="76"/>
      <c r="N137" s="77"/>
      <c r="O137" s="77"/>
      <c r="P137" s="78">
        <f>SUM(P138:P139)</f>
        <v>26.508000000000003</v>
      </c>
      <c r="Q137" s="77"/>
      <c r="R137" s="78">
        <f>SUM(R138:R139)</f>
        <v>2.0676E-2</v>
      </c>
      <c r="S137" s="77"/>
      <c r="T137" s="79">
        <f>SUM(T138:T139)</f>
        <v>0</v>
      </c>
      <c r="AR137" s="73" t="s">
        <v>45</v>
      </c>
      <c r="AT137" s="80" t="s">
        <v>42</v>
      </c>
      <c r="AU137" s="80" t="s">
        <v>44</v>
      </c>
      <c r="AY137" s="73" t="s">
        <v>70</v>
      </c>
      <c r="BK137" s="81">
        <f>SUM(BK138:BK139)</f>
        <v>0</v>
      </c>
    </row>
    <row r="138" spans="1:65" s="2" customFormat="1" ht="36">
      <c r="A138" s="17"/>
      <c r="B138" s="82"/>
      <c r="C138" s="83" t="s">
        <v>115</v>
      </c>
      <c r="D138" s="83" t="s">
        <v>72</v>
      </c>
      <c r="E138" s="84" t="s">
        <v>248</v>
      </c>
      <c r="F138" s="85" t="s">
        <v>249</v>
      </c>
      <c r="G138" s="86" t="s">
        <v>106</v>
      </c>
      <c r="H138" s="87">
        <v>43.2</v>
      </c>
      <c r="I138" s="129"/>
      <c r="J138" s="88">
        <f>ROUND(I138*H138,2)</f>
        <v>0</v>
      </c>
      <c r="K138" s="89"/>
      <c r="L138" s="18"/>
      <c r="M138" s="90" t="s">
        <v>0</v>
      </c>
      <c r="N138" s="91" t="s">
        <v>30</v>
      </c>
      <c r="O138" s="92">
        <v>2.8000000000000001E-2</v>
      </c>
      <c r="P138" s="92">
        <f>O138*H138</f>
        <v>1.2096</v>
      </c>
      <c r="Q138" s="92">
        <v>2.0000000000000002E-5</v>
      </c>
      <c r="R138" s="92">
        <f>Q138*H138</f>
        <v>8.6400000000000008E-4</v>
      </c>
      <c r="S138" s="92">
        <v>0</v>
      </c>
      <c r="T138" s="93">
        <f>S138*H138</f>
        <v>0</v>
      </c>
      <c r="U138" s="17"/>
      <c r="V138" s="17"/>
      <c r="W138" s="17"/>
      <c r="X138" s="17"/>
      <c r="Y138" s="17"/>
      <c r="Z138" s="17"/>
      <c r="AA138" s="17"/>
      <c r="AB138" s="17"/>
      <c r="AC138" s="17"/>
      <c r="AD138" s="17"/>
      <c r="AE138" s="17"/>
      <c r="AR138" s="94" t="s">
        <v>93</v>
      </c>
      <c r="AT138" s="94" t="s">
        <v>72</v>
      </c>
      <c r="AU138" s="94" t="s">
        <v>45</v>
      </c>
      <c r="AY138" s="9" t="s">
        <v>70</v>
      </c>
      <c r="BE138" s="95">
        <f>IF(N138="základní",J138,0)</f>
        <v>0</v>
      </c>
      <c r="BF138" s="95">
        <f>IF(N138="snížená",J138,0)</f>
        <v>0</v>
      </c>
      <c r="BG138" s="95">
        <f>IF(N138="zákl. přenesená",J138,0)</f>
        <v>0</v>
      </c>
      <c r="BH138" s="95">
        <f>IF(N138="sníž. přenesená",J138,0)</f>
        <v>0</v>
      </c>
      <c r="BI138" s="95">
        <f>IF(N138="nulová",J138,0)</f>
        <v>0</v>
      </c>
      <c r="BJ138" s="9" t="s">
        <v>44</v>
      </c>
      <c r="BK138" s="95">
        <f>ROUND(I138*H138,2)</f>
        <v>0</v>
      </c>
      <c r="BL138" s="9" t="s">
        <v>93</v>
      </c>
      <c r="BM138" s="94" t="s">
        <v>250</v>
      </c>
    </row>
    <row r="139" spans="1:65" s="2" customFormat="1" ht="36">
      <c r="A139" s="17"/>
      <c r="B139" s="82"/>
      <c r="C139" s="83" t="s">
        <v>116</v>
      </c>
      <c r="D139" s="83" t="s">
        <v>72</v>
      </c>
      <c r="E139" s="84" t="s">
        <v>251</v>
      </c>
      <c r="F139" s="85" t="s">
        <v>252</v>
      </c>
      <c r="G139" s="86" t="s">
        <v>106</v>
      </c>
      <c r="H139" s="87">
        <v>152.4</v>
      </c>
      <c r="I139" s="129"/>
      <c r="J139" s="88">
        <f>ROUND(I139*H139,2)</f>
        <v>0</v>
      </c>
      <c r="K139" s="89"/>
      <c r="L139" s="18"/>
      <c r="M139" s="90" t="s">
        <v>0</v>
      </c>
      <c r="N139" s="91" t="s">
        <v>30</v>
      </c>
      <c r="O139" s="92">
        <v>0.16600000000000001</v>
      </c>
      <c r="P139" s="92">
        <f>O139*H139</f>
        <v>25.298400000000001</v>
      </c>
      <c r="Q139" s="92">
        <v>1.2999999999999999E-4</v>
      </c>
      <c r="R139" s="92">
        <f>Q139*H139</f>
        <v>1.9812E-2</v>
      </c>
      <c r="S139" s="92">
        <v>0</v>
      </c>
      <c r="T139" s="93">
        <f>S139*H139</f>
        <v>0</v>
      </c>
      <c r="U139" s="17"/>
      <c r="V139" s="17"/>
      <c r="W139" s="17"/>
      <c r="X139" s="17"/>
      <c r="Y139" s="17"/>
      <c r="Z139" s="17"/>
      <c r="AA139" s="17"/>
      <c r="AB139" s="17"/>
      <c r="AC139" s="17"/>
      <c r="AD139" s="17"/>
      <c r="AE139" s="17"/>
      <c r="AR139" s="94" t="s">
        <v>93</v>
      </c>
      <c r="AT139" s="94" t="s">
        <v>72</v>
      </c>
      <c r="AU139" s="94" t="s">
        <v>45</v>
      </c>
      <c r="AY139" s="9" t="s">
        <v>70</v>
      </c>
      <c r="BE139" s="95">
        <f>IF(N139="základní",J139,0)</f>
        <v>0</v>
      </c>
      <c r="BF139" s="95">
        <f>IF(N139="snížená",J139,0)</f>
        <v>0</v>
      </c>
      <c r="BG139" s="95">
        <f>IF(N139="zákl. přenesená",J139,0)</f>
        <v>0</v>
      </c>
      <c r="BH139" s="95">
        <f>IF(N139="sníž. přenesená",J139,0)</f>
        <v>0</v>
      </c>
      <c r="BI139" s="95">
        <f>IF(N139="nulová",J139,0)</f>
        <v>0</v>
      </c>
      <c r="BJ139" s="9" t="s">
        <v>44</v>
      </c>
      <c r="BK139" s="95">
        <f>ROUND(I139*H139,2)</f>
        <v>0</v>
      </c>
      <c r="BL139" s="9" t="s">
        <v>93</v>
      </c>
      <c r="BM139" s="94" t="s">
        <v>253</v>
      </c>
    </row>
    <row r="140" spans="1:65" s="7" customFormat="1" ht="25.9" customHeight="1">
      <c r="B140" s="72"/>
      <c r="D140" s="73" t="s">
        <v>42</v>
      </c>
      <c r="E140" s="74" t="s">
        <v>254</v>
      </c>
      <c r="F140" s="74" t="s">
        <v>255</v>
      </c>
      <c r="J140" s="75">
        <f>BK140</f>
        <v>0</v>
      </c>
      <c r="L140" s="72"/>
      <c r="M140" s="76"/>
      <c r="N140" s="77"/>
      <c r="O140" s="77"/>
      <c r="P140" s="78">
        <f>P141</f>
        <v>0</v>
      </c>
      <c r="Q140" s="77"/>
      <c r="R140" s="78">
        <f>R141</f>
        <v>0</v>
      </c>
      <c r="S140" s="77"/>
      <c r="T140" s="79">
        <f>T141</f>
        <v>0</v>
      </c>
      <c r="AR140" s="73" t="s">
        <v>71</v>
      </c>
      <c r="AT140" s="80" t="s">
        <v>42</v>
      </c>
      <c r="AU140" s="80" t="s">
        <v>43</v>
      </c>
      <c r="AY140" s="73" t="s">
        <v>70</v>
      </c>
      <c r="BK140" s="81">
        <f>BK141</f>
        <v>0</v>
      </c>
    </row>
    <row r="141" spans="1:65" s="2" customFormat="1" ht="24">
      <c r="A141" s="17"/>
      <c r="B141" s="82"/>
      <c r="C141" s="83" t="s">
        <v>117</v>
      </c>
      <c r="D141" s="83" t="s">
        <v>72</v>
      </c>
      <c r="E141" s="84" t="s">
        <v>256</v>
      </c>
      <c r="F141" s="85" t="s">
        <v>257</v>
      </c>
      <c r="G141" s="86" t="s">
        <v>75</v>
      </c>
      <c r="H141" s="87">
        <v>4</v>
      </c>
      <c r="I141" s="129"/>
      <c r="J141" s="88">
        <f>ROUND(I141*H141,2)</f>
        <v>0</v>
      </c>
      <c r="K141" s="89"/>
      <c r="L141" s="18"/>
      <c r="M141" s="98" t="s">
        <v>0</v>
      </c>
      <c r="N141" s="99" t="s">
        <v>30</v>
      </c>
      <c r="O141" s="100">
        <v>0</v>
      </c>
      <c r="P141" s="100">
        <f>O141*H141</f>
        <v>0</v>
      </c>
      <c r="Q141" s="100">
        <v>0</v>
      </c>
      <c r="R141" s="100">
        <f>Q141*H141</f>
        <v>0</v>
      </c>
      <c r="S141" s="100">
        <v>0</v>
      </c>
      <c r="T141" s="101">
        <f>S141*H141</f>
        <v>0</v>
      </c>
      <c r="U141" s="17"/>
      <c r="V141" s="17"/>
      <c r="W141" s="17"/>
      <c r="X141" s="17"/>
      <c r="Y141" s="17"/>
      <c r="Z141" s="17"/>
      <c r="AA141" s="17"/>
      <c r="AB141" s="17"/>
      <c r="AC141" s="17"/>
      <c r="AD141" s="17"/>
      <c r="AE141" s="17"/>
      <c r="AR141" s="94" t="s">
        <v>74</v>
      </c>
      <c r="AT141" s="94" t="s">
        <v>72</v>
      </c>
      <c r="AU141" s="94" t="s">
        <v>44</v>
      </c>
      <c r="AY141" s="9" t="s">
        <v>70</v>
      </c>
      <c r="BE141" s="95">
        <f>IF(N141="základní",J141,0)</f>
        <v>0</v>
      </c>
      <c r="BF141" s="95">
        <f>IF(N141="snížená",J141,0)</f>
        <v>0</v>
      </c>
      <c r="BG141" s="95">
        <f>IF(N141="zákl. přenesená",J141,0)</f>
        <v>0</v>
      </c>
      <c r="BH141" s="95">
        <f>IF(N141="sníž. přenesená",J141,0)</f>
        <v>0</v>
      </c>
      <c r="BI141" s="95">
        <f>IF(N141="nulová",J141,0)</f>
        <v>0</v>
      </c>
      <c r="BJ141" s="9" t="s">
        <v>44</v>
      </c>
      <c r="BK141" s="95">
        <f>ROUND(I141*H141,2)</f>
        <v>0</v>
      </c>
      <c r="BL141" s="9" t="s">
        <v>74</v>
      </c>
      <c r="BM141" s="94" t="s">
        <v>258</v>
      </c>
    </row>
    <row r="142" spans="1:65" s="2" customFormat="1" ht="6.95" customHeight="1">
      <c r="A142" s="17"/>
      <c r="B142" s="20"/>
      <c r="C142" s="21"/>
      <c r="D142" s="21"/>
      <c r="E142" s="21"/>
      <c r="F142" s="21"/>
      <c r="G142" s="21"/>
      <c r="H142" s="21"/>
      <c r="I142" s="21"/>
      <c r="J142" s="21"/>
      <c r="K142" s="21"/>
      <c r="L142" s="18"/>
      <c r="M142" s="17"/>
      <c r="O142" s="17"/>
      <c r="P142" s="17"/>
      <c r="Q142" s="17"/>
      <c r="R142" s="17"/>
      <c r="S142" s="17"/>
      <c r="T142" s="17"/>
      <c r="U142" s="17"/>
      <c r="V142" s="17"/>
      <c r="W142" s="17"/>
      <c r="X142" s="17"/>
      <c r="Y142" s="17"/>
      <c r="Z142" s="17"/>
      <c r="AA142" s="17"/>
      <c r="AB142" s="17"/>
      <c r="AC142" s="17"/>
      <c r="AD142" s="17"/>
      <c r="AE142" s="17"/>
    </row>
  </sheetData>
  <autoFilter ref="C91:K141"/>
  <mergeCells count="11">
    <mergeCell ref="E84:H84"/>
    <mergeCell ref="E7:H7"/>
    <mergeCell ref="E9:H9"/>
    <mergeCell ref="E11:H11"/>
    <mergeCell ref="E29:H29"/>
    <mergeCell ref="E50:H50"/>
    <mergeCell ref="L2:V2"/>
    <mergeCell ref="E52:H52"/>
    <mergeCell ref="E54:H54"/>
    <mergeCell ref="E80:H80"/>
    <mergeCell ref="E82:H8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DÍL 04 - Vytápění</vt:lpstr>
      <vt:lpstr>'DÍL 04 - Vytápění'!Názvy_tisku</vt:lpstr>
      <vt:lpstr>'DÍL 04 - Vytápění'!Oblast_tisku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LAPTOP-NFRAKJ24\Ivan</dc:creator>
  <cp:lastModifiedBy>Renda</cp:lastModifiedBy>
  <dcterms:created xsi:type="dcterms:W3CDTF">2020-06-22T11:21:40Z</dcterms:created>
  <dcterms:modified xsi:type="dcterms:W3CDTF">2020-07-22T09:23:42Z</dcterms:modified>
</cp:coreProperties>
</file>