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\\data\data_proxion\Akce\Nemocnice Broumov\11- Kanalizace a vodovod - Litoš\Dodatek PD 17.7.2020\"/>
    </mc:Choice>
  </mc:AlternateContent>
  <xr:revisionPtr revIDLastSave="0" documentId="13_ncr:1_{3FC0A41C-AE3C-4F22-917F-7665D3896F3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ZT - Zdravotní technika" sheetId="2" r:id="rId2"/>
    <sheet name="Pokyny pro vyplnění" sheetId="3" r:id="rId3"/>
  </sheets>
  <definedNames>
    <definedName name="_xlnm._FilterDatabase" localSheetId="1" hidden="1">'ZT - Zdravotní technika'!$C$86:$K$228</definedName>
    <definedName name="_xlnm.Print_Titles" localSheetId="0">'Rekapitulace stavby'!$49:$49</definedName>
    <definedName name="_xlnm.Print_Titles" localSheetId="1">'ZT - Zdravotní technika'!$86:$86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'ZT - Zdravotní technika'!$C$4:$J$36,'ZT - Zdravotní technika'!$C$42:$J$68,'ZT - Zdravotní technika'!$C$74:$K$228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2" i="1" l="1"/>
  <c r="AX52" i="1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T226" i="2"/>
  <c r="R227" i="2"/>
  <c r="R226" i="2"/>
  <c r="P227" i="2"/>
  <c r="P226" i="2" s="1"/>
  <c r="BK227" i="2"/>
  <c r="BK226" i="2" s="1"/>
  <c r="J226" i="2" s="1"/>
  <c r="J67" i="2" s="1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R219" i="2" s="1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BK219" i="2" s="1"/>
  <c r="J219" i="2" s="1"/>
  <c r="J66" i="2" s="1"/>
  <c r="J221" i="2"/>
  <c r="BE221" i="2"/>
  <c r="BI220" i="2"/>
  <c r="BH220" i="2"/>
  <c r="BG220" i="2"/>
  <c r="BF220" i="2"/>
  <c r="T220" i="2"/>
  <c r="T219" i="2"/>
  <c r="R220" i="2"/>
  <c r="P220" i="2"/>
  <c r="P219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R179" i="2" s="1"/>
  <c r="P181" i="2"/>
  <c r="BK181" i="2"/>
  <c r="BK179" i="2" s="1"/>
  <c r="J179" i="2" s="1"/>
  <c r="J65" i="2" s="1"/>
  <c r="J181" i="2"/>
  <c r="BE181" i="2"/>
  <c r="BI180" i="2"/>
  <c r="BH180" i="2"/>
  <c r="BG180" i="2"/>
  <c r="BF180" i="2"/>
  <c r="T180" i="2"/>
  <c r="T179" i="2"/>
  <c r="R180" i="2"/>
  <c r="P180" i="2"/>
  <c r="P179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BK140" i="2" s="1"/>
  <c r="J140" i="2" s="1"/>
  <c r="J64" i="2" s="1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T140" i="2"/>
  <c r="R141" i="2"/>
  <c r="R140" i="2"/>
  <c r="P141" i="2"/>
  <c r="P140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T104" i="2"/>
  <c r="T103" i="2" s="1"/>
  <c r="R105" i="2"/>
  <c r="R104" i="2" s="1"/>
  <c r="R103" i="2" s="1"/>
  <c r="P105" i="2"/>
  <c r="P104" i="2"/>
  <c r="BK105" i="2"/>
  <c r="BK104" i="2" s="1"/>
  <c r="J105" i="2"/>
  <c r="BE105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T98" i="2"/>
  <c r="R99" i="2"/>
  <c r="R98" i="2"/>
  <c r="P99" i="2"/>
  <c r="P98" i="2"/>
  <c r="BK99" i="2"/>
  <c r="BK98" i="2"/>
  <c r="J98" i="2" s="1"/>
  <c r="J61" i="2" s="1"/>
  <c r="J99" i="2"/>
  <c r="BE99" i="2" s="1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R94" i="2" s="1"/>
  <c r="P96" i="2"/>
  <c r="BK96" i="2"/>
  <c r="J96" i="2"/>
  <c r="BE96" i="2"/>
  <c r="BI95" i="2"/>
  <c r="BH95" i="2"/>
  <c r="BG95" i="2"/>
  <c r="BF95" i="2"/>
  <c r="T95" i="2"/>
  <c r="T94" i="2"/>
  <c r="R95" i="2"/>
  <c r="P95" i="2"/>
  <c r="P94" i="2"/>
  <c r="BK95" i="2"/>
  <c r="BK94" i="2"/>
  <c r="J94" i="2" s="1"/>
  <c r="J60" i="2" s="1"/>
  <c r="J95" i="2"/>
  <c r="BE95" i="2" s="1"/>
  <c r="BI93" i="2"/>
  <c r="BH93" i="2"/>
  <c r="BG93" i="2"/>
  <c r="BF93" i="2"/>
  <c r="T93" i="2"/>
  <c r="R93" i="2"/>
  <c r="P93" i="2"/>
  <c r="BK93" i="2"/>
  <c r="BK91" i="2" s="1"/>
  <c r="J91" i="2" s="1"/>
  <c r="J59" i="2" s="1"/>
  <c r="J93" i="2"/>
  <c r="BE93" i="2"/>
  <c r="BI92" i="2"/>
  <c r="BH92" i="2"/>
  <c r="BG92" i="2"/>
  <c r="BF92" i="2"/>
  <c r="T92" i="2"/>
  <c r="T91" i="2"/>
  <c r="R92" i="2"/>
  <c r="R91" i="2"/>
  <c r="P92" i="2"/>
  <c r="P91" i="2"/>
  <c r="BK92" i="2"/>
  <c r="J92" i="2"/>
  <c r="BE92" i="2" s="1"/>
  <c r="BI90" i="2"/>
  <c r="F34" i="2"/>
  <c r="BD52" i="1" s="1"/>
  <c r="BD51" i="1" s="1"/>
  <c r="W30" i="1" s="1"/>
  <c r="BH90" i="2"/>
  <c r="F33" i="2" s="1"/>
  <c r="BC52" i="1" s="1"/>
  <c r="BC51" i="1" s="1"/>
  <c r="BG90" i="2"/>
  <c r="F32" i="2"/>
  <c r="BB52" i="1" s="1"/>
  <c r="BB51" i="1" s="1"/>
  <c r="BF90" i="2"/>
  <c r="J31" i="2" s="1"/>
  <c r="AW52" i="1" s="1"/>
  <c r="T90" i="2"/>
  <c r="T89" i="2"/>
  <c r="T88" i="2" s="1"/>
  <c r="T87" i="2" s="1"/>
  <c r="R90" i="2"/>
  <c r="R89" i="2"/>
  <c r="R88" i="2" s="1"/>
  <c r="R87" i="2" s="1"/>
  <c r="P90" i="2"/>
  <c r="P89" i="2"/>
  <c r="P88" i="2" s="1"/>
  <c r="BK90" i="2"/>
  <c r="BK89" i="2" s="1"/>
  <c r="J90" i="2"/>
  <c r="BE90" i="2" s="1"/>
  <c r="F81" i="2"/>
  <c r="E79" i="2"/>
  <c r="F49" i="2"/>
  <c r="E47" i="2"/>
  <c r="J21" i="2"/>
  <c r="E21" i="2"/>
  <c r="J83" i="2" s="1"/>
  <c r="J51" i="2"/>
  <c r="J20" i="2"/>
  <c r="J18" i="2"/>
  <c r="E18" i="2"/>
  <c r="F52" i="2" s="1"/>
  <c r="F84" i="2"/>
  <c r="J17" i="2"/>
  <c r="J15" i="2"/>
  <c r="E15" i="2"/>
  <c r="F83" i="2" s="1"/>
  <c r="J14" i="2"/>
  <c r="J12" i="2"/>
  <c r="J81" i="2" s="1"/>
  <c r="E7" i="2"/>
  <c r="E45" i="2" s="1"/>
  <c r="E77" i="2"/>
  <c r="AS51" i="1"/>
  <c r="L47" i="1"/>
  <c r="AM46" i="1"/>
  <c r="L46" i="1"/>
  <c r="AM44" i="1"/>
  <c r="L44" i="1"/>
  <c r="L42" i="1"/>
  <c r="L41" i="1"/>
  <c r="AX51" i="1" l="1"/>
  <c r="W28" i="1"/>
  <c r="P103" i="2"/>
  <c r="P87" i="2" s="1"/>
  <c r="AU52" i="1" s="1"/>
  <c r="AU51" i="1" s="1"/>
  <c r="BK88" i="2"/>
  <c r="J89" i="2"/>
  <c r="J58" i="2" s="1"/>
  <c r="BK103" i="2"/>
  <c r="J103" i="2" s="1"/>
  <c r="J62" i="2" s="1"/>
  <c r="J104" i="2"/>
  <c r="J63" i="2" s="1"/>
  <c r="W29" i="1"/>
  <c r="AY51" i="1"/>
  <c r="J30" i="2"/>
  <c r="AV52" i="1" s="1"/>
  <c r="AT52" i="1" s="1"/>
  <c r="F30" i="2"/>
  <c r="AZ52" i="1" s="1"/>
  <c r="AZ51" i="1" s="1"/>
  <c r="F31" i="2"/>
  <c r="BA52" i="1" s="1"/>
  <c r="BA51" i="1" s="1"/>
  <c r="J49" i="2"/>
  <c r="F51" i="2"/>
  <c r="W26" i="1" l="1"/>
  <c r="AV51" i="1"/>
  <c r="W27" i="1"/>
  <c r="AW51" i="1"/>
  <c r="AK27" i="1" s="1"/>
  <c r="J88" i="2"/>
  <c r="J57" i="2" s="1"/>
  <c r="BK87" i="2"/>
  <c r="J87" i="2" s="1"/>
  <c r="J56" i="2" l="1"/>
  <c r="J27" i="2"/>
  <c r="AK26" i="1"/>
  <c r="AT51" i="1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<sst xmlns="http://schemas.openxmlformats.org/spreadsheetml/2006/main" count="2736" uniqueCount="849">
  <si>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</si>
  <si>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</si>
  <si>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</si>
  <si>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</si>
  <si>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</si>
  <si>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</si>
  <si>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</si>
  <si>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{f309a6ac-fe60-4370-a557-5da682d4f677}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</si>
  <si>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</si>
  <si>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</si>
  <si>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</si>
  <si>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</si>
  <si>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</si>
  <si>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</si>
  <si>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</si>
  <si>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</si>
  <si>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</si>
  <si>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400-6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</si>
  <si>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</si>
  <si>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</si>
  <si>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LNP NEMOCNICE BROUMOV II - úprava 2020-07</t>
  </si>
  <si>
    <t>KSO:</t>
  </si>
  <si>
    <t>CC-CZ:</t>
  </si>
  <si>
    <t>Místo:</t>
  </si>
  <si>
    <t>Broumov</t>
  </si>
  <si>
    <t>Datum:</t>
  </si>
  <si>
    <t>22. 5. 2020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</si>
  <si>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</si>
  <si>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</si>
  <si>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</si>
  <si>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</si>
  <si>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</si>
  <si>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</si>
  <si>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</si>
  <si>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</si>
  <si>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</si>
  <si>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</si>
  <si>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</si>
  <si>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</si>
  <si>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</si>
  <si>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</si>
  <si>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</si>
  <si>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</si>
  <si>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</si>
  <si>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</si>
  <si>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</si>
  <si>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</si>
  <si>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</si>
  <si>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</si>
  <si>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</si>
  <si>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</si>
  <si>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</si>
  <si>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</si>
  <si>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</si>
  <si>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</si>
  <si>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</si>
  <si>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</si>
  <si>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</si>
  <si>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</si>
  <si>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</si>
  <si>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</si>
  <si>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</si>
  <si>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</si>
  <si>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</si>
  <si>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</si>
  <si>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</si>
  <si>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</si>
  <si>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</si>
  <si>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</si>
  <si>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</si>
  <si>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</si>
  <si>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</si>
  <si>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</si>
  <si>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</si>
  <si>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</si>
  <si>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</si>
  <si>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ZT</t>
  </si>
  <si>
    <t>Zdravotní technika</t>
  </si>
  <si>
    <t>STA</t>
  </si>
  <si>
    <t>1</t>
  </si>
  <si>
    <t>{a64b7fbe-d159-48ab-8e1e-40edc95ed387}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</si>
  <si>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</si>
  <si>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</si>
  <si>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</si>
  <si>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</si>
  <si>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</si>
  <si>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</si>
  <si>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</si>
  <si>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</si>
  <si>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ZT - Zdravotní technika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</si>
  <si>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</si>
  <si>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</si>
  <si>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</si>
  <si>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</si>
  <si>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</si>
  <si>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</si>
  <si>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</si>
  <si>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</si>
  <si>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</si>
  <si>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</si>
  <si>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</si>
  <si>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</si>
  <si>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</si>
  <si>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</si>
  <si>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</si>
  <si>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</si>
  <si>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</si>
  <si>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</si>
  <si>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</si>
  <si>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</si>
  <si>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</si>
  <si>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</si>
  <si>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</si>
  <si>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</si>
  <si>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</si>
  <si>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</si>
  <si>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</si>
  <si>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</si>
  <si>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</si>
  <si>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</si>
  <si>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</si>
  <si>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</si>
  <si>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</si>
  <si>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</si>
  <si>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</si>
  <si>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</si>
  <si>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340239212</t>
  </si>
  <si>
    <t>Zazdívka otvorů v příčkách nebo stěnách cihlami plnými pálenými plochy přes 1 m2 do 4 m2, tloušťky přes 100 mm</t>
  </si>
  <si>
    <t>m2</t>
  </si>
  <si>
    <t>CS ÚRS 2018 01</t>
  </si>
  <si>
    <t>4</t>
  </si>
  <si>
    <t>1206342932</t>
  </si>
  <si>
    <t>6</t>
  </si>
  <si>
    <t>Úpravy povrchů, podlahy a osazování výplní</t>
  </si>
  <si>
    <t>611135101</t>
  </si>
  <si>
    <t>Hrubá výplň rýh maltou jakékoli šířky rýhy ve stropech</t>
  </si>
  <si>
    <t>1782223943</t>
  </si>
  <si>
    <t>612135101</t>
  </si>
  <si>
    <t>Hrubá výplň rýh maltou jakékoli šířky rýhy ve stěnách</t>
  </si>
  <si>
    <t>-1760398732</t>
  </si>
  <si>
    <t>9</t>
  </si>
  <si>
    <t>Ostatní konstrukce a práce, bourání</t>
  </si>
  <si>
    <t>972054241</t>
  </si>
  <si>
    <t>Vybourání otvorů ve stropech nebo klenbách železobetonových bez odstranění podlahy a násypu, plochy do 0,09 m2, tl. do 150 mm</t>
  </si>
  <si>
    <t>kus</t>
  </si>
  <si>
    <t>-541767319</t>
  </si>
  <si>
    <t>5</t>
  </si>
  <si>
    <t>974031153</t>
  </si>
  <si>
    <t>Vysekání rýh ve zdivu cihelném na maltu vápennou nebo vápenocementovou do hl. 100 mm a šířky do 100 mm</t>
  </si>
  <si>
    <t>m</t>
  </si>
  <si>
    <t>-1296365671</t>
  </si>
  <si>
    <t>974031164</t>
  </si>
  <si>
    <t>Vysekání rýh ve zdivu cihelném na maltu vápennou nebo vápenocementovou do hl. 150 mm a šířky do 150 mm</t>
  </si>
  <si>
    <t>1706620898</t>
  </si>
  <si>
    <t>997</t>
  </si>
  <si>
    <t>Přesun sutě</t>
  </si>
  <si>
    <t>7</t>
  </si>
  <si>
    <t>997013112</t>
  </si>
  <si>
    <t>Vnitrostaveništní doprava suti a vybouraných hmot vodorovně do 50 m svisle s použitím mechanizace pro budovy a haly výšky přes 6 do 9 m</t>
  </si>
  <si>
    <t>t</t>
  </si>
  <si>
    <t>1893621346</t>
  </si>
  <si>
    <t>8</t>
  </si>
  <si>
    <t>997013501</t>
  </si>
  <si>
    <t>Odvoz suti a vybouraných hmot na skládku nebo meziskládku se složením, na vzdálenost do 1 km</t>
  </si>
  <si>
    <t>1097708384</t>
  </si>
  <si>
    <t>997013509</t>
  </si>
  <si>
    <t>Odvoz suti a vybouraných hmot na skládku nebo meziskládku se složením, na vzdálenost Příplatek k ceně za každý další i započatý 1 km přes 1 km</t>
  </si>
  <si>
    <t>1790797887</t>
  </si>
  <si>
    <t>10</t>
  </si>
  <si>
    <t>997013803</t>
  </si>
  <si>
    <t>Poplatek za uložení stavebního odpadu na skládce (skládkovné) cihelného zatříděného do Katalogu odpadů pod kódem 170 102</t>
  </si>
  <si>
    <t>441130633</t>
  </si>
  <si>
    <t>PSV</t>
  </si>
  <si>
    <t>Práce a dodávky PSV</t>
  </si>
  <si>
    <t>721</t>
  </si>
  <si>
    <t>Zdravotechnika - vnitřní kanalizace</t>
  </si>
  <si>
    <t>11</t>
  </si>
  <si>
    <t>721140802</t>
  </si>
  <si>
    <t>Demontáž potrubí z litinových trub odpadních nebo dešťových do DN 100</t>
  </si>
  <si>
    <t>16</t>
  </si>
  <si>
    <t>256697997</t>
  </si>
  <si>
    <t>12</t>
  </si>
  <si>
    <t>721171803</t>
  </si>
  <si>
    <t>Demontáž potrubí z novodurových trub odpadních nebo připojovacích do D 75</t>
  </si>
  <si>
    <t>-468470944</t>
  </si>
  <si>
    <t>13</t>
  </si>
  <si>
    <t>721171808</t>
  </si>
  <si>
    <t>Demontáž potrubí z novodurových trub odpadních nebo připojovacích přes 75 do D 114</t>
  </si>
  <si>
    <t>1864989201</t>
  </si>
  <si>
    <t>14</t>
  </si>
  <si>
    <t>721171905</t>
  </si>
  <si>
    <t>Opravy odpadního potrubí plastového vsazení odbočky do potrubí DN 110</t>
  </si>
  <si>
    <t>1968777954</t>
  </si>
  <si>
    <t>721171915</t>
  </si>
  <si>
    <t>Opravy odpadního potrubí plastového propojení dosavadního potrubí DN 110</t>
  </si>
  <si>
    <t>-864772248</t>
  </si>
  <si>
    <t>721173402</t>
  </si>
  <si>
    <t>Potrubí z plastových trub PVC SN4 svodné (ležaté) DN 125</t>
  </si>
  <si>
    <t>36053144</t>
  </si>
  <si>
    <t>17</t>
  </si>
  <si>
    <t>721173403</t>
  </si>
  <si>
    <t>Potrubí z plastových trub PVC SN4 svodné (ležaté) DN 160</t>
  </si>
  <si>
    <t>760177568</t>
  </si>
  <si>
    <t>18</t>
  </si>
  <si>
    <t>721173404</t>
  </si>
  <si>
    <t>Potrubí z plastových trub PVC SN4 svodné (ležaté) DN 200</t>
  </si>
  <si>
    <t>1724387268</t>
  </si>
  <si>
    <t>19</t>
  </si>
  <si>
    <t>721174042</t>
  </si>
  <si>
    <t>Potrubí z plastových trub polypropylenové připojovací DN 40</t>
  </si>
  <si>
    <t>1160563295</t>
  </si>
  <si>
    <t>20</t>
  </si>
  <si>
    <t>721174043</t>
  </si>
  <si>
    <t>Potrubí z plastových trub polypropylenové připojovací DN 50</t>
  </si>
  <si>
    <t>1808988011</t>
  </si>
  <si>
    <t>721174044</t>
  </si>
  <si>
    <t>Potrubí z plastových trub polypropylenové připojovací DN 70</t>
  </si>
  <si>
    <t>1543973380</t>
  </si>
  <si>
    <t>22</t>
  </si>
  <si>
    <t>721174045</t>
  </si>
  <si>
    <t>Potrubí z plastových trub polypropylenové připojovací DN 100</t>
  </si>
  <si>
    <t>741246389</t>
  </si>
  <si>
    <t>23</t>
  </si>
  <si>
    <t>721175111</t>
  </si>
  <si>
    <t>Potrubí z plastových trub tlumící zvuk třívrstvé odpadní (svislé) DN 75</t>
  </si>
  <si>
    <t>689192750</t>
  </si>
  <si>
    <t>24</t>
  </si>
  <si>
    <t>721175112</t>
  </si>
  <si>
    <t>Potrubí z plastových trub tlumící zvuk třívrstvé odpadní (svislé) DN 110</t>
  </si>
  <si>
    <t>1848366637</t>
  </si>
  <si>
    <t>25</t>
  </si>
  <si>
    <t>721194104</t>
  </si>
  <si>
    <t>Vyměření přípojek na potrubí vyvedení a upevnění odpadních výpustek DN 40</t>
  </si>
  <si>
    <t>-1170393498</t>
  </si>
  <si>
    <t>26</t>
  </si>
  <si>
    <t>721194105</t>
  </si>
  <si>
    <t>Vyměření přípojek na potrubí vyvedení a upevnění odpadních výpustek DN 50</t>
  </si>
  <si>
    <t>-547814083</t>
  </si>
  <si>
    <t>27</t>
  </si>
  <si>
    <t>721194109</t>
  </si>
  <si>
    <t>Vyměření přípojek na potrubí vyvedení a upevnění odpadních výpustek DN 100</t>
  </si>
  <si>
    <t>522079204</t>
  </si>
  <si>
    <t>28</t>
  </si>
  <si>
    <t>721211403</t>
  </si>
  <si>
    <t>Podlahové vpusti s vodorovným odtokem DN 50/75 s kulovým kloubem</t>
  </si>
  <si>
    <t>627374377</t>
  </si>
  <si>
    <t>29</t>
  </si>
  <si>
    <t>721212111</t>
  </si>
  <si>
    <t>Odtokové sprchové žlaby se zápachovou uzávěrkou a krycím roštem délky 700 mm</t>
  </si>
  <si>
    <t>2085421196</t>
  </si>
  <si>
    <t>30</t>
  </si>
  <si>
    <t>721220801</t>
  </si>
  <si>
    <t>Demontáž zápachových uzávěrek do DN 70</t>
  </si>
  <si>
    <t>230966700</t>
  </si>
  <si>
    <t>31</t>
  </si>
  <si>
    <t>721274121</t>
  </si>
  <si>
    <t>Ventily přivzdušňovací odpadních potrubí vnitřní od DN 32 do DN 50</t>
  </si>
  <si>
    <t>-983097044</t>
  </si>
  <si>
    <t>32</t>
  </si>
  <si>
    <t>721274123</t>
  </si>
  <si>
    <t>Ventily přivzdušňovací odpadních potrubí vnitřní DN 100</t>
  </si>
  <si>
    <t>-653706968</t>
  </si>
  <si>
    <t>33</t>
  </si>
  <si>
    <t>721290111</t>
  </si>
  <si>
    <t>Zkouška těsnosti kanalizace v objektech vodou do DN 125</t>
  </si>
  <si>
    <t>-1247003976</t>
  </si>
  <si>
    <t>34</t>
  </si>
  <si>
    <t>721290112</t>
  </si>
  <si>
    <t>Zkouška těsnosti kanalizace v objektech vodou DN 150 nebo DN 200</t>
  </si>
  <si>
    <t>1641241024</t>
  </si>
  <si>
    <t>35</t>
  </si>
  <si>
    <t>721290822</t>
  </si>
  <si>
    <t>Vnitrostaveništní přemístění vybouraných (demontovaných) hmot vnitřní kanalizace vodorovně do 100 m v objektech výšky přes 6 do 12 m</t>
  </si>
  <si>
    <t>1473209106</t>
  </si>
  <si>
    <t>36</t>
  </si>
  <si>
    <t>721300912</t>
  </si>
  <si>
    <t>Pročištění svislých odpadů v jednom podlaží do DN 200</t>
  </si>
  <si>
    <t>1211148372</t>
  </si>
  <si>
    <t>37</t>
  </si>
  <si>
    <t>998721102</t>
  </si>
  <si>
    <t>Přesun hmot pro vnitřní kanalizace stanovený z hmotnosti přesunovaného materiálu vodorovná dopravní vzdálenost do 50 m v objektech výšky přes 6 do 12 m</t>
  </si>
  <si>
    <t>1556607657</t>
  </si>
  <si>
    <t>38</t>
  </si>
  <si>
    <t>998721192</t>
  </si>
  <si>
    <t>Přesun hmot pro vnitřní kanalizace stanovený z hmotnosti přesunovaného materiálu Příplatek k ceně za zvětšený přesun přes vymezenou největší dopravní vzdálenost do 100 m</t>
  </si>
  <si>
    <t>-1610742079</t>
  </si>
  <si>
    <t>39</t>
  </si>
  <si>
    <t>99972101x</t>
  </si>
  <si>
    <t>Ostatní zednické přípomoce pro vnitřní kanalizaci (vysekání rýh, otvorů, odvoz suti, zahození rýh, 7% z ceny vnitřní kanalizace)</t>
  </si>
  <si>
    <t>soub</t>
  </si>
  <si>
    <t>929184683</t>
  </si>
  <si>
    <t>40</t>
  </si>
  <si>
    <t>99972102x</t>
  </si>
  <si>
    <t>Ostatní přepojovací práce na vnitřní kanalizaci</t>
  </si>
  <si>
    <t>hod</t>
  </si>
  <si>
    <t>1938950823</t>
  </si>
  <si>
    <t>41</t>
  </si>
  <si>
    <t>99972103x</t>
  </si>
  <si>
    <t>Vodní ZU pro odvod kondenzátu DN40, s přídavnou mechanickou uzáverou a čistící vložkou (kondenzát VZT)</t>
  </si>
  <si>
    <t>-533964662</t>
  </si>
  <si>
    <t>42</t>
  </si>
  <si>
    <t>99972104x</t>
  </si>
  <si>
    <t>Revizní dvířka obkladová do sádrokartonu 200*200 mm</t>
  </si>
  <si>
    <t>-1201045627</t>
  </si>
  <si>
    <t>43</t>
  </si>
  <si>
    <t>99972105x</t>
  </si>
  <si>
    <t>Potrubí PPR HT 32 ( (odvod kondenzátu od jednotek a potrubí VZT) - včetně montáže a zavěšení)</t>
  </si>
  <si>
    <t>1729419027</t>
  </si>
  <si>
    <t>44</t>
  </si>
  <si>
    <t>99972106x</t>
  </si>
  <si>
    <t xml:space="preserve">Napojovací koleno pro záchodovodu mísu s odbočkou DN50 (včetně napojovací soupravy) </t>
  </si>
  <si>
    <t>1828825572</t>
  </si>
  <si>
    <t>45</t>
  </si>
  <si>
    <t>99972107x</t>
  </si>
  <si>
    <t>Ostatní kovový profilový materiál pro uchycení a osazení potrubí (uchycení na systémových konzolách)</t>
  </si>
  <si>
    <t>kg</t>
  </si>
  <si>
    <t>955438632</t>
  </si>
  <si>
    <t>722</t>
  </si>
  <si>
    <t>Zdravotechnika - vnitřní vodovod</t>
  </si>
  <si>
    <t>46</t>
  </si>
  <si>
    <t>722130801</t>
  </si>
  <si>
    <t>Demontáž potrubí z ocelových trubek pozinkovaných závitových do DN 25</t>
  </si>
  <si>
    <t>-194381514</t>
  </si>
  <si>
    <t>47</t>
  </si>
  <si>
    <t>722130901</t>
  </si>
  <si>
    <t>Opravy vodovodního potrubí z ocelových trubek pozinkovaných závitových zazátkování vývodu</t>
  </si>
  <si>
    <t>-1170805710</t>
  </si>
  <si>
    <t>48</t>
  </si>
  <si>
    <t>722170801</t>
  </si>
  <si>
    <t>Demontáž rozvodů vody z plastů do Ø 25 mm</t>
  </si>
  <si>
    <t>-754252243</t>
  </si>
  <si>
    <t>49</t>
  </si>
  <si>
    <t>722171933</t>
  </si>
  <si>
    <t>Výměna trubky, tvarovky, vsazení odbočky na rozvodech vody z plastů D přes 20 do 25 mm</t>
  </si>
  <si>
    <t>1052245874</t>
  </si>
  <si>
    <t>50</t>
  </si>
  <si>
    <t>722174062</t>
  </si>
  <si>
    <t>Potrubí z plastových trubek z polypropylenu (PPR) svařovaných polyfuzně křížení potrubí (PPR) PN 20 (SDR 6) D 20 x 3,4</t>
  </si>
  <si>
    <t>-661740277</t>
  </si>
  <si>
    <t>51</t>
  </si>
  <si>
    <t>722174063</t>
  </si>
  <si>
    <t>Potrubí z plastových trubek z polypropylenu (PPR) svařovaných polyfuzně křížení potrubí (PPR) PN 20 (SDR 6) D 25 x 4,2</t>
  </si>
  <si>
    <t>91594008</t>
  </si>
  <si>
    <t>52</t>
  </si>
  <si>
    <t>722174073</t>
  </si>
  <si>
    <t>Potrubí z plastových trubek z polypropylenu (PPR) svařovaných polyfuzně kompenzační smyčky na potrubí (PPR) D 25 x 4,2</t>
  </si>
  <si>
    <t>300172770</t>
  </si>
  <si>
    <t>53</t>
  </si>
  <si>
    <t>722176112</t>
  </si>
  <si>
    <t>Montáž potrubí z plastových trub svařovaných polyfuzně D přes 16 do 20 mm</t>
  </si>
  <si>
    <t>-715398576</t>
  </si>
  <si>
    <t>54</t>
  </si>
  <si>
    <t>M</t>
  </si>
  <si>
    <t>72217001x</t>
  </si>
  <si>
    <t>trubka vícevrstvá pro vodu a topení PP-RCT S 4 D 20*2,3 mm</t>
  </si>
  <si>
    <t>745218992</t>
  </si>
  <si>
    <t>55</t>
  </si>
  <si>
    <t>722176113</t>
  </si>
  <si>
    <t>Montáž potrubí z plastových trub svařovaných polyfuzně D přes 20 do 25 mm</t>
  </si>
  <si>
    <t>312975124</t>
  </si>
  <si>
    <t>56</t>
  </si>
  <si>
    <t>72217002x</t>
  </si>
  <si>
    <t>trubka vícevrstvá pro vodu a topení PP-RCT S 4 D 25*2,8 mm</t>
  </si>
  <si>
    <t>-1805513680</t>
  </si>
  <si>
    <t>57</t>
  </si>
  <si>
    <t>722176114</t>
  </si>
  <si>
    <t>Montáž potrubí z plastových trub svařovaných polyfuzně D přes 25 do 32 mm</t>
  </si>
  <si>
    <t>1124236971</t>
  </si>
  <si>
    <t>58</t>
  </si>
  <si>
    <t>72217003x</t>
  </si>
  <si>
    <t>trubka vícevrstvá pro vodu a topení PP-RCT S 4 D 32*3,6 mm</t>
  </si>
  <si>
    <t>-1542432379</t>
  </si>
  <si>
    <t>59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</si>
  <si>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</si>
  <si>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</si>
  <si>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-1116179720</t>
  </si>
  <si>
    <t>60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</si>
  <si>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</si>
  <si>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</si>
  <si>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1671270101</t>
  </si>
  <si>
    <t>61</t>
  </si>
  <si>
    <t>722182012</t>
  </si>
  <si>
    <t>Podpůrný žlab pro potrubí průměru D 25</t>
  </si>
  <si>
    <t>-789601804</t>
  </si>
  <si>
    <t>62</t>
  </si>
  <si>
    <t>722190401</t>
  </si>
  <si>
    <t>Zřízení přípojek na potrubí vyvedení a upevnění výpustek do DN 25</t>
  </si>
  <si>
    <t>-449306452</t>
  </si>
  <si>
    <t>63</t>
  </si>
  <si>
    <t>722190901</t>
  </si>
  <si>
    <t>Opravy ostatní uzavření nebo otevření vodovodního potrubí při opravách včetně vypuštění a napuštění</t>
  </si>
  <si>
    <t>1192117996</t>
  </si>
  <si>
    <t>64</t>
  </si>
  <si>
    <t>722220111</t>
  </si>
  <si>
    <t>Armatury s jedním závitem nástěnky pro výtokový ventil G 1/2</t>
  </si>
  <si>
    <t>-412894776</t>
  </si>
  <si>
    <t>65</t>
  </si>
  <si>
    <t>722220212</t>
  </si>
  <si>
    <t>Armatury s jedním závitem přechodové tvarovky PPR, PN 20 (SDR 6) s kovovým závitem vnitřním kolena 90° D 25 x G 3/4</t>
  </si>
  <si>
    <t>-614848676</t>
  </si>
  <si>
    <t>66</t>
  </si>
  <si>
    <t>722220213</t>
  </si>
  <si>
    <t>Armatury s jedním závitem přechodové tvarovky PPR, PN 20 (SDR 6) s kovovým závitem vnitřním kolena 90° D 32 x G 1</t>
  </si>
  <si>
    <t>1063717341</t>
  </si>
  <si>
    <t>67</t>
  </si>
  <si>
    <t>722220851</t>
  </si>
  <si>
    <t>Demontáž armatur závitových s jedním závitem do G 3/4</t>
  </si>
  <si>
    <t>828854970</t>
  </si>
  <si>
    <t>68</t>
  </si>
  <si>
    <t>722220861</t>
  </si>
  <si>
    <t>Demontáž armatur závitových se dvěma závity do G 3/4</t>
  </si>
  <si>
    <t>859808596</t>
  </si>
  <si>
    <t>69</t>
  </si>
  <si>
    <t>722221134</t>
  </si>
  <si>
    <t>Armatury s jedním závitem ventily výtokové G 1/2</t>
  </si>
  <si>
    <t>soubor</t>
  </si>
  <si>
    <t>767553347</t>
  </si>
  <si>
    <t>70</t>
  </si>
  <si>
    <t>722224115</t>
  </si>
  <si>
    <t>Armatury s jedním závitem kohouty plnicí a vypouštěcí PN 10 G 1/2</t>
  </si>
  <si>
    <t>-1371035711</t>
  </si>
  <si>
    <t>71</t>
  </si>
  <si>
    <t>722232153</t>
  </si>
  <si>
    <t>Armatury se dvěma závity kulové kohouty PN 42 do 185 °C plnoprůtokové vnitřní závit těžká řada G 1/2</t>
  </si>
  <si>
    <t>-1096676838</t>
  </si>
  <si>
    <t>72</t>
  </si>
  <si>
    <t>722232154</t>
  </si>
  <si>
    <t>Armatury se dvěma závity kulové kohouty PN 42 do 185 °C plnoprůtokové vnitřní závit těžká řada G 3/4</t>
  </si>
  <si>
    <t>1907046250</t>
  </si>
  <si>
    <t>73</t>
  </si>
  <si>
    <t>722232155</t>
  </si>
  <si>
    <t>Armatury se dvěma závity kulové kohouty PN 42 do 185 °C plnoprůtokové vnitřní závit těžká řada G 1</t>
  </si>
  <si>
    <t>-537361606</t>
  </si>
  <si>
    <t>74</t>
  </si>
  <si>
    <t>722290226</t>
  </si>
  <si>
    <t>Zkoušky, proplach a desinfekce vodovodního potrubí zkoušky těsnosti vodovodního potrubí závitového do DN 50</t>
  </si>
  <si>
    <t>50520344</t>
  </si>
  <si>
    <t>75</t>
  </si>
  <si>
    <t>722290234</t>
  </si>
  <si>
    <t>Zkoušky, proplach a desinfekce vodovodního potrubí proplach a desinfekce vodovodního potrubí do DN 80</t>
  </si>
  <si>
    <t>1398228829</t>
  </si>
  <si>
    <t>76</t>
  </si>
  <si>
    <t>722290822</t>
  </si>
  <si>
    <t>Vnitrostaveništní přemístění vybouraných (demontovaných) hmot vnitřní vodovod vodorovně do 100 m v objektech výšky přes 6 do 12 m</t>
  </si>
  <si>
    <t>-351392987</t>
  </si>
  <si>
    <t>77</t>
  </si>
  <si>
    <t>99872201x</t>
  </si>
  <si>
    <t>Ostatní zednické přípomoce pro vnitřní kanalizaci (vysekání rýh, otvorů, odvoz suti, zahození rýh, 6% z ceny vnitřní vodovod)</t>
  </si>
  <si>
    <t>1878476205</t>
  </si>
  <si>
    <t>78</t>
  </si>
  <si>
    <t>99872202x</t>
  </si>
  <si>
    <t>Ostatní přepojovací práce na vnitřním vodovodu</t>
  </si>
  <si>
    <t>1302284434</t>
  </si>
  <si>
    <t>79</t>
  </si>
  <si>
    <t>99872203x</t>
  </si>
  <si>
    <t xml:space="preserve">Ostatní kovový materiál pro uchycení a zavěšení potrubí </t>
  </si>
  <si>
    <t>791756453</t>
  </si>
  <si>
    <t>80</t>
  </si>
  <si>
    <t>99872204x</t>
  </si>
  <si>
    <t xml:space="preserve">Štítky s popisem větví a sekcí u jednotlivýchuzávěrů (dle standardů investora) </t>
  </si>
  <si>
    <t>-394061095</t>
  </si>
  <si>
    <t>81</t>
  </si>
  <si>
    <t>99872205x</t>
  </si>
  <si>
    <t>1091691018</t>
  </si>
  <si>
    <t>82</t>
  </si>
  <si>
    <t>998722102</t>
  </si>
  <si>
    <t>Přesun hmot pro vnitřní vodovod stanovený z hmotnosti přesunovaného materiálu vodorovná dopravní vzdálenost do 50 m v objektech výšky přes 6 do 12 m</t>
  </si>
  <si>
    <t>28399370</t>
  </si>
  <si>
    <t>83</t>
  </si>
  <si>
    <t>998722192</t>
  </si>
  <si>
    <t>Přesun hmot pro vnitřní vodovod stanovený z hmotnosti přesunovaného materiálu Příplatek k ceně za zvětšený přesun přes vymezenou největší dopravní vzdálenost do 100 m</t>
  </si>
  <si>
    <t>540193174</t>
  </si>
  <si>
    <t>725</t>
  </si>
  <si>
    <t>Zdravotechnika - zařizovací předměty</t>
  </si>
  <si>
    <t>84</t>
  </si>
  <si>
    <t>725110814</t>
  </si>
  <si>
    <t>Demontáž klozetů odsávacích nebo kombinačních</t>
  </si>
  <si>
    <t>-1149955746</t>
  </si>
  <si>
    <t>85</t>
  </si>
  <si>
    <t>725112022</t>
  </si>
  <si>
    <t>Zařízení záchodů klozety keramické závěsné na nosné stěny s hlubokým splachováním odpad vodorovný</t>
  </si>
  <si>
    <t>-1300241711</t>
  </si>
  <si>
    <t>86</t>
  </si>
  <si>
    <t>725119125</t>
  </si>
  <si>
    <t>Zařízení záchodů montáž klozetových mís závěsných na nosné stěny</t>
  </si>
  <si>
    <t>-1748387792</t>
  </si>
  <si>
    <t>87</t>
  </si>
  <si>
    <t>64236051</t>
  </si>
  <si>
    <t>klozet keramický bílý závěsný hluboké splachování pro handicapované</t>
  </si>
  <si>
    <t>-1045233494</t>
  </si>
  <si>
    <t>88</t>
  </si>
  <si>
    <t>6423606x</t>
  </si>
  <si>
    <t>Oddálené pneumatické ovládání pro WC handicap</t>
  </si>
  <si>
    <t>1044632766</t>
  </si>
  <si>
    <t>89</t>
  </si>
  <si>
    <t>725210821</t>
  </si>
  <si>
    <t>Demontáž umyvadel bez výtokových armatur umyvadel</t>
  </si>
  <si>
    <t>-2019631360</t>
  </si>
  <si>
    <t>90</t>
  </si>
  <si>
    <t>725211622</t>
  </si>
  <si>
    <t>Umyvadla keramická bez výtokových armatur se zápachovou uzávěrkou připevněná na stěnu šrouby bílá se sloupem 550 mm</t>
  </si>
  <si>
    <t>157802184</t>
  </si>
  <si>
    <t>91</t>
  </si>
  <si>
    <t>725211681</t>
  </si>
  <si>
    <t>Umyvadla keramická bez výtokových armatur zdravotní se zápachovou uzávěrkou připevněná na stěnu šrouby bílá 640 mm</t>
  </si>
  <si>
    <t>39289142</t>
  </si>
  <si>
    <t>92</t>
  </si>
  <si>
    <t>725240811</t>
  </si>
  <si>
    <t>Demontáž sprchových kabin a vaniček bez výtokových armatur kabin</t>
  </si>
  <si>
    <t>1302010838</t>
  </si>
  <si>
    <t>93</t>
  </si>
  <si>
    <t>725249103</t>
  </si>
  <si>
    <t>Sprchové vaničky, boxy, kouty a zástěny montáž sprchových koutů</t>
  </si>
  <si>
    <t>-309544577</t>
  </si>
  <si>
    <t>94</t>
  </si>
  <si>
    <t>72524001x</t>
  </si>
  <si>
    <t>Sprchové dveře 3-dílné posuvné 900/2000mm + boční díl pevný 550/2000mm  (nerez profily, výplň bezpečnostní sklo tl.6mm satin, ložiskové pojezdy odklopné snadno čistitelné )</t>
  </si>
  <si>
    <t>-1849346198</t>
  </si>
  <si>
    <t>95</t>
  </si>
  <si>
    <t>72524002x</t>
  </si>
  <si>
    <t xml:space="preserve">Tyč na závěs tvaru "U" 1200/1200mm </t>
  </si>
  <si>
    <t>912778389</t>
  </si>
  <si>
    <t>96</t>
  </si>
  <si>
    <t>72524003x</t>
  </si>
  <si>
    <t xml:space="preserve">Sprchový závěs šířky 2m </t>
  </si>
  <si>
    <t>642426991</t>
  </si>
  <si>
    <t>97</t>
  </si>
  <si>
    <t>72524004x</t>
  </si>
  <si>
    <t xml:space="preserve">Tyč na závěs rovná dl.1350mm </t>
  </si>
  <si>
    <t>-1081157324</t>
  </si>
  <si>
    <t>98</t>
  </si>
  <si>
    <t>725291642</t>
  </si>
  <si>
    <t>Doplňky zařízení koupelen a záchodů nerezové sedačky do sprchy</t>
  </si>
  <si>
    <t>-136012089</t>
  </si>
  <si>
    <t>99</t>
  </si>
  <si>
    <t>72530001x</t>
  </si>
  <si>
    <t>Madlo nerezové, sklopné, s pojistkou, 800 mm (pro imobilní WC, únosnost 150 kg)</t>
  </si>
  <si>
    <t>-802525663</t>
  </si>
  <si>
    <t>100</t>
  </si>
  <si>
    <t>72530002x</t>
  </si>
  <si>
    <t>Madlo nerezové, pevné, 800 mm (pro imobilní WC, únosnost 150 kg)</t>
  </si>
  <si>
    <t>-648039746</t>
  </si>
  <si>
    <t>101</t>
  </si>
  <si>
    <t>72530003x</t>
  </si>
  <si>
    <t>Madlo nerezové, pevné, 500 mm (pro umývadlo,SP)</t>
  </si>
  <si>
    <t>-1849965078</t>
  </si>
  <si>
    <t>102</t>
  </si>
  <si>
    <t>72530004x</t>
  </si>
  <si>
    <t>Madlo nerezové, svislé, pevné, 600 mm (pro WC,SP)</t>
  </si>
  <si>
    <t>2079714616</t>
  </si>
  <si>
    <t>103</t>
  </si>
  <si>
    <t>725310823</t>
  </si>
  <si>
    <t>Demontáž dřezů jednodílných bez výtokových armatur vestavěných v kuchyňských sestavách</t>
  </si>
  <si>
    <t>224065702</t>
  </si>
  <si>
    <t>104</t>
  </si>
  <si>
    <t>725330820</t>
  </si>
  <si>
    <t>Demontáž výlevek bez výtokových armatur a bez nádrže a splachovacího potrubí diturvitových</t>
  </si>
  <si>
    <t>1877653140</t>
  </si>
  <si>
    <t>105</t>
  </si>
  <si>
    <t>725339111</t>
  </si>
  <si>
    <t>Výlevky montáž výlevky</t>
  </si>
  <si>
    <t>1774186188</t>
  </si>
  <si>
    <t>106</t>
  </si>
  <si>
    <t>72533001x</t>
  </si>
  <si>
    <t>Výlevka kerasmocká závěsná s mřížkou, odpad DN100, závěsný modul</t>
  </si>
  <si>
    <t>1333345102</t>
  </si>
  <si>
    <t>107</t>
  </si>
  <si>
    <t>725590812</t>
  </si>
  <si>
    <t>Vnitrostaveništní přemístění vybouraných (demontovaných) hmot zařizovacích předmětů vodorovně do 100 m v objektech výšky přes 6 do 12 m</t>
  </si>
  <si>
    <t>-1709435690</t>
  </si>
  <si>
    <t>108</t>
  </si>
  <si>
    <t>725813112</t>
  </si>
  <si>
    <t>Ventily rohové bez připojovací trubičky nebo flexi hadičky pračkové G 3/4</t>
  </si>
  <si>
    <t>1713514081</t>
  </si>
  <si>
    <t>109</t>
  </si>
  <si>
    <t>725820801</t>
  </si>
  <si>
    <t>Demontáž baterií nástěnných do G 3/4</t>
  </si>
  <si>
    <t>-1134541906</t>
  </si>
  <si>
    <t>110</t>
  </si>
  <si>
    <t>725821312</t>
  </si>
  <si>
    <t>Baterie dřezové nástěnné pákové s otáčivým kulatým ústím a délkou ramínka 300 mm</t>
  </si>
  <si>
    <t>2038694820</t>
  </si>
  <si>
    <t>111</t>
  </si>
  <si>
    <t>725822611</t>
  </si>
  <si>
    <t>Baterie umyvadlové stojánkové pákové bez výpusti</t>
  </si>
  <si>
    <t>-102448043</t>
  </si>
  <si>
    <t>112</t>
  </si>
  <si>
    <t>725841311</t>
  </si>
  <si>
    <t>Baterie sprchové nástěnné pákové</t>
  </si>
  <si>
    <t>890238256</t>
  </si>
  <si>
    <t>113</t>
  </si>
  <si>
    <t>725849411</t>
  </si>
  <si>
    <t>Baterie sprchové montáž nástěnných baterií s nastavitelnou výškou sprchy</t>
  </si>
  <si>
    <t>151948715</t>
  </si>
  <si>
    <t>114</t>
  </si>
  <si>
    <t>725850800</t>
  </si>
  <si>
    <t>Demontáž odpadních ventilů všech připojovacích dimenzí</t>
  </si>
  <si>
    <t>1092229749</t>
  </si>
  <si>
    <t>115</t>
  </si>
  <si>
    <t>725851305</t>
  </si>
  <si>
    <t>Ventily odpadní pro zařizovací předměty dřezové bez přepadu G 6/4</t>
  </si>
  <si>
    <t>2124495210</t>
  </si>
  <si>
    <t>116</t>
  </si>
  <si>
    <t>725851325</t>
  </si>
  <si>
    <t>Ventily odpadní pro zařizovací předměty umyvadlové bez přepadu G 5/4</t>
  </si>
  <si>
    <t>1723794630</t>
  </si>
  <si>
    <t>117</t>
  </si>
  <si>
    <t>725860811</t>
  </si>
  <si>
    <t>Demontáž zápachových uzávěrek pro zařizovací předměty jednoduchých</t>
  </si>
  <si>
    <t>-1392407242</t>
  </si>
  <si>
    <t>118</t>
  </si>
  <si>
    <t>725861102</t>
  </si>
  <si>
    <t>Zápachové uzávěrky zařizovacích předmětů pro umyvadla DN 40</t>
  </si>
  <si>
    <t>-377908095</t>
  </si>
  <si>
    <t>119</t>
  </si>
  <si>
    <t>725861312</t>
  </si>
  <si>
    <t>Zápachové uzávěrky zařizovacích předmětů pro umyvadla podomítkové DN 40/50</t>
  </si>
  <si>
    <t>-1570615379</t>
  </si>
  <si>
    <t>120</t>
  </si>
  <si>
    <t>725862103</t>
  </si>
  <si>
    <t>Zápachové uzávěrky zařizovacích předmětů pro dřezy DN 40/50</t>
  </si>
  <si>
    <t>930422611</t>
  </si>
  <si>
    <t>121</t>
  </si>
  <si>
    <t>998725102</t>
  </si>
  <si>
    <t>Přesun hmot pro zařizovací předměty stanovený z hmotnosti přesunovaného materiálu vodorovná dopravní vzdálenost do 50 m v objektech výšky přes 6 do 12 m</t>
  </si>
  <si>
    <t>1731661443</t>
  </si>
  <si>
    <t>122</t>
  </si>
  <si>
    <t>998725192</t>
  </si>
  <si>
    <t>Přesun hmot pro zařizovací předměty stanovený z hmotnosti přesunovaného materiálu Příplatek k cenám za zvětšený přesun přes vymezenou největší dopravní vzdálenost do 100 m</t>
  </si>
  <si>
    <t>1612988962</t>
  </si>
  <si>
    <t>726</t>
  </si>
  <si>
    <t>Zdravotechnika - předstěnové instalace</t>
  </si>
  <si>
    <t>123</t>
  </si>
  <si>
    <t>726111031</t>
  </si>
  <si>
    <t>Předstěnové instalační systémy pro zazdění do masivních zděných konstrukcí pro závěsné klozety ovládání zepředu, stavební výška 1080 mm</t>
  </si>
  <si>
    <t>2014607672</t>
  </si>
  <si>
    <t>124</t>
  </si>
  <si>
    <t>726131043</t>
  </si>
  <si>
    <t>Předstěnové instalační systémy do lehkých stěn s kovovou konstrukcí pro závěsné klozety ovládání zepředu, stavební výšky 1120 mm pro tělesně postižené</t>
  </si>
  <si>
    <t>-1497372975</t>
  </si>
  <si>
    <t>125</t>
  </si>
  <si>
    <t>726191001</t>
  </si>
  <si>
    <t>Ostatní příslušenství instalačních systémů zvukoizolační souprava pro WC a bidet</t>
  </si>
  <si>
    <t>-110808645</t>
  </si>
  <si>
    <t>126</t>
  </si>
  <si>
    <t>726191002</t>
  </si>
  <si>
    <t>Ostatní příslušenství instalačních systémů souprava pro předstěnovou montáž</t>
  </si>
  <si>
    <t>-107702331</t>
  </si>
  <si>
    <t>127</t>
  </si>
  <si>
    <t>998726112</t>
  </si>
  <si>
    <t>Přesun hmot pro instalační prefabrikáty stanovený z hmotnosti přesunovaného materiálu vodorovná dopravní vzdálenost do 50 m v objektech výšky přes 6 m do 12 m</t>
  </si>
  <si>
    <t>1606538164</t>
  </si>
  <si>
    <t>128</t>
  </si>
  <si>
    <t>998726192</t>
  </si>
  <si>
    <t>Přesun hmot pro instalační prefabrikáty stanovený z hmotnosti přesunovaného materiálu Příplatek k cenám za zvětšený přesun přes vymezenou největší dopravní vzdálenost do 100 m</t>
  </si>
  <si>
    <t>-1146008952</t>
  </si>
  <si>
    <t>727</t>
  </si>
  <si>
    <t>Zdravotechnika - požární ochrana</t>
  </si>
  <si>
    <t>129</t>
  </si>
  <si>
    <t>727111206</t>
  </si>
  <si>
    <t>Protipožární trubní ucpávky předizolované kovové potrubí prostup stropem tloušťky 150 mm požární odolnost EI 60-120 D 54</t>
  </si>
  <si>
    <t>-1008364878</t>
  </si>
  <si>
    <t>130</t>
  </si>
  <si>
    <t>727111209</t>
  </si>
  <si>
    <t>Protipožární trubní ucpávky předizolované kovové potrubí prostup stropem tloušťky 150 mm požární odolnost EI 60-120 D 110</t>
  </si>
  <si>
    <t>-1021176560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</si>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</sst>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28" xfId="0" applyFont="1" applyBorder="1" applyAlignment="1" applyProtection="1">
      <alignment horizontal="center" vertical="center"/>
      <protection locked="0"/>
    </xf>
    <xf numFmtId="49" fontId="31" fillId="0" borderId="28" xfId="0" applyNumberFormat="1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167" fontId="31" fillId="0" borderId="28" xfId="0" applyNumberFormat="1" applyFont="1" applyBorder="1" applyAlignment="1" applyProtection="1">
      <alignment vertical="center"/>
      <protection locked="0"/>
    </xf>
    <xf numFmtId="4" fontId="31" fillId="4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  <protection locked="0"/>
    </xf>
    <xf numFmtId="0" fontId="31" fillId="0" borderId="5" xfId="0" applyFont="1" applyBorder="1" applyAlignment="1">
      <alignment vertical="center"/>
    </xf>
    <xf numFmtId="0" fontId="31" fillId="4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>
      <alignment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zoomScale="85" zoomScaleNormal="85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" customHeight="1">
      <c r="AR2" s="305" t="s">
        <v>8</v>
      </c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20" t="s">
        <v>9</v>
      </c>
      <c r="BT2" s="20" t="s">
        <v>10</v>
      </c>
    </row>
    <row r="3" spans="1:74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272" t="s">
        <v>17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5"/>
      <c r="AQ5" s="27"/>
      <c r="BE5" s="270" t="s">
        <v>18</v>
      </c>
      <c r="BS5" s="20" t="s">
        <v>9</v>
      </c>
    </row>
    <row r="6" spans="1:74" ht="36.9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74" t="s">
        <v>20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5"/>
      <c r="AQ6" s="27"/>
      <c r="BE6" s="271"/>
      <c r="BS6" s="20" t="s">
        <v>9</v>
      </c>
    </row>
    <row r="7" spans="1:74" ht="14.4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271"/>
      <c r="BS7" s="20" t="s">
        <v>9</v>
      </c>
    </row>
    <row r="8" spans="1:74" ht="14.4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71"/>
      <c r="BS8" s="20" t="s">
        <v>9</v>
      </c>
    </row>
    <row r="9" spans="1:74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71"/>
      <c r="BS9" s="20" t="s">
        <v>9</v>
      </c>
    </row>
    <row r="10" spans="1:74" ht="14.4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5</v>
      </c>
      <c r="AO10" s="25"/>
      <c r="AP10" s="25"/>
      <c r="AQ10" s="27"/>
      <c r="BE10" s="271"/>
      <c r="BS10" s="20" t="s">
        <v>9</v>
      </c>
    </row>
    <row r="11" spans="1:74" ht="18.45" customHeight="1">
      <c r="B11" s="24"/>
      <c r="C11" s="25"/>
      <c r="D11" s="25"/>
      <c r="E11" s="31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30</v>
      </c>
      <c r="AL11" s="25"/>
      <c r="AM11" s="25"/>
      <c r="AN11" s="31" t="s">
        <v>5</v>
      </c>
      <c r="AO11" s="25"/>
      <c r="AP11" s="25"/>
      <c r="AQ11" s="27"/>
      <c r="BE11" s="271"/>
      <c r="BS11" s="20" t="s">
        <v>9</v>
      </c>
    </row>
    <row r="12" spans="1:74" ht="6.9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71"/>
      <c r="BS12" s="20" t="s">
        <v>9</v>
      </c>
    </row>
    <row r="13" spans="1:74" ht="14.4" customHeight="1">
      <c r="B13" s="24"/>
      <c r="C13" s="25"/>
      <c r="D13" s="33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32</v>
      </c>
      <c r="AO13" s="25"/>
      <c r="AP13" s="25"/>
      <c r="AQ13" s="27"/>
      <c r="BE13" s="271"/>
      <c r="BS13" s="20" t="s">
        <v>9</v>
      </c>
    </row>
    <row r="14" spans="1:74" ht="13.2">
      <c r="B14" s="24"/>
      <c r="C14" s="25"/>
      <c r="D14" s="25"/>
      <c r="E14" s="275" t="s">
        <v>32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33" t="s">
        <v>30</v>
      </c>
      <c r="AL14" s="25"/>
      <c r="AM14" s="25"/>
      <c r="AN14" s="35" t="s">
        <v>32</v>
      </c>
      <c r="AO14" s="25"/>
      <c r="AP14" s="25"/>
      <c r="AQ14" s="27"/>
      <c r="BE14" s="271"/>
      <c r="BS14" s="20" t="s">
        <v>9</v>
      </c>
    </row>
    <row r="15" spans="1:74" ht="6.9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71"/>
      <c r="BS15" s="20" t="s">
        <v>6</v>
      </c>
    </row>
    <row r="16" spans="1:74" ht="14.4" customHeight="1">
      <c r="B16" s="24"/>
      <c r="C16" s="25"/>
      <c r="D16" s="33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5</v>
      </c>
      <c r="AO16" s="25"/>
      <c r="AP16" s="25"/>
      <c r="AQ16" s="27"/>
      <c r="BE16" s="271"/>
      <c r="BS16" s="20" t="s">
        <v>6</v>
      </c>
    </row>
    <row r="17" spans="2:71" ht="18.45" customHeight="1">
      <c r="B17" s="24"/>
      <c r="C17" s="25"/>
      <c r="D17" s="25"/>
      <c r="E17" s="31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30</v>
      </c>
      <c r="AL17" s="25"/>
      <c r="AM17" s="25"/>
      <c r="AN17" s="31" t="s">
        <v>5</v>
      </c>
      <c r="AO17" s="25"/>
      <c r="AP17" s="25"/>
      <c r="AQ17" s="27"/>
      <c r="BE17" s="271"/>
      <c r="BS17" s="20" t="s">
        <v>34</v>
      </c>
    </row>
    <row r="18" spans="2:71" ht="6.9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71"/>
      <c r="BS18" s="20" t="s">
        <v>9</v>
      </c>
    </row>
    <row r="19" spans="2:71" ht="14.4" customHeight="1">
      <c r="B19" s="24"/>
      <c r="C19" s="25"/>
      <c r="D19" s="33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71"/>
      <c r="BS19" s="20" t="s">
        <v>9</v>
      </c>
    </row>
    <row r="20" spans="2:71" ht="57" customHeight="1">
      <c r="B20" s="24"/>
      <c r="C20" s="25"/>
      <c r="D20" s="25"/>
      <c r="E20" s="277" t="s">
        <v>36</v>
      </c>
      <c r="F20" s="277"/>
      <c r="G20" s="277"/>
      <c r="H20" s="277"/>
      <c r="I20" s="277"/>
      <c r="J20" s="277"/>
      <c r="K20" s="277"/>
      <c r="L20" s="277"/>
      <c r="M20" s="277"/>
      <c r="N20" s="277"/>
      <c r="O20" s="277"/>
      <c r="P20" s="277"/>
      <c r="Q20" s="277"/>
      <c r="R20" s="277"/>
      <c r="S20" s="277"/>
      <c r="T20" s="277"/>
      <c r="U20" s="277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5"/>
      <c r="AP20" s="25"/>
      <c r="AQ20" s="27"/>
      <c r="BE20" s="271"/>
      <c r="BS20" s="20" t="s">
        <v>6</v>
      </c>
    </row>
    <row r="21" spans="2:71" ht="6.9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71"/>
    </row>
    <row r="22" spans="2:71" ht="6.9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71"/>
    </row>
    <row r="23" spans="2:71" s="1" customFormat="1" ht="25.95" customHeight="1">
      <c r="B23" s="37"/>
      <c r="C23" s="38"/>
      <c r="D23" s="39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78">
        <f>ROUND(AG51,2)</f>
        <v>0</v>
      </c>
      <c r="AL23" s="279"/>
      <c r="AM23" s="279"/>
      <c r="AN23" s="279"/>
      <c r="AO23" s="279"/>
      <c r="AP23" s="38"/>
      <c r="AQ23" s="41"/>
      <c r="BE23" s="271"/>
    </row>
    <row r="24" spans="2:71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71"/>
    </row>
    <row r="25" spans="2:71" s="1" customFormat="1" ht="12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80" t="s">
        <v>38</v>
      </c>
      <c r="M25" s="280"/>
      <c r="N25" s="280"/>
      <c r="O25" s="280"/>
      <c r="P25" s="38"/>
      <c r="Q25" s="38"/>
      <c r="R25" s="38"/>
      <c r="S25" s="38"/>
      <c r="T25" s="38"/>
      <c r="U25" s="38"/>
      <c r="V25" s="38"/>
      <c r="W25" s="280" t="s">
        <v>39</v>
      </c>
      <c r="X25" s="280"/>
      <c r="Y25" s="280"/>
      <c r="Z25" s="280"/>
      <c r="AA25" s="280"/>
      <c r="AB25" s="280"/>
      <c r="AC25" s="280"/>
      <c r="AD25" s="280"/>
      <c r="AE25" s="280"/>
      <c r="AF25" s="38"/>
      <c r="AG25" s="38"/>
      <c r="AH25" s="38"/>
      <c r="AI25" s="38"/>
      <c r="AJ25" s="38"/>
      <c r="AK25" s="280" t="s">
        <v>40</v>
      </c>
      <c r="AL25" s="280"/>
      <c r="AM25" s="280"/>
      <c r="AN25" s="280"/>
      <c r="AO25" s="280"/>
      <c r="AP25" s="38"/>
      <c r="AQ25" s="41"/>
      <c r="BE25" s="271"/>
    </row>
    <row r="26" spans="2:71" s="2" customFormat="1" ht="14.4" customHeight="1">
      <c r="B26" s="43"/>
      <c r="C26" s="44"/>
      <c r="D26" s="45" t="s">
        <v>41</v>
      </c>
      <c r="E26" s="44"/>
      <c r="F26" s="45" t="s">
        <v>42</v>
      </c>
      <c r="G26" s="44"/>
      <c r="H26" s="44"/>
      <c r="I26" s="44"/>
      <c r="J26" s="44"/>
      <c r="K26" s="44"/>
      <c r="L26" s="281">
        <v>0.21</v>
      </c>
      <c r="M26" s="282"/>
      <c r="N26" s="282"/>
      <c r="O26" s="282"/>
      <c r="P26" s="44"/>
      <c r="Q26" s="44"/>
      <c r="R26" s="44"/>
      <c r="S26" s="44"/>
      <c r="T26" s="44"/>
      <c r="U26" s="44"/>
      <c r="V26" s="44"/>
      <c r="W26" s="283">
        <f>ROUND(AZ51,2)</f>
        <v>0</v>
      </c>
      <c r="X26" s="282"/>
      <c r="Y26" s="282"/>
      <c r="Z26" s="282"/>
      <c r="AA26" s="282"/>
      <c r="AB26" s="282"/>
      <c r="AC26" s="282"/>
      <c r="AD26" s="282"/>
      <c r="AE26" s="282"/>
      <c r="AF26" s="44"/>
      <c r="AG26" s="44"/>
      <c r="AH26" s="44"/>
      <c r="AI26" s="44"/>
      <c r="AJ26" s="44"/>
      <c r="AK26" s="283">
        <f>ROUND(AV51,2)</f>
        <v>0</v>
      </c>
      <c r="AL26" s="282"/>
      <c r="AM26" s="282"/>
      <c r="AN26" s="282"/>
      <c r="AO26" s="282"/>
      <c r="AP26" s="44"/>
      <c r="AQ26" s="46"/>
      <c r="BE26" s="271"/>
    </row>
    <row r="27" spans="2:71" s="2" customFormat="1" ht="14.4" customHeight="1">
      <c r="B27" s="43"/>
      <c r="C27" s="44"/>
      <c r="D27" s="44"/>
      <c r="E27" s="44"/>
      <c r="F27" s="45" t="s">
        <v>43</v>
      </c>
      <c r="G27" s="44"/>
      <c r="H27" s="44"/>
      <c r="I27" s="44"/>
      <c r="J27" s="44"/>
      <c r="K27" s="44"/>
      <c r="L27" s="281">
        <v>0.15</v>
      </c>
      <c r="M27" s="282"/>
      <c r="N27" s="282"/>
      <c r="O27" s="282"/>
      <c r="P27" s="44"/>
      <c r="Q27" s="44"/>
      <c r="R27" s="44"/>
      <c r="S27" s="44"/>
      <c r="T27" s="44"/>
      <c r="U27" s="44"/>
      <c r="V27" s="44"/>
      <c r="W27" s="283">
        <f>ROUND(BA51,2)</f>
        <v>0</v>
      </c>
      <c r="X27" s="282"/>
      <c r="Y27" s="282"/>
      <c r="Z27" s="282"/>
      <c r="AA27" s="282"/>
      <c r="AB27" s="282"/>
      <c r="AC27" s="282"/>
      <c r="AD27" s="282"/>
      <c r="AE27" s="282"/>
      <c r="AF27" s="44"/>
      <c r="AG27" s="44"/>
      <c r="AH27" s="44"/>
      <c r="AI27" s="44"/>
      <c r="AJ27" s="44"/>
      <c r="AK27" s="283">
        <f>ROUND(AW51,2)</f>
        <v>0</v>
      </c>
      <c r="AL27" s="282"/>
      <c r="AM27" s="282"/>
      <c r="AN27" s="282"/>
      <c r="AO27" s="282"/>
      <c r="AP27" s="44"/>
      <c r="AQ27" s="46"/>
      <c r="BE27" s="271"/>
    </row>
    <row r="28" spans="2:71" s="2" customFormat="1" ht="14.4" hidden="1" customHeight="1">
      <c r="B28" s="43"/>
      <c r="C28" s="44"/>
      <c r="D28" s="44"/>
      <c r="E28" s="44"/>
      <c r="F28" s="45" t="s">
        <v>44</v>
      </c>
      <c r="G28" s="44"/>
      <c r="H28" s="44"/>
      <c r="I28" s="44"/>
      <c r="J28" s="44"/>
      <c r="K28" s="44"/>
      <c r="L28" s="281">
        <v>0.21</v>
      </c>
      <c r="M28" s="282"/>
      <c r="N28" s="282"/>
      <c r="O28" s="282"/>
      <c r="P28" s="44"/>
      <c r="Q28" s="44"/>
      <c r="R28" s="44"/>
      <c r="S28" s="44"/>
      <c r="T28" s="44"/>
      <c r="U28" s="44"/>
      <c r="V28" s="44"/>
      <c r="W28" s="283">
        <f>ROUND(BB51,2)</f>
        <v>0</v>
      </c>
      <c r="X28" s="282"/>
      <c r="Y28" s="282"/>
      <c r="Z28" s="282"/>
      <c r="AA28" s="282"/>
      <c r="AB28" s="282"/>
      <c r="AC28" s="282"/>
      <c r="AD28" s="282"/>
      <c r="AE28" s="282"/>
      <c r="AF28" s="44"/>
      <c r="AG28" s="44"/>
      <c r="AH28" s="44"/>
      <c r="AI28" s="44"/>
      <c r="AJ28" s="44"/>
      <c r="AK28" s="283">
        <v>0</v>
      </c>
      <c r="AL28" s="282"/>
      <c r="AM28" s="282"/>
      <c r="AN28" s="282"/>
      <c r="AO28" s="282"/>
      <c r="AP28" s="44"/>
      <c r="AQ28" s="46"/>
      <c r="BE28" s="271"/>
    </row>
    <row r="29" spans="2:71" s="2" customFormat="1" ht="14.4" hidden="1" customHeight="1">
      <c r="B29" s="43"/>
      <c r="C29" s="44"/>
      <c r="D29" s="44"/>
      <c r="E29" s="44"/>
      <c r="F29" s="45" t="s">
        <v>45</v>
      </c>
      <c r="G29" s="44"/>
      <c r="H29" s="44"/>
      <c r="I29" s="44"/>
      <c r="J29" s="44"/>
      <c r="K29" s="44"/>
      <c r="L29" s="281">
        <v>0.15</v>
      </c>
      <c r="M29" s="282"/>
      <c r="N29" s="282"/>
      <c r="O29" s="282"/>
      <c r="P29" s="44"/>
      <c r="Q29" s="44"/>
      <c r="R29" s="44"/>
      <c r="S29" s="44"/>
      <c r="T29" s="44"/>
      <c r="U29" s="44"/>
      <c r="V29" s="44"/>
      <c r="W29" s="283">
        <f>ROUND(BC51,2)</f>
        <v>0</v>
      </c>
      <c r="X29" s="282"/>
      <c r="Y29" s="282"/>
      <c r="Z29" s="282"/>
      <c r="AA29" s="282"/>
      <c r="AB29" s="282"/>
      <c r="AC29" s="282"/>
      <c r="AD29" s="282"/>
      <c r="AE29" s="282"/>
      <c r="AF29" s="44"/>
      <c r="AG29" s="44"/>
      <c r="AH29" s="44"/>
      <c r="AI29" s="44"/>
      <c r="AJ29" s="44"/>
      <c r="AK29" s="283">
        <v>0</v>
      </c>
      <c r="AL29" s="282"/>
      <c r="AM29" s="282"/>
      <c r="AN29" s="282"/>
      <c r="AO29" s="282"/>
      <c r="AP29" s="44"/>
      <c r="AQ29" s="46"/>
      <c r="BE29" s="271"/>
    </row>
    <row r="30" spans="2:71" s="2" customFormat="1" ht="14.4" hidden="1" customHeight="1">
      <c r="B30" s="43"/>
      <c r="C30" s="44"/>
      <c r="D30" s="44"/>
      <c r="E30" s="44"/>
      <c r="F30" s="45" t="s">
        <v>46</v>
      </c>
      <c r="G30" s="44"/>
      <c r="H30" s="44"/>
      <c r="I30" s="44"/>
      <c r="J30" s="44"/>
      <c r="K30" s="44"/>
      <c r="L30" s="281">
        <v>0</v>
      </c>
      <c r="M30" s="282"/>
      <c r="N30" s="282"/>
      <c r="O30" s="282"/>
      <c r="P30" s="44"/>
      <c r="Q30" s="44"/>
      <c r="R30" s="44"/>
      <c r="S30" s="44"/>
      <c r="T30" s="44"/>
      <c r="U30" s="44"/>
      <c r="V30" s="44"/>
      <c r="W30" s="283">
        <f>ROUND(BD51,2)</f>
        <v>0</v>
      </c>
      <c r="X30" s="282"/>
      <c r="Y30" s="282"/>
      <c r="Z30" s="282"/>
      <c r="AA30" s="282"/>
      <c r="AB30" s="282"/>
      <c r="AC30" s="282"/>
      <c r="AD30" s="282"/>
      <c r="AE30" s="282"/>
      <c r="AF30" s="44"/>
      <c r="AG30" s="44"/>
      <c r="AH30" s="44"/>
      <c r="AI30" s="44"/>
      <c r="AJ30" s="44"/>
      <c r="AK30" s="283">
        <v>0</v>
      </c>
      <c r="AL30" s="282"/>
      <c r="AM30" s="282"/>
      <c r="AN30" s="282"/>
      <c r="AO30" s="282"/>
      <c r="AP30" s="44"/>
      <c r="AQ30" s="46"/>
      <c r="BE30" s="271"/>
    </row>
    <row r="31" spans="2:71" s="1" customFormat="1" ht="6.9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71"/>
    </row>
    <row r="32" spans="2:71" s="1" customFormat="1" ht="25.95" customHeight="1">
      <c r="B32" s="37"/>
      <c r="C32" s="47"/>
      <c r="D32" s="48" t="s">
        <v>47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48</v>
      </c>
      <c r="U32" s="49"/>
      <c r="V32" s="49"/>
      <c r="W32" s="49"/>
      <c r="X32" s="284" t="s">
        <v>49</v>
      </c>
      <c r="Y32" s="285"/>
      <c r="Z32" s="285"/>
      <c r="AA32" s="285"/>
      <c r="AB32" s="285"/>
      <c r="AC32" s="49"/>
      <c r="AD32" s="49"/>
      <c r="AE32" s="49"/>
      <c r="AF32" s="49"/>
      <c r="AG32" s="49"/>
      <c r="AH32" s="49"/>
      <c r="AI32" s="49"/>
      <c r="AJ32" s="49"/>
      <c r="AK32" s="286">
        <f>SUM(AK23:AK30)</f>
        <v>0</v>
      </c>
      <c r="AL32" s="285"/>
      <c r="AM32" s="285"/>
      <c r="AN32" s="285"/>
      <c r="AO32" s="287"/>
      <c r="AP32" s="47"/>
      <c r="AQ32" s="51"/>
      <c r="BE32" s="271"/>
    </row>
    <row r="33" spans="2:56" s="1" customFormat="1" ht="6.9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" customHeight="1">
      <c r="B39" s="37"/>
      <c r="C39" s="57" t="s">
        <v>50</v>
      </c>
      <c r="AR39" s="37"/>
    </row>
    <row r="40" spans="2:56" s="1" customFormat="1" ht="6.9" customHeight="1">
      <c r="B40" s="37"/>
      <c r="AR40" s="37"/>
    </row>
    <row r="41" spans="2:56" s="3" customFormat="1" ht="14.4" customHeight="1">
      <c r="B41" s="58"/>
      <c r="C41" s="59" t="s">
        <v>16</v>
      </c>
      <c r="L41" s="3" t="str">
        <f>K5</f>
        <v>400-6</v>
      </c>
      <c r="AR41" s="58"/>
    </row>
    <row r="42" spans="2:56" s="4" customFormat="1" ht="36.9" customHeight="1">
      <c r="B42" s="60"/>
      <c r="C42" s="61" t="s">
        <v>19</v>
      </c>
      <c r="L42" s="288" t="str">
        <f>K6</f>
        <v>STAVEBNÍ ÚPRAVY LNP NEMOCNICE BROUMOV II - úprava 2020-07</v>
      </c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89"/>
      <c r="AC42" s="289"/>
      <c r="AD42" s="289"/>
      <c r="AE42" s="289"/>
      <c r="AF42" s="289"/>
      <c r="AG42" s="289"/>
      <c r="AH42" s="289"/>
      <c r="AI42" s="289"/>
      <c r="AJ42" s="289"/>
      <c r="AK42" s="289"/>
      <c r="AL42" s="289"/>
      <c r="AM42" s="289"/>
      <c r="AN42" s="289"/>
      <c r="AO42" s="289"/>
      <c r="AR42" s="60"/>
    </row>
    <row r="43" spans="2:56" s="1" customFormat="1" ht="6.9" customHeight="1">
      <c r="B43" s="37"/>
      <c r="AR43" s="37"/>
    </row>
    <row r="44" spans="2:56" s="1" customFormat="1" ht="13.2">
      <c r="B44" s="37"/>
      <c r="C44" s="59" t="s">
        <v>23</v>
      </c>
      <c r="L44" s="62" t="str">
        <f>IF(K8="","",K8)</f>
        <v>Broumov</v>
      </c>
      <c r="AI44" s="59" t="s">
        <v>25</v>
      </c>
      <c r="AM44" s="290" t="str">
        <f>IF(AN8= "","",AN8)</f>
        <v>22. 5. 2020</v>
      </c>
      <c r="AN44" s="290"/>
      <c r="AR44" s="37"/>
    </row>
    <row r="45" spans="2:56" s="1" customFormat="1" ht="6.9" customHeight="1">
      <c r="B45" s="37"/>
      <c r="AR45" s="37"/>
    </row>
    <row r="46" spans="2:56" s="1" customFormat="1" ht="13.2">
      <c r="B46" s="37"/>
      <c r="C46" s="59" t="s">
        <v>27</v>
      </c>
      <c r="L46" s="3" t="str">
        <f>IF(E11= "","",E11)</f>
        <v xml:space="preserve"> </v>
      </c>
      <c r="AI46" s="59" t="s">
        <v>33</v>
      </c>
      <c r="AM46" s="291" t="str">
        <f>IF(E17="","",E17)</f>
        <v xml:space="preserve"> </v>
      </c>
      <c r="AN46" s="291"/>
      <c r="AO46" s="291"/>
      <c r="AP46" s="291"/>
      <c r="AR46" s="37"/>
      <c r="AS46" s="292" t="s">
        <v>51</v>
      </c>
      <c r="AT46" s="293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3.2">
      <c r="B47" s="37"/>
      <c r="C47" s="59" t="s">
        <v>31</v>
      </c>
      <c r="L47" s="3" t="str">
        <f>IF(E14= "Vyplň údaj","",E14)</f>
        <v/>
      </c>
      <c r="AR47" s="37"/>
      <c r="AS47" s="294"/>
      <c r="AT47" s="295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8" customHeight="1">
      <c r="B48" s="37"/>
      <c r="AR48" s="37"/>
      <c r="AS48" s="294"/>
      <c r="AT48" s="295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96" t="s">
        <v>52</v>
      </c>
      <c r="D49" s="297"/>
      <c r="E49" s="297"/>
      <c r="F49" s="297"/>
      <c r="G49" s="297"/>
      <c r="H49" s="67"/>
      <c r="I49" s="298" t="s">
        <v>53</v>
      </c>
      <c r="J49" s="297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7"/>
      <c r="V49" s="297"/>
      <c r="W49" s="297"/>
      <c r="X49" s="297"/>
      <c r="Y49" s="297"/>
      <c r="Z49" s="297"/>
      <c r="AA49" s="297"/>
      <c r="AB49" s="297"/>
      <c r="AC49" s="297"/>
      <c r="AD49" s="297"/>
      <c r="AE49" s="297"/>
      <c r="AF49" s="297"/>
      <c r="AG49" s="299" t="s">
        <v>54</v>
      </c>
      <c r="AH49" s="297"/>
      <c r="AI49" s="297"/>
      <c r="AJ49" s="297"/>
      <c r="AK49" s="297"/>
      <c r="AL49" s="297"/>
      <c r="AM49" s="297"/>
      <c r="AN49" s="298" t="s">
        <v>55</v>
      </c>
      <c r="AO49" s="297"/>
      <c r="AP49" s="297"/>
      <c r="AQ49" s="68" t="s">
        <v>56</v>
      </c>
      <c r="AR49" s="37"/>
      <c r="AS49" s="69" t="s">
        <v>57</v>
      </c>
      <c r="AT49" s="70" t="s">
        <v>58</v>
      </c>
      <c r="AU49" s="70" t="s">
        <v>59</v>
      </c>
      <c r="AV49" s="70" t="s">
        <v>60</v>
      </c>
      <c r="AW49" s="70" t="s">
        <v>61</v>
      </c>
      <c r="AX49" s="70" t="s">
        <v>62</v>
      </c>
      <c r="AY49" s="70" t="s">
        <v>63</v>
      </c>
      <c r="AZ49" s="70" t="s">
        <v>64</v>
      </c>
      <c r="BA49" s="70" t="s">
        <v>65</v>
      </c>
      <c r="BB49" s="70" t="s">
        <v>66</v>
      </c>
      <c r="BC49" s="70" t="s">
        <v>67</v>
      </c>
      <c r="BD49" s="71" t="s">
        <v>68</v>
      </c>
    </row>
    <row r="50" spans="1:91" s="1" customFormat="1" ht="10.8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" customHeight="1">
      <c r="B51" s="60"/>
      <c r="C51" s="73" t="s">
        <v>69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03">
        <f>ROUND(AG52,2)</f>
        <v>0</v>
      </c>
      <c r="AH51" s="303"/>
      <c r="AI51" s="303"/>
      <c r="AJ51" s="303"/>
      <c r="AK51" s="303"/>
      <c r="AL51" s="303"/>
      <c r="AM51" s="303"/>
      <c r="AN51" s="304">
        <f>SUM(AG51,AT51)</f>
        <v>0</v>
      </c>
      <c r="AO51" s="304"/>
      <c r="AP51" s="304"/>
      <c r="AQ51" s="75" t="s">
        <v>5</v>
      </c>
      <c r="AR51" s="60"/>
      <c r="AS51" s="76">
        <f>ROUND(AS52,2)</f>
        <v>0</v>
      </c>
      <c r="AT51" s="77">
        <f>ROUND(SUM(AV51:AW51),2)</f>
        <v>0</v>
      </c>
      <c r="AU51" s="78">
        <f>ROUND(AU52,5)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ROUND(AZ52,2)</f>
        <v>0</v>
      </c>
      <c r="BA51" s="77">
        <f>ROUND(BA52,2)</f>
        <v>0</v>
      </c>
      <c r="BB51" s="77">
        <f>ROUND(BB52,2)</f>
        <v>0</v>
      </c>
      <c r="BC51" s="77">
        <f>ROUND(BC52,2)</f>
        <v>0</v>
      </c>
      <c r="BD51" s="79">
        <f>ROUND(BD52,2)</f>
        <v>0</v>
      </c>
      <c r="BS51" s="61" t="s">
        <v>70</v>
      </c>
      <c r="BT51" s="61" t="s">
        <v>71</v>
      </c>
      <c r="BU51" s="80" t="s">
        <v>72</v>
      </c>
      <c r="BV51" s="61" t="s">
        <v>73</v>
      </c>
      <c r="BW51" s="61" t="s">
        <v>7</v>
      </c>
      <c r="BX51" s="61" t="s">
        <v>74</v>
      </c>
      <c r="CL51" s="61" t="s">
        <v>5</v>
      </c>
    </row>
    <row r="52" spans="1:91" s="5" customFormat="1" ht="16.5" customHeight="1">
      <c r="A52" s="81" t="s">
        <v>75</v>
      </c>
      <c r="B52" s="82"/>
      <c r="C52" s="83"/>
      <c r="D52" s="302" t="s">
        <v>76</v>
      </c>
      <c r="E52" s="302"/>
      <c r="F52" s="302"/>
      <c r="G52" s="302"/>
      <c r="H52" s="302"/>
      <c r="I52" s="84"/>
      <c r="J52" s="302" t="s">
        <v>77</v>
      </c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0">
        <f>'ZT - Zdravotní technika'!J27</f>
        <v>0</v>
      </c>
      <c r="AH52" s="301"/>
      <c r="AI52" s="301"/>
      <c r="AJ52" s="301"/>
      <c r="AK52" s="301"/>
      <c r="AL52" s="301"/>
      <c r="AM52" s="301"/>
      <c r="AN52" s="300">
        <f>SUM(AG52,AT52)</f>
        <v>0</v>
      </c>
      <c r="AO52" s="301"/>
      <c r="AP52" s="301"/>
      <c r="AQ52" s="85" t="s">
        <v>78</v>
      </c>
      <c r="AR52" s="82"/>
      <c r="AS52" s="86">
        <v>0</v>
      </c>
      <c r="AT52" s="87">
        <f>ROUND(SUM(AV52:AW52),2)</f>
        <v>0</v>
      </c>
      <c r="AU52" s="88">
        <f>'ZT - Zdravotní technika'!P87</f>
        <v>0</v>
      </c>
      <c r="AV52" s="87">
        <f>'ZT - Zdravotní technika'!J30</f>
        <v>0</v>
      </c>
      <c r="AW52" s="87">
        <f>'ZT - Zdravotní technika'!J31</f>
        <v>0</v>
      </c>
      <c r="AX52" s="87">
        <f>'ZT - Zdravotní technika'!J32</f>
        <v>0</v>
      </c>
      <c r="AY52" s="87">
        <f>'ZT - Zdravotní technika'!J33</f>
        <v>0</v>
      </c>
      <c r="AZ52" s="87">
        <f>'ZT - Zdravotní technika'!F30</f>
        <v>0</v>
      </c>
      <c r="BA52" s="87">
        <f>'ZT - Zdravotní technika'!F31</f>
        <v>0</v>
      </c>
      <c r="BB52" s="87">
        <f>'ZT - Zdravotní technika'!F32</f>
        <v>0</v>
      </c>
      <c r="BC52" s="87">
        <f>'ZT - Zdravotní technika'!F33</f>
        <v>0</v>
      </c>
      <c r="BD52" s="89">
        <f>'ZT - Zdravotní technika'!F34</f>
        <v>0</v>
      </c>
      <c r="BT52" s="90" t="s">
        <v>79</v>
      </c>
      <c r="BV52" s="90" t="s">
        <v>73</v>
      </c>
      <c r="BW52" s="90" t="s">
        <v>80</v>
      </c>
      <c r="BX52" s="90" t="s">
        <v>7</v>
      </c>
      <c r="CL52" s="90" t="s">
        <v>5</v>
      </c>
      <c r="CM52" s="90" t="s">
        <v>81</v>
      </c>
    </row>
    <row r="53" spans="1:91" s="1" customFormat="1" ht="30" customHeight="1">
      <c r="B53" s="37"/>
      <c r="AR53" s="37"/>
    </row>
    <row r="54" spans="1:91" s="1" customFormat="1" ht="6.9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37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ZT - Zdravotní technika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29"/>
  <sheetViews>
    <sheetView showGridLines="0" zoomScale="85" zoomScaleNormal="85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7"/>
      <c r="B1" s="92"/>
      <c r="C1" s="92"/>
      <c r="D1" s="93" t="s">
        <v>1</v>
      </c>
      <c r="E1" s="92"/>
      <c r="F1" s="94" t="s">
        <v>82</v>
      </c>
      <c r="G1" s="315" t="s">
        <v>83</v>
      </c>
      <c r="H1" s="315"/>
      <c r="I1" s="95"/>
      <c r="J1" s="94" t="s">
        <v>84</v>
      </c>
      <c r="K1" s="93" t="s">
        <v>85</v>
      </c>
      <c r="L1" s="94" t="s">
        <v>86</v>
      </c>
      <c r="M1" s="94"/>
      <c r="N1" s="94"/>
      <c r="O1" s="94"/>
      <c r="P1" s="94"/>
      <c r="Q1" s="94"/>
      <c r="R1" s="94"/>
      <c r="S1" s="94"/>
      <c r="T1" s="94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" customHeight="1">
      <c r="L2" s="305" t="s">
        <v>8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20" t="s">
        <v>80</v>
      </c>
    </row>
    <row r="3" spans="1:70" ht="6.9" customHeight="1">
      <c r="B3" s="21"/>
      <c r="C3" s="22"/>
      <c r="D3" s="22"/>
      <c r="E3" s="22"/>
      <c r="F3" s="22"/>
      <c r="G3" s="22"/>
      <c r="H3" s="22"/>
      <c r="I3" s="96"/>
      <c r="J3" s="22"/>
      <c r="K3" s="23"/>
      <c r="AT3" s="20" t="s">
        <v>81</v>
      </c>
    </row>
    <row r="4" spans="1:70" ht="36.9" customHeight="1">
      <c r="B4" s="24"/>
      <c r="C4" s="25"/>
      <c r="D4" s="26" t="s">
        <v>87</v>
      </c>
      <c r="E4" s="25"/>
      <c r="F4" s="25"/>
      <c r="G4" s="25"/>
      <c r="H4" s="25"/>
      <c r="I4" s="97"/>
      <c r="J4" s="25"/>
      <c r="K4" s="27"/>
      <c r="M4" s="28" t="s">
        <v>13</v>
      </c>
      <c r="AT4" s="20" t="s">
        <v>6</v>
      </c>
    </row>
    <row r="5" spans="1:70" ht="6.9" customHeight="1">
      <c r="B5" s="24"/>
      <c r="C5" s="25"/>
      <c r="D5" s="25"/>
      <c r="E5" s="25"/>
      <c r="F5" s="25"/>
      <c r="G5" s="25"/>
      <c r="H5" s="25"/>
      <c r="I5" s="97"/>
      <c r="J5" s="25"/>
      <c r="K5" s="27"/>
    </row>
    <row r="6" spans="1:70" ht="13.2">
      <c r="B6" s="24"/>
      <c r="C6" s="25"/>
      <c r="D6" s="33" t="s">
        <v>19</v>
      </c>
      <c r="E6" s="25"/>
      <c r="F6" s="25"/>
      <c r="G6" s="25"/>
      <c r="H6" s="25"/>
      <c r="I6" s="97"/>
      <c r="J6" s="25"/>
      <c r="K6" s="27"/>
    </row>
    <row r="7" spans="1:70" ht="16.5" customHeight="1">
      <c r="B7" s="24"/>
      <c r="C7" s="25"/>
      <c r="D7" s="25"/>
      <c r="E7" s="307" t="str">
        <f>'Rekapitulace stavby'!K6</f>
        <v>STAVEBNÍ ÚPRAVY LNP NEMOCNICE BROUMOV II - úprava 2020-07</v>
      </c>
      <c r="F7" s="308"/>
      <c r="G7" s="308"/>
      <c r="H7" s="308"/>
      <c r="I7" s="97"/>
      <c r="J7" s="25"/>
      <c r="K7" s="27"/>
    </row>
    <row r="8" spans="1:70" s="1" customFormat="1" ht="13.2">
      <c r="B8" s="37"/>
      <c r="C8" s="38"/>
      <c r="D8" s="33" t="s">
        <v>88</v>
      </c>
      <c r="E8" s="38"/>
      <c r="F8" s="38"/>
      <c r="G8" s="38"/>
      <c r="H8" s="38"/>
      <c r="I8" s="98"/>
      <c r="J8" s="38"/>
      <c r="K8" s="41"/>
    </row>
    <row r="9" spans="1:70" s="1" customFormat="1" ht="36.9" customHeight="1">
      <c r="B9" s="37"/>
      <c r="C9" s="38"/>
      <c r="D9" s="38"/>
      <c r="E9" s="309" t="s">
        <v>89</v>
      </c>
      <c r="F9" s="310"/>
      <c r="G9" s="310"/>
      <c r="H9" s="310"/>
      <c r="I9" s="98"/>
      <c r="J9" s="38"/>
      <c r="K9" s="41"/>
    </row>
    <row r="10" spans="1:70" s="1" customFormat="1" ht="12">
      <c r="B10" s="37"/>
      <c r="C10" s="38"/>
      <c r="D10" s="38"/>
      <c r="E10" s="38"/>
      <c r="F10" s="38"/>
      <c r="G10" s="38"/>
      <c r="H10" s="38"/>
      <c r="I10" s="98"/>
      <c r="J10" s="38"/>
      <c r="K10" s="41"/>
    </row>
    <row r="11" spans="1:70" s="1" customFormat="1" ht="14.4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99" t="s">
        <v>22</v>
      </c>
      <c r="J11" s="31" t="s">
        <v>5</v>
      </c>
      <c r="K11" s="41"/>
    </row>
    <row r="12" spans="1:70" s="1" customFormat="1" ht="14.4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99" t="s">
        <v>25</v>
      </c>
      <c r="J12" s="100" t="str">
        <f>'Rekapitulace stavby'!AN8</f>
        <v>22. 5. 2020</v>
      </c>
      <c r="K12" s="41"/>
    </row>
    <row r="13" spans="1:70" s="1" customFormat="1" ht="10.8" customHeight="1">
      <c r="B13" s="37"/>
      <c r="C13" s="38"/>
      <c r="D13" s="38"/>
      <c r="E13" s="38"/>
      <c r="F13" s="38"/>
      <c r="G13" s="38"/>
      <c r="H13" s="38"/>
      <c r="I13" s="98"/>
      <c r="J13" s="38"/>
      <c r="K13" s="41"/>
    </row>
    <row r="14" spans="1:70" s="1" customFormat="1" ht="14.4" customHeight="1">
      <c r="B14" s="37"/>
      <c r="C14" s="38"/>
      <c r="D14" s="33" t="s">
        <v>27</v>
      </c>
      <c r="E14" s="38"/>
      <c r="F14" s="38"/>
      <c r="G14" s="38"/>
      <c r="H14" s="38"/>
      <c r="I14" s="99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99" t="s">
        <v>30</v>
      </c>
      <c r="J15" s="31" t="str">
        <f>IF('Rekapitulace stavby'!AN11="","",'Rekapitulace stavby'!AN11)</f>
        <v/>
      </c>
      <c r="K15" s="41"/>
    </row>
    <row r="16" spans="1:70" s="1" customFormat="1" ht="6.9" customHeight="1">
      <c r="B16" s="37"/>
      <c r="C16" s="38"/>
      <c r="D16" s="38"/>
      <c r="E16" s="38"/>
      <c r="F16" s="38"/>
      <c r="G16" s="38"/>
      <c r="H16" s="38"/>
      <c r="I16" s="98"/>
      <c r="J16" s="38"/>
      <c r="K16" s="41"/>
    </row>
    <row r="17" spans="2:11" s="1" customFormat="1" ht="14.4" customHeight="1">
      <c r="B17" s="37"/>
      <c r="C17" s="38"/>
      <c r="D17" s="33" t="s">
        <v>31</v>
      </c>
      <c r="E17" s="38"/>
      <c r="F17" s="38"/>
      <c r="G17" s="38"/>
      <c r="H17" s="38"/>
      <c r="I17" s="99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99" t="s">
        <v>30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" customHeight="1">
      <c r="B19" s="37"/>
      <c r="C19" s="38"/>
      <c r="D19" s="38"/>
      <c r="E19" s="38"/>
      <c r="F19" s="38"/>
      <c r="G19" s="38"/>
      <c r="H19" s="38"/>
      <c r="I19" s="98"/>
      <c r="J19" s="38"/>
      <c r="K19" s="41"/>
    </row>
    <row r="20" spans="2:11" s="1" customFormat="1" ht="14.4" customHeight="1">
      <c r="B20" s="37"/>
      <c r="C20" s="38"/>
      <c r="D20" s="33" t="s">
        <v>33</v>
      </c>
      <c r="E20" s="38"/>
      <c r="F20" s="38"/>
      <c r="G20" s="38"/>
      <c r="H20" s="38"/>
      <c r="I20" s="99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99" t="s">
        <v>30</v>
      </c>
      <c r="J21" s="31" t="str">
        <f>IF('Rekapitulace stavby'!AN17="","",'Rekapitulace stavby'!AN17)</f>
        <v/>
      </c>
      <c r="K21" s="41"/>
    </row>
    <row r="22" spans="2:11" s="1" customFormat="1" ht="6.9" customHeight="1">
      <c r="B22" s="37"/>
      <c r="C22" s="38"/>
      <c r="D22" s="38"/>
      <c r="E22" s="38"/>
      <c r="F22" s="38"/>
      <c r="G22" s="38"/>
      <c r="H22" s="38"/>
      <c r="I22" s="98"/>
      <c r="J22" s="38"/>
      <c r="K22" s="41"/>
    </row>
    <row r="23" spans="2:11" s="1" customFormat="1" ht="14.4" customHeight="1">
      <c r="B23" s="37"/>
      <c r="C23" s="38"/>
      <c r="D23" s="33" t="s">
        <v>35</v>
      </c>
      <c r="E23" s="38"/>
      <c r="F23" s="38"/>
      <c r="G23" s="38"/>
      <c r="H23" s="38"/>
      <c r="I23" s="98"/>
      <c r="J23" s="38"/>
      <c r="K23" s="41"/>
    </row>
    <row r="24" spans="2:11" s="6" customFormat="1" ht="16.5" customHeight="1">
      <c r="B24" s="101"/>
      <c r="C24" s="102"/>
      <c r="D24" s="102"/>
      <c r="E24" s="277" t="s">
        <v>5</v>
      </c>
      <c r="F24" s="277"/>
      <c r="G24" s="277"/>
      <c r="H24" s="277"/>
      <c r="I24" s="103"/>
      <c r="J24" s="102"/>
      <c r="K24" s="104"/>
    </row>
    <row r="25" spans="2:11" s="1" customFormat="1" ht="6.9" customHeight="1">
      <c r="B25" s="37"/>
      <c r="C25" s="38"/>
      <c r="D25" s="38"/>
      <c r="E25" s="38"/>
      <c r="F25" s="38"/>
      <c r="G25" s="38"/>
      <c r="H25" s="38"/>
      <c r="I25" s="98"/>
      <c r="J25" s="38"/>
      <c r="K25" s="41"/>
    </row>
    <row r="26" spans="2:11" s="1" customFormat="1" ht="6.9" customHeight="1">
      <c r="B26" s="37"/>
      <c r="C26" s="38"/>
      <c r="D26" s="64"/>
      <c r="E26" s="64"/>
      <c r="F26" s="64"/>
      <c r="G26" s="64"/>
      <c r="H26" s="64"/>
      <c r="I26" s="105"/>
      <c r="J26" s="64"/>
      <c r="K26" s="106"/>
    </row>
    <row r="27" spans="2:11" s="1" customFormat="1" ht="25.35" customHeight="1">
      <c r="B27" s="37"/>
      <c r="C27" s="38"/>
      <c r="D27" s="107" t="s">
        <v>37</v>
      </c>
      <c r="E27" s="38"/>
      <c r="F27" s="38"/>
      <c r="G27" s="38"/>
      <c r="H27" s="38"/>
      <c r="I27" s="98"/>
      <c r="J27" s="108">
        <f>ROUND(J87,2)</f>
        <v>0</v>
      </c>
      <c r="K27" s="41"/>
    </row>
    <row r="28" spans="2:11" s="1" customFormat="1" ht="6.9" customHeight="1">
      <c r="B28" s="37"/>
      <c r="C28" s="38"/>
      <c r="D28" s="64"/>
      <c r="E28" s="64"/>
      <c r="F28" s="64"/>
      <c r="G28" s="64"/>
      <c r="H28" s="64"/>
      <c r="I28" s="105"/>
      <c r="J28" s="64"/>
      <c r="K28" s="106"/>
    </row>
    <row r="29" spans="2:11" s="1" customFormat="1" ht="14.4" customHeight="1">
      <c r="B29" s="37"/>
      <c r="C29" s="38"/>
      <c r="D29" s="38"/>
      <c r="E29" s="38"/>
      <c r="F29" s="42" t="s">
        <v>39</v>
      </c>
      <c r="G29" s="38"/>
      <c r="H29" s="38"/>
      <c r="I29" s="109" t="s">
        <v>38</v>
      </c>
      <c r="J29" s="42" t="s">
        <v>40</v>
      </c>
      <c r="K29" s="41"/>
    </row>
    <row r="30" spans="2:11" s="1" customFormat="1" ht="14.4" customHeight="1">
      <c r="B30" s="37"/>
      <c r="C30" s="38"/>
      <c r="D30" s="45" t="s">
        <v>41</v>
      </c>
      <c r="E30" s="45" t="s">
        <v>42</v>
      </c>
      <c r="F30" s="110">
        <f>ROUND(SUM(BE87:BE228), 2)</f>
        <v>0</v>
      </c>
      <c r="G30" s="38"/>
      <c r="H30" s="38"/>
      <c r="I30" s="111">
        <v>0.21</v>
      </c>
      <c r="J30" s="110">
        <f>ROUND(ROUND((SUM(BE87:BE228)), 2)*I30, 2)</f>
        <v>0</v>
      </c>
      <c r="K30" s="41"/>
    </row>
    <row r="31" spans="2:11" s="1" customFormat="1" ht="14.4" customHeight="1">
      <c r="B31" s="37"/>
      <c r="C31" s="38"/>
      <c r="D31" s="38"/>
      <c r="E31" s="45" t="s">
        <v>43</v>
      </c>
      <c r="F31" s="110">
        <f>ROUND(SUM(BF87:BF228), 2)</f>
        <v>0</v>
      </c>
      <c r="G31" s="38"/>
      <c r="H31" s="38"/>
      <c r="I31" s="111">
        <v>0.15</v>
      </c>
      <c r="J31" s="110">
        <f>ROUND(ROUND((SUM(BF87:BF228)), 2)*I31, 2)</f>
        <v>0</v>
      </c>
      <c r="K31" s="41"/>
    </row>
    <row r="32" spans="2:11" s="1" customFormat="1" ht="14.4" hidden="1" customHeight="1">
      <c r="B32" s="37"/>
      <c r="C32" s="38"/>
      <c r="D32" s="38"/>
      <c r="E32" s="45" t="s">
        <v>44</v>
      </c>
      <c r="F32" s="110">
        <f>ROUND(SUM(BG87:BG228), 2)</f>
        <v>0</v>
      </c>
      <c r="G32" s="38"/>
      <c r="H32" s="38"/>
      <c r="I32" s="111">
        <v>0.21</v>
      </c>
      <c r="J32" s="110">
        <v>0</v>
      </c>
      <c r="K32" s="41"/>
    </row>
    <row r="33" spans="2:11" s="1" customFormat="1" ht="14.4" hidden="1" customHeight="1">
      <c r="B33" s="37"/>
      <c r="C33" s="38"/>
      <c r="D33" s="38"/>
      <c r="E33" s="45" t="s">
        <v>45</v>
      </c>
      <c r="F33" s="110">
        <f>ROUND(SUM(BH87:BH228), 2)</f>
        <v>0</v>
      </c>
      <c r="G33" s="38"/>
      <c r="H33" s="38"/>
      <c r="I33" s="111">
        <v>0.15</v>
      </c>
      <c r="J33" s="110">
        <v>0</v>
      </c>
      <c r="K33" s="41"/>
    </row>
    <row r="34" spans="2:11" s="1" customFormat="1" ht="14.4" hidden="1" customHeight="1">
      <c r="B34" s="37"/>
      <c r="C34" s="38"/>
      <c r="D34" s="38"/>
      <c r="E34" s="45" t="s">
        <v>46</v>
      </c>
      <c r="F34" s="110">
        <f>ROUND(SUM(BI87:BI228), 2)</f>
        <v>0</v>
      </c>
      <c r="G34" s="38"/>
      <c r="H34" s="38"/>
      <c r="I34" s="111">
        <v>0</v>
      </c>
      <c r="J34" s="110">
        <v>0</v>
      </c>
      <c r="K34" s="41"/>
    </row>
    <row r="35" spans="2:11" s="1" customFormat="1" ht="6.9" customHeight="1">
      <c r="B35" s="37"/>
      <c r="C35" s="38"/>
      <c r="D35" s="38"/>
      <c r="E35" s="38"/>
      <c r="F35" s="38"/>
      <c r="G35" s="38"/>
      <c r="H35" s="38"/>
      <c r="I35" s="98"/>
      <c r="J35" s="38"/>
      <c r="K35" s="41"/>
    </row>
    <row r="36" spans="2:11" s="1" customFormat="1" ht="25.35" customHeight="1">
      <c r="B36" s="37"/>
      <c r="C36" s="112"/>
      <c r="D36" s="113" t="s">
        <v>47</v>
      </c>
      <c r="E36" s="67"/>
      <c r="F36" s="67"/>
      <c r="G36" s="114" t="s">
        <v>48</v>
      </c>
      <c r="H36" s="115" t="s">
        <v>49</v>
      </c>
      <c r="I36" s="116"/>
      <c r="J36" s="117">
        <f>SUM(J27:J34)</f>
        <v>0</v>
      </c>
      <c r="K36" s="118"/>
    </row>
    <row r="37" spans="2:11" s="1" customFormat="1" ht="14.4" customHeight="1">
      <c r="B37" s="52"/>
      <c r="C37" s="53"/>
      <c r="D37" s="53"/>
      <c r="E37" s="53"/>
      <c r="F37" s="53"/>
      <c r="G37" s="53"/>
      <c r="H37" s="53"/>
      <c r="I37" s="119"/>
      <c r="J37" s="53"/>
      <c r="K37" s="54"/>
    </row>
    <row r="41" spans="2:11" s="1" customFormat="1" ht="6.9" customHeight="1">
      <c r="B41" s="55"/>
      <c r="C41" s="56"/>
      <c r="D41" s="56"/>
      <c r="E41" s="56"/>
      <c r="F41" s="56"/>
      <c r="G41" s="56"/>
      <c r="H41" s="56"/>
      <c r="I41" s="120"/>
      <c r="J41" s="56"/>
      <c r="K41" s="121"/>
    </row>
    <row r="42" spans="2:11" s="1" customFormat="1" ht="36.9" customHeight="1">
      <c r="B42" s="37"/>
      <c r="C42" s="26" t="s">
        <v>90</v>
      </c>
      <c r="D42" s="38"/>
      <c r="E42" s="38"/>
      <c r="F42" s="38"/>
      <c r="G42" s="38"/>
      <c r="H42" s="38"/>
      <c r="I42" s="98"/>
      <c r="J42" s="38"/>
      <c r="K42" s="41"/>
    </row>
    <row r="43" spans="2:11" s="1" customFormat="1" ht="6.9" customHeight="1">
      <c r="B43" s="37"/>
      <c r="C43" s="38"/>
      <c r="D43" s="38"/>
      <c r="E43" s="38"/>
      <c r="F43" s="38"/>
      <c r="G43" s="38"/>
      <c r="H43" s="38"/>
      <c r="I43" s="98"/>
      <c r="J43" s="38"/>
      <c r="K43" s="41"/>
    </row>
    <row r="44" spans="2:11" s="1" customFormat="1" ht="14.4" customHeight="1">
      <c r="B44" s="37"/>
      <c r="C44" s="33" t="s">
        <v>19</v>
      </c>
      <c r="D44" s="38"/>
      <c r="E44" s="38"/>
      <c r="F44" s="38"/>
      <c r="G44" s="38"/>
      <c r="H44" s="38"/>
      <c r="I44" s="98"/>
      <c r="J44" s="38"/>
      <c r="K44" s="41"/>
    </row>
    <row r="45" spans="2:11" s="1" customFormat="1" ht="16.5" customHeight="1">
      <c r="B45" s="37"/>
      <c r="C45" s="38"/>
      <c r="D45" s="38"/>
      <c r="E45" s="307" t="str">
        <f>E7</f>
        <v>STAVEBNÍ ÚPRAVY LNP NEMOCNICE BROUMOV II - úprava 2020-07</v>
      </c>
      <c r="F45" s="308"/>
      <c r="G45" s="308"/>
      <c r="H45" s="308"/>
      <c r="I45" s="98"/>
      <c r="J45" s="38"/>
      <c r="K45" s="41"/>
    </row>
    <row r="46" spans="2:11" s="1" customFormat="1" ht="14.4" customHeight="1">
      <c r="B46" s="37"/>
      <c r="C46" s="33" t="s">
        <v>88</v>
      </c>
      <c r="D46" s="38"/>
      <c r="E46" s="38"/>
      <c r="F46" s="38"/>
      <c r="G46" s="38"/>
      <c r="H46" s="38"/>
      <c r="I46" s="98"/>
      <c r="J46" s="38"/>
      <c r="K46" s="41"/>
    </row>
    <row r="47" spans="2:11" s="1" customFormat="1" ht="17.25" customHeight="1">
      <c r="B47" s="37"/>
      <c r="C47" s="38"/>
      <c r="D47" s="38"/>
      <c r="E47" s="309" t="str">
        <f>E9</f>
        <v>ZT - Zdravotní technika</v>
      </c>
      <c r="F47" s="310"/>
      <c r="G47" s="310"/>
      <c r="H47" s="310"/>
      <c r="I47" s="98"/>
      <c r="J47" s="38"/>
      <c r="K47" s="41"/>
    </row>
    <row r="48" spans="2:11" s="1" customFormat="1" ht="6.9" customHeight="1">
      <c r="B48" s="37"/>
      <c r="C48" s="38"/>
      <c r="D48" s="38"/>
      <c r="E48" s="38"/>
      <c r="F48" s="38"/>
      <c r="G48" s="38"/>
      <c r="H48" s="38"/>
      <c r="I48" s="98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Broumov</v>
      </c>
      <c r="G49" s="38"/>
      <c r="H49" s="38"/>
      <c r="I49" s="99" t="s">
        <v>25</v>
      </c>
      <c r="J49" s="100" t="str">
        <f>IF(J12="","",J12)</f>
        <v>22. 5. 2020</v>
      </c>
      <c r="K49" s="41"/>
    </row>
    <row r="50" spans="2:47" s="1" customFormat="1" ht="6.9" customHeight="1">
      <c r="B50" s="37"/>
      <c r="C50" s="38"/>
      <c r="D50" s="38"/>
      <c r="E50" s="38"/>
      <c r="F50" s="38"/>
      <c r="G50" s="38"/>
      <c r="H50" s="38"/>
      <c r="I50" s="98"/>
      <c r="J50" s="38"/>
      <c r="K50" s="41"/>
    </row>
    <row r="51" spans="2:47" s="1" customFormat="1" ht="13.2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99" t="s">
        <v>33</v>
      </c>
      <c r="J51" s="277" t="str">
        <f>E21</f>
        <v xml:space="preserve"> </v>
      </c>
      <c r="K51" s="41"/>
    </row>
    <row r="52" spans="2:47" s="1" customFormat="1" ht="14.4" customHeight="1">
      <c r="B52" s="37"/>
      <c r="C52" s="33" t="s">
        <v>31</v>
      </c>
      <c r="D52" s="38"/>
      <c r="E52" s="38"/>
      <c r="F52" s="31" t="str">
        <f>IF(E18="","",E18)</f>
        <v/>
      </c>
      <c r="G52" s="38"/>
      <c r="H52" s="38"/>
      <c r="I52" s="98"/>
      <c r="J52" s="311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98"/>
      <c r="J53" s="38"/>
      <c r="K53" s="41"/>
    </row>
    <row r="54" spans="2:47" s="1" customFormat="1" ht="29.25" customHeight="1">
      <c r="B54" s="37"/>
      <c r="C54" s="122" t="s">
        <v>91</v>
      </c>
      <c r="D54" s="112"/>
      <c r="E54" s="112"/>
      <c r="F54" s="112"/>
      <c r="G54" s="112"/>
      <c r="H54" s="112"/>
      <c r="I54" s="123"/>
      <c r="J54" s="124" t="s">
        <v>92</v>
      </c>
      <c r="K54" s="125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98"/>
      <c r="J55" s="38"/>
      <c r="K55" s="41"/>
    </row>
    <row r="56" spans="2:47" s="1" customFormat="1" ht="29.25" customHeight="1">
      <c r="B56" s="37"/>
      <c r="C56" s="126" t="s">
        <v>93</v>
      </c>
      <c r="D56" s="38"/>
      <c r="E56" s="38"/>
      <c r="F56" s="38"/>
      <c r="G56" s="38"/>
      <c r="H56" s="38"/>
      <c r="I56" s="98"/>
      <c r="J56" s="108">
        <f>J87</f>
        <v>0</v>
      </c>
      <c r="K56" s="41"/>
      <c r="AU56" s="20" t="s">
        <v>94</v>
      </c>
    </row>
    <row r="57" spans="2:47" s="7" customFormat="1" ht="24.9" customHeight="1">
      <c r="B57" s="127"/>
      <c r="C57" s="128"/>
      <c r="D57" s="129" t="s">
        <v>95</v>
      </c>
      <c r="E57" s="130"/>
      <c r="F57" s="130"/>
      <c r="G57" s="130"/>
      <c r="H57" s="130"/>
      <c r="I57" s="131"/>
      <c r="J57" s="132">
        <f>J88</f>
        <v>0</v>
      </c>
      <c r="K57" s="133"/>
    </row>
    <row r="58" spans="2:47" s="8" customFormat="1" ht="19.95" customHeight="1">
      <c r="B58" s="134"/>
      <c r="C58" s="135"/>
      <c r="D58" s="136" t="s">
        <v>96</v>
      </c>
      <c r="E58" s="137"/>
      <c r="F58" s="137"/>
      <c r="G58" s="137"/>
      <c r="H58" s="137"/>
      <c r="I58" s="138"/>
      <c r="J58" s="139">
        <f>J89</f>
        <v>0</v>
      </c>
      <c r="K58" s="140"/>
    </row>
    <row r="59" spans="2:47" s="8" customFormat="1" ht="19.95" customHeight="1">
      <c r="B59" s="134"/>
      <c r="C59" s="135"/>
      <c r="D59" s="136" t="s">
        <v>97</v>
      </c>
      <c r="E59" s="137"/>
      <c r="F59" s="137"/>
      <c r="G59" s="137"/>
      <c r="H59" s="137"/>
      <c r="I59" s="138"/>
      <c r="J59" s="139">
        <f>J91</f>
        <v>0</v>
      </c>
      <c r="K59" s="140"/>
    </row>
    <row r="60" spans="2:47" s="8" customFormat="1" ht="19.95" customHeight="1">
      <c r="B60" s="134"/>
      <c r="C60" s="135"/>
      <c r="D60" s="136" t="s">
        <v>98</v>
      </c>
      <c r="E60" s="137"/>
      <c r="F60" s="137"/>
      <c r="G60" s="137"/>
      <c r="H60" s="137"/>
      <c r="I60" s="138"/>
      <c r="J60" s="139">
        <f>J94</f>
        <v>0</v>
      </c>
      <c r="K60" s="140"/>
    </row>
    <row r="61" spans="2:47" s="8" customFormat="1" ht="19.95" customHeight="1">
      <c r="B61" s="134"/>
      <c r="C61" s="135"/>
      <c r="D61" s="136" t="s">
        <v>99</v>
      </c>
      <c r="E61" s="137"/>
      <c r="F61" s="137"/>
      <c r="G61" s="137"/>
      <c r="H61" s="137"/>
      <c r="I61" s="138"/>
      <c r="J61" s="139">
        <f>J98</f>
        <v>0</v>
      </c>
      <c r="K61" s="140"/>
    </row>
    <row r="62" spans="2:47" s="7" customFormat="1" ht="24.9" customHeight="1">
      <c r="B62" s="127"/>
      <c r="C62" s="128"/>
      <c r="D62" s="129" t="s">
        <v>100</v>
      </c>
      <c r="E62" s="130"/>
      <c r="F62" s="130"/>
      <c r="G62" s="130"/>
      <c r="H62" s="130"/>
      <c r="I62" s="131"/>
      <c r="J62" s="132">
        <f>J103</f>
        <v>0</v>
      </c>
      <c r="K62" s="133"/>
    </row>
    <row r="63" spans="2:47" s="8" customFormat="1" ht="19.95" customHeight="1">
      <c r="B63" s="134"/>
      <c r="C63" s="135"/>
      <c r="D63" s="136" t="s">
        <v>101</v>
      </c>
      <c r="E63" s="137"/>
      <c r="F63" s="137"/>
      <c r="G63" s="137"/>
      <c r="H63" s="137"/>
      <c r="I63" s="138"/>
      <c r="J63" s="139">
        <f>J104</f>
        <v>0</v>
      </c>
      <c r="K63" s="140"/>
    </row>
    <row r="64" spans="2:47" s="8" customFormat="1" ht="19.95" customHeight="1">
      <c r="B64" s="134"/>
      <c r="C64" s="135"/>
      <c r="D64" s="136" t="s">
        <v>102</v>
      </c>
      <c r="E64" s="137"/>
      <c r="F64" s="137"/>
      <c r="G64" s="137"/>
      <c r="H64" s="137"/>
      <c r="I64" s="138"/>
      <c r="J64" s="139">
        <f>J140</f>
        <v>0</v>
      </c>
      <c r="K64" s="140"/>
    </row>
    <row r="65" spans="2:12" s="8" customFormat="1" ht="19.95" customHeight="1">
      <c r="B65" s="134"/>
      <c r="C65" s="135"/>
      <c r="D65" s="136" t="s">
        <v>103</v>
      </c>
      <c r="E65" s="137"/>
      <c r="F65" s="137"/>
      <c r="G65" s="137"/>
      <c r="H65" s="137"/>
      <c r="I65" s="138"/>
      <c r="J65" s="139">
        <f>J179</f>
        <v>0</v>
      </c>
      <c r="K65" s="140"/>
    </row>
    <row r="66" spans="2:12" s="8" customFormat="1" ht="19.95" customHeight="1">
      <c r="B66" s="134"/>
      <c r="C66" s="135"/>
      <c r="D66" s="136" t="s">
        <v>104</v>
      </c>
      <c r="E66" s="137"/>
      <c r="F66" s="137"/>
      <c r="G66" s="137"/>
      <c r="H66" s="137"/>
      <c r="I66" s="138"/>
      <c r="J66" s="139">
        <f>J219</f>
        <v>0</v>
      </c>
      <c r="K66" s="140"/>
    </row>
    <row r="67" spans="2:12" s="8" customFormat="1" ht="19.95" customHeight="1">
      <c r="B67" s="134"/>
      <c r="C67" s="135"/>
      <c r="D67" s="136" t="s">
        <v>105</v>
      </c>
      <c r="E67" s="137"/>
      <c r="F67" s="137"/>
      <c r="G67" s="137"/>
      <c r="H67" s="137"/>
      <c r="I67" s="138"/>
      <c r="J67" s="139">
        <f>J226</f>
        <v>0</v>
      </c>
      <c r="K67" s="140"/>
    </row>
    <row r="68" spans="2:12" s="1" customFormat="1" ht="21.75" customHeight="1">
      <c r="B68" s="37"/>
      <c r="C68" s="38"/>
      <c r="D68" s="38"/>
      <c r="E68" s="38"/>
      <c r="F68" s="38"/>
      <c r="G68" s="38"/>
      <c r="H68" s="38"/>
      <c r="I68" s="98"/>
      <c r="J68" s="38"/>
      <c r="K68" s="41"/>
    </row>
    <row r="69" spans="2:12" s="1" customFormat="1" ht="6.9" customHeight="1">
      <c r="B69" s="52"/>
      <c r="C69" s="53"/>
      <c r="D69" s="53"/>
      <c r="E69" s="53"/>
      <c r="F69" s="53"/>
      <c r="G69" s="53"/>
      <c r="H69" s="53"/>
      <c r="I69" s="119"/>
      <c r="J69" s="53"/>
      <c r="K69" s="54"/>
    </row>
    <row r="73" spans="2:12" s="1" customFormat="1" ht="6.9" customHeight="1">
      <c r="B73" s="55"/>
      <c r="C73" s="56"/>
      <c r="D73" s="56"/>
      <c r="E73" s="56"/>
      <c r="F73" s="56"/>
      <c r="G73" s="56"/>
      <c r="H73" s="56"/>
      <c r="I73" s="120"/>
      <c r="J73" s="56"/>
      <c r="K73" s="56"/>
      <c r="L73" s="37"/>
    </row>
    <row r="74" spans="2:12" s="1" customFormat="1" ht="36.9" customHeight="1">
      <c r="B74" s="37"/>
      <c r="C74" s="57" t="s">
        <v>106</v>
      </c>
      <c r="L74" s="37"/>
    </row>
    <row r="75" spans="2:12" s="1" customFormat="1" ht="6.9" customHeight="1">
      <c r="B75" s="37"/>
      <c r="L75" s="37"/>
    </row>
    <row r="76" spans="2:12" s="1" customFormat="1" ht="14.4" customHeight="1">
      <c r="B76" s="37"/>
      <c r="C76" s="59" t="s">
        <v>19</v>
      </c>
      <c r="L76" s="37"/>
    </row>
    <row r="77" spans="2:12" s="1" customFormat="1" ht="16.5" customHeight="1">
      <c r="B77" s="37"/>
      <c r="E77" s="312" t="str">
        <f>E7</f>
        <v>STAVEBNÍ ÚPRAVY LNP NEMOCNICE BROUMOV II - úprava 2020-07</v>
      </c>
      <c r="F77" s="313"/>
      <c r="G77" s="313"/>
      <c r="H77" s="313"/>
      <c r="L77" s="37"/>
    </row>
    <row r="78" spans="2:12" s="1" customFormat="1" ht="14.4" customHeight="1">
      <c r="B78" s="37"/>
      <c r="C78" s="59" t="s">
        <v>88</v>
      </c>
      <c r="L78" s="37"/>
    </row>
    <row r="79" spans="2:12" s="1" customFormat="1" ht="17.25" customHeight="1">
      <c r="B79" s="37"/>
      <c r="E79" s="288" t="str">
        <f>E9</f>
        <v>ZT - Zdravotní technika</v>
      </c>
      <c r="F79" s="314"/>
      <c r="G79" s="314"/>
      <c r="H79" s="314"/>
      <c r="L79" s="37"/>
    </row>
    <row r="80" spans="2:12" s="1" customFormat="1" ht="6.9" customHeight="1">
      <c r="B80" s="37"/>
      <c r="L80" s="37"/>
    </row>
    <row r="81" spans="2:65" s="1" customFormat="1" ht="18" customHeight="1">
      <c r="B81" s="37"/>
      <c r="C81" s="59" t="s">
        <v>23</v>
      </c>
      <c r="F81" s="141" t="str">
        <f>F12</f>
        <v>Broumov</v>
      </c>
      <c r="I81" s="142" t="s">
        <v>25</v>
      </c>
      <c r="J81" s="63" t="str">
        <f>IF(J12="","",J12)</f>
        <v>22. 5. 2020</v>
      </c>
      <c r="L81" s="37"/>
    </row>
    <row r="82" spans="2:65" s="1" customFormat="1" ht="6.9" customHeight="1">
      <c r="B82" s="37"/>
      <c r="L82" s="37"/>
    </row>
    <row r="83" spans="2:65" s="1" customFormat="1" ht="13.2">
      <c r="B83" s="37"/>
      <c r="C83" s="59" t="s">
        <v>27</v>
      </c>
      <c r="F83" s="141" t="str">
        <f>E15</f>
        <v xml:space="preserve"> </v>
      </c>
      <c r="I83" s="142" t="s">
        <v>33</v>
      </c>
      <c r="J83" s="141" t="str">
        <f>E21</f>
        <v xml:space="preserve"> </v>
      </c>
      <c r="L83" s="37"/>
    </row>
    <row r="84" spans="2:65" s="1" customFormat="1" ht="14.4" customHeight="1">
      <c r="B84" s="37"/>
      <c r="C84" s="59" t="s">
        <v>31</v>
      </c>
      <c r="F84" s="141" t="str">
        <f>IF(E18="","",E18)</f>
        <v/>
      </c>
      <c r="L84" s="37"/>
    </row>
    <row r="85" spans="2:65" s="1" customFormat="1" ht="10.35" customHeight="1">
      <c r="B85" s="37"/>
      <c r="L85" s="37"/>
    </row>
    <row r="86" spans="2:65" s="9" customFormat="1" ht="29.25" customHeight="1">
      <c r="B86" s="143"/>
      <c r="C86" s="144" t="s">
        <v>107</v>
      </c>
      <c r="D86" s="145" t="s">
        <v>56</v>
      </c>
      <c r="E86" s="145" t="s">
        <v>52</v>
      </c>
      <c r="F86" s="145" t="s">
        <v>108</v>
      </c>
      <c r="G86" s="145" t="s">
        <v>109</v>
      </c>
      <c r="H86" s="145" t="s">
        <v>110</v>
      </c>
      <c r="I86" s="146" t="s">
        <v>111</v>
      </c>
      <c r="J86" s="145" t="s">
        <v>92</v>
      </c>
      <c r="K86" s="147" t="s">
        <v>112</v>
      </c>
      <c r="L86" s="143"/>
      <c r="M86" s="69" t="s">
        <v>113</v>
      </c>
      <c r="N86" s="70" t="s">
        <v>41</v>
      </c>
      <c r="O86" s="70" t="s">
        <v>114</v>
      </c>
      <c r="P86" s="70" t="s">
        <v>115</v>
      </c>
      <c r="Q86" s="70" t="s">
        <v>116</v>
      </c>
      <c r="R86" s="70" t="s">
        <v>117</v>
      </c>
      <c r="S86" s="70" t="s">
        <v>118</v>
      </c>
      <c r="T86" s="71" t="s">
        <v>119</v>
      </c>
    </row>
    <row r="87" spans="2:65" s="1" customFormat="1" ht="29.25" customHeight="1">
      <c r="B87" s="37"/>
      <c r="C87" s="73" t="s">
        <v>93</v>
      </c>
      <c r="J87" s="148">
        <f>BK87</f>
        <v>0</v>
      </c>
      <c r="L87" s="37"/>
      <c r="M87" s="72"/>
      <c r="N87" s="64"/>
      <c r="O87" s="64"/>
      <c r="P87" s="149">
        <f>P88+P103</f>
        <v>0</v>
      </c>
      <c r="Q87" s="64"/>
      <c r="R87" s="149">
        <f>R88+R103</f>
        <v>3.7466499999999998</v>
      </c>
      <c r="S87" s="64"/>
      <c r="T87" s="150">
        <f>T88+T103</f>
        <v>9.4104799999999997</v>
      </c>
      <c r="AT87" s="20" t="s">
        <v>70</v>
      </c>
      <c r="AU87" s="20" t="s">
        <v>94</v>
      </c>
      <c r="BK87" s="151">
        <f>BK88+BK103</f>
        <v>0</v>
      </c>
    </row>
    <row r="88" spans="2:65" s="10" customFormat="1" ht="37.35" customHeight="1">
      <c r="B88" s="152"/>
      <c r="D88" s="153" t="s">
        <v>70</v>
      </c>
      <c r="E88" s="154" t="s">
        <v>120</v>
      </c>
      <c r="F88" s="154" t="s">
        <v>121</v>
      </c>
      <c r="I88" s="155"/>
      <c r="J88" s="156">
        <f>BK88</f>
        <v>0</v>
      </c>
      <c r="L88" s="152"/>
      <c r="M88" s="157"/>
      <c r="N88" s="158"/>
      <c r="O88" s="158"/>
      <c r="P88" s="159">
        <f>P89+P91+P94+P98</f>
        <v>0</v>
      </c>
      <c r="Q88" s="158"/>
      <c r="R88" s="159">
        <f>R89+R91+R94+R98</f>
        <v>1.9346000000000001</v>
      </c>
      <c r="S88" s="158"/>
      <c r="T88" s="160">
        <f>T89+T91+T94+T98</f>
        <v>6.6879999999999997</v>
      </c>
      <c r="AR88" s="153" t="s">
        <v>79</v>
      </c>
      <c r="AT88" s="161" t="s">
        <v>70</v>
      </c>
      <c r="AU88" s="161" t="s">
        <v>71</v>
      </c>
      <c r="AY88" s="153" t="s">
        <v>122</v>
      </c>
      <c r="BK88" s="162">
        <f>BK89+BK91+BK94+BK98</f>
        <v>0</v>
      </c>
    </row>
    <row r="89" spans="2:65" s="10" customFormat="1" ht="19.95" customHeight="1">
      <c r="B89" s="152"/>
      <c r="D89" s="153" t="s">
        <v>70</v>
      </c>
      <c r="E89" s="163" t="s">
        <v>123</v>
      </c>
      <c r="F89" s="163" t="s">
        <v>124</v>
      </c>
      <c r="I89" s="155"/>
      <c r="J89" s="164">
        <f>BK89</f>
        <v>0</v>
      </c>
      <c r="L89" s="152"/>
      <c r="M89" s="157"/>
      <c r="N89" s="158"/>
      <c r="O89" s="158"/>
      <c r="P89" s="159">
        <f>P90</f>
        <v>0</v>
      </c>
      <c r="Q89" s="158"/>
      <c r="R89" s="159">
        <f>R90</f>
        <v>1.0145999999999999</v>
      </c>
      <c r="S89" s="158"/>
      <c r="T89" s="160">
        <f>T90</f>
        <v>0</v>
      </c>
      <c r="AR89" s="153" t="s">
        <v>79</v>
      </c>
      <c r="AT89" s="161" t="s">
        <v>70</v>
      </c>
      <c r="AU89" s="161" t="s">
        <v>79</v>
      </c>
      <c r="AY89" s="153" t="s">
        <v>122</v>
      </c>
      <c r="BK89" s="162">
        <f>BK90</f>
        <v>0</v>
      </c>
    </row>
    <row r="90" spans="2:65" s="1" customFormat="1" ht="25.5" customHeight="1">
      <c r="B90" s="165"/>
      <c r="C90" s="166" t="s">
        <v>79</v>
      </c>
      <c r="D90" s="166" t="s">
        <v>125</v>
      </c>
      <c r="E90" s="167" t="s">
        <v>126</v>
      </c>
      <c r="F90" s="168" t="s">
        <v>127</v>
      </c>
      <c r="G90" s="169" t="s">
        <v>128</v>
      </c>
      <c r="H90" s="170">
        <v>4</v>
      </c>
      <c r="I90" s="171"/>
      <c r="J90" s="172">
        <f>ROUND(I90*H90,2)</f>
        <v>0</v>
      </c>
      <c r="K90" s="168" t="s">
        <v>129</v>
      </c>
      <c r="L90" s="37"/>
      <c r="M90" s="173" t="s">
        <v>5</v>
      </c>
      <c r="N90" s="174" t="s">
        <v>42</v>
      </c>
      <c r="O90" s="38"/>
      <c r="P90" s="175">
        <f>O90*H90</f>
        <v>0</v>
      </c>
      <c r="Q90" s="175">
        <v>0.25364999999999999</v>
      </c>
      <c r="R90" s="175">
        <f>Q90*H90</f>
        <v>1.0145999999999999</v>
      </c>
      <c r="S90" s="175">
        <v>0</v>
      </c>
      <c r="T90" s="176">
        <f>S90*H90</f>
        <v>0</v>
      </c>
      <c r="AR90" s="20" t="s">
        <v>130</v>
      </c>
      <c r="AT90" s="20" t="s">
        <v>125</v>
      </c>
      <c r="AU90" s="20" t="s">
        <v>81</v>
      </c>
      <c r="AY90" s="20" t="s">
        <v>122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20" t="s">
        <v>79</v>
      </c>
      <c r="BK90" s="177">
        <f>ROUND(I90*H90,2)</f>
        <v>0</v>
      </c>
      <c r="BL90" s="20" t="s">
        <v>130</v>
      </c>
      <c r="BM90" s="20" t="s">
        <v>131</v>
      </c>
    </row>
    <row r="91" spans="2:65" s="10" customFormat="1" ht="29.85" customHeight="1">
      <c r="B91" s="152"/>
      <c r="D91" s="153" t="s">
        <v>70</v>
      </c>
      <c r="E91" s="163" t="s">
        <v>132</v>
      </c>
      <c r="F91" s="163" t="s">
        <v>133</v>
      </c>
      <c r="I91" s="155"/>
      <c r="J91" s="164">
        <f>BK91</f>
        <v>0</v>
      </c>
      <c r="L91" s="152"/>
      <c r="M91" s="157"/>
      <c r="N91" s="158"/>
      <c r="O91" s="158"/>
      <c r="P91" s="159">
        <f>SUM(P92:P93)</f>
        <v>0</v>
      </c>
      <c r="Q91" s="158"/>
      <c r="R91" s="159">
        <f>SUM(R92:R93)</f>
        <v>0.92</v>
      </c>
      <c r="S91" s="158"/>
      <c r="T91" s="160">
        <f>SUM(T92:T93)</f>
        <v>0</v>
      </c>
      <c r="AR91" s="153" t="s">
        <v>79</v>
      </c>
      <c r="AT91" s="161" t="s">
        <v>70</v>
      </c>
      <c r="AU91" s="161" t="s">
        <v>79</v>
      </c>
      <c r="AY91" s="153" t="s">
        <v>122</v>
      </c>
      <c r="BK91" s="162">
        <f>SUM(BK92:BK93)</f>
        <v>0</v>
      </c>
    </row>
    <row r="92" spans="2:65" s="1" customFormat="1" ht="16.5" customHeight="1">
      <c r="B92" s="165"/>
      <c r="C92" s="166" t="s">
        <v>81</v>
      </c>
      <c r="D92" s="166" t="s">
        <v>125</v>
      </c>
      <c r="E92" s="167" t="s">
        <v>134</v>
      </c>
      <c r="F92" s="168" t="s">
        <v>135</v>
      </c>
      <c r="G92" s="169" t="s">
        <v>128</v>
      </c>
      <c r="H92" s="170">
        <v>3</v>
      </c>
      <c r="I92" s="171"/>
      <c r="J92" s="172">
        <f>ROUND(I92*H92,2)</f>
        <v>0</v>
      </c>
      <c r="K92" s="168" t="s">
        <v>129</v>
      </c>
      <c r="L92" s="37"/>
      <c r="M92" s="173" t="s">
        <v>5</v>
      </c>
      <c r="N92" s="174" t="s">
        <v>42</v>
      </c>
      <c r="O92" s="38"/>
      <c r="P92" s="175">
        <f>O92*H92</f>
        <v>0</v>
      </c>
      <c r="Q92" s="175">
        <v>0.04</v>
      </c>
      <c r="R92" s="175">
        <f>Q92*H92</f>
        <v>0.12</v>
      </c>
      <c r="S92" s="175">
        <v>0</v>
      </c>
      <c r="T92" s="176">
        <f>S92*H92</f>
        <v>0</v>
      </c>
      <c r="AR92" s="20" t="s">
        <v>130</v>
      </c>
      <c r="AT92" s="20" t="s">
        <v>125</v>
      </c>
      <c r="AU92" s="20" t="s">
        <v>81</v>
      </c>
      <c r="AY92" s="20" t="s">
        <v>122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20" t="s">
        <v>79</v>
      </c>
      <c r="BK92" s="177">
        <f>ROUND(I92*H92,2)</f>
        <v>0</v>
      </c>
      <c r="BL92" s="20" t="s">
        <v>130</v>
      </c>
      <c r="BM92" s="20" t="s">
        <v>136</v>
      </c>
    </row>
    <row r="93" spans="2:65" s="1" customFormat="1" ht="16.5" customHeight="1">
      <c r="B93" s="165"/>
      <c r="C93" s="166" t="s">
        <v>123</v>
      </c>
      <c r="D93" s="166" t="s">
        <v>125</v>
      </c>
      <c r="E93" s="167" t="s">
        <v>137</v>
      </c>
      <c r="F93" s="168" t="s">
        <v>138</v>
      </c>
      <c r="G93" s="169" t="s">
        <v>128</v>
      </c>
      <c r="H93" s="170">
        <v>20</v>
      </c>
      <c r="I93" s="171"/>
      <c r="J93" s="172">
        <f>ROUND(I93*H93,2)</f>
        <v>0</v>
      </c>
      <c r="K93" s="168" t="s">
        <v>129</v>
      </c>
      <c r="L93" s="37"/>
      <c r="M93" s="173" t="s">
        <v>5</v>
      </c>
      <c r="N93" s="174" t="s">
        <v>42</v>
      </c>
      <c r="O93" s="38"/>
      <c r="P93" s="175">
        <f>O93*H93</f>
        <v>0</v>
      </c>
      <c r="Q93" s="175">
        <v>0.04</v>
      </c>
      <c r="R93" s="175">
        <f>Q93*H93</f>
        <v>0.8</v>
      </c>
      <c r="S93" s="175">
        <v>0</v>
      </c>
      <c r="T93" s="176">
        <f>S93*H93</f>
        <v>0</v>
      </c>
      <c r="AR93" s="20" t="s">
        <v>130</v>
      </c>
      <c r="AT93" s="20" t="s">
        <v>125</v>
      </c>
      <c r="AU93" s="20" t="s">
        <v>81</v>
      </c>
      <c r="AY93" s="20" t="s">
        <v>122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20" t="s">
        <v>79</v>
      </c>
      <c r="BK93" s="177">
        <f>ROUND(I93*H93,2)</f>
        <v>0</v>
      </c>
      <c r="BL93" s="20" t="s">
        <v>130</v>
      </c>
      <c r="BM93" s="20" t="s">
        <v>139</v>
      </c>
    </row>
    <row r="94" spans="2:65" s="10" customFormat="1" ht="29.85" customHeight="1">
      <c r="B94" s="152"/>
      <c r="D94" s="153" t="s">
        <v>70</v>
      </c>
      <c r="E94" s="163" t="s">
        <v>140</v>
      </c>
      <c r="F94" s="163" t="s">
        <v>141</v>
      </c>
      <c r="I94" s="155"/>
      <c r="J94" s="164">
        <f>BK94</f>
        <v>0</v>
      </c>
      <c r="L94" s="152"/>
      <c r="M94" s="157"/>
      <c r="N94" s="158"/>
      <c r="O94" s="158"/>
      <c r="P94" s="159">
        <f>SUM(P95:P97)</f>
        <v>0</v>
      </c>
      <c r="Q94" s="158"/>
      <c r="R94" s="159">
        <f>SUM(R95:R97)</f>
        <v>0</v>
      </c>
      <c r="S94" s="158"/>
      <c r="T94" s="160">
        <f>SUM(T95:T97)</f>
        <v>6.6879999999999997</v>
      </c>
      <c r="AR94" s="153" t="s">
        <v>79</v>
      </c>
      <c r="AT94" s="161" t="s">
        <v>70</v>
      </c>
      <c r="AU94" s="161" t="s">
        <v>79</v>
      </c>
      <c r="AY94" s="153" t="s">
        <v>122</v>
      </c>
      <c r="BK94" s="162">
        <f>SUM(BK95:BK97)</f>
        <v>0</v>
      </c>
    </row>
    <row r="95" spans="2:65" s="1" customFormat="1" ht="25.5" customHeight="1">
      <c r="B95" s="165"/>
      <c r="C95" s="166" t="s">
        <v>130</v>
      </c>
      <c r="D95" s="166" t="s">
        <v>125</v>
      </c>
      <c r="E95" s="167" t="s">
        <v>142</v>
      </c>
      <c r="F95" s="168" t="s">
        <v>143</v>
      </c>
      <c r="G95" s="169" t="s">
        <v>144</v>
      </c>
      <c r="H95" s="170">
        <v>32</v>
      </c>
      <c r="I95" s="171"/>
      <c r="J95" s="172">
        <f>ROUND(I95*H95,2)</f>
        <v>0</v>
      </c>
      <c r="K95" s="168" t="s">
        <v>129</v>
      </c>
      <c r="L95" s="37"/>
      <c r="M95" s="173" t="s">
        <v>5</v>
      </c>
      <c r="N95" s="174" t="s">
        <v>42</v>
      </c>
      <c r="O95" s="38"/>
      <c r="P95" s="175">
        <f>O95*H95</f>
        <v>0</v>
      </c>
      <c r="Q95" s="175">
        <v>0</v>
      </c>
      <c r="R95" s="175">
        <f>Q95*H95</f>
        <v>0</v>
      </c>
      <c r="S95" s="175">
        <v>3.2000000000000001E-2</v>
      </c>
      <c r="T95" s="176">
        <f>S95*H95</f>
        <v>1.024</v>
      </c>
      <c r="AR95" s="20" t="s">
        <v>130</v>
      </c>
      <c r="AT95" s="20" t="s">
        <v>125</v>
      </c>
      <c r="AU95" s="20" t="s">
        <v>81</v>
      </c>
      <c r="AY95" s="20" t="s">
        <v>122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20" t="s">
        <v>79</v>
      </c>
      <c r="BK95" s="177">
        <f>ROUND(I95*H95,2)</f>
        <v>0</v>
      </c>
      <c r="BL95" s="20" t="s">
        <v>130</v>
      </c>
      <c r="BM95" s="20" t="s">
        <v>145</v>
      </c>
    </row>
    <row r="96" spans="2:65" s="1" customFormat="1" ht="25.5" customHeight="1">
      <c r="B96" s="165"/>
      <c r="C96" s="166" t="s">
        <v>146</v>
      </c>
      <c r="D96" s="166" t="s">
        <v>125</v>
      </c>
      <c r="E96" s="167" t="s">
        <v>147</v>
      </c>
      <c r="F96" s="168" t="s">
        <v>148</v>
      </c>
      <c r="G96" s="169" t="s">
        <v>149</v>
      </c>
      <c r="H96" s="170">
        <v>48</v>
      </c>
      <c r="I96" s="171"/>
      <c r="J96" s="172">
        <f>ROUND(I96*H96,2)</f>
        <v>0</v>
      </c>
      <c r="K96" s="168" t="s">
        <v>129</v>
      </c>
      <c r="L96" s="37"/>
      <c r="M96" s="173" t="s">
        <v>5</v>
      </c>
      <c r="N96" s="174" t="s">
        <v>42</v>
      </c>
      <c r="O96" s="38"/>
      <c r="P96" s="175">
        <f>O96*H96</f>
        <v>0</v>
      </c>
      <c r="Q96" s="175">
        <v>0</v>
      </c>
      <c r="R96" s="175">
        <f>Q96*H96</f>
        <v>0</v>
      </c>
      <c r="S96" s="175">
        <v>1.7999999999999999E-2</v>
      </c>
      <c r="T96" s="176">
        <f>S96*H96</f>
        <v>0.86399999999999988</v>
      </c>
      <c r="AR96" s="20" t="s">
        <v>130</v>
      </c>
      <c r="AT96" s="20" t="s">
        <v>125</v>
      </c>
      <c r="AU96" s="20" t="s">
        <v>81</v>
      </c>
      <c r="AY96" s="20" t="s">
        <v>122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20" t="s">
        <v>79</v>
      </c>
      <c r="BK96" s="177">
        <f>ROUND(I96*H96,2)</f>
        <v>0</v>
      </c>
      <c r="BL96" s="20" t="s">
        <v>130</v>
      </c>
      <c r="BM96" s="20" t="s">
        <v>150</v>
      </c>
    </row>
    <row r="97" spans="2:65" s="1" customFormat="1" ht="25.5" customHeight="1">
      <c r="B97" s="165"/>
      <c r="C97" s="166" t="s">
        <v>132</v>
      </c>
      <c r="D97" s="166" t="s">
        <v>125</v>
      </c>
      <c r="E97" s="167" t="s">
        <v>151</v>
      </c>
      <c r="F97" s="168" t="s">
        <v>152</v>
      </c>
      <c r="G97" s="169" t="s">
        <v>149</v>
      </c>
      <c r="H97" s="170">
        <v>120</v>
      </c>
      <c r="I97" s="171"/>
      <c r="J97" s="172">
        <f>ROUND(I97*H97,2)</f>
        <v>0</v>
      </c>
      <c r="K97" s="168" t="s">
        <v>129</v>
      </c>
      <c r="L97" s="37"/>
      <c r="M97" s="173" t="s">
        <v>5</v>
      </c>
      <c r="N97" s="174" t="s">
        <v>42</v>
      </c>
      <c r="O97" s="38"/>
      <c r="P97" s="175">
        <f>O97*H97</f>
        <v>0</v>
      </c>
      <c r="Q97" s="175">
        <v>0</v>
      </c>
      <c r="R97" s="175">
        <f>Q97*H97</f>
        <v>0</v>
      </c>
      <c r="S97" s="175">
        <v>0.04</v>
      </c>
      <c r="T97" s="176">
        <f>S97*H97</f>
        <v>4.8</v>
      </c>
      <c r="AR97" s="20" t="s">
        <v>130</v>
      </c>
      <c r="AT97" s="20" t="s">
        <v>125</v>
      </c>
      <c r="AU97" s="20" t="s">
        <v>81</v>
      </c>
      <c r="AY97" s="20" t="s">
        <v>122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20" t="s">
        <v>79</v>
      </c>
      <c r="BK97" s="177">
        <f>ROUND(I97*H97,2)</f>
        <v>0</v>
      </c>
      <c r="BL97" s="20" t="s">
        <v>130</v>
      </c>
      <c r="BM97" s="20" t="s">
        <v>153</v>
      </c>
    </row>
    <row r="98" spans="2:65" s="10" customFormat="1" ht="29.85" customHeight="1">
      <c r="B98" s="152"/>
      <c r="D98" s="153" t="s">
        <v>70</v>
      </c>
      <c r="E98" s="163" t="s">
        <v>154</v>
      </c>
      <c r="F98" s="163" t="s">
        <v>155</v>
      </c>
      <c r="I98" s="155"/>
      <c r="J98" s="164">
        <f>BK98</f>
        <v>0</v>
      </c>
      <c r="L98" s="152"/>
      <c r="M98" s="157"/>
      <c r="N98" s="158"/>
      <c r="O98" s="158"/>
      <c r="P98" s="159">
        <f>SUM(P99:P102)</f>
        <v>0</v>
      </c>
      <c r="Q98" s="158"/>
      <c r="R98" s="159">
        <f>SUM(R99:R102)</f>
        <v>0</v>
      </c>
      <c r="S98" s="158"/>
      <c r="T98" s="160">
        <f>SUM(T99:T102)</f>
        <v>0</v>
      </c>
      <c r="AR98" s="153" t="s">
        <v>79</v>
      </c>
      <c r="AT98" s="161" t="s">
        <v>70</v>
      </c>
      <c r="AU98" s="161" t="s">
        <v>79</v>
      </c>
      <c r="AY98" s="153" t="s">
        <v>122</v>
      </c>
      <c r="BK98" s="162">
        <f>SUM(BK99:BK102)</f>
        <v>0</v>
      </c>
    </row>
    <row r="99" spans="2:65" s="1" customFormat="1" ht="25.5" customHeight="1">
      <c r="B99" s="165"/>
      <c r="C99" s="166" t="s">
        <v>156</v>
      </c>
      <c r="D99" s="166" t="s">
        <v>125</v>
      </c>
      <c r="E99" s="167" t="s">
        <v>157</v>
      </c>
      <c r="F99" s="168" t="s">
        <v>158</v>
      </c>
      <c r="G99" s="169" t="s">
        <v>159</v>
      </c>
      <c r="H99" s="170">
        <v>6.7</v>
      </c>
      <c r="I99" s="171"/>
      <c r="J99" s="172">
        <f>ROUND(I99*H99,2)</f>
        <v>0</v>
      </c>
      <c r="K99" s="168" t="s">
        <v>129</v>
      </c>
      <c r="L99" s="37"/>
      <c r="M99" s="173" t="s">
        <v>5</v>
      </c>
      <c r="N99" s="174" t="s">
        <v>42</v>
      </c>
      <c r="O99" s="38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AR99" s="20" t="s">
        <v>130</v>
      </c>
      <c r="AT99" s="20" t="s">
        <v>125</v>
      </c>
      <c r="AU99" s="20" t="s">
        <v>81</v>
      </c>
      <c r="AY99" s="20" t="s">
        <v>122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20" t="s">
        <v>79</v>
      </c>
      <c r="BK99" s="177">
        <f>ROUND(I99*H99,2)</f>
        <v>0</v>
      </c>
      <c r="BL99" s="20" t="s">
        <v>130</v>
      </c>
      <c r="BM99" s="20" t="s">
        <v>160</v>
      </c>
    </row>
    <row r="100" spans="2:65" s="1" customFormat="1" ht="25.5" customHeight="1">
      <c r="B100" s="165"/>
      <c r="C100" s="166" t="s">
        <v>161</v>
      </c>
      <c r="D100" s="166" t="s">
        <v>125</v>
      </c>
      <c r="E100" s="167" t="s">
        <v>162</v>
      </c>
      <c r="F100" s="168" t="s">
        <v>163</v>
      </c>
      <c r="G100" s="169" t="s">
        <v>159</v>
      </c>
      <c r="H100" s="170">
        <v>6.7</v>
      </c>
      <c r="I100" s="171"/>
      <c r="J100" s="172">
        <f>ROUND(I100*H100,2)</f>
        <v>0</v>
      </c>
      <c r="K100" s="168" t="s">
        <v>129</v>
      </c>
      <c r="L100" s="37"/>
      <c r="M100" s="173" t="s">
        <v>5</v>
      </c>
      <c r="N100" s="174" t="s">
        <v>42</v>
      </c>
      <c r="O100" s="38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AR100" s="20" t="s">
        <v>130</v>
      </c>
      <c r="AT100" s="20" t="s">
        <v>125</v>
      </c>
      <c r="AU100" s="20" t="s">
        <v>81</v>
      </c>
      <c r="AY100" s="20" t="s">
        <v>122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20" t="s">
        <v>79</v>
      </c>
      <c r="BK100" s="177">
        <f>ROUND(I100*H100,2)</f>
        <v>0</v>
      </c>
      <c r="BL100" s="20" t="s">
        <v>130</v>
      </c>
      <c r="BM100" s="20" t="s">
        <v>164</v>
      </c>
    </row>
    <row r="101" spans="2:65" s="1" customFormat="1" ht="25.5" customHeight="1">
      <c r="B101" s="165"/>
      <c r="C101" s="166" t="s">
        <v>140</v>
      </c>
      <c r="D101" s="166" t="s">
        <v>125</v>
      </c>
      <c r="E101" s="167" t="s">
        <v>165</v>
      </c>
      <c r="F101" s="168" t="s">
        <v>166</v>
      </c>
      <c r="G101" s="169" t="s">
        <v>159</v>
      </c>
      <c r="H101" s="170">
        <v>100.5</v>
      </c>
      <c r="I101" s="171"/>
      <c r="J101" s="172">
        <f>ROUND(I101*H101,2)</f>
        <v>0</v>
      </c>
      <c r="K101" s="168" t="s">
        <v>129</v>
      </c>
      <c r="L101" s="37"/>
      <c r="M101" s="173" t="s">
        <v>5</v>
      </c>
      <c r="N101" s="174" t="s">
        <v>42</v>
      </c>
      <c r="O101" s="38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AR101" s="20" t="s">
        <v>130</v>
      </c>
      <c r="AT101" s="20" t="s">
        <v>125</v>
      </c>
      <c r="AU101" s="20" t="s">
        <v>81</v>
      </c>
      <c r="AY101" s="20" t="s">
        <v>122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20" t="s">
        <v>79</v>
      </c>
      <c r="BK101" s="177">
        <f>ROUND(I101*H101,2)</f>
        <v>0</v>
      </c>
      <c r="BL101" s="20" t="s">
        <v>130</v>
      </c>
      <c r="BM101" s="20" t="s">
        <v>167</v>
      </c>
    </row>
    <row r="102" spans="2:65" s="1" customFormat="1" ht="25.5" customHeight="1">
      <c r="B102" s="165"/>
      <c r="C102" s="166" t="s">
        <v>168</v>
      </c>
      <c r="D102" s="166" t="s">
        <v>125</v>
      </c>
      <c r="E102" s="167" t="s">
        <v>169</v>
      </c>
      <c r="F102" s="168" t="s">
        <v>170</v>
      </c>
      <c r="G102" s="169" t="s">
        <v>159</v>
      </c>
      <c r="H102" s="170">
        <v>6.7</v>
      </c>
      <c r="I102" s="171"/>
      <c r="J102" s="172">
        <f>ROUND(I102*H102,2)</f>
        <v>0</v>
      </c>
      <c r="K102" s="168" t="s">
        <v>129</v>
      </c>
      <c r="L102" s="37"/>
      <c r="M102" s="173" t="s">
        <v>5</v>
      </c>
      <c r="N102" s="174" t="s">
        <v>42</v>
      </c>
      <c r="O102" s="38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AR102" s="20" t="s">
        <v>130</v>
      </c>
      <c r="AT102" s="20" t="s">
        <v>125</v>
      </c>
      <c r="AU102" s="20" t="s">
        <v>81</v>
      </c>
      <c r="AY102" s="20" t="s">
        <v>122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20" t="s">
        <v>79</v>
      </c>
      <c r="BK102" s="177">
        <f>ROUND(I102*H102,2)</f>
        <v>0</v>
      </c>
      <c r="BL102" s="20" t="s">
        <v>130</v>
      </c>
      <c r="BM102" s="20" t="s">
        <v>171</v>
      </c>
    </row>
    <row r="103" spans="2:65" s="10" customFormat="1" ht="37.35" customHeight="1">
      <c r="B103" s="152"/>
      <c r="D103" s="153" t="s">
        <v>70</v>
      </c>
      <c r="E103" s="154" t="s">
        <v>172</v>
      </c>
      <c r="F103" s="154" t="s">
        <v>173</v>
      </c>
      <c r="I103" s="155"/>
      <c r="J103" s="156">
        <f>BK103</f>
        <v>0</v>
      </c>
      <c r="L103" s="152"/>
      <c r="M103" s="157"/>
      <c r="N103" s="158"/>
      <c r="O103" s="158"/>
      <c r="P103" s="159">
        <f>P104+P140+P179+P219+P226</f>
        <v>0</v>
      </c>
      <c r="Q103" s="158"/>
      <c r="R103" s="159">
        <f>R104+R140+R179+R219+R226</f>
        <v>1.8120499999999999</v>
      </c>
      <c r="S103" s="158"/>
      <c r="T103" s="160">
        <f>T104+T140+T179+T219+T226</f>
        <v>2.7224799999999996</v>
      </c>
      <c r="AR103" s="153" t="s">
        <v>81</v>
      </c>
      <c r="AT103" s="161" t="s">
        <v>70</v>
      </c>
      <c r="AU103" s="161" t="s">
        <v>71</v>
      </c>
      <c r="AY103" s="153" t="s">
        <v>122</v>
      </c>
      <c r="BK103" s="162">
        <f>BK104+BK140+BK179+BK219+BK226</f>
        <v>0</v>
      </c>
    </row>
    <row r="104" spans="2:65" s="10" customFormat="1" ht="19.95" customHeight="1">
      <c r="B104" s="152"/>
      <c r="D104" s="153" t="s">
        <v>70</v>
      </c>
      <c r="E104" s="163" t="s">
        <v>174</v>
      </c>
      <c r="F104" s="163" t="s">
        <v>175</v>
      </c>
      <c r="I104" s="155"/>
      <c r="J104" s="164">
        <f>BK104</f>
        <v>0</v>
      </c>
      <c r="L104" s="152"/>
      <c r="M104" s="157"/>
      <c r="N104" s="158"/>
      <c r="O104" s="158"/>
      <c r="P104" s="159">
        <f>SUM(P105:P139)</f>
        <v>0</v>
      </c>
      <c r="Q104" s="158"/>
      <c r="R104" s="159">
        <f>SUM(R105:R139)</f>
        <v>0.41942000000000007</v>
      </c>
      <c r="S104" s="158"/>
      <c r="T104" s="160">
        <f>SUM(T105:T139)</f>
        <v>1.0205</v>
      </c>
      <c r="AR104" s="153" t="s">
        <v>81</v>
      </c>
      <c r="AT104" s="161" t="s">
        <v>70</v>
      </c>
      <c r="AU104" s="161" t="s">
        <v>79</v>
      </c>
      <c r="AY104" s="153" t="s">
        <v>122</v>
      </c>
      <c r="BK104" s="162">
        <f>SUM(BK105:BK139)</f>
        <v>0</v>
      </c>
    </row>
    <row r="105" spans="2:65" s="1" customFormat="1" ht="16.5" customHeight="1">
      <c r="B105" s="165"/>
      <c r="C105" s="166" t="s">
        <v>176</v>
      </c>
      <c r="D105" s="166" t="s">
        <v>125</v>
      </c>
      <c r="E105" s="167" t="s">
        <v>177</v>
      </c>
      <c r="F105" s="168" t="s">
        <v>178</v>
      </c>
      <c r="G105" s="169" t="s">
        <v>149</v>
      </c>
      <c r="H105" s="170">
        <v>40</v>
      </c>
      <c r="I105" s="171"/>
      <c r="J105" s="172">
        <f t="shared" ref="J105:J139" si="0">ROUND(I105*H105,2)</f>
        <v>0</v>
      </c>
      <c r="K105" s="168" t="s">
        <v>129</v>
      </c>
      <c r="L105" s="37"/>
      <c r="M105" s="173" t="s">
        <v>5</v>
      </c>
      <c r="N105" s="174" t="s">
        <v>42</v>
      </c>
      <c r="O105" s="38"/>
      <c r="P105" s="175">
        <f t="shared" ref="P105:P139" si="1">O105*H105</f>
        <v>0</v>
      </c>
      <c r="Q105" s="175">
        <v>0</v>
      </c>
      <c r="R105" s="175">
        <f t="shared" ref="R105:R139" si="2">Q105*H105</f>
        <v>0</v>
      </c>
      <c r="S105" s="175">
        <v>1.4919999999999999E-2</v>
      </c>
      <c r="T105" s="176">
        <f t="shared" ref="T105:T139" si="3">S105*H105</f>
        <v>0.5968</v>
      </c>
      <c r="AR105" s="20" t="s">
        <v>179</v>
      </c>
      <c r="AT105" s="20" t="s">
        <v>125</v>
      </c>
      <c r="AU105" s="20" t="s">
        <v>81</v>
      </c>
      <c r="AY105" s="20" t="s">
        <v>122</v>
      </c>
      <c r="BE105" s="177">
        <f t="shared" ref="BE105:BE139" si="4">IF(N105="základní",J105,0)</f>
        <v>0</v>
      </c>
      <c r="BF105" s="177">
        <f t="shared" ref="BF105:BF139" si="5">IF(N105="snížená",J105,0)</f>
        <v>0</v>
      </c>
      <c r="BG105" s="177">
        <f t="shared" ref="BG105:BG139" si="6">IF(N105="zákl. přenesená",J105,0)</f>
        <v>0</v>
      </c>
      <c r="BH105" s="177">
        <f t="shared" ref="BH105:BH139" si="7">IF(N105="sníž. přenesená",J105,0)</f>
        <v>0</v>
      </c>
      <c r="BI105" s="177">
        <f t="shared" ref="BI105:BI139" si="8">IF(N105="nulová",J105,0)</f>
        <v>0</v>
      </c>
      <c r="BJ105" s="20" t="s">
        <v>79</v>
      </c>
      <c r="BK105" s="177">
        <f t="shared" ref="BK105:BK139" si="9">ROUND(I105*H105,2)</f>
        <v>0</v>
      </c>
      <c r="BL105" s="20" t="s">
        <v>179</v>
      </c>
      <c r="BM105" s="20" t="s">
        <v>180</v>
      </c>
    </row>
    <row r="106" spans="2:65" s="1" customFormat="1" ht="25.5" customHeight="1">
      <c r="B106" s="165"/>
      <c r="C106" s="166" t="s">
        <v>181</v>
      </c>
      <c r="D106" s="166" t="s">
        <v>125</v>
      </c>
      <c r="E106" s="167" t="s">
        <v>182</v>
      </c>
      <c r="F106" s="168" t="s">
        <v>183</v>
      </c>
      <c r="G106" s="169" t="s">
        <v>149</v>
      </c>
      <c r="H106" s="170">
        <v>80</v>
      </c>
      <c r="I106" s="171"/>
      <c r="J106" s="172">
        <f t="shared" si="0"/>
        <v>0</v>
      </c>
      <c r="K106" s="168" t="s">
        <v>129</v>
      </c>
      <c r="L106" s="37"/>
      <c r="M106" s="173" t="s">
        <v>5</v>
      </c>
      <c r="N106" s="174" t="s">
        <v>42</v>
      </c>
      <c r="O106" s="38"/>
      <c r="P106" s="175">
        <f t="shared" si="1"/>
        <v>0</v>
      </c>
      <c r="Q106" s="175">
        <v>0</v>
      </c>
      <c r="R106" s="175">
        <f t="shared" si="2"/>
        <v>0</v>
      </c>
      <c r="S106" s="175">
        <v>2.0999999999999999E-3</v>
      </c>
      <c r="T106" s="176">
        <f t="shared" si="3"/>
        <v>0.16799999999999998</v>
      </c>
      <c r="AR106" s="20" t="s">
        <v>179</v>
      </c>
      <c r="AT106" s="20" t="s">
        <v>125</v>
      </c>
      <c r="AU106" s="20" t="s">
        <v>81</v>
      </c>
      <c r="AY106" s="20" t="s">
        <v>122</v>
      </c>
      <c r="BE106" s="177">
        <f t="shared" si="4"/>
        <v>0</v>
      </c>
      <c r="BF106" s="177">
        <f t="shared" si="5"/>
        <v>0</v>
      </c>
      <c r="BG106" s="177">
        <f t="shared" si="6"/>
        <v>0</v>
      </c>
      <c r="BH106" s="177">
        <f t="shared" si="7"/>
        <v>0</v>
      </c>
      <c r="BI106" s="177">
        <f t="shared" si="8"/>
        <v>0</v>
      </c>
      <c r="BJ106" s="20" t="s">
        <v>79</v>
      </c>
      <c r="BK106" s="177">
        <f t="shared" si="9"/>
        <v>0</v>
      </c>
      <c r="BL106" s="20" t="s">
        <v>179</v>
      </c>
      <c r="BM106" s="20" t="s">
        <v>184</v>
      </c>
    </row>
    <row r="107" spans="2:65" s="1" customFormat="1" ht="25.5" customHeight="1">
      <c r="B107" s="165"/>
      <c r="C107" s="166" t="s">
        <v>185</v>
      </c>
      <c r="D107" s="166" t="s">
        <v>125</v>
      </c>
      <c r="E107" s="167" t="s">
        <v>186</v>
      </c>
      <c r="F107" s="168" t="s">
        <v>187</v>
      </c>
      <c r="G107" s="169" t="s">
        <v>149</v>
      </c>
      <c r="H107" s="170">
        <v>90</v>
      </c>
      <c r="I107" s="171"/>
      <c r="J107" s="172">
        <f t="shared" si="0"/>
        <v>0</v>
      </c>
      <c r="K107" s="168" t="s">
        <v>129</v>
      </c>
      <c r="L107" s="37"/>
      <c r="M107" s="173" t="s">
        <v>5</v>
      </c>
      <c r="N107" s="174" t="s">
        <v>42</v>
      </c>
      <c r="O107" s="38"/>
      <c r="P107" s="175">
        <f t="shared" si="1"/>
        <v>0</v>
      </c>
      <c r="Q107" s="175">
        <v>0</v>
      </c>
      <c r="R107" s="175">
        <f t="shared" si="2"/>
        <v>0</v>
      </c>
      <c r="S107" s="175">
        <v>1.98E-3</v>
      </c>
      <c r="T107" s="176">
        <f t="shared" si="3"/>
        <v>0.1782</v>
      </c>
      <c r="AR107" s="20" t="s">
        <v>179</v>
      </c>
      <c r="AT107" s="20" t="s">
        <v>125</v>
      </c>
      <c r="AU107" s="20" t="s">
        <v>81</v>
      </c>
      <c r="AY107" s="20" t="s">
        <v>122</v>
      </c>
      <c r="BE107" s="177">
        <f t="shared" si="4"/>
        <v>0</v>
      </c>
      <c r="BF107" s="177">
        <f t="shared" si="5"/>
        <v>0</v>
      </c>
      <c r="BG107" s="177">
        <f t="shared" si="6"/>
        <v>0</v>
      </c>
      <c r="BH107" s="177">
        <f t="shared" si="7"/>
        <v>0</v>
      </c>
      <c r="BI107" s="177">
        <f t="shared" si="8"/>
        <v>0</v>
      </c>
      <c r="BJ107" s="20" t="s">
        <v>79</v>
      </c>
      <c r="BK107" s="177">
        <f t="shared" si="9"/>
        <v>0</v>
      </c>
      <c r="BL107" s="20" t="s">
        <v>179</v>
      </c>
      <c r="BM107" s="20" t="s">
        <v>188</v>
      </c>
    </row>
    <row r="108" spans="2:65" s="1" customFormat="1" ht="16.5" customHeight="1">
      <c r="B108" s="165"/>
      <c r="C108" s="166" t="s">
        <v>189</v>
      </c>
      <c r="D108" s="166" t="s">
        <v>125</v>
      </c>
      <c r="E108" s="167" t="s">
        <v>190</v>
      </c>
      <c r="F108" s="168" t="s">
        <v>191</v>
      </c>
      <c r="G108" s="169" t="s">
        <v>144</v>
      </c>
      <c r="H108" s="170">
        <v>7</v>
      </c>
      <c r="I108" s="171"/>
      <c r="J108" s="172">
        <f t="shared" si="0"/>
        <v>0</v>
      </c>
      <c r="K108" s="168" t="s">
        <v>129</v>
      </c>
      <c r="L108" s="37"/>
      <c r="M108" s="173" t="s">
        <v>5</v>
      </c>
      <c r="N108" s="174" t="s">
        <v>42</v>
      </c>
      <c r="O108" s="38"/>
      <c r="P108" s="175">
        <f t="shared" si="1"/>
        <v>0</v>
      </c>
      <c r="Q108" s="175">
        <v>1.8E-3</v>
      </c>
      <c r="R108" s="175">
        <f t="shared" si="2"/>
        <v>1.26E-2</v>
      </c>
      <c r="S108" s="175">
        <v>0</v>
      </c>
      <c r="T108" s="176">
        <f t="shared" si="3"/>
        <v>0</v>
      </c>
      <c r="AR108" s="20" t="s">
        <v>179</v>
      </c>
      <c r="AT108" s="20" t="s">
        <v>125</v>
      </c>
      <c r="AU108" s="20" t="s">
        <v>81</v>
      </c>
      <c r="AY108" s="20" t="s">
        <v>122</v>
      </c>
      <c r="BE108" s="177">
        <f t="shared" si="4"/>
        <v>0</v>
      </c>
      <c r="BF108" s="177">
        <f t="shared" si="5"/>
        <v>0</v>
      </c>
      <c r="BG108" s="177">
        <f t="shared" si="6"/>
        <v>0</v>
      </c>
      <c r="BH108" s="177">
        <f t="shared" si="7"/>
        <v>0</v>
      </c>
      <c r="BI108" s="177">
        <f t="shared" si="8"/>
        <v>0</v>
      </c>
      <c r="BJ108" s="20" t="s">
        <v>79</v>
      </c>
      <c r="BK108" s="177">
        <f t="shared" si="9"/>
        <v>0</v>
      </c>
      <c r="BL108" s="20" t="s">
        <v>179</v>
      </c>
      <c r="BM108" s="20" t="s">
        <v>192</v>
      </c>
    </row>
    <row r="109" spans="2:65" s="1" customFormat="1" ht="16.5" customHeight="1">
      <c r="B109" s="165"/>
      <c r="C109" s="166" t="s">
        <v>11</v>
      </c>
      <c r="D109" s="166" t="s">
        <v>125</v>
      </c>
      <c r="E109" s="167" t="s">
        <v>193</v>
      </c>
      <c r="F109" s="168" t="s">
        <v>194</v>
      </c>
      <c r="G109" s="169" t="s">
        <v>144</v>
      </c>
      <c r="H109" s="170">
        <v>7</v>
      </c>
      <c r="I109" s="171"/>
      <c r="J109" s="172">
        <f t="shared" si="0"/>
        <v>0</v>
      </c>
      <c r="K109" s="168" t="s">
        <v>129</v>
      </c>
      <c r="L109" s="37"/>
      <c r="M109" s="173" t="s">
        <v>5</v>
      </c>
      <c r="N109" s="174" t="s">
        <v>42</v>
      </c>
      <c r="O109" s="38"/>
      <c r="P109" s="175">
        <f t="shared" si="1"/>
        <v>0</v>
      </c>
      <c r="Q109" s="175">
        <v>1.01E-3</v>
      </c>
      <c r="R109" s="175">
        <f t="shared" si="2"/>
        <v>7.0699999999999999E-3</v>
      </c>
      <c r="S109" s="175">
        <v>0</v>
      </c>
      <c r="T109" s="176">
        <f t="shared" si="3"/>
        <v>0</v>
      </c>
      <c r="AR109" s="20" t="s">
        <v>179</v>
      </c>
      <c r="AT109" s="20" t="s">
        <v>125</v>
      </c>
      <c r="AU109" s="20" t="s">
        <v>81</v>
      </c>
      <c r="AY109" s="20" t="s">
        <v>122</v>
      </c>
      <c r="BE109" s="177">
        <f t="shared" si="4"/>
        <v>0</v>
      </c>
      <c r="BF109" s="177">
        <f t="shared" si="5"/>
        <v>0</v>
      </c>
      <c r="BG109" s="177">
        <f t="shared" si="6"/>
        <v>0</v>
      </c>
      <c r="BH109" s="177">
        <f t="shared" si="7"/>
        <v>0</v>
      </c>
      <c r="BI109" s="177">
        <f t="shared" si="8"/>
        <v>0</v>
      </c>
      <c r="BJ109" s="20" t="s">
        <v>79</v>
      </c>
      <c r="BK109" s="177">
        <f t="shared" si="9"/>
        <v>0</v>
      </c>
      <c r="BL109" s="20" t="s">
        <v>179</v>
      </c>
      <c r="BM109" s="20" t="s">
        <v>195</v>
      </c>
    </row>
    <row r="110" spans="2:65" s="1" customFormat="1" ht="16.5" customHeight="1">
      <c r="B110" s="165"/>
      <c r="C110" s="166" t="s">
        <v>179</v>
      </c>
      <c r="D110" s="166" t="s">
        <v>125</v>
      </c>
      <c r="E110" s="167" t="s">
        <v>196</v>
      </c>
      <c r="F110" s="168" t="s">
        <v>197</v>
      </c>
      <c r="G110" s="169" t="s">
        <v>149</v>
      </c>
      <c r="H110" s="170">
        <v>6</v>
      </c>
      <c r="I110" s="171"/>
      <c r="J110" s="172">
        <f t="shared" si="0"/>
        <v>0</v>
      </c>
      <c r="K110" s="168" t="s">
        <v>129</v>
      </c>
      <c r="L110" s="37"/>
      <c r="M110" s="173" t="s">
        <v>5</v>
      </c>
      <c r="N110" s="174" t="s">
        <v>42</v>
      </c>
      <c r="O110" s="38"/>
      <c r="P110" s="175">
        <f t="shared" si="1"/>
        <v>0</v>
      </c>
      <c r="Q110" s="175">
        <v>1.7600000000000001E-3</v>
      </c>
      <c r="R110" s="175">
        <f t="shared" si="2"/>
        <v>1.056E-2</v>
      </c>
      <c r="S110" s="175">
        <v>0</v>
      </c>
      <c r="T110" s="176">
        <f t="shared" si="3"/>
        <v>0</v>
      </c>
      <c r="AR110" s="20" t="s">
        <v>179</v>
      </c>
      <c r="AT110" s="20" t="s">
        <v>125</v>
      </c>
      <c r="AU110" s="20" t="s">
        <v>81</v>
      </c>
      <c r="AY110" s="20" t="s">
        <v>122</v>
      </c>
      <c r="BE110" s="177">
        <f t="shared" si="4"/>
        <v>0</v>
      </c>
      <c r="BF110" s="177">
        <f t="shared" si="5"/>
        <v>0</v>
      </c>
      <c r="BG110" s="177">
        <f t="shared" si="6"/>
        <v>0</v>
      </c>
      <c r="BH110" s="177">
        <f t="shared" si="7"/>
        <v>0</v>
      </c>
      <c r="BI110" s="177">
        <f t="shared" si="8"/>
        <v>0</v>
      </c>
      <c r="BJ110" s="20" t="s">
        <v>79</v>
      </c>
      <c r="BK110" s="177">
        <f t="shared" si="9"/>
        <v>0</v>
      </c>
      <c r="BL110" s="20" t="s">
        <v>179</v>
      </c>
      <c r="BM110" s="20" t="s">
        <v>198</v>
      </c>
    </row>
    <row r="111" spans="2:65" s="1" customFormat="1" ht="16.5" customHeight="1">
      <c r="B111" s="165"/>
      <c r="C111" s="166" t="s">
        <v>199</v>
      </c>
      <c r="D111" s="166" t="s">
        <v>125</v>
      </c>
      <c r="E111" s="167" t="s">
        <v>200</v>
      </c>
      <c r="F111" s="168" t="s">
        <v>201</v>
      </c>
      <c r="G111" s="169" t="s">
        <v>149</v>
      </c>
      <c r="H111" s="170">
        <v>6</v>
      </c>
      <c r="I111" s="171"/>
      <c r="J111" s="172">
        <f t="shared" si="0"/>
        <v>0</v>
      </c>
      <c r="K111" s="168" t="s">
        <v>129</v>
      </c>
      <c r="L111" s="37"/>
      <c r="M111" s="173" t="s">
        <v>5</v>
      </c>
      <c r="N111" s="174" t="s">
        <v>42</v>
      </c>
      <c r="O111" s="38"/>
      <c r="P111" s="175">
        <f t="shared" si="1"/>
        <v>0</v>
      </c>
      <c r="Q111" s="175">
        <v>2.7699999999999999E-3</v>
      </c>
      <c r="R111" s="175">
        <f t="shared" si="2"/>
        <v>1.6619999999999999E-2</v>
      </c>
      <c r="S111" s="175">
        <v>0</v>
      </c>
      <c r="T111" s="176">
        <f t="shared" si="3"/>
        <v>0</v>
      </c>
      <c r="AR111" s="20" t="s">
        <v>179</v>
      </c>
      <c r="AT111" s="20" t="s">
        <v>125</v>
      </c>
      <c r="AU111" s="20" t="s">
        <v>81</v>
      </c>
      <c r="AY111" s="20" t="s">
        <v>122</v>
      </c>
      <c r="BE111" s="177">
        <f t="shared" si="4"/>
        <v>0</v>
      </c>
      <c r="BF111" s="177">
        <f t="shared" si="5"/>
        <v>0</v>
      </c>
      <c r="BG111" s="177">
        <f t="shared" si="6"/>
        <v>0</v>
      </c>
      <c r="BH111" s="177">
        <f t="shared" si="7"/>
        <v>0</v>
      </c>
      <c r="BI111" s="177">
        <f t="shared" si="8"/>
        <v>0</v>
      </c>
      <c r="BJ111" s="20" t="s">
        <v>79</v>
      </c>
      <c r="BK111" s="177">
        <f t="shared" si="9"/>
        <v>0</v>
      </c>
      <c r="BL111" s="20" t="s">
        <v>179</v>
      </c>
      <c r="BM111" s="20" t="s">
        <v>202</v>
      </c>
    </row>
    <row r="112" spans="2:65" s="1" customFormat="1" ht="16.5" customHeight="1">
      <c r="B112" s="165"/>
      <c r="C112" s="166" t="s">
        <v>203</v>
      </c>
      <c r="D112" s="166" t="s">
        <v>125</v>
      </c>
      <c r="E112" s="167" t="s">
        <v>204</v>
      </c>
      <c r="F112" s="168" t="s">
        <v>205</v>
      </c>
      <c r="G112" s="169" t="s">
        <v>149</v>
      </c>
      <c r="H112" s="170">
        <v>4</v>
      </c>
      <c r="I112" s="171"/>
      <c r="J112" s="172">
        <f t="shared" si="0"/>
        <v>0</v>
      </c>
      <c r="K112" s="168" t="s">
        <v>129</v>
      </c>
      <c r="L112" s="37"/>
      <c r="M112" s="173" t="s">
        <v>5</v>
      </c>
      <c r="N112" s="174" t="s">
        <v>42</v>
      </c>
      <c r="O112" s="38"/>
      <c r="P112" s="175">
        <f t="shared" si="1"/>
        <v>0</v>
      </c>
      <c r="Q112" s="175">
        <v>4.4000000000000003E-3</v>
      </c>
      <c r="R112" s="175">
        <f t="shared" si="2"/>
        <v>1.7600000000000001E-2</v>
      </c>
      <c r="S112" s="175">
        <v>0</v>
      </c>
      <c r="T112" s="176">
        <f t="shared" si="3"/>
        <v>0</v>
      </c>
      <c r="AR112" s="20" t="s">
        <v>179</v>
      </c>
      <c r="AT112" s="20" t="s">
        <v>125</v>
      </c>
      <c r="AU112" s="20" t="s">
        <v>81</v>
      </c>
      <c r="AY112" s="20" t="s">
        <v>122</v>
      </c>
      <c r="BE112" s="177">
        <f t="shared" si="4"/>
        <v>0</v>
      </c>
      <c r="BF112" s="177">
        <f t="shared" si="5"/>
        <v>0</v>
      </c>
      <c r="BG112" s="177">
        <f t="shared" si="6"/>
        <v>0</v>
      </c>
      <c r="BH112" s="177">
        <f t="shared" si="7"/>
        <v>0</v>
      </c>
      <c r="BI112" s="177">
        <f t="shared" si="8"/>
        <v>0</v>
      </c>
      <c r="BJ112" s="20" t="s">
        <v>79</v>
      </c>
      <c r="BK112" s="177">
        <f t="shared" si="9"/>
        <v>0</v>
      </c>
      <c r="BL112" s="20" t="s">
        <v>179</v>
      </c>
      <c r="BM112" s="20" t="s">
        <v>206</v>
      </c>
    </row>
    <row r="113" spans="2:65" s="1" customFormat="1" ht="16.5" customHeight="1">
      <c r="B113" s="165"/>
      <c r="C113" s="166" t="s">
        <v>207</v>
      </c>
      <c r="D113" s="166" t="s">
        <v>125</v>
      </c>
      <c r="E113" s="167" t="s">
        <v>208</v>
      </c>
      <c r="F113" s="168" t="s">
        <v>209</v>
      </c>
      <c r="G113" s="169" t="s">
        <v>149</v>
      </c>
      <c r="H113" s="170">
        <v>48</v>
      </c>
      <c r="I113" s="171"/>
      <c r="J113" s="172">
        <f t="shared" si="0"/>
        <v>0</v>
      </c>
      <c r="K113" s="168" t="s">
        <v>129</v>
      </c>
      <c r="L113" s="37"/>
      <c r="M113" s="173" t="s">
        <v>5</v>
      </c>
      <c r="N113" s="174" t="s">
        <v>42</v>
      </c>
      <c r="O113" s="38"/>
      <c r="P113" s="175">
        <f t="shared" si="1"/>
        <v>0</v>
      </c>
      <c r="Q113" s="175">
        <v>2.9E-4</v>
      </c>
      <c r="R113" s="175">
        <f t="shared" si="2"/>
        <v>1.392E-2</v>
      </c>
      <c r="S113" s="175">
        <v>0</v>
      </c>
      <c r="T113" s="176">
        <f t="shared" si="3"/>
        <v>0</v>
      </c>
      <c r="AR113" s="20" t="s">
        <v>179</v>
      </c>
      <c r="AT113" s="20" t="s">
        <v>125</v>
      </c>
      <c r="AU113" s="20" t="s">
        <v>81</v>
      </c>
      <c r="AY113" s="20" t="s">
        <v>122</v>
      </c>
      <c r="BE113" s="177">
        <f t="shared" si="4"/>
        <v>0</v>
      </c>
      <c r="BF113" s="177">
        <f t="shared" si="5"/>
        <v>0</v>
      </c>
      <c r="BG113" s="177">
        <f t="shared" si="6"/>
        <v>0</v>
      </c>
      <c r="BH113" s="177">
        <f t="shared" si="7"/>
        <v>0</v>
      </c>
      <c r="BI113" s="177">
        <f t="shared" si="8"/>
        <v>0</v>
      </c>
      <c r="BJ113" s="20" t="s">
        <v>79</v>
      </c>
      <c r="BK113" s="177">
        <f t="shared" si="9"/>
        <v>0</v>
      </c>
      <c r="BL113" s="20" t="s">
        <v>179</v>
      </c>
      <c r="BM113" s="20" t="s">
        <v>210</v>
      </c>
    </row>
    <row r="114" spans="2:65" s="1" customFormat="1" ht="16.5" customHeight="1">
      <c r="B114" s="165"/>
      <c r="C114" s="166" t="s">
        <v>211</v>
      </c>
      <c r="D114" s="166" t="s">
        <v>125</v>
      </c>
      <c r="E114" s="167" t="s">
        <v>212</v>
      </c>
      <c r="F114" s="168" t="s">
        <v>213</v>
      </c>
      <c r="G114" s="169" t="s">
        <v>149</v>
      </c>
      <c r="H114" s="170">
        <v>82</v>
      </c>
      <c r="I114" s="171"/>
      <c r="J114" s="172">
        <f t="shared" si="0"/>
        <v>0</v>
      </c>
      <c r="K114" s="168" t="s">
        <v>129</v>
      </c>
      <c r="L114" s="37"/>
      <c r="M114" s="173" t="s">
        <v>5</v>
      </c>
      <c r="N114" s="174" t="s">
        <v>42</v>
      </c>
      <c r="O114" s="38"/>
      <c r="P114" s="175">
        <f t="shared" si="1"/>
        <v>0</v>
      </c>
      <c r="Q114" s="175">
        <v>3.5E-4</v>
      </c>
      <c r="R114" s="175">
        <f t="shared" si="2"/>
        <v>2.87E-2</v>
      </c>
      <c r="S114" s="175">
        <v>0</v>
      </c>
      <c r="T114" s="176">
        <f t="shared" si="3"/>
        <v>0</v>
      </c>
      <c r="AR114" s="20" t="s">
        <v>179</v>
      </c>
      <c r="AT114" s="20" t="s">
        <v>125</v>
      </c>
      <c r="AU114" s="20" t="s">
        <v>81</v>
      </c>
      <c r="AY114" s="20" t="s">
        <v>122</v>
      </c>
      <c r="BE114" s="177">
        <f t="shared" si="4"/>
        <v>0</v>
      </c>
      <c r="BF114" s="177">
        <f t="shared" si="5"/>
        <v>0</v>
      </c>
      <c r="BG114" s="177">
        <f t="shared" si="6"/>
        <v>0</v>
      </c>
      <c r="BH114" s="177">
        <f t="shared" si="7"/>
        <v>0</v>
      </c>
      <c r="BI114" s="177">
        <f t="shared" si="8"/>
        <v>0</v>
      </c>
      <c r="BJ114" s="20" t="s">
        <v>79</v>
      </c>
      <c r="BK114" s="177">
        <f t="shared" si="9"/>
        <v>0</v>
      </c>
      <c r="BL114" s="20" t="s">
        <v>179</v>
      </c>
      <c r="BM114" s="20" t="s">
        <v>214</v>
      </c>
    </row>
    <row r="115" spans="2:65" s="1" customFormat="1" ht="16.5" customHeight="1">
      <c r="B115" s="165"/>
      <c r="C115" s="166" t="s">
        <v>10</v>
      </c>
      <c r="D115" s="166" t="s">
        <v>125</v>
      </c>
      <c r="E115" s="167" t="s">
        <v>215</v>
      </c>
      <c r="F115" s="168" t="s">
        <v>216</v>
      </c>
      <c r="G115" s="169" t="s">
        <v>149</v>
      </c>
      <c r="H115" s="170">
        <v>61</v>
      </c>
      <c r="I115" s="171"/>
      <c r="J115" s="172">
        <f t="shared" si="0"/>
        <v>0</v>
      </c>
      <c r="K115" s="168" t="s">
        <v>129</v>
      </c>
      <c r="L115" s="37"/>
      <c r="M115" s="173" t="s">
        <v>5</v>
      </c>
      <c r="N115" s="174" t="s">
        <v>42</v>
      </c>
      <c r="O115" s="38"/>
      <c r="P115" s="175">
        <f t="shared" si="1"/>
        <v>0</v>
      </c>
      <c r="Q115" s="175">
        <v>5.6999999999999998E-4</v>
      </c>
      <c r="R115" s="175">
        <f t="shared" si="2"/>
        <v>3.4769999999999995E-2</v>
      </c>
      <c r="S115" s="175">
        <v>0</v>
      </c>
      <c r="T115" s="176">
        <f t="shared" si="3"/>
        <v>0</v>
      </c>
      <c r="AR115" s="20" t="s">
        <v>179</v>
      </c>
      <c r="AT115" s="20" t="s">
        <v>125</v>
      </c>
      <c r="AU115" s="20" t="s">
        <v>81</v>
      </c>
      <c r="AY115" s="20" t="s">
        <v>122</v>
      </c>
      <c r="BE115" s="177">
        <f t="shared" si="4"/>
        <v>0</v>
      </c>
      <c r="BF115" s="177">
        <f t="shared" si="5"/>
        <v>0</v>
      </c>
      <c r="BG115" s="177">
        <f t="shared" si="6"/>
        <v>0</v>
      </c>
      <c r="BH115" s="177">
        <f t="shared" si="7"/>
        <v>0</v>
      </c>
      <c r="BI115" s="177">
        <f t="shared" si="8"/>
        <v>0</v>
      </c>
      <c r="BJ115" s="20" t="s">
        <v>79</v>
      </c>
      <c r="BK115" s="177">
        <f t="shared" si="9"/>
        <v>0</v>
      </c>
      <c r="BL115" s="20" t="s">
        <v>179</v>
      </c>
      <c r="BM115" s="20" t="s">
        <v>217</v>
      </c>
    </row>
    <row r="116" spans="2:65" s="1" customFormat="1" ht="16.5" customHeight="1">
      <c r="B116" s="165"/>
      <c r="C116" s="166" t="s">
        <v>218</v>
      </c>
      <c r="D116" s="166" t="s">
        <v>125</v>
      </c>
      <c r="E116" s="167" t="s">
        <v>219</v>
      </c>
      <c r="F116" s="168" t="s">
        <v>220</v>
      </c>
      <c r="G116" s="169" t="s">
        <v>149</v>
      </c>
      <c r="H116" s="170">
        <v>38</v>
      </c>
      <c r="I116" s="171"/>
      <c r="J116" s="172">
        <f t="shared" si="0"/>
        <v>0</v>
      </c>
      <c r="K116" s="168" t="s">
        <v>129</v>
      </c>
      <c r="L116" s="37"/>
      <c r="M116" s="173" t="s">
        <v>5</v>
      </c>
      <c r="N116" s="174" t="s">
        <v>42</v>
      </c>
      <c r="O116" s="38"/>
      <c r="P116" s="175">
        <f t="shared" si="1"/>
        <v>0</v>
      </c>
      <c r="Q116" s="175">
        <v>1.14E-3</v>
      </c>
      <c r="R116" s="175">
        <f t="shared" si="2"/>
        <v>4.3319999999999997E-2</v>
      </c>
      <c r="S116" s="175">
        <v>0</v>
      </c>
      <c r="T116" s="176">
        <f t="shared" si="3"/>
        <v>0</v>
      </c>
      <c r="AR116" s="20" t="s">
        <v>179</v>
      </c>
      <c r="AT116" s="20" t="s">
        <v>125</v>
      </c>
      <c r="AU116" s="20" t="s">
        <v>81</v>
      </c>
      <c r="AY116" s="20" t="s">
        <v>122</v>
      </c>
      <c r="BE116" s="177">
        <f t="shared" si="4"/>
        <v>0</v>
      </c>
      <c r="BF116" s="177">
        <f t="shared" si="5"/>
        <v>0</v>
      </c>
      <c r="BG116" s="177">
        <f t="shared" si="6"/>
        <v>0</v>
      </c>
      <c r="BH116" s="177">
        <f t="shared" si="7"/>
        <v>0</v>
      </c>
      <c r="BI116" s="177">
        <f t="shared" si="8"/>
        <v>0</v>
      </c>
      <c r="BJ116" s="20" t="s">
        <v>79</v>
      </c>
      <c r="BK116" s="177">
        <f t="shared" si="9"/>
        <v>0</v>
      </c>
      <c r="BL116" s="20" t="s">
        <v>179</v>
      </c>
      <c r="BM116" s="20" t="s">
        <v>221</v>
      </c>
    </row>
    <row r="117" spans="2:65" s="1" customFormat="1" ht="16.5" customHeight="1">
      <c r="B117" s="165"/>
      <c r="C117" s="166" t="s">
        <v>222</v>
      </c>
      <c r="D117" s="166" t="s">
        <v>125</v>
      </c>
      <c r="E117" s="167" t="s">
        <v>223</v>
      </c>
      <c r="F117" s="168" t="s">
        <v>224</v>
      </c>
      <c r="G117" s="169" t="s">
        <v>149</v>
      </c>
      <c r="H117" s="170">
        <v>48</v>
      </c>
      <c r="I117" s="171"/>
      <c r="J117" s="172">
        <f t="shared" si="0"/>
        <v>0</v>
      </c>
      <c r="K117" s="168" t="s">
        <v>129</v>
      </c>
      <c r="L117" s="37"/>
      <c r="M117" s="173" t="s">
        <v>5</v>
      </c>
      <c r="N117" s="174" t="s">
        <v>42</v>
      </c>
      <c r="O117" s="38"/>
      <c r="P117" s="175">
        <f t="shared" si="1"/>
        <v>0</v>
      </c>
      <c r="Q117" s="175">
        <v>9.1E-4</v>
      </c>
      <c r="R117" s="175">
        <f t="shared" si="2"/>
        <v>4.3679999999999997E-2</v>
      </c>
      <c r="S117" s="175">
        <v>0</v>
      </c>
      <c r="T117" s="176">
        <f t="shared" si="3"/>
        <v>0</v>
      </c>
      <c r="AR117" s="20" t="s">
        <v>179</v>
      </c>
      <c r="AT117" s="20" t="s">
        <v>125</v>
      </c>
      <c r="AU117" s="20" t="s">
        <v>81</v>
      </c>
      <c r="AY117" s="20" t="s">
        <v>122</v>
      </c>
      <c r="BE117" s="177">
        <f t="shared" si="4"/>
        <v>0</v>
      </c>
      <c r="BF117" s="177">
        <f t="shared" si="5"/>
        <v>0</v>
      </c>
      <c r="BG117" s="177">
        <f t="shared" si="6"/>
        <v>0</v>
      </c>
      <c r="BH117" s="177">
        <f t="shared" si="7"/>
        <v>0</v>
      </c>
      <c r="BI117" s="177">
        <f t="shared" si="8"/>
        <v>0</v>
      </c>
      <c r="BJ117" s="20" t="s">
        <v>79</v>
      </c>
      <c r="BK117" s="177">
        <f t="shared" si="9"/>
        <v>0</v>
      </c>
      <c r="BL117" s="20" t="s">
        <v>179</v>
      </c>
      <c r="BM117" s="20" t="s">
        <v>225</v>
      </c>
    </row>
    <row r="118" spans="2:65" s="1" customFormat="1" ht="16.5" customHeight="1">
      <c r="B118" s="165"/>
      <c r="C118" s="166" t="s">
        <v>226</v>
      </c>
      <c r="D118" s="166" t="s">
        <v>125</v>
      </c>
      <c r="E118" s="167" t="s">
        <v>227</v>
      </c>
      <c r="F118" s="168" t="s">
        <v>228</v>
      </c>
      <c r="G118" s="169" t="s">
        <v>149</v>
      </c>
      <c r="H118" s="170">
        <v>105</v>
      </c>
      <c r="I118" s="171"/>
      <c r="J118" s="172">
        <f t="shared" si="0"/>
        <v>0</v>
      </c>
      <c r="K118" s="168" t="s">
        <v>129</v>
      </c>
      <c r="L118" s="37"/>
      <c r="M118" s="173" t="s">
        <v>5</v>
      </c>
      <c r="N118" s="174" t="s">
        <v>42</v>
      </c>
      <c r="O118" s="38"/>
      <c r="P118" s="175">
        <f t="shared" si="1"/>
        <v>0</v>
      </c>
      <c r="Q118" s="175">
        <v>1.7099999999999999E-3</v>
      </c>
      <c r="R118" s="175">
        <f t="shared" si="2"/>
        <v>0.17954999999999999</v>
      </c>
      <c r="S118" s="175">
        <v>0</v>
      </c>
      <c r="T118" s="176">
        <f t="shared" si="3"/>
        <v>0</v>
      </c>
      <c r="AR118" s="20" t="s">
        <v>179</v>
      </c>
      <c r="AT118" s="20" t="s">
        <v>125</v>
      </c>
      <c r="AU118" s="20" t="s">
        <v>81</v>
      </c>
      <c r="AY118" s="20" t="s">
        <v>122</v>
      </c>
      <c r="BE118" s="177">
        <f t="shared" si="4"/>
        <v>0</v>
      </c>
      <c r="BF118" s="177">
        <f t="shared" si="5"/>
        <v>0</v>
      </c>
      <c r="BG118" s="177">
        <f t="shared" si="6"/>
        <v>0</v>
      </c>
      <c r="BH118" s="177">
        <f t="shared" si="7"/>
        <v>0</v>
      </c>
      <c r="BI118" s="177">
        <f t="shared" si="8"/>
        <v>0</v>
      </c>
      <c r="BJ118" s="20" t="s">
        <v>79</v>
      </c>
      <c r="BK118" s="177">
        <f t="shared" si="9"/>
        <v>0</v>
      </c>
      <c r="BL118" s="20" t="s">
        <v>179</v>
      </c>
      <c r="BM118" s="20" t="s">
        <v>229</v>
      </c>
    </row>
    <row r="119" spans="2:65" s="1" customFormat="1" ht="25.5" customHeight="1">
      <c r="B119" s="165"/>
      <c r="C119" s="166" t="s">
        <v>230</v>
      </c>
      <c r="D119" s="166" t="s">
        <v>125</v>
      </c>
      <c r="E119" s="167" t="s">
        <v>231</v>
      </c>
      <c r="F119" s="168" t="s">
        <v>232</v>
      </c>
      <c r="G119" s="169" t="s">
        <v>144</v>
      </c>
      <c r="H119" s="170">
        <v>29</v>
      </c>
      <c r="I119" s="171"/>
      <c r="J119" s="172">
        <f t="shared" si="0"/>
        <v>0</v>
      </c>
      <c r="K119" s="168" t="s">
        <v>129</v>
      </c>
      <c r="L119" s="37"/>
      <c r="M119" s="173" t="s">
        <v>5</v>
      </c>
      <c r="N119" s="174" t="s">
        <v>42</v>
      </c>
      <c r="O119" s="38"/>
      <c r="P119" s="175">
        <f t="shared" si="1"/>
        <v>0</v>
      </c>
      <c r="Q119" s="175">
        <v>0</v>
      </c>
      <c r="R119" s="175">
        <f t="shared" si="2"/>
        <v>0</v>
      </c>
      <c r="S119" s="175">
        <v>0</v>
      </c>
      <c r="T119" s="176">
        <f t="shared" si="3"/>
        <v>0</v>
      </c>
      <c r="AR119" s="20" t="s">
        <v>179</v>
      </c>
      <c r="AT119" s="20" t="s">
        <v>125</v>
      </c>
      <c r="AU119" s="20" t="s">
        <v>81</v>
      </c>
      <c r="AY119" s="20" t="s">
        <v>122</v>
      </c>
      <c r="BE119" s="177">
        <f t="shared" si="4"/>
        <v>0</v>
      </c>
      <c r="BF119" s="177">
        <f t="shared" si="5"/>
        <v>0</v>
      </c>
      <c r="BG119" s="177">
        <f t="shared" si="6"/>
        <v>0</v>
      </c>
      <c r="BH119" s="177">
        <f t="shared" si="7"/>
        <v>0</v>
      </c>
      <c r="BI119" s="177">
        <f t="shared" si="8"/>
        <v>0</v>
      </c>
      <c r="BJ119" s="20" t="s">
        <v>79</v>
      </c>
      <c r="BK119" s="177">
        <f t="shared" si="9"/>
        <v>0</v>
      </c>
      <c r="BL119" s="20" t="s">
        <v>179</v>
      </c>
      <c r="BM119" s="20" t="s">
        <v>233</v>
      </c>
    </row>
    <row r="120" spans="2:65" s="1" customFormat="1" ht="25.5" customHeight="1">
      <c r="B120" s="165"/>
      <c r="C120" s="166" t="s">
        <v>234</v>
      </c>
      <c r="D120" s="166" t="s">
        <v>125</v>
      </c>
      <c r="E120" s="167" t="s">
        <v>235</v>
      </c>
      <c r="F120" s="168" t="s">
        <v>236</v>
      </c>
      <c r="G120" s="169" t="s">
        <v>144</v>
      </c>
      <c r="H120" s="170">
        <v>14</v>
      </c>
      <c r="I120" s="171"/>
      <c r="J120" s="172">
        <f t="shared" si="0"/>
        <v>0</v>
      </c>
      <c r="K120" s="168" t="s">
        <v>129</v>
      </c>
      <c r="L120" s="37"/>
      <c r="M120" s="173" t="s">
        <v>5</v>
      </c>
      <c r="N120" s="174" t="s">
        <v>42</v>
      </c>
      <c r="O120" s="38"/>
      <c r="P120" s="175">
        <f t="shared" si="1"/>
        <v>0</v>
      </c>
      <c r="Q120" s="175">
        <v>0</v>
      </c>
      <c r="R120" s="175">
        <f t="shared" si="2"/>
        <v>0</v>
      </c>
      <c r="S120" s="175">
        <v>0</v>
      </c>
      <c r="T120" s="176">
        <f t="shared" si="3"/>
        <v>0</v>
      </c>
      <c r="AR120" s="20" t="s">
        <v>179</v>
      </c>
      <c r="AT120" s="20" t="s">
        <v>125</v>
      </c>
      <c r="AU120" s="20" t="s">
        <v>81</v>
      </c>
      <c r="AY120" s="20" t="s">
        <v>122</v>
      </c>
      <c r="BE120" s="177">
        <f t="shared" si="4"/>
        <v>0</v>
      </c>
      <c r="BF120" s="177">
        <f t="shared" si="5"/>
        <v>0</v>
      </c>
      <c r="BG120" s="177">
        <f t="shared" si="6"/>
        <v>0</v>
      </c>
      <c r="BH120" s="177">
        <f t="shared" si="7"/>
        <v>0</v>
      </c>
      <c r="BI120" s="177">
        <f t="shared" si="8"/>
        <v>0</v>
      </c>
      <c r="BJ120" s="20" t="s">
        <v>79</v>
      </c>
      <c r="BK120" s="177">
        <f t="shared" si="9"/>
        <v>0</v>
      </c>
      <c r="BL120" s="20" t="s">
        <v>179</v>
      </c>
      <c r="BM120" s="20" t="s">
        <v>237</v>
      </c>
    </row>
    <row r="121" spans="2:65" s="1" customFormat="1" ht="25.5" customHeight="1">
      <c r="B121" s="165"/>
      <c r="C121" s="166" t="s">
        <v>238</v>
      </c>
      <c r="D121" s="166" t="s">
        <v>125</v>
      </c>
      <c r="E121" s="167" t="s">
        <v>239</v>
      </c>
      <c r="F121" s="168" t="s">
        <v>240</v>
      </c>
      <c r="G121" s="169" t="s">
        <v>144</v>
      </c>
      <c r="H121" s="170">
        <v>15</v>
      </c>
      <c r="I121" s="171"/>
      <c r="J121" s="172">
        <f t="shared" si="0"/>
        <v>0</v>
      </c>
      <c r="K121" s="168" t="s">
        <v>129</v>
      </c>
      <c r="L121" s="37"/>
      <c r="M121" s="173" t="s">
        <v>5</v>
      </c>
      <c r="N121" s="174" t="s">
        <v>42</v>
      </c>
      <c r="O121" s="38"/>
      <c r="P121" s="175">
        <f t="shared" si="1"/>
        <v>0</v>
      </c>
      <c r="Q121" s="175">
        <v>0</v>
      </c>
      <c r="R121" s="175">
        <f t="shared" si="2"/>
        <v>0</v>
      </c>
      <c r="S121" s="175">
        <v>0</v>
      </c>
      <c r="T121" s="176">
        <f t="shared" si="3"/>
        <v>0</v>
      </c>
      <c r="AR121" s="20" t="s">
        <v>179</v>
      </c>
      <c r="AT121" s="20" t="s">
        <v>125</v>
      </c>
      <c r="AU121" s="20" t="s">
        <v>81</v>
      </c>
      <c r="AY121" s="20" t="s">
        <v>122</v>
      </c>
      <c r="BE121" s="177">
        <f t="shared" si="4"/>
        <v>0</v>
      </c>
      <c r="BF121" s="177">
        <f t="shared" si="5"/>
        <v>0</v>
      </c>
      <c r="BG121" s="177">
        <f t="shared" si="6"/>
        <v>0</v>
      </c>
      <c r="BH121" s="177">
        <f t="shared" si="7"/>
        <v>0</v>
      </c>
      <c r="BI121" s="177">
        <f t="shared" si="8"/>
        <v>0</v>
      </c>
      <c r="BJ121" s="20" t="s">
        <v>79</v>
      </c>
      <c r="BK121" s="177">
        <f t="shared" si="9"/>
        <v>0</v>
      </c>
      <c r="BL121" s="20" t="s">
        <v>179</v>
      </c>
      <c r="BM121" s="20" t="s">
        <v>241</v>
      </c>
    </row>
    <row r="122" spans="2:65" s="1" customFormat="1" ht="16.5" customHeight="1">
      <c r="B122" s="165"/>
      <c r="C122" s="166" t="s">
        <v>242</v>
      </c>
      <c r="D122" s="166" t="s">
        <v>125</v>
      </c>
      <c r="E122" s="167" t="s">
        <v>243</v>
      </c>
      <c r="F122" s="168" t="s">
        <v>244</v>
      </c>
      <c r="G122" s="169" t="s">
        <v>144</v>
      </c>
      <c r="H122" s="170">
        <v>6</v>
      </c>
      <c r="I122" s="171"/>
      <c r="J122" s="172">
        <f t="shared" si="0"/>
        <v>0</v>
      </c>
      <c r="K122" s="168" t="s">
        <v>129</v>
      </c>
      <c r="L122" s="37"/>
      <c r="M122" s="173" t="s">
        <v>5</v>
      </c>
      <c r="N122" s="174" t="s">
        <v>42</v>
      </c>
      <c r="O122" s="38"/>
      <c r="P122" s="175">
        <f t="shared" si="1"/>
        <v>0</v>
      </c>
      <c r="Q122" s="175">
        <v>8.9999999999999998E-4</v>
      </c>
      <c r="R122" s="175">
        <f t="shared" si="2"/>
        <v>5.4000000000000003E-3</v>
      </c>
      <c r="S122" s="175">
        <v>0</v>
      </c>
      <c r="T122" s="176">
        <f t="shared" si="3"/>
        <v>0</v>
      </c>
      <c r="AR122" s="20" t="s">
        <v>179</v>
      </c>
      <c r="AT122" s="20" t="s">
        <v>125</v>
      </c>
      <c r="AU122" s="20" t="s">
        <v>81</v>
      </c>
      <c r="AY122" s="20" t="s">
        <v>122</v>
      </c>
      <c r="BE122" s="177">
        <f t="shared" si="4"/>
        <v>0</v>
      </c>
      <c r="BF122" s="177">
        <f t="shared" si="5"/>
        <v>0</v>
      </c>
      <c r="BG122" s="177">
        <f t="shared" si="6"/>
        <v>0</v>
      </c>
      <c r="BH122" s="177">
        <f t="shared" si="7"/>
        <v>0</v>
      </c>
      <c r="BI122" s="177">
        <f t="shared" si="8"/>
        <v>0</v>
      </c>
      <c r="BJ122" s="20" t="s">
        <v>79</v>
      </c>
      <c r="BK122" s="177">
        <f t="shared" si="9"/>
        <v>0</v>
      </c>
      <c r="BL122" s="20" t="s">
        <v>179</v>
      </c>
      <c r="BM122" s="20" t="s">
        <v>245</v>
      </c>
    </row>
    <row r="123" spans="2:65" s="1" customFormat="1" ht="25.5" customHeight="1">
      <c r="B123" s="165"/>
      <c r="C123" s="166" t="s">
        <v>246</v>
      </c>
      <c r="D123" s="166" t="s">
        <v>125</v>
      </c>
      <c r="E123" s="167" t="s">
        <v>247</v>
      </c>
      <c r="F123" s="168" t="s">
        <v>248</v>
      </c>
      <c r="G123" s="169" t="s">
        <v>144</v>
      </c>
      <c r="H123" s="170">
        <v>1</v>
      </c>
      <c r="I123" s="171"/>
      <c r="J123" s="172">
        <f t="shared" si="0"/>
        <v>0</v>
      </c>
      <c r="K123" s="168" t="s">
        <v>129</v>
      </c>
      <c r="L123" s="37"/>
      <c r="M123" s="173" t="s">
        <v>5</v>
      </c>
      <c r="N123" s="174" t="s">
        <v>42</v>
      </c>
      <c r="O123" s="38"/>
      <c r="P123" s="175">
        <f t="shared" si="1"/>
        <v>0</v>
      </c>
      <c r="Q123" s="175">
        <v>5.4000000000000003E-3</v>
      </c>
      <c r="R123" s="175">
        <f t="shared" si="2"/>
        <v>5.4000000000000003E-3</v>
      </c>
      <c r="S123" s="175">
        <v>0</v>
      </c>
      <c r="T123" s="176">
        <f t="shared" si="3"/>
        <v>0</v>
      </c>
      <c r="AR123" s="20" t="s">
        <v>179</v>
      </c>
      <c r="AT123" s="20" t="s">
        <v>125</v>
      </c>
      <c r="AU123" s="20" t="s">
        <v>81</v>
      </c>
      <c r="AY123" s="20" t="s">
        <v>122</v>
      </c>
      <c r="BE123" s="177">
        <f t="shared" si="4"/>
        <v>0</v>
      </c>
      <c r="BF123" s="177">
        <f t="shared" si="5"/>
        <v>0</v>
      </c>
      <c r="BG123" s="177">
        <f t="shared" si="6"/>
        <v>0</v>
      </c>
      <c r="BH123" s="177">
        <f t="shared" si="7"/>
        <v>0</v>
      </c>
      <c r="BI123" s="177">
        <f t="shared" si="8"/>
        <v>0</v>
      </c>
      <c r="BJ123" s="20" t="s">
        <v>79</v>
      </c>
      <c r="BK123" s="177">
        <f t="shared" si="9"/>
        <v>0</v>
      </c>
      <c r="BL123" s="20" t="s">
        <v>179</v>
      </c>
      <c r="BM123" s="20" t="s">
        <v>249</v>
      </c>
    </row>
    <row r="124" spans="2:65" s="1" customFormat="1" ht="16.5" customHeight="1">
      <c r="B124" s="165"/>
      <c r="C124" s="166" t="s">
        <v>250</v>
      </c>
      <c r="D124" s="166" t="s">
        <v>125</v>
      </c>
      <c r="E124" s="167" t="s">
        <v>251</v>
      </c>
      <c r="F124" s="168" t="s">
        <v>252</v>
      </c>
      <c r="G124" s="169" t="s">
        <v>144</v>
      </c>
      <c r="H124" s="170">
        <v>25</v>
      </c>
      <c r="I124" s="171"/>
      <c r="J124" s="172">
        <f t="shared" si="0"/>
        <v>0</v>
      </c>
      <c r="K124" s="168" t="s">
        <v>129</v>
      </c>
      <c r="L124" s="37"/>
      <c r="M124" s="173" t="s">
        <v>5</v>
      </c>
      <c r="N124" s="174" t="s">
        <v>42</v>
      </c>
      <c r="O124" s="38"/>
      <c r="P124" s="175">
        <f t="shared" si="1"/>
        <v>0</v>
      </c>
      <c r="Q124" s="175">
        <v>0</v>
      </c>
      <c r="R124" s="175">
        <f t="shared" si="2"/>
        <v>0</v>
      </c>
      <c r="S124" s="175">
        <v>3.0999999999999999E-3</v>
      </c>
      <c r="T124" s="176">
        <f t="shared" si="3"/>
        <v>7.7499999999999999E-2</v>
      </c>
      <c r="AR124" s="20" t="s">
        <v>179</v>
      </c>
      <c r="AT124" s="20" t="s">
        <v>125</v>
      </c>
      <c r="AU124" s="20" t="s">
        <v>81</v>
      </c>
      <c r="AY124" s="20" t="s">
        <v>122</v>
      </c>
      <c r="BE124" s="177">
        <f t="shared" si="4"/>
        <v>0</v>
      </c>
      <c r="BF124" s="177">
        <f t="shared" si="5"/>
        <v>0</v>
      </c>
      <c r="BG124" s="177">
        <f t="shared" si="6"/>
        <v>0</v>
      </c>
      <c r="BH124" s="177">
        <f t="shared" si="7"/>
        <v>0</v>
      </c>
      <c r="BI124" s="177">
        <f t="shared" si="8"/>
        <v>0</v>
      </c>
      <c r="BJ124" s="20" t="s">
        <v>79</v>
      </c>
      <c r="BK124" s="177">
        <f t="shared" si="9"/>
        <v>0</v>
      </c>
      <c r="BL124" s="20" t="s">
        <v>179</v>
      </c>
      <c r="BM124" s="20" t="s">
        <v>253</v>
      </c>
    </row>
    <row r="125" spans="2:65" s="1" customFormat="1" ht="16.5" customHeight="1">
      <c r="B125" s="165"/>
      <c r="C125" s="166" t="s">
        <v>254</v>
      </c>
      <c r="D125" s="166" t="s">
        <v>125</v>
      </c>
      <c r="E125" s="167" t="s">
        <v>255</v>
      </c>
      <c r="F125" s="168" t="s">
        <v>256</v>
      </c>
      <c r="G125" s="169" t="s">
        <v>144</v>
      </c>
      <c r="H125" s="170">
        <v>1</v>
      </c>
      <c r="I125" s="171"/>
      <c r="J125" s="172">
        <f t="shared" si="0"/>
        <v>0</v>
      </c>
      <c r="K125" s="168" t="s">
        <v>129</v>
      </c>
      <c r="L125" s="37"/>
      <c r="M125" s="173" t="s">
        <v>5</v>
      </c>
      <c r="N125" s="174" t="s">
        <v>42</v>
      </c>
      <c r="O125" s="38"/>
      <c r="P125" s="175">
        <f t="shared" si="1"/>
        <v>0</v>
      </c>
      <c r="Q125" s="175">
        <v>6.0000000000000002E-5</v>
      </c>
      <c r="R125" s="175">
        <f t="shared" si="2"/>
        <v>6.0000000000000002E-5</v>
      </c>
      <c r="S125" s="175">
        <v>0</v>
      </c>
      <c r="T125" s="176">
        <f t="shared" si="3"/>
        <v>0</v>
      </c>
      <c r="AR125" s="20" t="s">
        <v>179</v>
      </c>
      <c r="AT125" s="20" t="s">
        <v>125</v>
      </c>
      <c r="AU125" s="20" t="s">
        <v>81</v>
      </c>
      <c r="AY125" s="20" t="s">
        <v>122</v>
      </c>
      <c r="BE125" s="177">
        <f t="shared" si="4"/>
        <v>0</v>
      </c>
      <c r="BF125" s="177">
        <f t="shared" si="5"/>
        <v>0</v>
      </c>
      <c r="BG125" s="177">
        <f t="shared" si="6"/>
        <v>0</v>
      </c>
      <c r="BH125" s="177">
        <f t="shared" si="7"/>
        <v>0</v>
      </c>
      <c r="BI125" s="177">
        <f t="shared" si="8"/>
        <v>0</v>
      </c>
      <c r="BJ125" s="20" t="s">
        <v>79</v>
      </c>
      <c r="BK125" s="177">
        <f t="shared" si="9"/>
        <v>0</v>
      </c>
      <c r="BL125" s="20" t="s">
        <v>179</v>
      </c>
      <c r="BM125" s="20" t="s">
        <v>257</v>
      </c>
    </row>
    <row r="126" spans="2:65" s="1" customFormat="1" ht="16.5" customHeight="1">
      <c r="B126" s="165"/>
      <c r="C126" s="166" t="s">
        <v>258</v>
      </c>
      <c r="D126" s="166" t="s">
        <v>125</v>
      </c>
      <c r="E126" s="167" t="s">
        <v>259</v>
      </c>
      <c r="F126" s="168" t="s">
        <v>260</v>
      </c>
      <c r="G126" s="169" t="s">
        <v>144</v>
      </c>
      <c r="H126" s="170">
        <v>1</v>
      </c>
      <c r="I126" s="171"/>
      <c r="J126" s="172">
        <f t="shared" si="0"/>
        <v>0</v>
      </c>
      <c r="K126" s="168" t="s">
        <v>129</v>
      </c>
      <c r="L126" s="37"/>
      <c r="M126" s="173" t="s">
        <v>5</v>
      </c>
      <c r="N126" s="174" t="s">
        <v>42</v>
      </c>
      <c r="O126" s="38"/>
      <c r="P126" s="175">
        <f t="shared" si="1"/>
        <v>0</v>
      </c>
      <c r="Q126" s="175">
        <v>1.7000000000000001E-4</v>
      </c>
      <c r="R126" s="175">
        <f t="shared" si="2"/>
        <v>1.7000000000000001E-4</v>
      </c>
      <c r="S126" s="175">
        <v>0</v>
      </c>
      <c r="T126" s="176">
        <f t="shared" si="3"/>
        <v>0</v>
      </c>
      <c r="AR126" s="20" t="s">
        <v>179</v>
      </c>
      <c r="AT126" s="20" t="s">
        <v>125</v>
      </c>
      <c r="AU126" s="20" t="s">
        <v>81</v>
      </c>
      <c r="AY126" s="20" t="s">
        <v>122</v>
      </c>
      <c r="BE126" s="177">
        <f t="shared" si="4"/>
        <v>0</v>
      </c>
      <c r="BF126" s="177">
        <f t="shared" si="5"/>
        <v>0</v>
      </c>
      <c r="BG126" s="177">
        <f t="shared" si="6"/>
        <v>0</v>
      </c>
      <c r="BH126" s="177">
        <f t="shared" si="7"/>
        <v>0</v>
      </c>
      <c r="BI126" s="177">
        <f t="shared" si="8"/>
        <v>0</v>
      </c>
      <c r="BJ126" s="20" t="s">
        <v>79</v>
      </c>
      <c r="BK126" s="177">
        <f t="shared" si="9"/>
        <v>0</v>
      </c>
      <c r="BL126" s="20" t="s">
        <v>179</v>
      </c>
      <c r="BM126" s="20" t="s">
        <v>261</v>
      </c>
    </row>
    <row r="127" spans="2:65" s="1" customFormat="1" ht="16.5" customHeight="1">
      <c r="B127" s="165"/>
      <c r="C127" s="166" t="s">
        <v>262</v>
      </c>
      <c r="D127" s="166" t="s">
        <v>125</v>
      </c>
      <c r="E127" s="167" t="s">
        <v>263</v>
      </c>
      <c r="F127" s="168" t="s">
        <v>264</v>
      </c>
      <c r="G127" s="169" t="s">
        <v>149</v>
      </c>
      <c r="H127" s="170">
        <v>373</v>
      </c>
      <c r="I127" s="171"/>
      <c r="J127" s="172">
        <f t="shared" si="0"/>
        <v>0</v>
      </c>
      <c r="K127" s="168" t="s">
        <v>129</v>
      </c>
      <c r="L127" s="37"/>
      <c r="M127" s="173" t="s">
        <v>5</v>
      </c>
      <c r="N127" s="174" t="s">
        <v>42</v>
      </c>
      <c r="O127" s="38"/>
      <c r="P127" s="175">
        <f t="shared" si="1"/>
        <v>0</v>
      </c>
      <c r="Q127" s="175">
        <v>0</v>
      </c>
      <c r="R127" s="175">
        <f t="shared" si="2"/>
        <v>0</v>
      </c>
      <c r="S127" s="175">
        <v>0</v>
      </c>
      <c r="T127" s="176">
        <f t="shared" si="3"/>
        <v>0</v>
      </c>
      <c r="AR127" s="20" t="s">
        <v>179</v>
      </c>
      <c r="AT127" s="20" t="s">
        <v>125</v>
      </c>
      <c r="AU127" s="20" t="s">
        <v>81</v>
      </c>
      <c r="AY127" s="20" t="s">
        <v>122</v>
      </c>
      <c r="BE127" s="177">
        <f t="shared" si="4"/>
        <v>0</v>
      </c>
      <c r="BF127" s="177">
        <f t="shared" si="5"/>
        <v>0</v>
      </c>
      <c r="BG127" s="177">
        <f t="shared" si="6"/>
        <v>0</v>
      </c>
      <c r="BH127" s="177">
        <f t="shared" si="7"/>
        <v>0</v>
      </c>
      <c r="BI127" s="177">
        <f t="shared" si="8"/>
        <v>0</v>
      </c>
      <c r="BJ127" s="20" t="s">
        <v>79</v>
      </c>
      <c r="BK127" s="177">
        <f t="shared" si="9"/>
        <v>0</v>
      </c>
      <c r="BL127" s="20" t="s">
        <v>179</v>
      </c>
      <c r="BM127" s="20" t="s">
        <v>265</v>
      </c>
    </row>
    <row r="128" spans="2:65" s="1" customFormat="1" ht="16.5" customHeight="1">
      <c r="B128" s="165"/>
      <c r="C128" s="166" t="s">
        <v>266</v>
      </c>
      <c r="D128" s="166" t="s">
        <v>125</v>
      </c>
      <c r="E128" s="167" t="s">
        <v>267</v>
      </c>
      <c r="F128" s="168" t="s">
        <v>268</v>
      </c>
      <c r="G128" s="169" t="s">
        <v>149</v>
      </c>
      <c r="H128" s="170">
        <v>10</v>
      </c>
      <c r="I128" s="171"/>
      <c r="J128" s="172">
        <f t="shared" si="0"/>
        <v>0</v>
      </c>
      <c r="K128" s="168" t="s">
        <v>129</v>
      </c>
      <c r="L128" s="37"/>
      <c r="M128" s="173" t="s">
        <v>5</v>
      </c>
      <c r="N128" s="174" t="s">
        <v>42</v>
      </c>
      <c r="O128" s="38"/>
      <c r="P128" s="175">
        <f t="shared" si="1"/>
        <v>0</v>
      </c>
      <c r="Q128" s="175">
        <v>0</v>
      </c>
      <c r="R128" s="175">
        <f t="shared" si="2"/>
        <v>0</v>
      </c>
      <c r="S128" s="175">
        <v>0</v>
      </c>
      <c r="T128" s="176">
        <f t="shared" si="3"/>
        <v>0</v>
      </c>
      <c r="AR128" s="20" t="s">
        <v>179</v>
      </c>
      <c r="AT128" s="20" t="s">
        <v>125</v>
      </c>
      <c r="AU128" s="20" t="s">
        <v>81</v>
      </c>
      <c r="AY128" s="20" t="s">
        <v>122</v>
      </c>
      <c r="BE128" s="177">
        <f t="shared" si="4"/>
        <v>0</v>
      </c>
      <c r="BF128" s="177">
        <f t="shared" si="5"/>
        <v>0</v>
      </c>
      <c r="BG128" s="177">
        <f t="shared" si="6"/>
        <v>0</v>
      </c>
      <c r="BH128" s="177">
        <f t="shared" si="7"/>
        <v>0</v>
      </c>
      <c r="BI128" s="177">
        <f t="shared" si="8"/>
        <v>0</v>
      </c>
      <c r="BJ128" s="20" t="s">
        <v>79</v>
      </c>
      <c r="BK128" s="177">
        <f t="shared" si="9"/>
        <v>0</v>
      </c>
      <c r="BL128" s="20" t="s">
        <v>179</v>
      </c>
      <c r="BM128" s="20" t="s">
        <v>269</v>
      </c>
    </row>
    <row r="129" spans="2:65" s="1" customFormat="1" ht="25.5" customHeight="1">
      <c r="B129" s="165"/>
      <c r="C129" s="166" t="s">
        <v>270</v>
      </c>
      <c r="D129" s="166" t="s">
        <v>125</v>
      </c>
      <c r="E129" s="167" t="s">
        <v>271</v>
      </c>
      <c r="F129" s="168" t="s">
        <v>272</v>
      </c>
      <c r="G129" s="169" t="s">
        <v>159</v>
      </c>
      <c r="H129" s="170">
        <v>1</v>
      </c>
      <c r="I129" s="171"/>
      <c r="J129" s="172">
        <f t="shared" si="0"/>
        <v>0</v>
      </c>
      <c r="K129" s="168" t="s">
        <v>129</v>
      </c>
      <c r="L129" s="37"/>
      <c r="M129" s="173" t="s">
        <v>5</v>
      </c>
      <c r="N129" s="174" t="s">
        <v>42</v>
      </c>
      <c r="O129" s="38"/>
      <c r="P129" s="175">
        <f t="shared" si="1"/>
        <v>0</v>
      </c>
      <c r="Q129" s="175">
        <v>0</v>
      </c>
      <c r="R129" s="175">
        <f t="shared" si="2"/>
        <v>0</v>
      </c>
      <c r="S129" s="175">
        <v>0</v>
      </c>
      <c r="T129" s="176">
        <f t="shared" si="3"/>
        <v>0</v>
      </c>
      <c r="AR129" s="20" t="s">
        <v>179</v>
      </c>
      <c r="AT129" s="20" t="s">
        <v>125</v>
      </c>
      <c r="AU129" s="20" t="s">
        <v>81</v>
      </c>
      <c r="AY129" s="20" t="s">
        <v>122</v>
      </c>
      <c r="BE129" s="177">
        <f t="shared" si="4"/>
        <v>0</v>
      </c>
      <c r="BF129" s="177">
        <f t="shared" si="5"/>
        <v>0</v>
      </c>
      <c r="BG129" s="177">
        <f t="shared" si="6"/>
        <v>0</v>
      </c>
      <c r="BH129" s="177">
        <f t="shared" si="7"/>
        <v>0</v>
      </c>
      <c r="BI129" s="177">
        <f t="shared" si="8"/>
        <v>0</v>
      </c>
      <c r="BJ129" s="20" t="s">
        <v>79</v>
      </c>
      <c r="BK129" s="177">
        <f t="shared" si="9"/>
        <v>0</v>
      </c>
      <c r="BL129" s="20" t="s">
        <v>179</v>
      </c>
      <c r="BM129" s="20" t="s">
        <v>273</v>
      </c>
    </row>
    <row r="130" spans="2:65" s="1" customFormat="1" ht="16.5" customHeight="1">
      <c r="B130" s="165"/>
      <c r="C130" s="166" t="s">
        <v>274</v>
      </c>
      <c r="D130" s="166" t="s">
        <v>125</v>
      </c>
      <c r="E130" s="167" t="s">
        <v>275</v>
      </c>
      <c r="F130" s="168" t="s">
        <v>276</v>
      </c>
      <c r="G130" s="169" t="s">
        <v>144</v>
      </c>
      <c r="H130" s="170">
        <v>6</v>
      </c>
      <c r="I130" s="171"/>
      <c r="J130" s="172">
        <f t="shared" si="0"/>
        <v>0</v>
      </c>
      <c r="K130" s="168" t="s">
        <v>129</v>
      </c>
      <c r="L130" s="37"/>
      <c r="M130" s="173" t="s">
        <v>5</v>
      </c>
      <c r="N130" s="174" t="s">
        <v>42</v>
      </c>
      <c r="O130" s="38"/>
      <c r="P130" s="175">
        <f t="shared" si="1"/>
        <v>0</v>
      </c>
      <c r="Q130" s="175">
        <v>0</v>
      </c>
      <c r="R130" s="175">
        <f t="shared" si="2"/>
        <v>0</v>
      </c>
      <c r="S130" s="175">
        <v>0</v>
      </c>
      <c r="T130" s="176">
        <f t="shared" si="3"/>
        <v>0</v>
      </c>
      <c r="AR130" s="20" t="s">
        <v>179</v>
      </c>
      <c r="AT130" s="20" t="s">
        <v>125</v>
      </c>
      <c r="AU130" s="20" t="s">
        <v>81</v>
      </c>
      <c r="AY130" s="20" t="s">
        <v>122</v>
      </c>
      <c r="BE130" s="177">
        <f t="shared" si="4"/>
        <v>0</v>
      </c>
      <c r="BF130" s="177">
        <f t="shared" si="5"/>
        <v>0</v>
      </c>
      <c r="BG130" s="177">
        <f t="shared" si="6"/>
        <v>0</v>
      </c>
      <c r="BH130" s="177">
        <f t="shared" si="7"/>
        <v>0</v>
      </c>
      <c r="BI130" s="177">
        <f t="shared" si="8"/>
        <v>0</v>
      </c>
      <c r="BJ130" s="20" t="s">
        <v>79</v>
      </c>
      <c r="BK130" s="177">
        <f t="shared" si="9"/>
        <v>0</v>
      </c>
      <c r="BL130" s="20" t="s">
        <v>179</v>
      </c>
      <c r="BM130" s="20" t="s">
        <v>277</v>
      </c>
    </row>
    <row r="131" spans="2:65" s="1" customFormat="1" ht="38.25" customHeight="1">
      <c r="B131" s="165"/>
      <c r="C131" s="166" t="s">
        <v>278</v>
      </c>
      <c r="D131" s="166" t="s">
        <v>125</v>
      </c>
      <c r="E131" s="167" t="s">
        <v>279</v>
      </c>
      <c r="F131" s="168" t="s">
        <v>280</v>
      </c>
      <c r="G131" s="169" t="s">
        <v>159</v>
      </c>
      <c r="H131" s="170">
        <v>0.41899999999999998</v>
      </c>
      <c r="I131" s="171"/>
      <c r="J131" s="172">
        <f t="shared" si="0"/>
        <v>0</v>
      </c>
      <c r="K131" s="168" t="s">
        <v>129</v>
      </c>
      <c r="L131" s="37"/>
      <c r="M131" s="173" t="s">
        <v>5</v>
      </c>
      <c r="N131" s="174" t="s">
        <v>42</v>
      </c>
      <c r="O131" s="38"/>
      <c r="P131" s="175">
        <f t="shared" si="1"/>
        <v>0</v>
      </c>
      <c r="Q131" s="175">
        <v>0</v>
      </c>
      <c r="R131" s="175">
        <f t="shared" si="2"/>
        <v>0</v>
      </c>
      <c r="S131" s="175">
        <v>0</v>
      </c>
      <c r="T131" s="176">
        <f t="shared" si="3"/>
        <v>0</v>
      </c>
      <c r="AR131" s="20" t="s">
        <v>179</v>
      </c>
      <c r="AT131" s="20" t="s">
        <v>125</v>
      </c>
      <c r="AU131" s="20" t="s">
        <v>81</v>
      </c>
      <c r="AY131" s="20" t="s">
        <v>122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20" t="s">
        <v>79</v>
      </c>
      <c r="BK131" s="177">
        <f t="shared" si="9"/>
        <v>0</v>
      </c>
      <c r="BL131" s="20" t="s">
        <v>179</v>
      </c>
      <c r="BM131" s="20" t="s">
        <v>281</v>
      </c>
    </row>
    <row r="132" spans="2:65" s="1" customFormat="1" ht="38.25" customHeight="1">
      <c r="B132" s="165"/>
      <c r="C132" s="166" t="s">
        <v>282</v>
      </c>
      <c r="D132" s="166" t="s">
        <v>125</v>
      </c>
      <c r="E132" s="167" t="s">
        <v>283</v>
      </c>
      <c r="F132" s="168" t="s">
        <v>284</v>
      </c>
      <c r="G132" s="169" t="s">
        <v>159</v>
      </c>
      <c r="H132" s="170">
        <v>0.41899999999999998</v>
      </c>
      <c r="I132" s="171"/>
      <c r="J132" s="172">
        <f t="shared" si="0"/>
        <v>0</v>
      </c>
      <c r="K132" s="168" t="s">
        <v>129</v>
      </c>
      <c r="L132" s="37"/>
      <c r="M132" s="173" t="s">
        <v>5</v>
      </c>
      <c r="N132" s="174" t="s">
        <v>42</v>
      </c>
      <c r="O132" s="38"/>
      <c r="P132" s="175">
        <f t="shared" si="1"/>
        <v>0</v>
      </c>
      <c r="Q132" s="175">
        <v>0</v>
      </c>
      <c r="R132" s="175">
        <f t="shared" si="2"/>
        <v>0</v>
      </c>
      <c r="S132" s="175">
        <v>0</v>
      </c>
      <c r="T132" s="176">
        <f t="shared" si="3"/>
        <v>0</v>
      </c>
      <c r="AR132" s="20" t="s">
        <v>179</v>
      </c>
      <c r="AT132" s="20" t="s">
        <v>125</v>
      </c>
      <c r="AU132" s="20" t="s">
        <v>81</v>
      </c>
      <c r="AY132" s="20" t="s">
        <v>122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20" t="s">
        <v>79</v>
      </c>
      <c r="BK132" s="177">
        <f t="shared" si="9"/>
        <v>0</v>
      </c>
      <c r="BL132" s="20" t="s">
        <v>179</v>
      </c>
      <c r="BM132" s="20" t="s">
        <v>285</v>
      </c>
    </row>
    <row r="133" spans="2:65" s="1" customFormat="1" ht="25.5" customHeight="1">
      <c r="B133" s="165"/>
      <c r="C133" s="166" t="s">
        <v>286</v>
      </c>
      <c r="D133" s="166" t="s">
        <v>125</v>
      </c>
      <c r="E133" s="167" t="s">
        <v>287</v>
      </c>
      <c r="F133" s="168" t="s">
        <v>288</v>
      </c>
      <c r="G133" s="169" t="s">
        <v>289</v>
      </c>
      <c r="H133" s="170">
        <v>1</v>
      </c>
      <c r="I133" s="171"/>
      <c r="J133" s="172">
        <f t="shared" si="0"/>
        <v>0</v>
      </c>
      <c r="K133" s="168" t="s">
        <v>5</v>
      </c>
      <c r="L133" s="37"/>
      <c r="M133" s="173" t="s">
        <v>5</v>
      </c>
      <c r="N133" s="174" t="s">
        <v>42</v>
      </c>
      <c r="O133" s="38"/>
      <c r="P133" s="175">
        <f t="shared" si="1"/>
        <v>0</v>
      </c>
      <c r="Q133" s="175">
        <v>0</v>
      </c>
      <c r="R133" s="175">
        <f t="shared" si="2"/>
        <v>0</v>
      </c>
      <c r="S133" s="175">
        <v>0</v>
      </c>
      <c r="T133" s="176">
        <f t="shared" si="3"/>
        <v>0</v>
      </c>
      <c r="AR133" s="20" t="s">
        <v>179</v>
      </c>
      <c r="AT133" s="20" t="s">
        <v>125</v>
      </c>
      <c r="AU133" s="20" t="s">
        <v>81</v>
      </c>
      <c r="AY133" s="20" t="s">
        <v>122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20" t="s">
        <v>79</v>
      </c>
      <c r="BK133" s="177">
        <f t="shared" si="9"/>
        <v>0</v>
      </c>
      <c r="BL133" s="20" t="s">
        <v>179</v>
      </c>
      <c r="BM133" s="20" t="s">
        <v>290</v>
      </c>
    </row>
    <row r="134" spans="2:65" s="1" customFormat="1" ht="16.5" customHeight="1">
      <c r="B134" s="165"/>
      <c r="C134" s="166" t="s">
        <v>291</v>
      </c>
      <c r="D134" s="166" t="s">
        <v>125</v>
      </c>
      <c r="E134" s="167" t="s">
        <v>292</v>
      </c>
      <c r="F134" s="168" t="s">
        <v>293</v>
      </c>
      <c r="G134" s="169" t="s">
        <v>294</v>
      </c>
      <c r="H134" s="170">
        <v>36</v>
      </c>
      <c r="I134" s="171"/>
      <c r="J134" s="172">
        <f t="shared" si="0"/>
        <v>0</v>
      </c>
      <c r="K134" s="168" t="s">
        <v>5</v>
      </c>
      <c r="L134" s="37"/>
      <c r="M134" s="173" t="s">
        <v>5</v>
      </c>
      <c r="N134" s="174" t="s">
        <v>42</v>
      </c>
      <c r="O134" s="38"/>
      <c r="P134" s="175">
        <f t="shared" si="1"/>
        <v>0</v>
      </c>
      <c r="Q134" s="175">
        <v>0</v>
      </c>
      <c r="R134" s="175">
        <f t="shared" si="2"/>
        <v>0</v>
      </c>
      <c r="S134" s="175">
        <v>0</v>
      </c>
      <c r="T134" s="176">
        <f t="shared" si="3"/>
        <v>0</v>
      </c>
      <c r="AR134" s="20" t="s">
        <v>179</v>
      </c>
      <c r="AT134" s="20" t="s">
        <v>125</v>
      </c>
      <c r="AU134" s="20" t="s">
        <v>81</v>
      </c>
      <c r="AY134" s="20" t="s">
        <v>122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20" t="s">
        <v>79</v>
      </c>
      <c r="BK134" s="177">
        <f t="shared" si="9"/>
        <v>0</v>
      </c>
      <c r="BL134" s="20" t="s">
        <v>179</v>
      </c>
      <c r="BM134" s="20" t="s">
        <v>295</v>
      </c>
    </row>
    <row r="135" spans="2:65" s="1" customFormat="1" ht="25.5" customHeight="1">
      <c r="B135" s="165"/>
      <c r="C135" s="166" t="s">
        <v>296</v>
      </c>
      <c r="D135" s="166" t="s">
        <v>125</v>
      </c>
      <c r="E135" s="167" t="s">
        <v>297</v>
      </c>
      <c r="F135" s="168" t="s">
        <v>298</v>
      </c>
      <c r="G135" s="169" t="s">
        <v>144</v>
      </c>
      <c r="H135" s="170">
        <v>3</v>
      </c>
      <c r="I135" s="171"/>
      <c r="J135" s="172">
        <f t="shared" si="0"/>
        <v>0</v>
      </c>
      <c r="K135" s="168" t="s">
        <v>5</v>
      </c>
      <c r="L135" s="37"/>
      <c r="M135" s="173" t="s">
        <v>5</v>
      </c>
      <c r="N135" s="174" t="s">
        <v>42</v>
      </c>
      <c r="O135" s="38"/>
      <c r="P135" s="175">
        <f t="shared" si="1"/>
        <v>0</v>
      </c>
      <c r="Q135" s="175">
        <v>0</v>
      </c>
      <c r="R135" s="175">
        <f t="shared" si="2"/>
        <v>0</v>
      </c>
      <c r="S135" s="175">
        <v>0</v>
      </c>
      <c r="T135" s="176">
        <f t="shared" si="3"/>
        <v>0</v>
      </c>
      <c r="AR135" s="20" t="s">
        <v>179</v>
      </c>
      <c r="AT135" s="20" t="s">
        <v>125</v>
      </c>
      <c r="AU135" s="20" t="s">
        <v>81</v>
      </c>
      <c r="AY135" s="20" t="s">
        <v>122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20" t="s">
        <v>79</v>
      </c>
      <c r="BK135" s="177">
        <f t="shared" si="9"/>
        <v>0</v>
      </c>
      <c r="BL135" s="20" t="s">
        <v>179</v>
      </c>
      <c r="BM135" s="20" t="s">
        <v>299</v>
      </c>
    </row>
    <row r="136" spans="2:65" s="1" customFormat="1" ht="16.5" customHeight="1">
      <c r="B136" s="165"/>
      <c r="C136" s="166" t="s">
        <v>300</v>
      </c>
      <c r="D136" s="166" t="s">
        <v>125</v>
      </c>
      <c r="E136" s="167" t="s">
        <v>301</v>
      </c>
      <c r="F136" s="168" t="s">
        <v>302</v>
      </c>
      <c r="G136" s="169" t="s">
        <v>144</v>
      </c>
      <c r="H136" s="170">
        <v>17</v>
      </c>
      <c r="I136" s="171"/>
      <c r="J136" s="172">
        <f t="shared" si="0"/>
        <v>0</v>
      </c>
      <c r="K136" s="168" t="s">
        <v>5</v>
      </c>
      <c r="L136" s="37"/>
      <c r="M136" s="173" t="s">
        <v>5</v>
      </c>
      <c r="N136" s="174" t="s">
        <v>42</v>
      </c>
      <c r="O136" s="38"/>
      <c r="P136" s="175">
        <f t="shared" si="1"/>
        <v>0</v>
      </c>
      <c r="Q136" s="175">
        <v>0</v>
      </c>
      <c r="R136" s="175">
        <f t="shared" si="2"/>
        <v>0</v>
      </c>
      <c r="S136" s="175">
        <v>0</v>
      </c>
      <c r="T136" s="176">
        <f t="shared" si="3"/>
        <v>0</v>
      </c>
      <c r="AR136" s="20" t="s">
        <v>179</v>
      </c>
      <c r="AT136" s="20" t="s">
        <v>125</v>
      </c>
      <c r="AU136" s="20" t="s">
        <v>81</v>
      </c>
      <c r="AY136" s="20" t="s">
        <v>122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20" t="s">
        <v>79</v>
      </c>
      <c r="BK136" s="177">
        <f t="shared" si="9"/>
        <v>0</v>
      </c>
      <c r="BL136" s="20" t="s">
        <v>179</v>
      </c>
      <c r="BM136" s="20" t="s">
        <v>303</v>
      </c>
    </row>
    <row r="137" spans="2:65" s="1" customFormat="1" ht="25.5" customHeight="1">
      <c r="B137" s="165"/>
      <c r="C137" s="166" t="s">
        <v>304</v>
      </c>
      <c r="D137" s="166" t="s">
        <v>125</v>
      </c>
      <c r="E137" s="167" t="s">
        <v>305</v>
      </c>
      <c r="F137" s="168" t="s">
        <v>306</v>
      </c>
      <c r="G137" s="169" t="s">
        <v>149</v>
      </c>
      <c r="H137" s="170">
        <v>16</v>
      </c>
      <c r="I137" s="171"/>
      <c r="J137" s="172">
        <f t="shared" si="0"/>
        <v>0</v>
      </c>
      <c r="K137" s="168" t="s">
        <v>5</v>
      </c>
      <c r="L137" s="37"/>
      <c r="M137" s="173" t="s">
        <v>5</v>
      </c>
      <c r="N137" s="174" t="s">
        <v>42</v>
      </c>
      <c r="O137" s="38"/>
      <c r="P137" s="175">
        <f t="shared" si="1"/>
        <v>0</v>
      </c>
      <c r="Q137" s="175">
        <v>0</v>
      </c>
      <c r="R137" s="175">
        <f t="shared" si="2"/>
        <v>0</v>
      </c>
      <c r="S137" s="175">
        <v>0</v>
      </c>
      <c r="T137" s="176">
        <f t="shared" si="3"/>
        <v>0</v>
      </c>
      <c r="AR137" s="20" t="s">
        <v>179</v>
      </c>
      <c r="AT137" s="20" t="s">
        <v>125</v>
      </c>
      <c r="AU137" s="20" t="s">
        <v>81</v>
      </c>
      <c r="AY137" s="20" t="s">
        <v>122</v>
      </c>
      <c r="BE137" s="177">
        <f t="shared" si="4"/>
        <v>0</v>
      </c>
      <c r="BF137" s="177">
        <f t="shared" si="5"/>
        <v>0</v>
      </c>
      <c r="BG137" s="177">
        <f t="shared" si="6"/>
        <v>0</v>
      </c>
      <c r="BH137" s="177">
        <f t="shared" si="7"/>
        <v>0</v>
      </c>
      <c r="BI137" s="177">
        <f t="shared" si="8"/>
        <v>0</v>
      </c>
      <c r="BJ137" s="20" t="s">
        <v>79</v>
      </c>
      <c r="BK137" s="177">
        <f t="shared" si="9"/>
        <v>0</v>
      </c>
      <c r="BL137" s="20" t="s">
        <v>179</v>
      </c>
      <c r="BM137" s="20" t="s">
        <v>307</v>
      </c>
    </row>
    <row r="138" spans="2:65" s="1" customFormat="1" ht="25.5" customHeight="1">
      <c r="B138" s="165"/>
      <c r="C138" s="166" t="s">
        <v>308</v>
      </c>
      <c r="D138" s="166" t="s">
        <v>125</v>
      </c>
      <c r="E138" s="167" t="s">
        <v>309</v>
      </c>
      <c r="F138" s="168" t="s">
        <v>310</v>
      </c>
      <c r="G138" s="169" t="s">
        <v>144</v>
      </c>
      <c r="H138" s="170">
        <v>3</v>
      </c>
      <c r="I138" s="171"/>
      <c r="J138" s="172">
        <f t="shared" si="0"/>
        <v>0</v>
      </c>
      <c r="K138" s="168" t="s">
        <v>5</v>
      </c>
      <c r="L138" s="37"/>
      <c r="M138" s="173" t="s">
        <v>5</v>
      </c>
      <c r="N138" s="174" t="s">
        <v>42</v>
      </c>
      <c r="O138" s="38"/>
      <c r="P138" s="175">
        <f t="shared" si="1"/>
        <v>0</v>
      </c>
      <c r="Q138" s="175">
        <v>0</v>
      </c>
      <c r="R138" s="175">
        <f t="shared" si="2"/>
        <v>0</v>
      </c>
      <c r="S138" s="175">
        <v>0</v>
      </c>
      <c r="T138" s="176">
        <f t="shared" si="3"/>
        <v>0</v>
      </c>
      <c r="AR138" s="20" t="s">
        <v>179</v>
      </c>
      <c r="AT138" s="20" t="s">
        <v>125</v>
      </c>
      <c r="AU138" s="20" t="s">
        <v>81</v>
      </c>
      <c r="AY138" s="20" t="s">
        <v>122</v>
      </c>
      <c r="BE138" s="177">
        <f t="shared" si="4"/>
        <v>0</v>
      </c>
      <c r="BF138" s="177">
        <f t="shared" si="5"/>
        <v>0</v>
      </c>
      <c r="BG138" s="177">
        <f t="shared" si="6"/>
        <v>0</v>
      </c>
      <c r="BH138" s="177">
        <f t="shared" si="7"/>
        <v>0</v>
      </c>
      <c r="BI138" s="177">
        <f t="shared" si="8"/>
        <v>0</v>
      </c>
      <c r="BJ138" s="20" t="s">
        <v>79</v>
      </c>
      <c r="BK138" s="177">
        <f t="shared" si="9"/>
        <v>0</v>
      </c>
      <c r="BL138" s="20" t="s">
        <v>179</v>
      </c>
      <c r="BM138" s="20" t="s">
        <v>311</v>
      </c>
    </row>
    <row r="139" spans="2:65" s="1" customFormat="1" ht="25.5" customHeight="1">
      <c r="B139" s="165"/>
      <c r="C139" s="166" t="s">
        <v>312</v>
      </c>
      <c r="D139" s="166" t="s">
        <v>125</v>
      </c>
      <c r="E139" s="167" t="s">
        <v>313</v>
      </c>
      <c r="F139" s="168" t="s">
        <v>314</v>
      </c>
      <c r="G139" s="169" t="s">
        <v>315</v>
      </c>
      <c r="H139" s="170">
        <v>26</v>
      </c>
      <c r="I139" s="171"/>
      <c r="J139" s="172">
        <f t="shared" si="0"/>
        <v>0</v>
      </c>
      <c r="K139" s="168" t="s">
        <v>5</v>
      </c>
      <c r="L139" s="37"/>
      <c r="M139" s="173" t="s">
        <v>5</v>
      </c>
      <c r="N139" s="174" t="s">
        <v>42</v>
      </c>
      <c r="O139" s="38"/>
      <c r="P139" s="175">
        <f t="shared" si="1"/>
        <v>0</v>
      </c>
      <c r="Q139" s="175">
        <v>0</v>
      </c>
      <c r="R139" s="175">
        <f t="shared" si="2"/>
        <v>0</v>
      </c>
      <c r="S139" s="175">
        <v>0</v>
      </c>
      <c r="T139" s="176">
        <f t="shared" si="3"/>
        <v>0</v>
      </c>
      <c r="AR139" s="20" t="s">
        <v>179</v>
      </c>
      <c r="AT139" s="20" t="s">
        <v>125</v>
      </c>
      <c r="AU139" s="20" t="s">
        <v>81</v>
      </c>
      <c r="AY139" s="20" t="s">
        <v>122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20" t="s">
        <v>79</v>
      </c>
      <c r="BK139" s="177">
        <f t="shared" si="9"/>
        <v>0</v>
      </c>
      <c r="BL139" s="20" t="s">
        <v>179</v>
      </c>
      <c r="BM139" s="20" t="s">
        <v>316</v>
      </c>
    </row>
    <row r="140" spans="2:65" s="10" customFormat="1" ht="29.85" customHeight="1">
      <c r="B140" s="152"/>
      <c r="D140" s="153" t="s">
        <v>70</v>
      </c>
      <c r="E140" s="163" t="s">
        <v>317</v>
      </c>
      <c r="F140" s="163" t="s">
        <v>318</v>
      </c>
      <c r="I140" s="155"/>
      <c r="J140" s="164">
        <f>BK140</f>
        <v>0</v>
      </c>
      <c r="L140" s="152"/>
      <c r="M140" s="157"/>
      <c r="N140" s="158"/>
      <c r="O140" s="158"/>
      <c r="P140" s="159">
        <f>SUM(P141:P178)</f>
        <v>0</v>
      </c>
      <c r="Q140" s="158"/>
      <c r="R140" s="159">
        <f>SUM(R141:R178)</f>
        <v>0.32649</v>
      </c>
      <c r="S140" s="158"/>
      <c r="T140" s="160">
        <f>SUM(T141:T178)</f>
        <v>0.41493999999999992</v>
      </c>
      <c r="AR140" s="153" t="s">
        <v>81</v>
      </c>
      <c r="AT140" s="161" t="s">
        <v>70</v>
      </c>
      <c r="AU140" s="161" t="s">
        <v>79</v>
      </c>
      <c r="AY140" s="153" t="s">
        <v>122</v>
      </c>
      <c r="BK140" s="162">
        <f>SUM(BK141:BK178)</f>
        <v>0</v>
      </c>
    </row>
    <row r="141" spans="2:65" s="1" customFormat="1" ht="16.5" customHeight="1">
      <c r="B141" s="165"/>
      <c r="C141" s="166" t="s">
        <v>319</v>
      </c>
      <c r="D141" s="166" t="s">
        <v>125</v>
      </c>
      <c r="E141" s="167" t="s">
        <v>320</v>
      </c>
      <c r="F141" s="168" t="s">
        <v>321</v>
      </c>
      <c r="G141" s="169" t="s">
        <v>149</v>
      </c>
      <c r="H141" s="170">
        <v>180</v>
      </c>
      <c r="I141" s="171"/>
      <c r="J141" s="172">
        <f t="shared" ref="J141:J178" si="10">ROUND(I141*H141,2)</f>
        <v>0</v>
      </c>
      <c r="K141" s="168" t="s">
        <v>129</v>
      </c>
      <c r="L141" s="37"/>
      <c r="M141" s="173" t="s">
        <v>5</v>
      </c>
      <c r="N141" s="174" t="s">
        <v>42</v>
      </c>
      <c r="O141" s="38"/>
      <c r="P141" s="175">
        <f t="shared" ref="P141:P178" si="11">O141*H141</f>
        <v>0</v>
      </c>
      <c r="Q141" s="175">
        <v>0</v>
      </c>
      <c r="R141" s="175">
        <f t="shared" ref="R141:R178" si="12">Q141*H141</f>
        <v>0</v>
      </c>
      <c r="S141" s="175">
        <v>2.1299999999999999E-3</v>
      </c>
      <c r="T141" s="176">
        <f t="shared" ref="T141:T178" si="13">S141*H141</f>
        <v>0.38339999999999996</v>
      </c>
      <c r="AR141" s="20" t="s">
        <v>179</v>
      </c>
      <c r="AT141" s="20" t="s">
        <v>125</v>
      </c>
      <c r="AU141" s="20" t="s">
        <v>81</v>
      </c>
      <c r="AY141" s="20" t="s">
        <v>122</v>
      </c>
      <c r="BE141" s="177">
        <f t="shared" ref="BE141:BE178" si="14">IF(N141="základní",J141,0)</f>
        <v>0</v>
      </c>
      <c r="BF141" s="177">
        <f t="shared" ref="BF141:BF178" si="15">IF(N141="snížená",J141,0)</f>
        <v>0</v>
      </c>
      <c r="BG141" s="177">
        <f t="shared" ref="BG141:BG178" si="16">IF(N141="zákl. přenesená",J141,0)</f>
        <v>0</v>
      </c>
      <c r="BH141" s="177">
        <f t="shared" ref="BH141:BH178" si="17">IF(N141="sníž. přenesená",J141,0)</f>
        <v>0</v>
      </c>
      <c r="BI141" s="177">
        <f t="shared" ref="BI141:BI178" si="18">IF(N141="nulová",J141,0)</f>
        <v>0</v>
      </c>
      <c r="BJ141" s="20" t="s">
        <v>79</v>
      </c>
      <c r="BK141" s="177">
        <f t="shared" ref="BK141:BK178" si="19">ROUND(I141*H141,2)</f>
        <v>0</v>
      </c>
      <c r="BL141" s="20" t="s">
        <v>179</v>
      </c>
      <c r="BM141" s="20" t="s">
        <v>322</v>
      </c>
    </row>
    <row r="142" spans="2:65" s="1" customFormat="1" ht="25.5" customHeight="1">
      <c r="B142" s="165"/>
      <c r="C142" s="166" t="s">
        <v>323</v>
      </c>
      <c r="D142" s="166" t="s">
        <v>125</v>
      </c>
      <c r="E142" s="167" t="s">
        <v>324</v>
      </c>
      <c r="F142" s="168" t="s">
        <v>325</v>
      </c>
      <c r="G142" s="169" t="s">
        <v>144</v>
      </c>
      <c r="H142" s="170">
        <v>10</v>
      </c>
      <c r="I142" s="171"/>
      <c r="J142" s="172">
        <f t="shared" si="10"/>
        <v>0</v>
      </c>
      <c r="K142" s="168" t="s">
        <v>129</v>
      </c>
      <c r="L142" s="37"/>
      <c r="M142" s="173" t="s">
        <v>5</v>
      </c>
      <c r="N142" s="174" t="s">
        <v>42</v>
      </c>
      <c r="O142" s="38"/>
      <c r="P142" s="175">
        <f t="shared" si="11"/>
        <v>0</v>
      </c>
      <c r="Q142" s="175">
        <v>1E-4</v>
      </c>
      <c r="R142" s="175">
        <f t="shared" si="12"/>
        <v>1E-3</v>
      </c>
      <c r="S142" s="175">
        <v>0</v>
      </c>
      <c r="T142" s="176">
        <f t="shared" si="13"/>
        <v>0</v>
      </c>
      <c r="AR142" s="20" t="s">
        <v>179</v>
      </c>
      <c r="AT142" s="20" t="s">
        <v>125</v>
      </c>
      <c r="AU142" s="20" t="s">
        <v>81</v>
      </c>
      <c r="AY142" s="20" t="s">
        <v>122</v>
      </c>
      <c r="BE142" s="177">
        <f t="shared" si="14"/>
        <v>0</v>
      </c>
      <c r="BF142" s="177">
        <f t="shared" si="15"/>
        <v>0</v>
      </c>
      <c r="BG142" s="177">
        <f t="shared" si="16"/>
        <v>0</v>
      </c>
      <c r="BH142" s="177">
        <f t="shared" si="17"/>
        <v>0</v>
      </c>
      <c r="BI142" s="177">
        <f t="shared" si="18"/>
        <v>0</v>
      </c>
      <c r="BJ142" s="20" t="s">
        <v>79</v>
      </c>
      <c r="BK142" s="177">
        <f t="shared" si="19"/>
        <v>0</v>
      </c>
      <c r="BL142" s="20" t="s">
        <v>179</v>
      </c>
      <c r="BM142" s="20" t="s">
        <v>326</v>
      </c>
    </row>
    <row r="143" spans="2:65" s="1" customFormat="1" ht="16.5" customHeight="1">
      <c r="B143" s="165"/>
      <c r="C143" s="166" t="s">
        <v>327</v>
      </c>
      <c r="D143" s="166" t="s">
        <v>125</v>
      </c>
      <c r="E143" s="167" t="s">
        <v>328</v>
      </c>
      <c r="F143" s="168" t="s">
        <v>329</v>
      </c>
      <c r="G143" s="169" t="s">
        <v>149</v>
      </c>
      <c r="H143" s="170">
        <v>60</v>
      </c>
      <c r="I143" s="171"/>
      <c r="J143" s="172">
        <f t="shared" si="10"/>
        <v>0</v>
      </c>
      <c r="K143" s="168" t="s">
        <v>129</v>
      </c>
      <c r="L143" s="37"/>
      <c r="M143" s="173" t="s">
        <v>5</v>
      </c>
      <c r="N143" s="174" t="s">
        <v>42</v>
      </c>
      <c r="O143" s="38"/>
      <c r="P143" s="175">
        <f t="shared" si="11"/>
        <v>0</v>
      </c>
      <c r="Q143" s="175">
        <v>0</v>
      </c>
      <c r="R143" s="175">
        <f t="shared" si="12"/>
        <v>0</v>
      </c>
      <c r="S143" s="175">
        <v>2.7999999999999998E-4</v>
      </c>
      <c r="T143" s="176">
        <f t="shared" si="13"/>
        <v>1.6799999999999999E-2</v>
      </c>
      <c r="AR143" s="20" t="s">
        <v>179</v>
      </c>
      <c r="AT143" s="20" t="s">
        <v>125</v>
      </c>
      <c r="AU143" s="20" t="s">
        <v>81</v>
      </c>
      <c r="AY143" s="20" t="s">
        <v>122</v>
      </c>
      <c r="BE143" s="177">
        <f t="shared" si="14"/>
        <v>0</v>
      </c>
      <c r="BF143" s="177">
        <f t="shared" si="15"/>
        <v>0</v>
      </c>
      <c r="BG143" s="177">
        <f t="shared" si="16"/>
        <v>0</v>
      </c>
      <c r="BH143" s="177">
        <f t="shared" si="17"/>
        <v>0</v>
      </c>
      <c r="BI143" s="177">
        <f t="shared" si="18"/>
        <v>0</v>
      </c>
      <c r="BJ143" s="20" t="s">
        <v>79</v>
      </c>
      <c r="BK143" s="177">
        <f t="shared" si="19"/>
        <v>0</v>
      </c>
      <c r="BL143" s="20" t="s">
        <v>179</v>
      </c>
      <c r="BM143" s="20" t="s">
        <v>330</v>
      </c>
    </row>
    <row r="144" spans="2:65" s="1" customFormat="1" ht="25.5" customHeight="1">
      <c r="B144" s="165"/>
      <c r="C144" s="166" t="s">
        <v>331</v>
      </c>
      <c r="D144" s="166" t="s">
        <v>125</v>
      </c>
      <c r="E144" s="167" t="s">
        <v>332</v>
      </c>
      <c r="F144" s="168" t="s">
        <v>333</v>
      </c>
      <c r="G144" s="169" t="s">
        <v>144</v>
      </c>
      <c r="H144" s="170">
        <v>18</v>
      </c>
      <c r="I144" s="171"/>
      <c r="J144" s="172">
        <f t="shared" si="10"/>
        <v>0</v>
      </c>
      <c r="K144" s="168" t="s">
        <v>129</v>
      </c>
      <c r="L144" s="37"/>
      <c r="M144" s="173" t="s">
        <v>5</v>
      </c>
      <c r="N144" s="174" t="s">
        <v>42</v>
      </c>
      <c r="O144" s="38"/>
      <c r="P144" s="175">
        <f t="shared" si="11"/>
        <v>0</v>
      </c>
      <c r="Q144" s="175">
        <v>4.0000000000000003E-5</v>
      </c>
      <c r="R144" s="175">
        <f t="shared" si="12"/>
        <v>7.2000000000000005E-4</v>
      </c>
      <c r="S144" s="175">
        <v>0</v>
      </c>
      <c r="T144" s="176">
        <f t="shared" si="13"/>
        <v>0</v>
      </c>
      <c r="AR144" s="20" t="s">
        <v>179</v>
      </c>
      <c r="AT144" s="20" t="s">
        <v>125</v>
      </c>
      <c r="AU144" s="20" t="s">
        <v>81</v>
      </c>
      <c r="AY144" s="20" t="s">
        <v>122</v>
      </c>
      <c r="BE144" s="177">
        <f t="shared" si="14"/>
        <v>0</v>
      </c>
      <c r="BF144" s="177">
        <f t="shared" si="15"/>
        <v>0</v>
      </c>
      <c r="BG144" s="177">
        <f t="shared" si="16"/>
        <v>0</v>
      </c>
      <c r="BH144" s="177">
        <f t="shared" si="17"/>
        <v>0</v>
      </c>
      <c r="BI144" s="177">
        <f t="shared" si="18"/>
        <v>0</v>
      </c>
      <c r="BJ144" s="20" t="s">
        <v>79</v>
      </c>
      <c r="BK144" s="177">
        <f t="shared" si="19"/>
        <v>0</v>
      </c>
      <c r="BL144" s="20" t="s">
        <v>179</v>
      </c>
      <c r="BM144" s="20" t="s">
        <v>334</v>
      </c>
    </row>
    <row r="145" spans="2:65" s="1" customFormat="1" ht="25.5" customHeight="1">
      <c r="B145" s="165"/>
      <c r="C145" s="166" t="s">
        <v>335</v>
      </c>
      <c r="D145" s="166" t="s">
        <v>125</v>
      </c>
      <c r="E145" s="167" t="s">
        <v>336</v>
      </c>
      <c r="F145" s="168" t="s">
        <v>337</v>
      </c>
      <c r="G145" s="169" t="s">
        <v>144</v>
      </c>
      <c r="H145" s="170">
        <v>14</v>
      </c>
      <c r="I145" s="171"/>
      <c r="J145" s="172">
        <f t="shared" si="10"/>
        <v>0</v>
      </c>
      <c r="K145" s="168" t="s">
        <v>129</v>
      </c>
      <c r="L145" s="37"/>
      <c r="M145" s="173" t="s">
        <v>5</v>
      </c>
      <c r="N145" s="174" t="s">
        <v>42</v>
      </c>
      <c r="O145" s="38"/>
      <c r="P145" s="175">
        <f t="shared" si="11"/>
        <v>0</v>
      </c>
      <c r="Q145" s="175">
        <v>6.9999999999999999E-4</v>
      </c>
      <c r="R145" s="175">
        <f t="shared" si="12"/>
        <v>9.7999999999999997E-3</v>
      </c>
      <c r="S145" s="175">
        <v>0</v>
      </c>
      <c r="T145" s="176">
        <f t="shared" si="13"/>
        <v>0</v>
      </c>
      <c r="AR145" s="20" t="s">
        <v>179</v>
      </c>
      <c r="AT145" s="20" t="s">
        <v>125</v>
      </c>
      <c r="AU145" s="20" t="s">
        <v>81</v>
      </c>
      <c r="AY145" s="20" t="s">
        <v>122</v>
      </c>
      <c r="BE145" s="177">
        <f t="shared" si="14"/>
        <v>0</v>
      </c>
      <c r="BF145" s="177">
        <f t="shared" si="15"/>
        <v>0</v>
      </c>
      <c r="BG145" s="177">
        <f t="shared" si="16"/>
        <v>0</v>
      </c>
      <c r="BH145" s="177">
        <f t="shared" si="17"/>
        <v>0</v>
      </c>
      <c r="BI145" s="177">
        <f t="shared" si="18"/>
        <v>0</v>
      </c>
      <c r="BJ145" s="20" t="s">
        <v>79</v>
      </c>
      <c r="BK145" s="177">
        <f t="shared" si="19"/>
        <v>0</v>
      </c>
      <c r="BL145" s="20" t="s">
        <v>179</v>
      </c>
      <c r="BM145" s="20" t="s">
        <v>338</v>
      </c>
    </row>
    <row r="146" spans="2:65" s="1" customFormat="1" ht="25.5" customHeight="1">
      <c r="B146" s="165"/>
      <c r="C146" s="166" t="s">
        <v>339</v>
      </c>
      <c r="D146" s="166" t="s">
        <v>125</v>
      </c>
      <c r="E146" s="167" t="s">
        <v>340</v>
      </c>
      <c r="F146" s="168" t="s">
        <v>341</v>
      </c>
      <c r="G146" s="169" t="s">
        <v>144</v>
      </c>
      <c r="H146" s="170">
        <v>12</v>
      </c>
      <c r="I146" s="171"/>
      <c r="J146" s="172">
        <f t="shared" si="10"/>
        <v>0</v>
      </c>
      <c r="K146" s="168" t="s">
        <v>129</v>
      </c>
      <c r="L146" s="37"/>
      <c r="M146" s="173" t="s">
        <v>5</v>
      </c>
      <c r="N146" s="174" t="s">
        <v>42</v>
      </c>
      <c r="O146" s="38"/>
      <c r="P146" s="175">
        <f t="shared" si="11"/>
        <v>0</v>
      </c>
      <c r="Q146" s="175">
        <v>9.1E-4</v>
      </c>
      <c r="R146" s="175">
        <f t="shared" si="12"/>
        <v>1.0919999999999999E-2</v>
      </c>
      <c r="S146" s="175">
        <v>0</v>
      </c>
      <c r="T146" s="176">
        <f t="shared" si="13"/>
        <v>0</v>
      </c>
      <c r="AR146" s="20" t="s">
        <v>179</v>
      </c>
      <c r="AT146" s="20" t="s">
        <v>125</v>
      </c>
      <c r="AU146" s="20" t="s">
        <v>81</v>
      </c>
      <c r="AY146" s="20" t="s">
        <v>122</v>
      </c>
      <c r="BE146" s="177">
        <f t="shared" si="14"/>
        <v>0</v>
      </c>
      <c r="BF146" s="177">
        <f t="shared" si="15"/>
        <v>0</v>
      </c>
      <c r="BG146" s="177">
        <f t="shared" si="16"/>
        <v>0</v>
      </c>
      <c r="BH146" s="177">
        <f t="shared" si="17"/>
        <v>0</v>
      </c>
      <c r="BI146" s="177">
        <f t="shared" si="18"/>
        <v>0</v>
      </c>
      <c r="BJ146" s="20" t="s">
        <v>79</v>
      </c>
      <c r="BK146" s="177">
        <f t="shared" si="19"/>
        <v>0</v>
      </c>
      <c r="BL146" s="20" t="s">
        <v>179</v>
      </c>
      <c r="BM146" s="20" t="s">
        <v>342</v>
      </c>
    </row>
    <row r="147" spans="2:65" s="1" customFormat="1" ht="25.5" customHeight="1">
      <c r="B147" s="165"/>
      <c r="C147" s="166" t="s">
        <v>343</v>
      </c>
      <c r="D147" s="166" t="s">
        <v>125</v>
      </c>
      <c r="E147" s="167" t="s">
        <v>344</v>
      </c>
      <c r="F147" s="168" t="s">
        <v>345</v>
      </c>
      <c r="G147" s="169" t="s">
        <v>144</v>
      </c>
      <c r="H147" s="170">
        <v>6</v>
      </c>
      <c r="I147" s="171"/>
      <c r="J147" s="172">
        <f t="shared" si="10"/>
        <v>0</v>
      </c>
      <c r="K147" s="168" t="s">
        <v>129</v>
      </c>
      <c r="L147" s="37"/>
      <c r="M147" s="173" t="s">
        <v>5</v>
      </c>
      <c r="N147" s="174" t="s">
        <v>42</v>
      </c>
      <c r="O147" s="38"/>
      <c r="P147" s="175">
        <f t="shared" si="11"/>
        <v>0</v>
      </c>
      <c r="Q147" s="175">
        <v>1.08E-3</v>
      </c>
      <c r="R147" s="175">
        <f t="shared" si="12"/>
        <v>6.4799999999999996E-3</v>
      </c>
      <c r="S147" s="175">
        <v>0</v>
      </c>
      <c r="T147" s="176">
        <f t="shared" si="13"/>
        <v>0</v>
      </c>
      <c r="AR147" s="20" t="s">
        <v>179</v>
      </c>
      <c r="AT147" s="20" t="s">
        <v>125</v>
      </c>
      <c r="AU147" s="20" t="s">
        <v>81</v>
      </c>
      <c r="AY147" s="20" t="s">
        <v>122</v>
      </c>
      <c r="BE147" s="177">
        <f t="shared" si="14"/>
        <v>0</v>
      </c>
      <c r="BF147" s="177">
        <f t="shared" si="15"/>
        <v>0</v>
      </c>
      <c r="BG147" s="177">
        <f t="shared" si="16"/>
        <v>0</v>
      </c>
      <c r="BH147" s="177">
        <f t="shared" si="17"/>
        <v>0</v>
      </c>
      <c r="BI147" s="177">
        <f t="shared" si="18"/>
        <v>0</v>
      </c>
      <c r="BJ147" s="20" t="s">
        <v>79</v>
      </c>
      <c r="BK147" s="177">
        <f t="shared" si="19"/>
        <v>0</v>
      </c>
      <c r="BL147" s="20" t="s">
        <v>179</v>
      </c>
      <c r="BM147" s="20" t="s">
        <v>346</v>
      </c>
    </row>
    <row r="148" spans="2:65" s="1" customFormat="1" ht="25.5" customHeight="1">
      <c r="B148" s="165"/>
      <c r="C148" s="166" t="s">
        <v>347</v>
      </c>
      <c r="D148" s="166" t="s">
        <v>125</v>
      </c>
      <c r="E148" s="167" t="s">
        <v>348</v>
      </c>
      <c r="F148" s="168" t="s">
        <v>349</v>
      </c>
      <c r="G148" s="169" t="s">
        <v>149</v>
      </c>
      <c r="H148" s="170">
        <v>70</v>
      </c>
      <c r="I148" s="171"/>
      <c r="J148" s="172">
        <f t="shared" si="10"/>
        <v>0</v>
      </c>
      <c r="K148" s="168" t="s">
        <v>129</v>
      </c>
      <c r="L148" s="37"/>
      <c r="M148" s="173" t="s">
        <v>5</v>
      </c>
      <c r="N148" s="174" t="s">
        <v>42</v>
      </c>
      <c r="O148" s="38"/>
      <c r="P148" s="175">
        <f t="shared" si="11"/>
        <v>0</v>
      </c>
      <c r="Q148" s="175">
        <v>3.3E-4</v>
      </c>
      <c r="R148" s="175">
        <f t="shared" si="12"/>
        <v>2.3099999999999999E-2</v>
      </c>
      <c r="S148" s="175">
        <v>0</v>
      </c>
      <c r="T148" s="176">
        <f t="shared" si="13"/>
        <v>0</v>
      </c>
      <c r="AR148" s="20" t="s">
        <v>179</v>
      </c>
      <c r="AT148" s="20" t="s">
        <v>125</v>
      </c>
      <c r="AU148" s="20" t="s">
        <v>81</v>
      </c>
      <c r="AY148" s="20" t="s">
        <v>122</v>
      </c>
      <c r="BE148" s="177">
        <f t="shared" si="14"/>
        <v>0</v>
      </c>
      <c r="BF148" s="177">
        <f t="shared" si="15"/>
        <v>0</v>
      </c>
      <c r="BG148" s="177">
        <f t="shared" si="16"/>
        <v>0</v>
      </c>
      <c r="BH148" s="177">
        <f t="shared" si="17"/>
        <v>0</v>
      </c>
      <c r="BI148" s="177">
        <f t="shared" si="18"/>
        <v>0</v>
      </c>
      <c r="BJ148" s="20" t="s">
        <v>79</v>
      </c>
      <c r="BK148" s="177">
        <f t="shared" si="19"/>
        <v>0</v>
      </c>
      <c r="BL148" s="20" t="s">
        <v>179</v>
      </c>
      <c r="BM148" s="20" t="s">
        <v>350</v>
      </c>
    </row>
    <row r="149" spans="2:65" s="1" customFormat="1" ht="16.5" customHeight="1">
      <c r="B149" s="165"/>
      <c r="C149" s="178" t="s">
        <v>351</v>
      </c>
      <c r="D149" s="178" t="s">
        <v>352</v>
      </c>
      <c r="E149" s="179" t="s">
        <v>353</v>
      </c>
      <c r="F149" s="180" t="s">
        <v>354</v>
      </c>
      <c r="G149" s="181" t="s">
        <v>149</v>
      </c>
      <c r="H149" s="182">
        <v>70</v>
      </c>
      <c r="I149" s="183"/>
      <c r="J149" s="184">
        <f t="shared" si="10"/>
        <v>0</v>
      </c>
      <c r="K149" s="180" t="s">
        <v>5</v>
      </c>
      <c r="L149" s="185"/>
      <c r="M149" s="186" t="s">
        <v>5</v>
      </c>
      <c r="N149" s="187" t="s">
        <v>42</v>
      </c>
      <c r="O149" s="38"/>
      <c r="P149" s="175">
        <f t="shared" si="11"/>
        <v>0</v>
      </c>
      <c r="Q149" s="175">
        <v>0</v>
      </c>
      <c r="R149" s="175">
        <f t="shared" si="12"/>
        <v>0</v>
      </c>
      <c r="S149" s="175">
        <v>0</v>
      </c>
      <c r="T149" s="176">
        <f t="shared" si="13"/>
        <v>0</v>
      </c>
      <c r="AR149" s="20" t="s">
        <v>258</v>
      </c>
      <c r="AT149" s="20" t="s">
        <v>352</v>
      </c>
      <c r="AU149" s="20" t="s">
        <v>81</v>
      </c>
      <c r="AY149" s="20" t="s">
        <v>122</v>
      </c>
      <c r="BE149" s="177">
        <f t="shared" si="14"/>
        <v>0</v>
      </c>
      <c r="BF149" s="177">
        <f t="shared" si="15"/>
        <v>0</v>
      </c>
      <c r="BG149" s="177">
        <f t="shared" si="16"/>
        <v>0</v>
      </c>
      <c r="BH149" s="177">
        <f t="shared" si="17"/>
        <v>0</v>
      </c>
      <c r="BI149" s="177">
        <f t="shared" si="18"/>
        <v>0</v>
      </c>
      <c r="BJ149" s="20" t="s">
        <v>79</v>
      </c>
      <c r="BK149" s="177">
        <f t="shared" si="19"/>
        <v>0</v>
      </c>
      <c r="BL149" s="20" t="s">
        <v>179</v>
      </c>
      <c r="BM149" s="20" t="s">
        <v>355</v>
      </c>
    </row>
    <row r="150" spans="2:65" s="1" customFormat="1" ht="25.5" customHeight="1">
      <c r="B150" s="165"/>
      <c r="C150" s="166" t="s">
        <v>356</v>
      </c>
      <c r="D150" s="166" t="s">
        <v>125</v>
      </c>
      <c r="E150" s="167" t="s">
        <v>357</v>
      </c>
      <c r="F150" s="168" t="s">
        <v>358</v>
      </c>
      <c r="G150" s="169" t="s">
        <v>149</v>
      </c>
      <c r="H150" s="170">
        <v>315</v>
      </c>
      <c r="I150" s="171"/>
      <c r="J150" s="172">
        <f t="shared" si="10"/>
        <v>0</v>
      </c>
      <c r="K150" s="168" t="s">
        <v>129</v>
      </c>
      <c r="L150" s="37"/>
      <c r="M150" s="173" t="s">
        <v>5</v>
      </c>
      <c r="N150" s="174" t="s">
        <v>42</v>
      </c>
      <c r="O150" s="38"/>
      <c r="P150" s="175">
        <f t="shared" si="11"/>
        <v>0</v>
      </c>
      <c r="Q150" s="175">
        <v>4.2000000000000002E-4</v>
      </c>
      <c r="R150" s="175">
        <f t="shared" si="12"/>
        <v>0.1323</v>
      </c>
      <c r="S150" s="175">
        <v>0</v>
      </c>
      <c r="T150" s="176">
        <f t="shared" si="13"/>
        <v>0</v>
      </c>
      <c r="AR150" s="20" t="s">
        <v>179</v>
      </c>
      <c r="AT150" s="20" t="s">
        <v>125</v>
      </c>
      <c r="AU150" s="20" t="s">
        <v>81</v>
      </c>
      <c r="AY150" s="20" t="s">
        <v>122</v>
      </c>
      <c r="BE150" s="177">
        <f t="shared" si="14"/>
        <v>0</v>
      </c>
      <c r="BF150" s="177">
        <f t="shared" si="15"/>
        <v>0</v>
      </c>
      <c r="BG150" s="177">
        <f t="shared" si="16"/>
        <v>0</v>
      </c>
      <c r="BH150" s="177">
        <f t="shared" si="17"/>
        <v>0</v>
      </c>
      <c r="BI150" s="177">
        <f t="shared" si="18"/>
        <v>0</v>
      </c>
      <c r="BJ150" s="20" t="s">
        <v>79</v>
      </c>
      <c r="BK150" s="177">
        <f t="shared" si="19"/>
        <v>0</v>
      </c>
      <c r="BL150" s="20" t="s">
        <v>179</v>
      </c>
      <c r="BM150" s="20" t="s">
        <v>359</v>
      </c>
    </row>
    <row r="151" spans="2:65" s="1" customFormat="1" ht="16.5" customHeight="1">
      <c r="B151" s="165"/>
      <c r="C151" s="178" t="s">
        <v>360</v>
      </c>
      <c r="D151" s="178" t="s">
        <v>352</v>
      </c>
      <c r="E151" s="179" t="s">
        <v>361</v>
      </c>
      <c r="F151" s="180" t="s">
        <v>362</v>
      </c>
      <c r="G151" s="181" t="s">
        <v>149</v>
      </c>
      <c r="H151" s="182">
        <v>315</v>
      </c>
      <c r="I151" s="183"/>
      <c r="J151" s="184">
        <f t="shared" si="10"/>
        <v>0</v>
      </c>
      <c r="K151" s="180" t="s">
        <v>5</v>
      </c>
      <c r="L151" s="185"/>
      <c r="M151" s="186" t="s">
        <v>5</v>
      </c>
      <c r="N151" s="187" t="s">
        <v>42</v>
      </c>
      <c r="O151" s="38"/>
      <c r="P151" s="175">
        <f t="shared" si="11"/>
        <v>0</v>
      </c>
      <c r="Q151" s="175">
        <v>0</v>
      </c>
      <c r="R151" s="175">
        <f t="shared" si="12"/>
        <v>0</v>
      </c>
      <c r="S151" s="175">
        <v>0</v>
      </c>
      <c r="T151" s="176">
        <f t="shared" si="13"/>
        <v>0</v>
      </c>
      <c r="AR151" s="20" t="s">
        <v>258</v>
      </c>
      <c r="AT151" s="20" t="s">
        <v>352</v>
      </c>
      <c r="AU151" s="20" t="s">
        <v>81</v>
      </c>
      <c r="AY151" s="20" t="s">
        <v>122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20" t="s">
        <v>79</v>
      </c>
      <c r="BK151" s="177">
        <f t="shared" si="19"/>
        <v>0</v>
      </c>
      <c r="BL151" s="20" t="s">
        <v>179</v>
      </c>
      <c r="BM151" s="20" t="s">
        <v>363</v>
      </c>
    </row>
    <row r="152" spans="2:65" s="1" customFormat="1" ht="25.5" customHeight="1">
      <c r="B152" s="165"/>
      <c r="C152" s="166" t="s">
        <v>364</v>
      </c>
      <c r="D152" s="166" t="s">
        <v>125</v>
      </c>
      <c r="E152" s="167" t="s">
        <v>365</v>
      </c>
      <c r="F152" s="168" t="s">
        <v>366</v>
      </c>
      <c r="G152" s="169" t="s">
        <v>149</v>
      </c>
      <c r="H152" s="170">
        <v>8</v>
      </c>
      <c r="I152" s="171"/>
      <c r="J152" s="172">
        <f t="shared" si="10"/>
        <v>0</v>
      </c>
      <c r="K152" s="168" t="s">
        <v>129</v>
      </c>
      <c r="L152" s="37"/>
      <c r="M152" s="173" t="s">
        <v>5</v>
      </c>
      <c r="N152" s="174" t="s">
        <v>42</v>
      </c>
      <c r="O152" s="38"/>
      <c r="P152" s="175">
        <f t="shared" si="11"/>
        <v>0</v>
      </c>
      <c r="Q152" s="175">
        <v>5.0000000000000001E-4</v>
      </c>
      <c r="R152" s="175">
        <f t="shared" si="12"/>
        <v>4.0000000000000001E-3</v>
      </c>
      <c r="S152" s="175">
        <v>0</v>
      </c>
      <c r="T152" s="176">
        <f t="shared" si="13"/>
        <v>0</v>
      </c>
      <c r="AR152" s="20" t="s">
        <v>179</v>
      </c>
      <c r="AT152" s="20" t="s">
        <v>125</v>
      </c>
      <c r="AU152" s="20" t="s">
        <v>81</v>
      </c>
      <c r="AY152" s="20" t="s">
        <v>122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20" t="s">
        <v>79</v>
      </c>
      <c r="BK152" s="177">
        <f t="shared" si="19"/>
        <v>0</v>
      </c>
      <c r="BL152" s="20" t="s">
        <v>179</v>
      </c>
      <c r="BM152" s="20" t="s">
        <v>367</v>
      </c>
    </row>
    <row r="153" spans="2:65" s="1" customFormat="1" ht="16.5" customHeight="1">
      <c r="B153" s="165"/>
      <c r="C153" s="178" t="s">
        <v>368</v>
      </c>
      <c r="D153" s="178" t="s">
        <v>352</v>
      </c>
      <c r="E153" s="179" t="s">
        <v>369</v>
      </c>
      <c r="F153" s="180" t="s">
        <v>370</v>
      </c>
      <c r="G153" s="181" t="s">
        <v>149</v>
      </c>
      <c r="H153" s="182">
        <v>8</v>
      </c>
      <c r="I153" s="183"/>
      <c r="J153" s="184">
        <f t="shared" si="10"/>
        <v>0</v>
      </c>
      <c r="K153" s="180" t="s">
        <v>5</v>
      </c>
      <c r="L153" s="185"/>
      <c r="M153" s="186" t="s">
        <v>5</v>
      </c>
      <c r="N153" s="187" t="s">
        <v>42</v>
      </c>
      <c r="O153" s="38"/>
      <c r="P153" s="175">
        <f t="shared" si="11"/>
        <v>0</v>
      </c>
      <c r="Q153" s="175">
        <v>0</v>
      </c>
      <c r="R153" s="175">
        <f t="shared" si="12"/>
        <v>0</v>
      </c>
      <c r="S153" s="175">
        <v>0</v>
      </c>
      <c r="T153" s="176">
        <f t="shared" si="13"/>
        <v>0</v>
      </c>
      <c r="AR153" s="20" t="s">
        <v>258</v>
      </c>
      <c r="AT153" s="20" t="s">
        <v>352</v>
      </c>
      <c r="AU153" s="20" t="s">
        <v>81</v>
      </c>
      <c r="AY153" s="20" t="s">
        <v>122</v>
      </c>
      <c r="BE153" s="177">
        <f t="shared" si="14"/>
        <v>0</v>
      </c>
      <c r="BF153" s="177">
        <f t="shared" si="15"/>
        <v>0</v>
      </c>
      <c r="BG153" s="177">
        <f t="shared" si="16"/>
        <v>0</v>
      </c>
      <c r="BH153" s="177">
        <f t="shared" si="17"/>
        <v>0</v>
      </c>
      <c r="BI153" s="177">
        <f t="shared" si="18"/>
        <v>0</v>
      </c>
      <c r="BJ153" s="20" t="s">
        <v>79</v>
      </c>
      <c r="BK153" s="177">
        <f t="shared" si="19"/>
        <v>0</v>
      </c>
      <c r="BL153" s="20" t="s">
        <v>179</v>
      </c>
      <c r="BM153" s="20" t="s">
        <v>371</v>
      </c>
    </row>
    <row r="154" spans="2:65" s="1" customFormat="1" ht="38.25" customHeight="1">
      <c r="B154" s="165"/>
      <c r="C154" s="166" t="s">
        <v>372</v>
      </c>
      <c r="D154" s="166" t="s">
        <v>125</v>
      </c>
      <c r="E154" s="167" t="s">
        <v>373</v>
      </c>
      <c r="F154" s="168" t="s">
        <v>374</v>
      </c>
      <c r="G154" s="169" t="s">
        <v>149</v>
      </c>
      <c r="H154" s="170">
        <v>371</v>
      </c>
      <c r="I154" s="171"/>
      <c r="J154" s="172">
        <f t="shared" si="10"/>
        <v>0</v>
      </c>
      <c r="K154" s="168" t="s">
        <v>129</v>
      </c>
      <c r="L154" s="37"/>
      <c r="M154" s="173" t="s">
        <v>5</v>
      </c>
      <c r="N154" s="174" t="s">
        <v>42</v>
      </c>
      <c r="O154" s="38"/>
      <c r="P154" s="175">
        <f t="shared" si="11"/>
        <v>0</v>
      </c>
      <c r="Q154" s="175">
        <v>6.9999999999999994E-5</v>
      </c>
      <c r="R154" s="175">
        <f t="shared" si="12"/>
        <v>2.5969999999999997E-2</v>
      </c>
      <c r="S154" s="175">
        <v>0</v>
      </c>
      <c r="T154" s="176">
        <f t="shared" si="13"/>
        <v>0</v>
      </c>
      <c r="AR154" s="20" t="s">
        <v>179</v>
      </c>
      <c r="AT154" s="20" t="s">
        <v>125</v>
      </c>
      <c r="AU154" s="20" t="s">
        <v>81</v>
      </c>
      <c r="AY154" s="20" t="s">
        <v>122</v>
      </c>
      <c r="BE154" s="177">
        <f t="shared" si="14"/>
        <v>0</v>
      </c>
      <c r="BF154" s="177">
        <f t="shared" si="15"/>
        <v>0</v>
      </c>
      <c r="BG154" s="177">
        <f t="shared" si="16"/>
        <v>0</v>
      </c>
      <c r="BH154" s="177">
        <f t="shared" si="17"/>
        <v>0</v>
      </c>
      <c r="BI154" s="177">
        <f t="shared" si="18"/>
        <v>0</v>
      </c>
      <c r="BJ154" s="20" t="s">
        <v>79</v>
      </c>
      <c r="BK154" s="177">
        <f t="shared" si="19"/>
        <v>0</v>
      </c>
      <c r="BL154" s="20" t="s">
        <v>179</v>
      </c>
      <c r="BM154" s="20" t="s">
        <v>375</v>
      </c>
    </row>
    <row r="155" spans="2:65" s="1" customFormat="1" ht="38.25" customHeight="1">
      <c r="B155" s="165"/>
      <c r="C155" s="166" t="s">
        <v>376</v>
      </c>
      <c r="D155" s="166" t="s">
        <v>125</v>
      </c>
      <c r="E155" s="167" t="s">
        <v>377</v>
      </c>
      <c r="F155" s="168" t="s">
        <v>378</v>
      </c>
      <c r="G155" s="169" t="s">
        <v>149</v>
      </c>
      <c r="H155" s="170">
        <v>8</v>
      </c>
      <c r="I155" s="171"/>
      <c r="J155" s="172">
        <f t="shared" si="10"/>
        <v>0</v>
      </c>
      <c r="K155" s="168" t="s">
        <v>129</v>
      </c>
      <c r="L155" s="37"/>
      <c r="M155" s="173" t="s">
        <v>5</v>
      </c>
      <c r="N155" s="174" t="s">
        <v>42</v>
      </c>
      <c r="O155" s="38"/>
      <c r="P155" s="175">
        <f t="shared" si="11"/>
        <v>0</v>
      </c>
      <c r="Q155" s="175">
        <v>9.0000000000000006E-5</v>
      </c>
      <c r="R155" s="175">
        <f t="shared" si="12"/>
        <v>7.2000000000000005E-4</v>
      </c>
      <c r="S155" s="175">
        <v>0</v>
      </c>
      <c r="T155" s="176">
        <f t="shared" si="13"/>
        <v>0</v>
      </c>
      <c r="AR155" s="20" t="s">
        <v>179</v>
      </c>
      <c r="AT155" s="20" t="s">
        <v>125</v>
      </c>
      <c r="AU155" s="20" t="s">
        <v>81</v>
      </c>
      <c r="AY155" s="20" t="s">
        <v>122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20" t="s">
        <v>79</v>
      </c>
      <c r="BK155" s="177">
        <f t="shared" si="19"/>
        <v>0</v>
      </c>
      <c r="BL155" s="20" t="s">
        <v>179</v>
      </c>
      <c r="BM155" s="20" t="s">
        <v>379</v>
      </c>
    </row>
    <row r="156" spans="2:65" s="1" customFormat="1" ht="16.5" customHeight="1">
      <c r="B156" s="165"/>
      <c r="C156" s="166" t="s">
        <v>380</v>
      </c>
      <c r="D156" s="166" t="s">
        <v>125</v>
      </c>
      <c r="E156" s="167" t="s">
        <v>381</v>
      </c>
      <c r="F156" s="168" t="s">
        <v>382</v>
      </c>
      <c r="G156" s="169" t="s">
        <v>149</v>
      </c>
      <c r="H156" s="170">
        <v>20</v>
      </c>
      <c r="I156" s="171"/>
      <c r="J156" s="172">
        <f t="shared" si="10"/>
        <v>0</v>
      </c>
      <c r="K156" s="168" t="s">
        <v>129</v>
      </c>
      <c r="L156" s="37"/>
      <c r="M156" s="173" t="s">
        <v>5</v>
      </c>
      <c r="N156" s="174" t="s">
        <v>42</v>
      </c>
      <c r="O156" s="38"/>
      <c r="P156" s="175">
        <f t="shared" si="11"/>
        <v>0</v>
      </c>
      <c r="Q156" s="175">
        <v>2.1000000000000001E-4</v>
      </c>
      <c r="R156" s="175">
        <f t="shared" si="12"/>
        <v>4.2000000000000006E-3</v>
      </c>
      <c r="S156" s="175">
        <v>0</v>
      </c>
      <c r="T156" s="176">
        <f t="shared" si="13"/>
        <v>0</v>
      </c>
      <c r="AR156" s="20" t="s">
        <v>179</v>
      </c>
      <c r="AT156" s="20" t="s">
        <v>125</v>
      </c>
      <c r="AU156" s="20" t="s">
        <v>81</v>
      </c>
      <c r="AY156" s="20" t="s">
        <v>122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20" t="s">
        <v>79</v>
      </c>
      <c r="BK156" s="177">
        <f t="shared" si="19"/>
        <v>0</v>
      </c>
      <c r="BL156" s="20" t="s">
        <v>179</v>
      </c>
      <c r="BM156" s="20" t="s">
        <v>383</v>
      </c>
    </row>
    <row r="157" spans="2:65" s="1" customFormat="1" ht="16.5" customHeight="1">
      <c r="B157" s="165"/>
      <c r="C157" s="166" t="s">
        <v>384</v>
      </c>
      <c r="D157" s="166" t="s">
        <v>125</v>
      </c>
      <c r="E157" s="167" t="s">
        <v>385</v>
      </c>
      <c r="F157" s="168" t="s">
        <v>386</v>
      </c>
      <c r="G157" s="169" t="s">
        <v>144</v>
      </c>
      <c r="H157" s="170">
        <v>86</v>
      </c>
      <c r="I157" s="171"/>
      <c r="J157" s="172">
        <f t="shared" si="10"/>
        <v>0</v>
      </c>
      <c r="K157" s="168" t="s">
        <v>129</v>
      </c>
      <c r="L157" s="37"/>
      <c r="M157" s="173" t="s">
        <v>5</v>
      </c>
      <c r="N157" s="174" t="s">
        <v>42</v>
      </c>
      <c r="O157" s="38"/>
      <c r="P157" s="175">
        <f t="shared" si="11"/>
        <v>0</v>
      </c>
      <c r="Q157" s="175">
        <v>0</v>
      </c>
      <c r="R157" s="175">
        <f t="shared" si="12"/>
        <v>0</v>
      </c>
      <c r="S157" s="175">
        <v>0</v>
      </c>
      <c r="T157" s="176">
        <f t="shared" si="13"/>
        <v>0</v>
      </c>
      <c r="AR157" s="20" t="s">
        <v>179</v>
      </c>
      <c r="AT157" s="20" t="s">
        <v>125</v>
      </c>
      <c r="AU157" s="20" t="s">
        <v>81</v>
      </c>
      <c r="AY157" s="20" t="s">
        <v>122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20" t="s">
        <v>79</v>
      </c>
      <c r="BK157" s="177">
        <f t="shared" si="19"/>
        <v>0</v>
      </c>
      <c r="BL157" s="20" t="s">
        <v>179</v>
      </c>
      <c r="BM157" s="20" t="s">
        <v>387</v>
      </c>
    </row>
    <row r="158" spans="2:65" s="1" customFormat="1" ht="25.5" customHeight="1">
      <c r="B158" s="165"/>
      <c r="C158" s="166" t="s">
        <v>388</v>
      </c>
      <c r="D158" s="166" t="s">
        <v>125</v>
      </c>
      <c r="E158" s="167" t="s">
        <v>389</v>
      </c>
      <c r="F158" s="168" t="s">
        <v>390</v>
      </c>
      <c r="G158" s="169" t="s">
        <v>144</v>
      </c>
      <c r="H158" s="170">
        <v>12</v>
      </c>
      <c r="I158" s="171"/>
      <c r="J158" s="172">
        <f t="shared" si="10"/>
        <v>0</v>
      </c>
      <c r="K158" s="168" t="s">
        <v>129</v>
      </c>
      <c r="L158" s="37"/>
      <c r="M158" s="173" t="s">
        <v>5</v>
      </c>
      <c r="N158" s="174" t="s">
        <v>42</v>
      </c>
      <c r="O158" s="38"/>
      <c r="P158" s="175">
        <f t="shared" si="11"/>
        <v>0</v>
      </c>
      <c r="Q158" s="175">
        <v>0</v>
      </c>
      <c r="R158" s="175">
        <f t="shared" si="12"/>
        <v>0</v>
      </c>
      <c r="S158" s="175">
        <v>0</v>
      </c>
      <c r="T158" s="176">
        <f t="shared" si="13"/>
        <v>0</v>
      </c>
      <c r="AR158" s="20" t="s">
        <v>179</v>
      </c>
      <c r="AT158" s="20" t="s">
        <v>125</v>
      </c>
      <c r="AU158" s="20" t="s">
        <v>81</v>
      </c>
      <c r="AY158" s="20" t="s">
        <v>122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20" t="s">
        <v>79</v>
      </c>
      <c r="BK158" s="177">
        <f t="shared" si="19"/>
        <v>0</v>
      </c>
      <c r="BL158" s="20" t="s">
        <v>179</v>
      </c>
      <c r="BM158" s="20" t="s">
        <v>391</v>
      </c>
    </row>
    <row r="159" spans="2:65" s="1" customFormat="1" ht="16.5" customHeight="1">
      <c r="B159" s="165"/>
      <c r="C159" s="166" t="s">
        <v>392</v>
      </c>
      <c r="D159" s="166" t="s">
        <v>125</v>
      </c>
      <c r="E159" s="167" t="s">
        <v>393</v>
      </c>
      <c r="F159" s="168" t="s">
        <v>394</v>
      </c>
      <c r="G159" s="169" t="s">
        <v>144</v>
      </c>
      <c r="H159" s="170">
        <v>86</v>
      </c>
      <c r="I159" s="171"/>
      <c r="J159" s="172">
        <f t="shared" si="10"/>
        <v>0</v>
      </c>
      <c r="K159" s="168" t="s">
        <v>129</v>
      </c>
      <c r="L159" s="37"/>
      <c r="M159" s="173" t="s">
        <v>5</v>
      </c>
      <c r="N159" s="174" t="s">
        <v>42</v>
      </c>
      <c r="O159" s="38"/>
      <c r="P159" s="175">
        <f t="shared" si="11"/>
        <v>0</v>
      </c>
      <c r="Q159" s="175">
        <v>1.2999999999999999E-4</v>
      </c>
      <c r="R159" s="175">
        <f t="shared" si="12"/>
        <v>1.1179999999999999E-2</v>
      </c>
      <c r="S159" s="175">
        <v>0</v>
      </c>
      <c r="T159" s="176">
        <f t="shared" si="13"/>
        <v>0</v>
      </c>
      <c r="AR159" s="20" t="s">
        <v>179</v>
      </c>
      <c r="AT159" s="20" t="s">
        <v>125</v>
      </c>
      <c r="AU159" s="20" t="s">
        <v>81</v>
      </c>
      <c r="AY159" s="20" t="s">
        <v>122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20" t="s">
        <v>79</v>
      </c>
      <c r="BK159" s="177">
        <f t="shared" si="19"/>
        <v>0</v>
      </c>
      <c r="BL159" s="20" t="s">
        <v>179</v>
      </c>
      <c r="BM159" s="20" t="s">
        <v>395</v>
      </c>
    </row>
    <row r="160" spans="2:65" s="1" customFormat="1" ht="25.5" customHeight="1">
      <c r="B160" s="165"/>
      <c r="C160" s="166" t="s">
        <v>396</v>
      </c>
      <c r="D160" s="166" t="s">
        <v>125</v>
      </c>
      <c r="E160" s="167" t="s">
        <v>397</v>
      </c>
      <c r="F160" s="168" t="s">
        <v>398</v>
      </c>
      <c r="G160" s="169" t="s">
        <v>144</v>
      </c>
      <c r="H160" s="170">
        <v>12</v>
      </c>
      <c r="I160" s="171"/>
      <c r="J160" s="172">
        <f t="shared" si="10"/>
        <v>0</v>
      </c>
      <c r="K160" s="168" t="s">
        <v>129</v>
      </c>
      <c r="L160" s="37"/>
      <c r="M160" s="173" t="s">
        <v>5</v>
      </c>
      <c r="N160" s="174" t="s">
        <v>42</v>
      </c>
      <c r="O160" s="38"/>
      <c r="P160" s="175">
        <f t="shared" si="11"/>
        <v>0</v>
      </c>
      <c r="Q160" s="175">
        <v>1.1E-4</v>
      </c>
      <c r="R160" s="175">
        <f t="shared" si="12"/>
        <v>1.32E-3</v>
      </c>
      <c r="S160" s="175">
        <v>0</v>
      </c>
      <c r="T160" s="176">
        <f t="shared" si="13"/>
        <v>0</v>
      </c>
      <c r="AR160" s="20" t="s">
        <v>179</v>
      </c>
      <c r="AT160" s="20" t="s">
        <v>125</v>
      </c>
      <c r="AU160" s="20" t="s">
        <v>81</v>
      </c>
      <c r="AY160" s="20" t="s">
        <v>122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20" t="s">
        <v>79</v>
      </c>
      <c r="BK160" s="177">
        <f t="shared" si="19"/>
        <v>0</v>
      </c>
      <c r="BL160" s="20" t="s">
        <v>179</v>
      </c>
      <c r="BM160" s="20" t="s">
        <v>399</v>
      </c>
    </row>
    <row r="161" spans="2:65" s="1" customFormat="1" ht="25.5" customHeight="1">
      <c r="B161" s="165"/>
      <c r="C161" s="166" t="s">
        <v>400</v>
      </c>
      <c r="D161" s="166" t="s">
        <v>125</v>
      </c>
      <c r="E161" s="167" t="s">
        <v>401</v>
      </c>
      <c r="F161" s="168" t="s">
        <v>402</v>
      </c>
      <c r="G161" s="169" t="s">
        <v>144</v>
      </c>
      <c r="H161" s="170">
        <v>16</v>
      </c>
      <c r="I161" s="171"/>
      <c r="J161" s="172">
        <f t="shared" si="10"/>
        <v>0</v>
      </c>
      <c r="K161" s="168" t="s">
        <v>129</v>
      </c>
      <c r="L161" s="37"/>
      <c r="M161" s="173" t="s">
        <v>5</v>
      </c>
      <c r="N161" s="174" t="s">
        <v>42</v>
      </c>
      <c r="O161" s="38"/>
      <c r="P161" s="175">
        <f t="shared" si="11"/>
        <v>0</v>
      </c>
      <c r="Q161" s="175">
        <v>1.9000000000000001E-4</v>
      </c>
      <c r="R161" s="175">
        <f t="shared" si="12"/>
        <v>3.0400000000000002E-3</v>
      </c>
      <c r="S161" s="175">
        <v>0</v>
      </c>
      <c r="T161" s="176">
        <f t="shared" si="13"/>
        <v>0</v>
      </c>
      <c r="AR161" s="20" t="s">
        <v>179</v>
      </c>
      <c r="AT161" s="20" t="s">
        <v>125</v>
      </c>
      <c r="AU161" s="20" t="s">
        <v>81</v>
      </c>
      <c r="AY161" s="20" t="s">
        <v>122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20" t="s">
        <v>79</v>
      </c>
      <c r="BK161" s="177">
        <f t="shared" si="19"/>
        <v>0</v>
      </c>
      <c r="BL161" s="20" t="s">
        <v>179</v>
      </c>
      <c r="BM161" s="20" t="s">
        <v>403</v>
      </c>
    </row>
    <row r="162" spans="2:65" s="1" customFormat="1" ht="16.5" customHeight="1">
      <c r="B162" s="165"/>
      <c r="C162" s="166" t="s">
        <v>404</v>
      </c>
      <c r="D162" s="166" t="s">
        <v>125</v>
      </c>
      <c r="E162" s="167" t="s">
        <v>405</v>
      </c>
      <c r="F162" s="168" t="s">
        <v>406</v>
      </c>
      <c r="G162" s="169" t="s">
        <v>144</v>
      </c>
      <c r="H162" s="170">
        <v>6</v>
      </c>
      <c r="I162" s="171"/>
      <c r="J162" s="172">
        <f t="shared" si="10"/>
        <v>0</v>
      </c>
      <c r="K162" s="168" t="s">
        <v>129</v>
      </c>
      <c r="L162" s="37"/>
      <c r="M162" s="173" t="s">
        <v>5</v>
      </c>
      <c r="N162" s="174" t="s">
        <v>42</v>
      </c>
      <c r="O162" s="38"/>
      <c r="P162" s="175">
        <f t="shared" si="11"/>
        <v>0</v>
      </c>
      <c r="Q162" s="175">
        <v>0</v>
      </c>
      <c r="R162" s="175">
        <f t="shared" si="12"/>
        <v>0</v>
      </c>
      <c r="S162" s="175">
        <v>6.8999999999999997E-4</v>
      </c>
      <c r="T162" s="176">
        <f t="shared" si="13"/>
        <v>4.1399999999999996E-3</v>
      </c>
      <c r="AR162" s="20" t="s">
        <v>179</v>
      </c>
      <c r="AT162" s="20" t="s">
        <v>125</v>
      </c>
      <c r="AU162" s="20" t="s">
        <v>81</v>
      </c>
      <c r="AY162" s="20" t="s">
        <v>122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20" t="s">
        <v>79</v>
      </c>
      <c r="BK162" s="177">
        <f t="shared" si="19"/>
        <v>0</v>
      </c>
      <c r="BL162" s="20" t="s">
        <v>179</v>
      </c>
      <c r="BM162" s="20" t="s">
        <v>407</v>
      </c>
    </row>
    <row r="163" spans="2:65" s="1" customFormat="1" ht="16.5" customHeight="1">
      <c r="B163" s="165"/>
      <c r="C163" s="166" t="s">
        <v>408</v>
      </c>
      <c r="D163" s="166" t="s">
        <v>125</v>
      </c>
      <c r="E163" s="167" t="s">
        <v>409</v>
      </c>
      <c r="F163" s="168" t="s">
        <v>410</v>
      </c>
      <c r="G163" s="169" t="s">
        <v>144</v>
      </c>
      <c r="H163" s="170">
        <v>20</v>
      </c>
      <c r="I163" s="171"/>
      <c r="J163" s="172">
        <f t="shared" si="10"/>
        <v>0</v>
      </c>
      <c r="K163" s="168" t="s">
        <v>129</v>
      </c>
      <c r="L163" s="37"/>
      <c r="M163" s="173" t="s">
        <v>5</v>
      </c>
      <c r="N163" s="174" t="s">
        <v>42</v>
      </c>
      <c r="O163" s="38"/>
      <c r="P163" s="175">
        <f t="shared" si="11"/>
        <v>0</v>
      </c>
      <c r="Q163" s="175">
        <v>0</v>
      </c>
      <c r="R163" s="175">
        <f t="shared" si="12"/>
        <v>0</v>
      </c>
      <c r="S163" s="175">
        <v>5.2999999999999998E-4</v>
      </c>
      <c r="T163" s="176">
        <f t="shared" si="13"/>
        <v>1.06E-2</v>
      </c>
      <c r="AR163" s="20" t="s">
        <v>179</v>
      </c>
      <c r="AT163" s="20" t="s">
        <v>125</v>
      </c>
      <c r="AU163" s="20" t="s">
        <v>81</v>
      </c>
      <c r="AY163" s="20" t="s">
        <v>122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20" t="s">
        <v>79</v>
      </c>
      <c r="BK163" s="177">
        <f t="shared" si="19"/>
        <v>0</v>
      </c>
      <c r="BL163" s="20" t="s">
        <v>179</v>
      </c>
      <c r="BM163" s="20" t="s">
        <v>411</v>
      </c>
    </row>
    <row r="164" spans="2:65" s="1" customFormat="1" ht="16.5" customHeight="1">
      <c r="B164" s="165"/>
      <c r="C164" s="166" t="s">
        <v>412</v>
      </c>
      <c r="D164" s="166" t="s">
        <v>125</v>
      </c>
      <c r="E164" s="167" t="s">
        <v>413</v>
      </c>
      <c r="F164" s="168" t="s">
        <v>414</v>
      </c>
      <c r="G164" s="169" t="s">
        <v>415</v>
      </c>
      <c r="H164" s="170">
        <v>4</v>
      </c>
      <c r="I164" s="171"/>
      <c r="J164" s="172">
        <f t="shared" si="10"/>
        <v>0</v>
      </c>
      <c r="K164" s="168" t="s">
        <v>129</v>
      </c>
      <c r="L164" s="37"/>
      <c r="M164" s="173" t="s">
        <v>5</v>
      </c>
      <c r="N164" s="174" t="s">
        <v>42</v>
      </c>
      <c r="O164" s="38"/>
      <c r="P164" s="175">
        <f t="shared" si="11"/>
        <v>0</v>
      </c>
      <c r="Q164" s="175">
        <v>5.6999999999999998E-4</v>
      </c>
      <c r="R164" s="175">
        <f t="shared" si="12"/>
        <v>2.2799999999999999E-3</v>
      </c>
      <c r="S164" s="175">
        <v>0</v>
      </c>
      <c r="T164" s="176">
        <f t="shared" si="13"/>
        <v>0</v>
      </c>
      <c r="AR164" s="20" t="s">
        <v>179</v>
      </c>
      <c r="AT164" s="20" t="s">
        <v>125</v>
      </c>
      <c r="AU164" s="20" t="s">
        <v>81</v>
      </c>
      <c r="AY164" s="20" t="s">
        <v>122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20" t="s">
        <v>79</v>
      </c>
      <c r="BK164" s="177">
        <f t="shared" si="19"/>
        <v>0</v>
      </c>
      <c r="BL164" s="20" t="s">
        <v>179</v>
      </c>
      <c r="BM164" s="20" t="s">
        <v>416</v>
      </c>
    </row>
    <row r="165" spans="2:65" s="1" customFormat="1" ht="16.5" customHeight="1">
      <c r="B165" s="165"/>
      <c r="C165" s="166" t="s">
        <v>417</v>
      </c>
      <c r="D165" s="166" t="s">
        <v>125</v>
      </c>
      <c r="E165" s="167" t="s">
        <v>418</v>
      </c>
      <c r="F165" s="168" t="s">
        <v>419</v>
      </c>
      <c r="G165" s="169" t="s">
        <v>144</v>
      </c>
      <c r="H165" s="170">
        <v>8</v>
      </c>
      <c r="I165" s="171"/>
      <c r="J165" s="172">
        <f t="shared" si="10"/>
        <v>0</v>
      </c>
      <c r="K165" s="168" t="s">
        <v>129</v>
      </c>
      <c r="L165" s="37"/>
      <c r="M165" s="173" t="s">
        <v>5</v>
      </c>
      <c r="N165" s="174" t="s">
        <v>42</v>
      </c>
      <c r="O165" s="38"/>
      <c r="P165" s="175">
        <f t="shared" si="11"/>
        <v>0</v>
      </c>
      <c r="Q165" s="175">
        <v>2.2000000000000001E-4</v>
      </c>
      <c r="R165" s="175">
        <f t="shared" si="12"/>
        <v>1.7600000000000001E-3</v>
      </c>
      <c r="S165" s="175">
        <v>0</v>
      </c>
      <c r="T165" s="176">
        <f t="shared" si="13"/>
        <v>0</v>
      </c>
      <c r="AR165" s="20" t="s">
        <v>179</v>
      </c>
      <c r="AT165" s="20" t="s">
        <v>125</v>
      </c>
      <c r="AU165" s="20" t="s">
        <v>81</v>
      </c>
      <c r="AY165" s="20" t="s">
        <v>122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20" t="s">
        <v>79</v>
      </c>
      <c r="BK165" s="177">
        <f t="shared" si="19"/>
        <v>0</v>
      </c>
      <c r="BL165" s="20" t="s">
        <v>179</v>
      </c>
      <c r="BM165" s="20" t="s">
        <v>420</v>
      </c>
    </row>
    <row r="166" spans="2:65" s="1" customFormat="1" ht="25.5" customHeight="1">
      <c r="B166" s="165"/>
      <c r="C166" s="166" t="s">
        <v>421</v>
      </c>
      <c r="D166" s="166" t="s">
        <v>125</v>
      </c>
      <c r="E166" s="167" t="s">
        <v>422</v>
      </c>
      <c r="F166" s="168" t="s">
        <v>423</v>
      </c>
      <c r="G166" s="169" t="s">
        <v>144</v>
      </c>
      <c r="H166" s="170">
        <v>4</v>
      </c>
      <c r="I166" s="171"/>
      <c r="J166" s="172">
        <f t="shared" si="10"/>
        <v>0</v>
      </c>
      <c r="K166" s="168" t="s">
        <v>129</v>
      </c>
      <c r="L166" s="37"/>
      <c r="M166" s="173" t="s">
        <v>5</v>
      </c>
      <c r="N166" s="174" t="s">
        <v>42</v>
      </c>
      <c r="O166" s="38"/>
      <c r="P166" s="175">
        <f t="shared" si="11"/>
        <v>0</v>
      </c>
      <c r="Q166" s="175">
        <v>2.5999999999999998E-4</v>
      </c>
      <c r="R166" s="175">
        <f t="shared" si="12"/>
        <v>1.0399999999999999E-3</v>
      </c>
      <c r="S166" s="175">
        <v>0</v>
      </c>
      <c r="T166" s="176">
        <f t="shared" si="13"/>
        <v>0</v>
      </c>
      <c r="AR166" s="20" t="s">
        <v>179</v>
      </c>
      <c r="AT166" s="20" t="s">
        <v>125</v>
      </c>
      <c r="AU166" s="20" t="s">
        <v>81</v>
      </c>
      <c r="AY166" s="20" t="s">
        <v>122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20" t="s">
        <v>79</v>
      </c>
      <c r="BK166" s="177">
        <f t="shared" si="19"/>
        <v>0</v>
      </c>
      <c r="BL166" s="20" t="s">
        <v>179</v>
      </c>
      <c r="BM166" s="20" t="s">
        <v>424</v>
      </c>
    </row>
    <row r="167" spans="2:65" s="1" customFormat="1" ht="25.5" customHeight="1">
      <c r="B167" s="165"/>
      <c r="C167" s="166" t="s">
        <v>425</v>
      </c>
      <c r="D167" s="166" t="s">
        <v>125</v>
      </c>
      <c r="E167" s="167" t="s">
        <v>426</v>
      </c>
      <c r="F167" s="168" t="s">
        <v>427</v>
      </c>
      <c r="G167" s="169" t="s">
        <v>144</v>
      </c>
      <c r="H167" s="170">
        <v>24</v>
      </c>
      <c r="I167" s="171"/>
      <c r="J167" s="172">
        <f t="shared" si="10"/>
        <v>0</v>
      </c>
      <c r="K167" s="168" t="s">
        <v>129</v>
      </c>
      <c r="L167" s="37"/>
      <c r="M167" s="173" t="s">
        <v>5</v>
      </c>
      <c r="N167" s="174" t="s">
        <v>42</v>
      </c>
      <c r="O167" s="38"/>
      <c r="P167" s="175">
        <f t="shared" si="11"/>
        <v>0</v>
      </c>
      <c r="Q167" s="175">
        <v>4.0000000000000002E-4</v>
      </c>
      <c r="R167" s="175">
        <f t="shared" si="12"/>
        <v>9.6000000000000009E-3</v>
      </c>
      <c r="S167" s="175">
        <v>0</v>
      </c>
      <c r="T167" s="176">
        <f t="shared" si="13"/>
        <v>0</v>
      </c>
      <c r="AR167" s="20" t="s">
        <v>179</v>
      </c>
      <c r="AT167" s="20" t="s">
        <v>125</v>
      </c>
      <c r="AU167" s="20" t="s">
        <v>81</v>
      </c>
      <c r="AY167" s="20" t="s">
        <v>122</v>
      </c>
      <c r="BE167" s="177">
        <f t="shared" si="14"/>
        <v>0</v>
      </c>
      <c r="BF167" s="177">
        <f t="shared" si="15"/>
        <v>0</v>
      </c>
      <c r="BG167" s="177">
        <f t="shared" si="16"/>
        <v>0</v>
      </c>
      <c r="BH167" s="177">
        <f t="shared" si="17"/>
        <v>0</v>
      </c>
      <c r="BI167" s="177">
        <f t="shared" si="18"/>
        <v>0</v>
      </c>
      <c r="BJ167" s="20" t="s">
        <v>79</v>
      </c>
      <c r="BK167" s="177">
        <f t="shared" si="19"/>
        <v>0</v>
      </c>
      <c r="BL167" s="20" t="s">
        <v>179</v>
      </c>
      <c r="BM167" s="20" t="s">
        <v>428</v>
      </c>
    </row>
    <row r="168" spans="2:65" s="1" customFormat="1" ht="25.5" customHeight="1">
      <c r="B168" s="165"/>
      <c r="C168" s="166" t="s">
        <v>429</v>
      </c>
      <c r="D168" s="166" t="s">
        <v>125</v>
      </c>
      <c r="E168" s="167" t="s">
        <v>430</v>
      </c>
      <c r="F168" s="168" t="s">
        <v>431</v>
      </c>
      <c r="G168" s="169" t="s">
        <v>144</v>
      </c>
      <c r="H168" s="170">
        <v>2</v>
      </c>
      <c r="I168" s="171"/>
      <c r="J168" s="172">
        <f t="shared" si="10"/>
        <v>0</v>
      </c>
      <c r="K168" s="168" t="s">
        <v>129</v>
      </c>
      <c r="L168" s="37"/>
      <c r="M168" s="173" t="s">
        <v>5</v>
      </c>
      <c r="N168" s="174" t="s">
        <v>42</v>
      </c>
      <c r="O168" s="38"/>
      <c r="P168" s="175">
        <f t="shared" si="11"/>
        <v>0</v>
      </c>
      <c r="Q168" s="175">
        <v>6.3000000000000003E-4</v>
      </c>
      <c r="R168" s="175">
        <f t="shared" si="12"/>
        <v>1.2600000000000001E-3</v>
      </c>
      <c r="S168" s="175">
        <v>0</v>
      </c>
      <c r="T168" s="176">
        <f t="shared" si="13"/>
        <v>0</v>
      </c>
      <c r="AR168" s="20" t="s">
        <v>179</v>
      </c>
      <c r="AT168" s="20" t="s">
        <v>125</v>
      </c>
      <c r="AU168" s="20" t="s">
        <v>81</v>
      </c>
      <c r="AY168" s="20" t="s">
        <v>122</v>
      </c>
      <c r="BE168" s="177">
        <f t="shared" si="14"/>
        <v>0</v>
      </c>
      <c r="BF168" s="177">
        <f t="shared" si="15"/>
        <v>0</v>
      </c>
      <c r="BG168" s="177">
        <f t="shared" si="16"/>
        <v>0</v>
      </c>
      <c r="BH168" s="177">
        <f t="shared" si="17"/>
        <v>0</v>
      </c>
      <c r="BI168" s="177">
        <f t="shared" si="18"/>
        <v>0</v>
      </c>
      <c r="BJ168" s="20" t="s">
        <v>79</v>
      </c>
      <c r="BK168" s="177">
        <f t="shared" si="19"/>
        <v>0</v>
      </c>
      <c r="BL168" s="20" t="s">
        <v>179</v>
      </c>
      <c r="BM168" s="20" t="s">
        <v>432</v>
      </c>
    </row>
    <row r="169" spans="2:65" s="1" customFormat="1" ht="25.5" customHeight="1">
      <c r="B169" s="165"/>
      <c r="C169" s="166" t="s">
        <v>433</v>
      </c>
      <c r="D169" s="166" t="s">
        <v>125</v>
      </c>
      <c r="E169" s="167" t="s">
        <v>434</v>
      </c>
      <c r="F169" s="168" t="s">
        <v>435</v>
      </c>
      <c r="G169" s="169" t="s">
        <v>149</v>
      </c>
      <c r="H169" s="170">
        <v>379</v>
      </c>
      <c r="I169" s="171"/>
      <c r="J169" s="172">
        <f t="shared" si="10"/>
        <v>0</v>
      </c>
      <c r="K169" s="168" t="s">
        <v>129</v>
      </c>
      <c r="L169" s="37"/>
      <c r="M169" s="173" t="s">
        <v>5</v>
      </c>
      <c r="N169" s="174" t="s">
        <v>42</v>
      </c>
      <c r="O169" s="38"/>
      <c r="P169" s="175">
        <f t="shared" si="11"/>
        <v>0</v>
      </c>
      <c r="Q169" s="175">
        <v>1.9000000000000001E-4</v>
      </c>
      <c r="R169" s="175">
        <f t="shared" si="12"/>
        <v>7.2010000000000005E-2</v>
      </c>
      <c r="S169" s="175">
        <v>0</v>
      </c>
      <c r="T169" s="176">
        <f t="shared" si="13"/>
        <v>0</v>
      </c>
      <c r="AR169" s="20" t="s">
        <v>179</v>
      </c>
      <c r="AT169" s="20" t="s">
        <v>125</v>
      </c>
      <c r="AU169" s="20" t="s">
        <v>81</v>
      </c>
      <c r="AY169" s="20" t="s">
        <v>122</v>
      </c>
      <c r="BE169" s="177">
        <f t="shared" si="14"/>
        <v>0</v>
      </c>
      <c r="BF169" s="177">
        <f t="shared" si="15"/>
        <v>0</v>
      </c>
      <c r="BG169" s="177">
        <f t="shared" si="16"/>
        <v>0</v>
      </c>
      <c r="BH169" s="177">
        <f t="shared" si="17"/>
        <v>0</v>
      </c>
      <c r="BI169" s="177">
        <f t="shared" si="18"/>
        <v>0</v>
      </c>
      <c r="BJ169" s="20" t="s">
        <v>79</v>
      </c>
      <c r="BK169" s="177">
        <f t="shared" si="19"/>
        <v>0</v>
      </c>
      <c r="BL169" s="20" t="s">
        <v>179</v>
      </c>
      <c r="BM169" s="20" t="s">
        <v>436</v>
      </c>
    </row>
    <row r="170" spans="2:65" s="1" customFormat="1" ht="25.5" customHeight="1">
      <c r="B170" s="165"/>
      <c r="C170" s="166" t="s">
        <v>437</v>
      </c>
      <c r="D170" s="166" t="s">
        <v>125</v>
      </c>
      <c r="E170" s="167" t="s">
        <v>438</v>
      </c>
      <c r="F170" s="168" t="s">
        <v>439</v>
      </c>
      <c r="G170" s="169" t="s">
        <v>149</v>
      </c>
      <c r="H170" s="170">
        <v>379</v>
      </c>
      <c r="I170" s="171"/>
      <c r="J170" s="172">
        <f t="shared" si="10"/>
        <v>0</v>
      </c>
      <c r="K170" s="168" t="s">
        <v>129</v>
      </c>
      <c r="L170" s="37"/>
      <c r="M170" s="173" t="s">
        <v>5</v>
      </c>
      <c r="N170" s="174" t="s">
        <v>42</v>
      </c>
      <c r="O170" s="38"/>
      <c r="P170" s="175">
        <f t="shared" si="11"/>
        <v>0</v>
      </c>
      <c r="Q170" s="175">
        <v>1.0000000000000001E-5</v>
      </c>
      <c r="R170" s="175">
        <f t="shared" si="12"/>
        <v>3.7900000000000004E-3</v>
      </c>
      <c r="S170" s="175">
        <v>0</v>
      </c>
      <c r="T170" s="176">
        <f t="shared" si="13"/>
        <v>0</v>
      </c>
      <c r="AR170" s="20" t="s">
        <v>179</v>
      </c>
      <c r="AT170" s="20" t="s">
        <v>125</v>
      </c>
      <c r="AU170" s="20" t="s">
        <v>81</v>
      </c>
      <c r="AY170" s="20" t="s">
        <v>122</v>
      </c>
      <c r="BE170" s="177">
        <f t="shared" si="14"/>
        <v>0</v>
      </c>
      <c r="BF170" s="177">
        <f t="shared" si="15"/>
        <v>0</v>
      </c>
      <c r="BG170" s="177">
        <f t="shared" si="16"/>
        <v>0</v>
      </c>
      <c r="BH170" s="177">
        <f t="shared" si="17"/>
        <v>0</v>
      </c>
      <c r="BI170" s="177">
        <f t="shared" si="18"/>
        <v>0</v>
      </c>
      <c r="BJ170" s="20" t="s">
        <v>79</v>
      </c>
      <c r="BK170" s="177">
        <f t="shared" si="19"/>
        <v>0</v>
      </c>
      <c r="BL170" s="20" t="s">
        <v>179</v>
      </c>
      <c r="BM170" s="20" t="s">
        <v>440</v>
      </c>
    </row>
    <row r="171" spans="2:65" s="1" customFormat="1" ht="25.5" customHeight="1">
      <c r="B171" s="165"/>
      <c r="C171" s="166" t="s">
        <v>441</v>
      </c>
      <c r="D171" s="166" t="s">
        <v>125</v>
      </c>
      <c r="E171" s="167" t="s">
        <v>442</v>
      </c>
      <c r="F171" s="168" t="s">
        <v>443</v>
      </c>
      <c r="G171" s="169" t="s">
        <v>159</v>
      </c>
      <c r="H171" s="170">
        <v>1</v>
      </c>
      <c r="I171" s="171"/>
      <c r="J171" s="172">
        <f t="shared" si="10"/>
        <v>0</v>
      </c>
      <c r="K171" s="168" t="s">
        <v>129</v>
      </c>
      <c r="L171" s="37"/>
      <c r="M171" s="173" t="s">
        <v>5</v>
      </c>
      <c r="N171" s="174" t="s">
        <v>42</v>
      </c>
      <c r="O171" s="38"/>
      <c r="P171" s="175">
        <f t="shared" si="11"/>
        <v>0</v>
      </c>
      <c r="Q171" s="175">
        <v>0</v>
      </c>
      <c r="R171" s="175">
        <f t="shared" si="12"/>
        <v>0</v>
      </c>
      <c r="S171" s="175">
        <v>0</v>
      </c>
      <c r="T171" s="176">
        <f t="shared" si="13"/>
        <v>0</v>
      </c>
      <c r="AR171" s="20" t="s">
        <v>179</v>
      </c>
      <c r="AT171" s="20" t="s">
        <v>125</v>
      </c>
      <c r="AU171" s="20" t="s">
        <v>81</v>
      </c>
      <c r="AY171" s="20" t="s">
        <v>122</v>
      </c>
      <c r="BE171" s="177">
        <f t="shared" si="14"/>
        <v>0</v>
      </c>
      <c r="BF171" s="177">
        <f t="shared" si="15"/>
        <v>0</v>
      </c>
      <c r="BG171" s="177">
        <f t="shared" si="16"/>
        <v>0</v>
      </c>
      <c r="BH171" s="177">
        <f t="shared" si="17"/>
        <v>0</v>
      </c>
      <c r="BI171" s="177">
        <f t="shared" si="18"/>
        <v>0</v>
      </c>
      <c r="BJ171" s="20" t="s">
        <v>79</v>
      </c>
      <c r="BK171" s="177">
        <f t="shared" si="19"/>
        <v>0</v>
      </c>
      <c r="BL171" s="20" t="s">
        <v>179</v>
      </c>
      <c r="BM171" s="20" t="s">
        <v>444</v>
      </c>
    </row>
    <row r="172" spans="2:65" s="1" customFormat="1" ht="25.5" customHeight="1">
      <c r="B172" s="165"/>
      <c r="C172" s="166" t="s">
        <v>445</v>
      </c>
      <c r="D172" s="166" t="s">
        <v>125</v>
      </c>
      <c r="E172" s="167" t="s">
        <v>446</v>
      </c>
      <c r="F172" s="168" t="s">
        <v>447</v>
      </c>
      <c r="G172" s="169" t="s">
        <v>289</v>
      </c>
      <c r="H172" s="170">
        <v>1</v>
      </c>
      <c r="I172" s="171"/>
      <c r="J172" s="172">
        <f t="shared" si="10"/>
        <v>0</v>
      </c>
      <c r="K172" s="168" t="s">
        <v>5</v>
      </c>
      <c r="L172" s="37"/>
      <c r="M172" s="173" t="s">
        <v>5</v>
      </c>
      <c r="N172" s="174" t="s">
        <v>42</v>
      </c>
      <c r="O172" s="38"/>
      <c r="P172" s="175">
        <f t="shared" si="11"/>
        <v>0</v>
      </c>
      <c r="Q172" s="175">
        <v>0</v>
      </c>
      <c r="R172" s="175">
        <f t="shared" si="12"/>
        <v>0</v>
      </c>
      <c r="S172" s="175">
        <v>0</v>
      </c>
      <c r="T172" s="176">
        <f t="shared" si="13"/>
        <v>0</v>
      </c>
      <c r="AR172" s="20" t="s">
        <v>179</v>
      </c>
      <c r="AT172" s="20" t="s">
        <v>125</v>
      </c>
      <c r="AU172" s="20" t="s">
        <v>81</v>
      </c>
      <c r="AY172" s="20" t="s">
        <v>122</v>
      </c>
      <c r="BE172" s="177">
        <f t="shared" si="14"/>
        <v>0</v>
      </c>
      <c r="BF172" s="177">
        <f t="shared" si="15"/>
        <v>0</v>
      </c>
      <c r="BG172" s="177">
        <f t="shared" si="16"/>
        <v>0</v>
      </c>
      <c r="BH172" s="177">
        <f t="shared" si="17"/>
        <v>0</v>
      </c>
      <c r="BI172" s="177">
        <f t="shared" si="18"/>
        <v>0</v>
      </c>
      <c r="BJ172" s="20" t="s">
        <v>79</v>
      </c>
      <c r="BK172" s="177">
        <f t="shared" si="19"/>
        <v>0</v>
      </c>
      <c r="BL172" s="20" t="s">
        <v>179</v>
      </c>
      <c r="BM172" s="20" t="s">
        <v>448</v>
      </c>
    </row>
    <row r="173" spans="2:65" s="1" customFormat="1" ht="16.5" customHeight="1">
      <c r="B173" s="165"/>
      <c r="C173" s="166" t="s">
        <v>449</v>
      </c>
      <c r="D173" s="166" t="s">
        <v>125</v>
      </c>
      <c r="E173" s="167" t="s">
        <v>450</v>
      </c>
      <c r="F173" s="168" t="s">
        <v>451</v>
      </c>
      <c r="G173" s="169" t="s">
        <v>294</v>
      </c>
      <c r="H173" s="170">
        <v>36</v>
      </c>
      <c r="I173" s="171"/>
      <c r="J173" s="172">
        <f t="shared" si="10"/>
        <v>0</v>
      </c>
      <c r="K173" s="168" t="s">
        <v>5</v>
      </c>
      <c r="L173" s="37"/>
      <c r="M173" s="173" t="s">
        <v>5</v>
      </c>
      <c r="N173" s="174" t="s">
        <v>42</v>
      </c>
      <c r="O173" s="38"/>
      <c r="P173" s="175">
        <f t="shared" si="11"/>
        <v>0</v>
      </c>
      <c r="Q173" s="175">
        <v>0</v>
      </c>
      <c r="R173" s="175">
        <f t="shared" si="12"/>
        <v>0</v>
      </c>
      <c r="S173" s="175">
        <v>0</v>
      </c>
      <c r="T173" s="176">
        <f t="shared" si="13"/>
        <v>0</v>
      </c>
      <c r="AR173" s="20" t="s">
        <v>179</v>
      </c>
      <c r="AT173" s="20" t="s">
        <v>125</v>
      </c>
      <c r="AU173" s="20" t="s">
        <v>81</v>
      </c>
      <c r="AY173" s="20" t="s">
        <v>122</v>
      </c>
      <c r="BE173" s="177">
        <f t="shared" si="14"/>
        <v>0</v>
      </c>
      <c r="BF173" s="177">
        <f t="shared" si="15"/>
        <v>0</v>
      </c>
      <c r="BG173" s="177">
        <f t="shared" si="16"/>
        <v>0</v>
      </c>
      <c r="BH173" s="177">
        <f t="shared" si="17"/>
        <v>0</v>
      </c>
      <c r="BI173" s="177">
        <f t="shared" si="18"/>
        <v>0</v>
      </c>
      <c r="BJ173" s="20" t="s">
        <v>79</v>
      </c>
      <c r="BK173" s="177">
        <f t="shared" si="19"/>
        <v>0</v>
      </c>
      <c r="BL173" s="20" t="s">
        <v>179</v>
      </c>
      <c r="BM173" s="20" t="s">
        <v>452</v>
      </c>
    </row>
    <row r="174" spans="2:65" s="1" customFormat="1" ht="16.5" customHeight="1">
      <c r="B174" s="165"/>
      <c r="C174" s="166" t="s">
        <v>453</v>
      </c>
      <c r="D174" s="166" t="s">
        <v>125</v>
      </c>
      <c r="E174" s="167" t="s">
        <v>454</v>
      </c>
      <c r="F174" s="168" t="s">
        <v>455</v>
      </c>
      <c r="G174" s="169" t="s">
        <v>315</v>
      </c>
      <c r="H174" s="170">
        <v>30</v>
      </c>
      <c r="I174" s="171"/>
      <c r="J174" s="172">
        <f t="shared" si="10"/>
        <v>0</v>
      </c>
      <c r="K174" s="168" t="s">
        <v>5</v>
      </c>
      <c r="L174" s="37"/>
      <c r="M174" s="173" t="s">
        <v>5</v>
      </c>
      <c r="N174" s="174" t="s">
        <v>42</v>
      </c>
      <c r="O174" s="38"/>
      <c r="P174" s="175">
        <f t="shared" si="11"/>
        <v>0</v>
      </c>
      <c r="Q174" s="175">
        <v>0</v>
      </c>
      <c r="R174" s="175">
        <f t="shared" si="12"/>
        <v>0</v>
      </c>
      <c r="S174" s="175">
        <v>0</v>
      </c>
      <c r="T174" s="176">
        <f t="shared" si="13"/>
        <v>0</v>
      </c>
      <c r="AR174" s="20" t="s">
        <v>179</v>
      </c>
      <c r="AT174" s="20" t="s">
        <v>125</v>
      </c>
      <c r="AU174" s="20" t="s">
        <v>81</v>
      </c>
      <c r="AY174" s="20" t="s">
        <v>122</v>
      </c>
      <c r="BE174" s="177">
        <f t="shared" si="14"/>
        <v>0</v>
      </c>
      <c r="BF174" s="177">
        <f t="shared" si="15"/>
        <v>0</v>
      </c>
      <c r="BG174" s="177">
        <f t="shared" si="16"/>
        <v>0</v>
      </c>
      <c r="BH174" s="177">
        <f t="shared" si="17"/>
        <v>0</v>
      </c>
      <c r="BI174" s="177">
        <f t="shared" si="18"/>
        <v>0</v>
      </c>
      <c r="BJ174" s="20" t="s">
        <v>79</v>
      </c>
      <c r="BK174" s="177">
        <f t="shared" si="19"/>
        <v>0</v>
      </c>
      <c r="BL174" s="20" t="s">
        <v>179</v>
      </c>
      <c r="BM174" s="20" t="s">
        <v>456</v>
      </c>
    </row>
    <row r="175" spans="2:65" s="1" customFormat="1" ht="25.5" customHeight="1">
      <c r="B175" s="165"/>
      <c r="C175" s="166" t="s">
        <v>457</v>
      </c>
      <c r="D175" s="166" t="s">
        <v>125</v>
      </c>
      <c r="E175" s="167" t="s">
        <v>458</v>
      </c>
      <c r="F175" s="168" t="s">
        <v>459</v>
      </c>
      <c r="G175" s="169" t="s">
        <v>289</v>
      </c>
      <c r="H175" s="170">
        <v>1</v>
      </c>
      <c r="I175" s="171"/>
      <c r="J175" s="172">
        <f t="shared" si="10"/>
        <v>0</v>
      </c>
      <c r="K175" s="168" t="s">
        <v>5</v>
      </c>
      <c r="L175" s="37"/>
      <c r="M175" s="173" t="s">
        <v>5</v>
      </c>
      <c r="N175" s="174" t="s">
        <v>42</v>
      </c>
      <c r="O175" s="38"/>
      <c r="P175" s="175">
        <f t="shared" si="11"/>
        <v>0</v>
      </c>
      <c r="Q175" s="175">
        <v>0</v>
      </c>
      <c r="R175" s="175">
        <f t="shared" si="12"/>
        <v>0</v>
      </c>
      <c r="S175" s="175">
        <v>0</v>
      </c>
      <c r="T175" s="176">
        <f t="shared" si="13"/>
        <v>0</v>
      </c>
      <c r="AR175" s="20" t="s">
        <v>179</v>
      </c>
      <c r="AT175" s="20" t="s">
        <v>125</v>
      </c>
      <c r="AU175" s="20" t="s">
        <v>81</v>
      </c>
      <c r="AY175" s="20" t="s">
        <v>122</v>
      </c>
      <c r="BE175" s="177">
        <f t="shared" si="14"/>
        <v>0</v>
      </c>
      <c r="BF175" s="177">
        <f t="shared" si="15"/>
        <v>0</v>
      </c>
      <c r="BG175" s="177">
        <f t="shared" si="16"/>
        <v>0</v>
      </c>
      <c r="BH175" s="177">
        <f t="shared" si="17"/>
        <v>0</v>
      </c>
      <c r="BI175" s="177">
        <f t="shared" si="18"/>
        <v>0</v>
      </c>
      <c r="BJ175" s="20" t="s">
        <v>79</v>
      </c>
      <c r="BK175" s="177">
        <f t="shared" si="19"/>
        <v>0</v>
      </c>
      <c r="BL175" s="20" t="s">
        <v>179</v>
      </c>
      <c r="BM175" s="20" t="s">
        <v>460</v>
      </c>
    </row>
    <row r="176" spans="2:65" s="1" customFormat="1" ht="16.5" customHeight="1">
      <c r="B176" s="165"/>
      <c r="C176" s="166" t="s">
        <v>461</v>
      </c>
      <c r="D176" s="166" t="s">
        <v>125</v>
      </c>
      <c r="E176" s="167" t="s">
        <v>462</v>
      </c>
      <c r="F176" s="168" t="s">
        <v>302</v>
      </c>
      <c r="G176" s="169" t="s">
        <v>144</v>
      </c>
      <c r="H176" s="170">
        <v>10</v>
      </c>
      <c r="I176" s="171"/>
      <c r="J176" s="172">
        <f t="shared" si="10"/>
        <v>0</v>
      </c>
      <c r="K176" s="168" t="s">
        <v>5</v>
      </c>
      <c r="L176" s="37"/>
      <c r="M176" s="173" t="s">
        <v>5</v>
      </c>
      <c r="N176" s="174" t="s">
        <v>42</v>
      </c>
      <c r="O176" s="38"/>
      <c r="P176" s="175">
        <f t="shared" si="11"/>
        <v>0</v>
      </c>
      <c r="Q176" s="175">
        <v>0</v>
      </c>
      <c r="R176" s="175">
        <f t="shared" si="12"/>
        <v>0</v>
      </c>
      <c r="S176" s="175">
        <v>0</v>
      </c>
      <c r="T176" s="176">
        <f t="shared" si="13"/>
        <v>0</v>
      </c>
      <c r="AR176" s="20" t="s">
        <v>179</v>
      </c>
      <c r="AT176" s="20" t="s">
        <v>125</v>
      </c>
      <c r="AU176" s="20" t="s">
        <v>81</v>
      </c>
      <c r="AY176" s="20" t="s">
        <v>122</v>
      </c>
      <c r="BE176" s="177">
        <f t="shared" si="14"/>
        <v>0</v>
      </c>
      <c r="BF176" s="177">
        <f t="shared" si="15"/>
        <v>0</v>
      </c>
      <c r="BG176" s="177">
        <f t="shared" si="16"/>
        <v>0</v>
      </c>
      <c r="BH176" s="177">
        <f t="shared" si="17"/>
        <v>0</v>
      </c>
      <c r="BI176" s="177">
        <f t="shared" si="18"/>
        <v>0</v>
      </c>
      <c r="BJ176" s="20" t="s">
        <v>79</v>
      </c>
      <c r="BK176" s="177">
        <f t="shared" si="19"/>
        <v>0</v>
      </c>
      <c r="BL176" s="20" t="s">
        <v>179</v>
      </c>
      <c r="BM176" s="20" t="s">
        <v>463</v>
      </c>
    </row>
    <row r="177" spans="2:65" s="1" customFormat="1" ht="38.25" customHeight="1">
      <c r="B177" s="165"/>
      <c r="C177" s="166" t="s">
        <v>464</v>
      </c>
      <c r="D177" s="166" t="s">
        <v>125</v>
      </c>
      <c r="E177" s="167" t="s">
        <v>465</v>
      </c>
      <c r="F177" s="168" t="s">
        <v>466</v>
      </c>
      <c r="G177" s="169" t="s">
        <v>159</v>
      </c>
      <c r="H177" s="170">
        <v>0.32600000000000001</v>
      </c>
      <c r="I177" s="171"/>
      <c r="J177" s="172">
        <f t="shared" si="10"/>
        <v>0</v>
      </c>
      <c r="K177" s="168" t="s">
        <v>129</v>
      </c>
      <c r="L177" s="37"/>
      <c r="M177" s="173" t="s">
        <v>5</v>
      </c>
      <c r="N177" s="174" t="s">
        <v>42</v>
      </c>
      <c r="O177" s="38"/>
      <c r="P177" s="175">
        <f t="shared" si="11"/>
        <v>0</v>
      </c>
      <c r="Q177" s="175">
        <v>0</v>
      </c>
      <c r="R177" s="175">
        <f t="shared" si="12"/>
        <v>0</v>
      </c>
      <c r="S177" s="175">
        <v>0</v>
      </c>
      <c r="T177" s="176">
        <f t="shared" si="13"/>
        <v>0</v>
      </c>
      <c r="AR177" s="20" t="s">
        <v>179</v>
      </c>
      <c r="AT177" s="20" t="s">
        <v>125</v>
      </c>
      <c r="AU177" s="20" t="s">
        <v>81</v>
      </c>
      <c r="AY177" s="20" t="s">
        <v>122</v>
      </c>
      <c r="BE177" s="177">
        <f t="shared" si="14"/>
        <v>0</v>
      </c>
      <c r="BF177" s="177">
        <f t="shared" si="15"/>
        <v>0</v>
      </c>
      <c r="BG177" s="177">
        <f t="shared" si="16"/>
        <v>0</v>
      </c>
      <c r="BH177" s="177">
        <f t="shared" si="17"/>
        <v>0</v>
      </c>
      <c r="BI177" s="177">
        <f t="shared" si="18"/>
        <v>0</v>
      </c>
      <c r="BJ177" s="20" t="s">
        <v>79</v>
      </c>
      <c r="BK177" s="177">
        <f t="shared" si="19"/>
        <v>0</v>
      </c>
      <c r="BL177" s="20" t="s">
        <v>179</v>
      </c>
      <c r="BM177" s="20" t="s">
        <v>467</v>
      </c>
    </row>
    <row r="178" spans="2:65" s="1" customFormat="1" ht="38.25" customHeight="1">
      <c r="B178" s="165"/>
      <c r="C178" s="166" t="s">
        <v>468</v>
      </c>
      <c r="D178" s="166" t="s">
        <v>125</v>
      </c>
      <c r="E178" s="167" t="s">
        <v>469</v>
      </c>
      <c r="F178" s="168" t="s">
        <v>470</v>
      </c>
      <c r="G178" s="169" t="s">
        <v>159</v>
      </c>
      <c r="H178" s="170">
        <v>0.32600000000000001</v>
      </c>
      <c r="I178" s="171"/>
      <c r="J178" s="172">
        <f t="shared" si="10"/>
        <v>0</v>
      </c>
      <c r="K178" s="168" t="s">
        <v>129</v>
      </c>
      <c r="L178" s="37"/>
      <c r="M178" s="173" t="s">
        <v>5</v>
      </c>
      <c r="N178" s="174" t="s">
        <v>42</v>
      </c>
      <c r="O178" s="38"/>
      <c r="P178" s="175">
        <f t="shared" si="11"/>
        <v>0</v>
      </c>
      <c r="Q178" s="175">
        <v>0</v>
      </c>
      <c r="R178" s="175">
        <f t="shared" si="12"/>
        <v>0</v>
      </c>
      <c r="S178" s="175">
        <v>0</v>
      </c>
      <c r="T178" s="176">
        <f t="shared" si="13"/>
        <v>0</v>
      </c>
      <c r="AR178" s="20" t="s">
        <v>179</v>
      </c>
      <c r="AT178" s="20" t="s">
        <v>125</v>
      </c>
      <c r="AU178" s="20" t="s">
        <v>81</v>
      </c>
      <c r="AY178" s="20" t="s">
        <v>122</v>
      </c>
      <c r="BE178" s="177">
        <f t="shared" si="14"/>
        <v>0</v>
      </c>
      <c r="BF178" s="177">
        <f t="shared" si="15"/>
        <v>0</v>
      </c>
      <c r="BG178" s="177">
        <f t="shared" si="16"/>
        <v>0</v>
      </c>
      <c r="BH178" s="177">
        <f t="shared" si="17"/>
        <v>0</v>
      </c>
      <c r="BI178" s="177">
        <f t="shared" si="18"/>
        <v>0</v>
      </c>
      <c r="BJ178" s="20" t="s">
        <v>79</v>
      </c>
      <c r="BK178" s="177">
        <f t="shared" si="19"/>
        <v>0</v>
      </c>
      <c r="BL178" s="20" t="s">
        <v>179</v>
      </c>
      <c r="BM178" s="20" t="s">
        <v>471</v>
      </c>
    </row>
    <row r="179" spans="2:65" s="10" customFormat="1" ht="29.85" customHeight="1">
      <c r="B179" s="152"/>
      <c r="D179" s="153" t="s">
        <v>70</v>
      </c>
      <c r="E179" s="163" t="s">
        <v>472</v>
      </c>
      <c r="F179" s="163" t="s">
        <v>473</v>
      </c>
      <c r="I179" s="155"/>
      <c r="J179" s="164">
        <f>BK179</f>
        <v>0</v>
      </c>
      <c r="L179" s="152"/>
      <c r="M179" s="157"/>
      <c r="N179" s="158"/>
      <c r="O179" s="158"/>
      <c r="P179" s="159">
        <f>SUM(P180:P218)</f>
        <v>0</v>
      </c>
      <c r="Q179" s="158"/>
      <c r="R179" s="159">
        <f>SUM(R180:R218)</f>
        <v>0.90972999999999993</v>
      </c>
      <c r="S179" s="158"/>
      <c r="T179" s="160">
        <f>SUM(T180:T218)</f>
        <v>1.2870399999999997</v>
      </c>
      <c r="AR179" s="153" t="s">
        <v>81</v>
      </c>
      <c r="AT179" s="161" t="s">
        <v>70</v>
      </c>
      <c r="AU179" s="161" t="s">
        <v>79</v>
      </c>
      <c r="AY179" s="153" t="s">
        <v>122</v>
      </c>
      <c r="BK179" s="162">
        <f>SUM(BK180:BK218)</f>
        <v>0</v>
      </c>
    </row>
    <row r="180" spans="2:65" s="1" customFormat="1" ht="16.5" customHeight="1">
      <c r="B180" s="165"/>
      <c r="C180" s="166" t="s">
        <v>474</v>
      </c>
      <c r="D180" s="166" t="s">
        <v>125</v>
      </c>
      <c r="E180" s="167" t="s">
        <v>475</v>
      </c>
      <c r="F180" s="168" t="s">
        <v>476</v>
      </c>
      <c r="G180" s="169" t="s">
        <v>415</v>
      </c>
      <c r="H180" s="170">
        <v>8</v>
      </c>
      <c r="I180" s="171"/>
      <c r="J180" s="172">
        <f t="shared" ref="J180:J218" si="20">ROUND(I180*H180,2)</f>
        <v>0</v>
      </c>
      <c r="K180" s="168" t="s">
        <v>129</v>
      </c>
      <c r="L180" s="37"/>
      <c r="M180" s="173" t="s">
        <v>5</v>
      </c>
      <c r="N180" s="174" t="s">
        <v>42</v>
      </c>
      <c r="O180" s="38"/>
      <c r="P180" s="175">
        <f t="shared" ref="P180:P218" si="21">O180*H180</f>
        <v>0</v>
      </c>
      <c r="Q180" s="175">
        <v>0</v>
      </c>
      <c r="R180" s="175">
        <f t="shared" ref="R180:R218" si="22">Q180*H180</f>
        <v>0</v>
      </c>
      <c r="S180" s="175">
        <v>3.4200000000000001E-2</v>
      </c>
      <c r="T180" s="176">
        <f t="shared" ref="T180:T218" si="23">S180*H180</f>
        <v>0.27360000000000001</v>
      </c>
      <c r="AR180" s="20" t="s">
        <v>179</v>
      </c>
      <c r="AT180" s="20" t="s">
        <v>125</v>
      </c>
      <c r="AU180" s="20" t="s">
        <v>81</v>
      </c>
      <c r="AY180" s="20" t="s">
        <v>122</v>
      </c>
      <c r="BE180" s="177">
        <f t="shared" ref="BE180:BE218" si="24">IF(N180="základní",J180,0)</f>
        <v>0</v>
      </c>
      <c r="BF180" s="177">
        <f t="shared" ref="BF180:BF218" si="25">IF(N180="snížená",J180,0)</f>
        <v>0</v>
      </c>
      <c r="BG180" s="177">
        <f t="shared" ref="BG180:BG218" si="26">IF(N180="zákl. přenesená",J180,0)</f>
        <v>0</v>
      </c>
      <c r="BH180" s="177">
        <f t="shared" ref="BH180:BH218" si="27">IF(N180="sníž. přenesená",J180,0)</f>
        <v>0</v>
      </c>
      <c r="BI180" s="177">
        <f t="shared" ref="BI180:BI218" si="28">IF(N180="nulová",J180,0)</f>
        <v>0</v>
      </c>
      <c r="BJ180" s="20" t="s">
        <v>79</v>
      </c>
      <c r="BK180" s="177">
        <f t="shared" ref="BK180:BK218" si="29">ROUND(I180*H180,2)</f>
        <v>0</v>
      </c>
      <c r="BL180" s="20" t="s">
        <v>179</v>
      </c>
      <c r="BM180" s="20" t="s">
        <v>477</v>
      </c>
    </row>
    <row r="181" spans="2:65" s="1" customFormat="1" ht="25.5" customHeight="1">
      <c r="B181" s="165"/>
      <c r="C181" s="166" t="s">
        <v>478</v>
      </c>
      <c r="D181" s="166" t="s">
        <v>125</v>
      </c>
      <c r="E181" s="167" t="s">
        <v>479</v>
      </c>
      <c r="F181" s="168" t="s">
        <v>480</v>
      </c>
      <c r="G181" s="169" t="s">
        <v>415</v>
      </c>
      <c r="H181" s="170">
        <v>5</v>
      </c>
      <c r="I181" s="171"/>
      <c r="J181" s="172">
        <f t="shared" si="20"/>
        <v>0</v>
      </c>
      <c r="K181" s="168" t="s">
        <v>129</v>
      </c>
      <c r="L181" s="37"/>
      <c r="M181" s="173" t="s">
        <v>5</v>
      </c>
      <c r="N181" s="174" t="s">
        <v>42</v>
      </c>
      <c r="O181" s="38"/>
      <c r="P181" s="175">
        <f t="shared" si="21"/>
        <v>0</v>
      </c>
      <c r="Q181" s="175">
        <v>1.6920000000000001E-2</v>
      </c>
      <c r="R181" s="175">
        <f t="shared" si="22"/>
        <v>8.4600000000000009E-2</v>
      </c>
      <c r="S181" s="175">
        <v>0</v>
      </c>
      <c r="T181" s="176">
        <f t="shared" si="23"/>
        <v>0</v>
      </c>
      <c r="AR181" s="20" t="s">
        <v>179</v>
      </c>
      <c r="AT181" s="20" t="s">
        <v>125</v>
      </c>
      <c r="AU181" s="20" t="s">
        <v>81</v>
      </c>
      <c r="AY181" s="20" t="s">
        <v>122</v>
      </c>
      <c r="BE181" s="177">
        <f t="shared" si="24"/>
        <v>0</v>
      </c>
      <c r="BF181" s="177">
        <f t="shared" si="25"/>
        <v>0</v>
      </c>
      <c r="BG181" s="177">
        <f t="shared" si="26"/>
        <v>0</v>
      </c>
      <c r="BH181" s="177">
        <f t="shared" si="27"/>
        <v>0</v>
      </c>
      <c r="BI181" s="177">
        <f t="shared" si="28"/>
        <v>0</v>
      </c>
      <c r="BJ181" s="20" t="s">
        <v>79</v>
      </c>
      <c r="BK181" s="177">
        <f t="shared" si="29"/>
        <v>0</v>
      </c>
      <c r="BL181" s="20" t="s">
        <v>179</v>
      </c>
      <c r="BM181" s="20" t="s">
        <v>481</v>
      </c>
    </row>
    <row r="182" spans="2:65" s="1" customFormat="1" ht="16.5" customHeight="1">
      <c r="B182" s="165"/>
      <c r="C182" s="166" t="s">
        <v>482</v>
      </c>
      <c r="D182" s="166" t="s">
        <v>125</v>
      </c>
      <c r="E182" s="167" t="s">
        <v>483</v>
      </c>
      <c r="F182" s="168" t="s">
        <v>484</v>
      </c>
      <c r="G182" s="169" t="s">
        <v>144</v>
      </c>
      <c r="H182" s="170">
        <v>5</v>
      </c>
      <c r="I182" s="171"/>
      <c r="J182" s="172">
        <f t="shared" si="20"/>
        <v>0</v>
      </c>
      <c r="K182" s="168" t="s">
        <v>129</v>
      </c>
      <c r="L182" s="37"/>
      <c r="M182" s="173" t="s">
        <v>5</v>
      </c>
      <c r="N182" s="174" t="s">
        <v>42</v>
      </c>
      <c r="O182" s="38"/>
      <c r="P182" s="175">
        <f t="shared" si="21"/>
        <v>0</v>
      </c>
      <c r="Q182" s="175">
        <v>2.4199999999999998E-3</v>
      </c>
      <c r="R182" s="175">
        <f t="shared" si="22"/>
        <v>1.21E-2</v>
      </c>
      <c r="S182" s="175">
        <v>0</v>
      </c>
      <c r="T182" s="176">
        <f t="shared" si="23"/>
        <v>0</v>
      </c>
      <c r="AR182" s="20" t="s">
        <v>179</v>
      </c>
      <c r="AT182" s="20" t="s">
        <v>125</v>
      </c>
      <c r="AU182" s="20" t="s">
        <v>81</v>
      </c>
      <c r="AY182" s="20" t="s">
        <v>122</v>
      </c>
      <c r="BE182" s="177">
        <f t="shared" si="24"/>
        <v>0</v>
      </c>
      <c r="BF182" s="177">
        <f t="shared" si="25"/>
        <v>0</v>
      </c>
      <c r="BG182" s="177">
        <f t="shared" si="26"/>
        <v>0</v>
      </c>
      <c r="BH182" s="177">
        <f t="shared" si="27"/>
        <v>0</v>
      </c>
      <c r="BI182" s="177">
        <f t="shared" si="28"/>
        <v>0</v>
      </c>
      <c r="BJ182" s="20" t="s">
        <v>79</v>
      </c>
      <c r="BK182" s="177">
        <f t="shared" si="29"/>
        <v>0</v>
      </c>
      <c r="BL182" s="20" t="s">
        <v>179</v>
      </c>
      <c r="BM182" s="20" t="s">
        <v>485</v>
      </c>
    </row>
    <row r="183" spans="2:65" s="1" customFormat="1" ht="16.5" customHeight="1">
      <c r="B183" s="165"/>
      <c r="C183" s="178" t="s">
        <v>486</v>
      </c>
      <c r="D183" s="178" t="s">
        <v>352</v>
      </c>
      <c r="E183" s="179" t="s">
        <v>487</v>
      </c>
      <c r="F183" s="180" t="s">
        <v>488</v>
      </c>
      <c r="G183" s="181" t="s">
        <v>144</v>
      </c>
      <c r="H183" s="182">
        <v>5</v>
      </c>
      <c r="I183" s="183"/>
      <c r="J183" s="184">
        <f t="shared" si="20"/>
        <v>0</v>
      </c>
      <c r="K183" s="180" t="s">
        <v>129</v>
      </c>
      <c r="L183" s="185"/>
      <c r="M183" s="186" t="s">
        <v>5</v>
      </c>
      <c r="N183" s="187" t="s">
        <v>42</v>
      </c>
      <c r="O183" s="38"/>
      <c r="P183" s="175">
        <f t="shared" si="21"/>
        <v>0</v>
      </c>
      <c r="Q183" s="175">
        <v>1.6E-2</v>
      </c>
      <c r="R183" s="175">
        <f t="shared" si="22"/>
        <v>0.08</v>
      </c>
      <c r="S183" s="175">
        <v>0</v>
      </c>
      <c r="T183" s="176">
        <f t="shared" si="23"/>
        <v>0</v>
      </c>
      <c r="AR183" s="20" t="s">
        <v>258</v>
      </c>
      <c r="AT183" s="20" t="s">
        <v>352</v>
      </c>
      <c r="AU183" s="20" t="s">
        <v>81</v>
      </c>
      <c r="AY183" s="20" t="s">
        <v>122</v>
      </c>
      <c r="BE183" s="177">
        <f t="shared" si="24"/>
        <v>0</v>
      </c>
      <c r="BF183" s="177">
        <f t="shared" si="25"/>
        <v>0</v>
      </c>
      <c r="BG183" s="177">
        <f t="shared" si="26"/>
        <v>0</v>
      </c>
      <c r="BH183" s="177">
        <f t="shared" si="27"/>
        <v>0</v>
      </c>
      <c r="BI183" s="177">
        <f t="shared" si="28"/>
        <v>0</v>
      </c>
      <c r="BJ183" s="20" t="s">
        <v>79</v>
      </c>
      <c r="BK183" s="177">
        <f t="shared" si="29"/>
        <v>0</v>
      </c>
      <c r="BL183" s="20" t="s">
        <v>179</v>
      </c>
      <c r="BM183" s="20" t="s">
        <v>489</v>
      </c>
    </row>
    <row r="184" spans="2:65" s="1" customFormat="1" ht="16.5" customHeight="1">
      <c r="B184" s="165"/>
      <c r="C184" s="166" t="s">
        <v>490</v>
      </c>
      <c r="D184" s="166" t="s">
        <v>125</v>
      </c>
      <c r="E184" s="167" t="s">
        <v>491</v>
      </c>
      <c r="F184" s="168" t="s">
        <v>492</v>
      </c>
      <c r="G184" s="169" t="s">
        <v>289</v>
      </c>
      <c r="H184" s="170">
        <v>5</v>
      </c>
      <c r="I184" s="171"/>
      <c r="J184" s="172">
        <f t="shared" si="20"/>
        <v>0</v>
      </c>
      <c r="K184" s="168" t="s">
        <v>5</v>
      </c>
      <c r="L184" s="37"/>
      <c r="M184" s="173" t="s">
        <v>5</v>
      </c>
      <c r="N184" s="174" t="s">
        <v>42</v>
      </c>
      <c r="O184" s="38"/>
      <c r="P184" s="175">
        <f t="shared" si="21"/>
        <v>0</v>
      </c>
      <c r="Q184" s="175">
        <v>0</v>
      </c>
      <c r="R184" s="175">
        <f t="shared" si="22"/>
        <v>0</v>
      </c>
      <c r="S184" s="175">
        <v>0</v>
      </c>
      <c r="T184" s="176">
        <f t="shared" si="23"/>
        <v>0</v>
      </c>
      <c r="AR184" s="20" t="s">
        <v>179</v>
      </c>
      <c r="AT184" s="20" t="s">
        <v>125</v>
      </c>
      <c r="AU184" s="20" t="s">
        <v>81</v>
      </c>
      <c r="AY184" s="20" t="s">
        <v>122</v>
      </c>
      <c r="BE184" s="177">
        <f t="shared" si="24"/>
        <v>0</v>
      </c>
      <c r="BF184" s="177">
        <f t="shared" si="25"/>
        <v>0</v>
      </c>
      <c r="BG184" s="177">
        <f t="shared" si="26"/>
        <v>0</v>
      </c>
      <c r="BH184" s="177">
        <f t="shared" si="27"/>
        <v>0</v>
      </c>
      <c r="BI184" s="177">
        <f t="shared" si="28"/>
        <v>0</v>
      </c>
      <c r="BJ184" s="20" t="s">
        <v>79</v>
      </c>
      <c r="BK184" s="177">
        <f t="shared" si="29"/>
        <v>0</v>
      </c>
      <c r="BL184" s="20" t="s">
        <v>179</v>
      </c>
      <c r="BM184" s="20" t="s">
        <v>493</v>
      </c>
    </row>
    <row r="185" spans="2:65" s="1" customFormat="1" ht="16.5" customHeight="1">
      <c r="B185" s="165"/>
      <c r="C185" s="166" t="s">
        <v>494</v>
      </c>
      <c r="D185" s="166" t="s">
        <v>125</v>
      </c>
      <c r="E185" s="167" t="s">
        <v>495</v>
      </c>
      <c r="F185" s="168" t="s">
        <v>496</v>
      </c>
      <c r="G185" s="169" t="s">
        <v>415</v>
      </c>
      <c r="H185" s="170">
        <v>20</v>
      </c>
      <c r="I185" s="171"/>
      <c r="J185" s="172">
        <f t="shared" si="20"/>
        <v>0</v>
      </c>
      <c r="K185" s="168" t="s">
        <v>129</v>
      </c>
      <c r="L185" s="37"/>
      <c r="M185" s="173" t="s">
        <v>5</v>
      </c>
      <c r="N185" s="174" t="s">
        <v>42</v>
      </c>
      <c r="O185" s="38"/>
      <c r="P185" s="175">
        <f t="shared" si="21"/>
        <v>0</v>
      </c>
      <c r="Q185" s="175">
        <v>0</v>
      </c>
      <c r="R185" s="175">
        <f t="shared" si="22"/>
        <v>0</v>
      </c>
      <c r="S185" s="175">
        <v>1.9460000000000002E-2</v>
      </c>
      <c r="T185" s="176">
        <f t="shared" si="23"/>
        <v>0.38920000000000005</v>
      </c>
      <c r="AR185" s="20" t="s">
        <v>179</v>
      </c>
      <c r="AT185" s="20" t="s">
        <v>125</v>
      </c>
      <c r="AU185" s="20" t="s">
        <v>81</v>
      </c>
      <c r="AY185" s="20" t="s">
        <v>122</v>
      </c>
      <c r="BE185" s="177">
        <f t="shared" si="24"/>
        <v>0</v>
      </c>
      <c r="BF185" s="177">
        <f t="shared" si="25"/>
        <v>0</v>
      </c>
      <c r="BG185" s="177">
        <f t="shared" si="26"/>
        <v>0</v>
      </c>
      <c r="BH185" s="177">
        <f t="shared" si="27"/>
        <v>0</v>
      </c>
      <c r="BI185" s="177">
        <f t="shared" si="28"/>
        <v>0</v>
      </c>
      <c r="BJ185" s="20" t="s">
        <v>79</v>
      </c>
      <c r="BK185" s="177">
        <f t="shared" si="29"/>
        <v>0</v>
      </c>
      <c r="BL185" s="20" t="s">
        <v>179</v>
      </c>
      <c r="BM185" s="20" t="s">
        <v>497</v>
      </c>
    </row>
    <row r="186" spans="2:65" s="1" customFormat="1" ht="25.5" customHeight="1">
      <c r="B186" s="165"/>
      <c r="C186" s="166" t="s">
        <v>498</v>
      </c>
      <c r="D186" s="166" t="s">
        <v>125</v>
      </c>
      <c r="E186" s="167" t="s">
        <v>499</v>
      </c>
      <c r="F186" s="168" t="s">
        <v>500</v>
      </c>
      <c r="G186" s="169" t="s">
        <v>415</v>
      </c>
      <c r="H186" s="170">
        <v>24</v>
      </c>
      <c r="I186" s="171"/>
      <c r="J186" s="172">
        <f t="shared" si="20"/>
        <v>0</v>
      </c>
      <c r="K186" s="168" t="s">
        <v>129</v>
      </c>
      <c r="L186" s="37"/>
      <c r="M186" s="173" t="s">
        <v>5</v>
      </c>
      <c r="N186" s="174" t="s">
        <v>42</v>
      </c>
      <c r="O186" s="38"/>
      <c r="P186" s="175">
        <f t="shared" si="21"/>
        <v>0</v>
      </c>
      <c r="Q186" s="175">
        <v>2.5180000000000001E-2</v>
      </c>
      <c r="R186" s="175">
        <f t="shared" si="22"/>
        <v>0.60431999999999997</v>
      </c>
      <c r="S186" s="175">
        <v>0</v>
      </c>
      <c r="T186" s="176">
        <f t="shared" si="23"/>
        <v>0</v>
      </c>
      <c r="AR186" s="20" t="s">
        <v>179</v>
      </c>
      <c r="AT186" s="20" t="s">
        <v>125</v>
      </c>
      <c r="AU186" s="20" t="s">
        <v>81</v>
      </c>
      <c r="AY186" s="20" t="s">
        <v>122</v>
      </c>
      <c r="BE186" s="177">
        <f t="shared" si="24"/>
        <v>0</v>
      </c>
      <c r="BF186" s="177">
        <f t="shared" si="25"/>
        <v>0</v>
      </c>
      <c r="BG186" s="177">
        <f t="shared" si="26"/>
        <v>0</v>
      </c>
      <c r="BH186" s="177">
        <f t="shared" si="27"/>
        <v>0</v>
      </c>
      <c r="BI186" s="177">
        <f t="shared" si="28"/>
        <v>0</v>
      </c>
      <c r="BJ186" s="20" t="s">
        <v>79</v>
      </c>
      <c r="BK186" s="177">
        <f t="shared" si="29"/>
        <v>0</v>
      </c>
      <c r="BL186" s="20" t="s">
        <v>179</v>
      </c>
      <c r="BM186" s="20" t="s">
        <v>501</v>
      </c>
    </row>
    <row r="187" spans="2:65" s="1" customFormat="1" ht="25.5" customHeight="1">
      <c r="B187" s="165"/>
      <c r="C187" s="166" t="s">
        <v>502</v>
      </c>
      <c r="D187" s="166" t="s">
        <v>125</v>
      </c>
      <c r="E187" s="167" t="s">
        <v>503</v>
      </c>
      <c r="F187" s="168" t="s">
        <v>504</v>
      </c>
      <c r="G187" s="169" t="s">
        <v>415</v>
      </c>
      <c r="H187" s="170">
        <v>1</v>
      </c>
      <c r="I187" s="171"/>
      <c r="J187" s="172">
        <f t="shared" si="20"/>
        <v>0</v>
      </c>
      <c r="K187" s="168" t="s">
        <v>129</v>
      </c>
      <c r="L187" s="37"/>
      <c r="M187" s="173" t="s">
        <v>5</v>
      </c>
      <c r="N187" s="174" t="s">
        <v>42</v>
      </c>
      <c r="O187" s="38"/>
      <c r="P187" s="175">
        <f t="shared" si="21"/>
        <v>0</v>
      </c>
      <c r="Q187" s="175">
        <v>1.528E-2</v>
      </c>
      <c r="R187" s="175">
        <f t="shared" si="22"/>
        <v>1.528E-2</v>
      </c>
      <c r="S187" s="175">
        <v>0</v>
      </c>
      <c r="T187" s="176">
        <f t="shared" si="23"/>
        <v>0</v>
      </c>
      <c r="AR187" s="20" t="s">
        <v>179</v>
      </c>
      <c r="AT187" s="20" t="s">
        <v>125</v>
      </c>
      <c r="AU187" s="20" t="s">
        <v>81</v>
      </c>
      <c r="AY187" s="20" t="s">
        <v>122</v>
      </c>
      <c r="BE187" s="177">
        <f t="shared" si="24"/>
        <v>0</v>
      </c>
      <c r="BF187" s="177">
        <f t="shared" si="25"/>
        <v>0</v>
      </c>
      <c r="BG187" s="177">
        <f t="shared" si="26"/>
        <v>0</v>
      </c>
      <c r="BH187" s="177">
        <f t="shared" si="27"/>
        <v>0</v>
      </c>
      <c r="BI187" s="177">
        <f t="shared" si="28"/>
        <v>0</v>
      </c>
      <c r="BJ187" s="20" t="s">
        <v>79</v>
      </c>
      <c r="BK187" s="177">
        <f t="shared" si="29"/>
        <v>0</v>
      </c>
      <c r="BL187" s="20" t="s">
        <v>179</v>
      </c>
      <c r="BM187" s="20" t="s">
        <v>505</v>
      </c>
    </row>
    <row r="188" spans="2:65" s="1" customFormat="1" ht="16.5" customHeight="1">
      <c r="B188" s="165"/>
      <c r="C188" s="166" t="s">
        <v>506</v>
      </c>
      <c r="D188" s="166" t="s">
        <v>125</v>
      </c>
      <c r="E188" s="167" t="s">
        <v>507</v>
      </c>
      <c r="F188" s="168" t="s">
        <v>508</v>
      </c>
      <c r="G188" s="169" t="s">
        <v>415</v>
      </c>
      <c r="H188" s="170">
        <v>5</v>
      </c>
      <c r="I188" s="171"/>
      <c r="J188" s="172">
        <f t="shared" si="20"/>
        <v>0</v>
      </c>
      <c r="K188" s="168" t="s">
        <v>129</v>
      </c>
      <c r="L188" s="37"/>
      <c r="M188" s="173" t="s">
        <v>5</v>
      </c>
      <c r="N188" s="174" t="s">
        <v>42</v>
      </c>
      <c r="O188" s="38"/>
      <c r="P188" s="175">
        <f t="shared" si="21"/>
        <v>0</v>
      </c>
      <c r="Q188" s="175">
        <v>0</v>
      </c>
      <c r="R188" s="175">
        <f t="shared" si="22"/>
        <v>0</v>
      </c>
      <c r="S188" s="175">
        <v>8.7999999999999995E-2</v>
      </c>
      <c r="T188" s="176">
        <f t="shared" si="23"/>
        <v>0.43999999999999995</v>
      </c>
      <c r="AR188" s="20" t="s">
        <v>179</v>
      </c>
      <c r="AT188" s="20" t="s">
        <v>125</v>
      </c>
      <c r="AU188" s="20" t="s">
        <v>81</v>
      </c>
      <c r="AY188" s="20" t="s">
        <v>122</v>
      </c>
      <c r="BE188" s="177">
        <f t="shared" si="24"/>
        <v>0</v>
      </c>
      <c r="BF188" s="177">
        <f t="shared" si="25"/>
        <v>0</v>
      </c>
      <c r="BG188" s="177">
        <f t="shared" si="26"/>
        <v>0</v>
      </c>
      <c r="BH188" s="177">
        <f t="shared" si="27"/>
        <v>0</v>
      </c>
      <c r="BI188" s="177">
        <f t="shared" si="28"/>
        <v>0</v>
      </c>
      <c r="BJ188" s="20" t="s">
        <v>79</v>
      </c>
      <c r="BK188" s="177">
        <f t="shared" si="29"/>
        <v>0</v>
      </c>
      <c r="BL188" s="20" t="s">
        <v>179</v>
      </c>
      <c r="BM188" s="20" t="s">
        <v>509</v>
      </c>
    </row>
    <row r="189" spans="2:65" s="1" customFormat="1" ht="16.5" customHeight="1">
      <c r="B189" s="165"/>
      <c r="C189" s="166" t="s">
        <v>510</v>
      </c>
      <c r="D189" s="166" t="s">
        <v>125</v>
      </c>
      <c r="E189" s="167" t="s">
        <v>511</v>
      </c>
      <c r="F189" s="168" t="s">
        <v>512</v>
      </c>
      <c r="G189" s="169" t="s">
        <v>415</v>
      </c>
      <c r="H189" s="170">
        <v>4</v>
      </c>
      <c r="I189" s="171"/>
      <c r="J189" s="172">
        <f t="shared" si="20"/>
        <v>0</v>
      </c>
      <c r="K189" s="168" t="s">
        <v>129</v>
      </c>
      <c r="L189" s="37"/>
      <c r="M189" s="173" t="s">
        <v>5</v>
      </c>
      <c r="N189" s="174" t="s">
        <v>42</v>
      </c>
      <c r="O189" s="38"/>
      <c r="P189" s="175">
        <f t="shared" si="21"/>
        <v>0</v>
      </c>
      <c r="Q189" s="175">
        <v>1.7000000000000001E-4</v>
      </c>
      <c r="R189" s="175">
        <f t="shared" si="22"/>
        <v>6.8000000000000005E-4</v>
      </c>
      <c r="S189" s="175">
        <v>0</v>
      </c>
      <c r="T189" s="176">
        <f t="shared" si="23"/>
        <v>0</v>
      </c>
      <c r="AR189" s="20" t="s">
        <v>179</v>
      </c>
      <c r="AT189" s="20" t="s">
        <v>125</v>
      </c>
      <c r="AU189" s="20" t="s">
        <v>81</v>
      </c>
      <c r="AY189" s="20" t="s">
        <v>122</v>
      </c>
      <c r="BE189" s="177">
        <f t="shared" si="24"/>
        <v>0</v>
      </c>
      <c r="BF189" s="177">
        <f t="shared" si="25"/>
        <v>0</v>
      </c>
      <c r="BG189" s="177">
        <f t="shared" si="26"/>
        <v>0</v>
      </c>
      <c r="BH189" s="177">
        <f t="shared" si="27"/>
        <v>0</v>
      </c>
      <c r="BI189" s="177">
        <f t="shared" si="28"/>
        <v>0</v>
      </c>
      <c r="BJ189" s="20" t="s">
        <v>79</v>
      </c>
      <c r="BK189" s="177">
        <f t="shared" si="29"/>
        <v>0</v>
      </c>
      <c r="BL189" s="20" t="s">
        <v>179</v>
      </c>
      <c r="BM189" s="20" t="s">
        <v>513</v>
      </c>
    </row>
    <row r="190" spans="2:65" s="1" customFormat="1" ht="38.25" customHeight="1">
      <c r="B190" s="165"/>
      <c r="C190" s="178" t="s">
        <v>514</v>
      </c>
      <c r="D190" s="178" t="s">
        <v>352</v>
      </c>
      <c r="E190" s="179" t="s">
        <v>515</v>
      </c>
      <c r="F190" s="180" t="s">
        <v>516</v>
      </c>
      <c r="G190" s="181" t="s">
        <v>289</v>
      </c>
      <c r="H190" s="182">
        <v>1</v>
      </c>
      <c r="I190" s="183"/>
      <c r="J190" s="184">
        <f t="shared" si="20"/>
        <v>0</v>
      </c>
      <c r="K190" s="180" t="s">
        <v>5</v>
      </c>
      <c r="L190" s="185"/>
      <c r="M190" s="186" t="s">
        <v>5</v>
      </c>
      <c r="N190" s="187" t="s">
        <v>42</v>
      </c>
      <c r="O190" s="38"/>
      <c r="P190" s="175">
        <f t="shared" si="21"/>
        <v>0</v>
      </c>
      <c r="Q190" s="175">
        <v>0</v>
      </c>
      <c r="R190" s="175">
        <f t="shared" si="22"/>
        <v>0</v>
      </c>
      <c r="S190" s="175">
        <v>0</v>
      </c>
      <c r="T190" s="176">
        <f t="shared" si="23"/>
        <v>0</v>
      </c>
      <c r="AR190" s="20" t="s">
        <v>258</v>
      </c>
      <c r="AT190" s="20" t="s">
        <v>352</v>
      </c>
      <c r="AU190" s="20" t="s">
        <v>81</v>
      </c>
      <c r="AY190" s="20" t="s">
        <v>122</v>
      </c>
      <c r="BE190" s="177">
        <f t="shared" si="24"/>
        <v>0</v>
      </c>
      <c r="BF190" s="177">
        <f t="shared" si="25"/>
        <v>0</v>
      </c>
      <c r="BG190" s="177">
        <f t="shared" si="26"/>
        <v>0</v>
      </c>
      <c r="BH190" s="177">
        <f t="shared" si="27"/>
        <v>0</v>
      </c>
      <c r="BI190" s="177">
        <f t="shared" si="28"/>
        <v>0</v>
      </c>
      <c r="BJ190" s="20" t="s">
        <v>79</v>
      </c>
      <c r="BK190" s="177">
        <f t="shared" si="29"/>
        <v>0</v>
      </c>
      <c r="BL190" s="20" t="s">
        <v>179</v>
      </c>
      <c r="BM190" s="20" t="s">
        <v>517</v>
      </c>
    </row>
    <row r="191" spans="2:65" s="1" customFormat="1" ht="16.5" customHeight="1">
      <c r="B191" s="165"/>
      <c r="C191" s="178" t="s">
        <v>518</v>
      </c>
      <c r="D191" s="178" t="s">
        <v>352</v>
      </c>
      <c r="E191" s="179" t="s">
        <v>519</v>
      </c>
      <c r="F191" s="180" t="s">
        <v>520</v>
      </c>
      <c r="G191" s="181" t="s">
        <v>289</v>
      </c>
      <c r="H191" s="182">
        <v>5</v>
      </c>
      <c r="I191" s="183"/>
      <c r="J191" s="184">
        <f t="shared" si="20"/>
        <v>0</v>
      </c>
      <c r="K191" s="180" t="s">
        <v>5</v>
      </c>
      <c r="L191" s="185"/>
      <c r="M191" s="186" t="s">
        <v>5</v>
      </c>
      <c r="N191" s="187" t="s">
        <v>42</v>
      </c>
      <c r="O191" s="38"/>
      <c r="P191" s="175">
        <f t="shared" si="21"/>
        <v>0</v>
      </c>
      <c r="Q191" s="175">
        <v>0</v>
      </c>
      <c r="R191" s="175">
        <f t="shared" si="22"/>
        <v>0</v>
      </c>
      <c r="S191" s="175">
        <v>0</v>
      </c>
      <c r="T191" s="176">
        <f t="shared" si="23"/>
        <v>0</v>
      </c>
      <c r="AR191" s="20" t="s">
        <v>258</v>
      </c>
      <c r="AT191" s="20" t="s">
        <v>352</v>
      </c>
      <c r="AU191" s="20" t="s">
        <v>81</v>
      </c>
      <c r="AY191" s="20" t="s">
        <v>122</v>
      </c>
      <c r="BE191" s="177">
        <f t="shared" si="24"/>
        <v>0</v>
      </c>
      <c r="BF191" s="177">
        <f t="shared" si="25"/>
        <v>0</v>
      </c>
      <c r="BG191" s="177">
        <f t="shared" si="26"/>
        <v>0</v>
      </c>
      <c r="BH191" s="177">
        <f t="shared" si="27"/>
        <v>0</v>
      </c>
      <c r="BI191" s="177">
        <f t="shared" si="28"/>
        <v>0</v>
      </c>
      <c r="BJ191" s="20" t="s">
        <v>79</v>
      </c>
      <c r="BK191" s="177">
        <f t="shared" si="29"/>
        <v>0</v>
      </c>
      <c r="BL191" s="20" t="s">
        <v>179</v>
      </c>
      <c r="BM191" s="20" t="s">
        <v>521</v>
      </c>
    </row>
    <row r="192" spans="2:65" s="1" customFormat="1" ht="16.5" customHeight="1">
      <c r="B192" s="165"/>
      <c r="C192" s="178" t="s">
        <v>522</v>
      </c>
      <c r="D192" s="178" t="s">
        <v>352</v>
      </c>
      <c r="E192" s="179" t="s">
        <v>523</v>
      </c>
      <c r="F192" s="180" t="s">
        <v>524</v>
      </c>
      <c r="G192" s="181" t="s">
        <v>289</v>
      </c>
      <c r="H192" s="182">
        <v>8</v>
      </c>
      <c r="I192" s="183"/>
      <c r="J192" s="184">
        <f t="shared" si="20"/>
        <v>0</v>
      </c>
      <c r="K192" s="180" t="s">
        <v>5</v>
      </c>
      <c r="L192" s="185"/>
      <c r="M192" s="186" t="s">
        <v>5</v>
      </c>
      <c r="N192" s="187" t="s">
        <v>42</v>
      </c>
      <c r="O192" s="38"/>
      <c r="P192" s="175">
        <f t="shared" si="21"/>
        <v>0</v>
      </c>
      <c r="Q192" s="175">
        <v>0</v>
      </c>
      <c r="R192" s="175">
        <f t="shared" si="22"/>
        <v>0</v>
      </c>
      <c r="S192" s="175">
        <v>0</v>
      </c>
      <c r="T192" s="176">
        <f t="shared" si="23"/>
        <v>0</v>
      </c>
      <c r="AR192" s="20" t="s">
        <v>258</v>
      </c>
      <c r="AT192" s="20" t="s">
        <v>352</v>
      </c>
      <c r="AU192" s="20" t="s">
        <v>81</v>
      </c>
      <c r="AY192" s="20" t="s">
        <v>122</v>
      </c>
      <c r="BE192" s="177">
        <f t="shared" si="24"/>
        <v>0</v>
      </c>
      <c r="BF192" s="177">
        <f t="shared" si="25"/>
        <v>0</v>
      </c>
      <c r="BG192" s="177">
        <f t="shared" si="26"/>
        <v>0</v>
      </c>
      <c r="BH192" s="177">
        <f t="shared" si="27"/>
        <v>0</v>
      </c>
      <c r="BI192" s="177">
        <f t="shared" si="28"/>
        <v>0</v>
      </c>
      <c r="BJ192" s="20" t="s">
        <v>79</v>
      </c>
      <c r="BK192" s="177">
        <f t="shared" si="29"/>
        <v>0</v>
      </c>
      <c r="BL192" s="20" t="s">
        <v>179</v>
      </c>
      <c r="BM192" s="20" t="s">
        <v>525</v>
      </c>
    </row>
    <row r="193" spans="2:65" s="1" customFormat="1" ht="16.5" customHeight="1">
      <c r="B193" s="165"/>
      <c r="C193" s="178" t="s">
        <v>526</v>
      </c>
      <c r="D193" s="178" t="s">
        <v>352</v>
      </c>
      <c r="E193" s="179" t="s">
        <v>527</v>
      </c>
      <c r="F193" s="180" t="s">
        <v>528</v>
      </c>
      <c r="G193" s="181" t="s">
        <v>289</v>
      </c>
      <c r="H193" s="182">
        <v>2</v>
      </c>
      <c r="I193" s="183"/>
      <c r="J193" s="184">
        <f t="shared" si="20"/>
        <v>0</v>
      </c>
      <c r="K193" s="180" t="s">
        <v>5</v>
      </c>
      <c r="L193" s="185"/>
      <c r="M193" s="186" t="s">
        <v>5</v>
      </c>
      <c r="N193" s="187" t="s">
        <v>42</v>
      </c>
      <c r="O193" s="38"/>
      <c r="P193" s="175">
        <f t="shared" si="21"/>
        <v>0</v>
      </c>
      <c r="Q193" s="175">
        <v>0</v>
      </c>
      <c r="R193" s="175">
        <f t="shared" si="22"/>
        <v>0</v>
      </c>
      <c r="S193" s="175">
        <v>0</v>
      </c>
      <c r="T193" s="176">
        <f t="shared" si="23"/>
        <v>0</v>
      </c>
      <c r="AR193" s="20" t="s">
        <v>258</v>
      </c>
      <c r="AT193" s="20" t="s">
        <v>352</v>
      </c>
      <c r="AU193" s="20" t="s">
        <v>81</v>
      </c>
      <c r="AY193" s="20" t="s">
        <v>122</v>
      </c>
      <c r="BE193" s="177">
        <f t="shared" si="24"/>
        <v>0</v>
      </c>
      <c r="BF193" s="177">
        <f t="shared" si="25"/>
        <v>0</v>
      </c>
      <c r="BG193" s="177">
        <f t="shared" si="26"/>
        <v>0</v>
      </c>
      <c r="BH193" s="177">
        <f t="shared" si="27"/>
        <v>0</v>
      </c>
      <c r="BI193" s="177">
        <f t="shared" si="28"/>
        <v>0</v>
      </c>
      <c r="BJ193" s="20" t="s">
        <v>79</v>
      </c>
      <c r="BK193" s="177">
        <f t="shared" si="29"/>
        <v>0</v>
      </c>
      <c r="BL193" s="20" t="s">
        <v>179</v>
      </c>
      <c r="BM193" s="20" t="s">
        <v>529</v>
      </c>
    </row>
    <row r="194" spans="2:65" s="1" customFormat="1" ht="16.5" customHeight="1">
      <c r="B194" s="165"/>
      <c r="C194" s="166" t="s">
        <v>530</v>
      </c>
      <c r="D194" s="166" t="s">
        <v>125</v>
      </c>
      <c r="E194" s="167" t="s">
        <v>531</v>
      </c>
      <c r="F194" s="168" t="s">
        <v>532</v>
      </c>
      <c r="G194" s="169" t="s">
        <v>415</v>
      </c>
      <c r="H194" s="170">
        <v>6</v>
      </c>
      <c r="I194" s="171"/>
      <c r="J194" s="172">
        <f t="shared" si="20"/>
        <v>0</v>
      </c>
      <c r="K194" s="168" t="s">
        <v>129</v>
      </c>
      <c r="L194" s="37"/>
      <c r="M194" s="173" t="s">
        <v>5</v>
      </c>
      <c r="N194" s="174" t="s">
        <v>42</v>
      </c>
      <c r="O194" s="38"/>
      <c r="P194" s="175">
        <f t="shared" si="21"/>
        <v>0</v>
      </c>
      <c r="Q194" s="175">
        <v>3.0000000000000001E-3</v>
      </c>
      <c r="R194" s="175">
        <f t="shared" si="22"/>
        <v>1.8000000000000002E-2</v>
      </c>
      <c r="S194" s="175">
        <v>0</v>
      </c>
      <c r="T194" s="176">
        <f t="shared" si="23"/>
        <v>0</v>
      </c>
      <c r="AR194" s="20" t="s">
        <v>179</v>
      </c>
      <c r="AT194" s="20" t="s">
        <v>125</v>
      </c>
      <c r="AU194" s="20" t="s">
        <v>81</v>
      </c>
      <c r="AY194" s="20" t="s">
        <v>122</v>
      </c>
      <c r="BE194" s="177">
        <f t="shared" si="24"/>
        <v>0</v>
      </c>
      <c r="BF194" s="177">
        <f t="shared" si="25"/>
        <v>0</v>
      </c>
      <c r="BG194" s="177">
        <f t="shared" si="26"/>
        <v>0</v>
      </c>
      <c r="BH194" s="177">
        <f t="shared" si="27"/>
        <v>0</v>
      </c>
      <c r="BI194" s="177">
        <f t="shared" si="28"/>
        <v>0</v>
      </c>
      <c r="BJ194" s="20" t="s">
        <v>79</v>
      </c>
      <c r="BK194" s="177">
        <f t="shared" si="29"/>
        <v>0</v>
      </c>
      <c r="BL194" s="20" t="s">
        <v>179</v>
      </c>
      <c r="BM194" s="20" t="s">
        <v>533</v>
      </c>
    </row>
    <row r="195" spans="2:65" s="1" customFormat="1" ht="25.5" customHeight="1">
      <c r="B195" s="165"/>
      <c r="C195" s="166" t="s">
        <v>534</v>
      </c>
      <c r="D195" s="166" t="s">
        <v>125</v>
      </c>
      <c r="E195" s="167" t="s">
        <v>535</v>
      </c>
      <c r="F195" s="168" t="s">
        <v>536</v>
      </c>
      <c r="G195" s="169" t="s">
        <v>144</v>
      </c>
      <c r="H195" s="170">
        <v>5</v>
      </c>
      <c r="I195" s="171"/>
      <c r="J195" s="172">
        <f t="shared" si="20"/>
        <v>0</v>
      </c>
      <c r="K195" s="168" t="s">
        <v>5</v>
      </c>
      <c r="L195" s="37"/>
      <c r="M195" s="173" t="s">
        <v>5</v>
      </c>
      <c r="N195" s="174" t="s">
        <v>42</v>
      </c>
      <c r="O195" s="38"/>
      <c r="P195" s="175">
        <f t="shared" si="21"/>
        <v>0</v>
      </c>
      <c r="Q195" s="175">
        <v>0</v>
      </c>
      <c r="R195" s="175">
        <f t="shared" si="22"/>
        <v>0</v>
      </c>
      <c r="S195" s="175">
        <v>0</v>
      </c>
      <c r="T195" s="176">
        <f t="shared" si="23"/>
        <v>0</v>
      </c>
      <c r="AR195" s="20" t="s">
        <v>179</v>
      </c>
      <c r="AT195" s="20" t="s">
        <v>125</v>
      </c>
      <c r="AU195" s="20" t="s">
        <v>81</v>
      </c>
      <c r="AY195" s="20" t="s">
        <v>122</v>
      </c>
      <c r="BE195" s="177">
        <f t="shared" si="24"/>
        <v>0</v>
      </c>
      <c r="BF195" s="177">
        <f t="shared" si="25"/>
        <v>0</v>
      </c>
      <c r="BG195" s="177">
        <f t="shared" si="26"/>
        <v>0</v>
      </c>
      <c r="BH195" s="177">
        <f t="shared" si="27"/>
        <v>0</v>
      </c>
      <c r="BI195" s="177">
        <f t="shared" si="28"/>
        <v>0</v>
      </c>
      <c r="BJ195" s="20" t="s">
        <v>79</v>
      </c>
      <c r="BK195" s="177">
        <f t="shared" si="29"/>
        <v>0</v>
      </c>
      <c r="BL195" s="20" t="s">
        <v>179</v>
      </c>
      <c r="BM195" s="20" t="s">
        <v>537</v>
      </c>
    </row>
    <row r="196" spans="2:65" s="1" customFormat="1" ht="16.5" customHeight="1">
      <c r="B196" s="165"/>
      <c r="C196" s="166" t="s">
        <v>538</v>
      </c>
      <c r="D196" s="166" t="s">
        <v>125</v>
      </c>
      <c r="E196" s="167" t="s">
        <v>539</v>
      </c>
      <c r="F196" s="168" t="s">
        <v>540</v>
      </c>
      <c r="G196" s="169" t="s">
        <v>5</v>
      </c>
      <c r="H196" s="170">
        <v>5</v>
      </c>
      <c r="I196" s="171"/>
      <c r="J196" s="172">
        <f t="shared" si="20"/>
        <v>0</v>
      </c>
      <c r="K196" s="168" t="s">
        <v>5</v>
      </c>
      <c r="L196" s="37"/>
      <c r="M196" s="173" t="s">
        <v>5</v>
      </c>
      <c r="N196" s="174" t="s">
        <v>42</v>
      </c>
      <c r="O196" s="38"/>
      <c r="P196" s="175">
        <f t="shared" si="21"/>
        <v>0</v>
      </c>
      <c r="Q196" s="175">
        <v>0</v>
      </c>
      <c r="R196" s="175">
        <f t="shared" si="22"/>
        <v>0</v>
      </c>
      <c r="S196" s="175">
        <v>0</v>
      </c>
      <c r="T196" s="176">
        <f t="shared" si="23"/>
        <v>0</v>
      </c>
      <c r="AR196" s="20" t="s">
        <v>179</v>
      </c>
      <c r="AT196" s="20" t="s">
        <v>125</v>
      </c>
      <c r="AU196" s="20" t="s">
        <v>81</v>
      </c>
      <c r="AY196" s="20" t="s">
        <v>122</v>
      </c>
      <c r="BE196" s="177">
        <f t="shared" si="24"/>
        <v>0</v>
      </c>
      <c r="BF196" s="177">
        <f t="shared" si="25"/>
        <v>0</v>
      </c>
      <c r="BG196" s="177">
        <f t="shared" si="26"/>
        <v>0</v>
      </c>
      <c r="BH196" s="177">
        <f t="shared" si="27"/>
        <v>0</v>
      </c>
      <c r="BI196" s="177">
        <f t="shared" si="28"/>
        <v>0</v>
      </c>
      <c r="BJ196" s="20" t="s">
        <v>79</v>
      </c>
      <c r="BK196" s="177">
        <f t="shared" si="29"/>
        <v>0</v>
      </c>
      <c r="BL196" s="20" t="s">
        <v>179</v>
      </c>
      <c r="BM196" s="20" t="s">
        <v>541</v>
      </c>
    </row>
    <row r="197" spans="2:65" s="1" customFormat="1" ht="16.5" customHeight="1">
      <c r="B197" s="165"/>
      <c r="C197" s="166" t="s">
        <v>542</v>
      </c>
      <c r="D197" s="166" t="s">
        <v>125</v>
      </c>
      <c r="E197" s="167" t="s">
        <v>543</v>
      </c>
      <c r="F197" s="168" t="s">
        <v>544</v>
      </c>
      <c r="G197" s="169" t="s">
        <v>144</v>
      </c>
      <c r="H197" s="170">
        <v>30</v>
      </c>
      <c r="I197" s="171"/>
      <c r="J197" s="172">
        <f t="shared" si="20"/>
        <v>0</v>
      </c>
      <c r="K197" s="168" t="s">
        <v>5</v>
      </c>
      <c r="L197" s="37"/>
      <c r="M197" s="173" t="s">
        <v>5</v>
      </c>
      <c r="N197" s="174" t="s">
        <v>42</v>
      </c>
      <c r="O197" s="38"/>
      <c r="P197" s="175">
        <f t="shared" si="21"/>
        <v>0</v>
      </c>
      <c r="Q197" s="175">
        <v>0</v>
      </c>
      <c r="R197" s="175">
        <f t="shared" si="22"/>
        <v>0</v>
      </c>
      <c r="S197" s="175">
        <v>0</v>
      </c>
      <c r="T197" s="176">
        <f t="shared" si="23"/>
        <v>0</v>
      </c>
      <c r="AR197" s="20" t="s">
        <v>179</v>
      </c>
      <c r="AT197" s="20" t="s">
        <v>125</v>
      </c>
      <c r="AU197" s="20" t="s">
        <v>81</v>
      </c>
      <c r="AY197" s="20" t="s">
        <v>122</v>
      </c>
      <c r="BE197" s="177">
        <f t="shared" si="24"/>
        <v>0</v>
      </c>
      <c r="BF197" s="177">
        <f t="shared" si="25"/>
        <v>0</v>
      </c>
      <c r="BG197" s="177">
        <f t="shared" si="26"/>
        <v>0</v>
      </c>
      <c r="BH197" s="177">
        <f t="shared" si="27"/>
        <v>0</v>
      </c>
      <c r="BI197" s="177">
        <f t="shared" si="28"/>
        <v>0</v>
      </c>
      <c r="BJ197" s="20" t="s">
        <v>79</v>
      </c>
      <c r="BK197" s="177">
        <f t="shared" si="29"/>
        <v>0</v>
      </c>
      <c r="BL197" s="20" t="s">
        <v>179</v>
      </c>
      <c r="BM197" s="20" t="s">
        <v>545</v>
      </c>
    </row>
    <row r="198" spans="2:65" s="1" customFormat="1" ht="16.5" customHeight="1">
      <c r="B198" s="165"/>
      <c r="C198" s="166" t="s">
        <v>546</v>
      </c>
      <c r="D198" s="166" t="s">
        <v>125</v>
      </c>
      <c r="E198" s="167" t="s">
        <v>547</v>
      </c>
      <c r="F198" s="168" t="s">
        <v>548</v>
      </c>
      <c r="G198" s="169" t="s">
        <v>144</v>
      </c>
      <c r="H198" s="170">
        <v>15</v>
      </c>
      <c r="I198" s="171"/>
      <c r="J198" s="172">
        <f t="shared" si="20"/>
        <v>0</v>
      </c>
      <c r="K198" s="168" t="s">
        <v>5</v>
      </c>
      <c r="L198" s="37"/>
      <c r="M198" s="173" t="s">
        <v>5</v>
      </c>
      <c r="N198" s="174" t="s">
        <v>42</v>
      </c>
      <c r="O198" s="38"/>
      <c r="P198" s="175">
        <f t="shared" si="21"/>
        <v>0</v>
      </c>
      <c r="Q198" s="175">
        <v>0</v>
      </c>
      <c r="R198" s="175">
        <f t="shared" si="22"/>
        <v>0</v>
      </c>
      <c r="S198" s="175">
        <v>0</v>
      </c>
      <c r="T198" s="176">
        <f t="shared" si="23"/>
        <v>0</v>
      </c>
      <c r="AR198" s="20" t="s">
        <v>179</v>
      </c>
      <c r="AT198" s="20" t="s">
        <v>125</v>
      </c>
      <c r="AU198" s="20" t="s">
        <v>81</v>
      </c>
      <c r="AY198" s="20" t="s">
        <v>122</v>
      </c>
      <c r="BE198" s="177">
        <f t="shared" si="24"/>
        <v>0</v>
      </c>
      <c r="BF198" s="177">
        <f t="shared" si="25"/>
        <v>0</v>
      </c>
      <c r="BG198" s="177">
        <f t="shared" si="26"/>
        <v>0</v>
      </c>
      <c r="BH198" s="177">
        <f t="shared" si="27"/>
        <v>0</v>
      </c>
      <c r="BI198" s="177">
        <f t="shared" si="28"/>
        <v>0</v>
      </c>
      <c r="BJ198" s="20" t="s">
        <v>79</v>
      </c>
      <c r="BK198" s="177">
        <f t="shared" si="29"/>
        <v>0</v>
      </c>
      <c r="BL198" s="20" t="s">
        <v>179</v>
      </c>
      <c r="BM198" s="20" t="s">
        <v>549</v>
      </c>
    </row>
    <row r="199" spans="2:65" s="1" customFormat="1" ht="25.5" customHeight="1">
      <c r="B199" s="165"/>
      <c r="C199" s="166" t="s">
        <v>550</v>
      </c>
      <c r="D199" s="166" t="s">
        <v>125</v>
      </c>
      <c r="E199" s="167" t="s">
        <v>551</v>
      </c>
      <c r="F199" s="168" t="s">
        <v>552</v>
      </c>
      <c r="G199" s="169" t="s">
        <v>415</v>
      </c>
      <c r="H199" s="170">
        <v>4</v>
      </c>
      <c r="I199" s="171"/>
      <c r="J199" s="172">
        <f t="shared" si="20"/>
        <v>0</v>
      </c>
      <c r="K199" s="168" t="s">
        <v>129</v>
      </c>
      <c r="L199" s="37"/>
      <c r="M199" s="173" t="s">
        <v>5</v>
      </c>
      <c r="N199" s="174" t="s">
        <v>42</v>
      </c>
      <c r="O199" s="38"/>
      <c r="P199" s="175">
        <f t="shared" si="21"/>
        <v>0</v>
      </c>
      <c r="Q199" s="175">
        <v>0</v>
      </c>
      <c r="R199" s="175">
        <f t="shared" si="22"/>
        <v>0</v>
      </c>
      <c r="S199" s="175">
        <v>9.1999999999999998E-3</v>
      </c>
      <c r="T199" s="176">
        <f t="shared" si="23"/>
        <v>3.6799999999999999E-2</v>
      </c>
      <c r="AR199" s="20" t="s">
        <v>179</v>
      </c>
      <c r="AT199" s="20" t="s">
        <v>125</v>
      </c>
      <c r="AU199" s="20" t="s">
        <v>81</v>
      </c>
      <c r="AY199" s="20" t="s">
        <v>122</v>
      </c>
      <c r="BE199" s="177">
        <f t="shared" si="24"/>
        <v>0</v>
      </c>
      <c r="BF199" s="177">
        <f t="shared" si="25"/>
        <v>0</v>
      </c>
      <c r="BG199" s="177">
        <f t="shared" si="26"/>
        <v>0</v>
      </c>
      <c r="BH199" s="177">
        <f t="shared" si="27"/>
        <v>0</v>
      </c>
      <c r="BI199" s="177">
        <f t="shared" si="28"/>
        <v>0</v>
      </c>
      <c r="BJ199" s="20" t="s">
        <v>79</v>
      </c>
      <c r="BK199" s="177">
        <f t="shared" si="29"/>
        <v>0</v>
      </c>
      <c r="BL199" s="20" t="s">
        <v>179</v>
      </c>
      <c r="BM199" s="20" t="s">
        <v>553</v>
      </c>
    </row>
    <row r="200" spans="2:65" s="1" customFormat="1" ht="25.5" customHeight="1">
      <c r="B200" s="165"/>
      <c r="C200" s="166" t="s">
        <v>554</v>
      </c>
      <c r="D200" s="166" t="s">
        <v>125</v>
      </c>
      <c r="E200" s="167" t="s">
        <v>555</v>
      </c>
      <c r="F200" s="168" t="s">
        <v>556</v>
      </c>
      <c r="G200" s="169" t="s">
        <v>415</v>
      </c>
      <c r="H200" s="170">
        <v>2</v>
      </c>
      <c r="I200" s="171"/>
      <c r="J200" s="172">
        <f t="shared" si="20"/>
        <v>0</v>
      </c>
      <c r="K200" s="168" t="s">
        <v>129</v>
      </c>
      <c r="L200" s="37"/>
      <c r="M200" s="173" t="s">
        <v>5</v>
      </c>
      <c r="N200" s="174" t="s">
        <v>42</v>
      </c>
      <c r="O200" s="38"/>
      <c r="P200" s="175">
        <f t="shared" si="21"/>
        <v>0</v>
      </c>
      <c r="Q200" s="175">
        <v>0</v>
      </c>
      <c r="R200" s="175">
        <f t="shared" si="22"/>
        <v>0</v>
      </c>
      <c r="S200" s="175">
        <v>3.4700000000000002E-2</v>
      </c>
      <c r="T200" s="176">
        <f t="shared" si="23"/>
        <v>6.9400000000000003E-2</v>
      </c>
      <c r="AR200" s="20" t="s">
        <v>179</v>
      </c>
      <c r="AT200" s="20" t="s">
        <v>125</v>
      </c>
      <c r="AU200" s="20" t="s">
        <v>81</v>
      </c>
      <c r="AY200" s="20" t="s">
        <v>122</v>
      </c>
      <c r="BE200" s="177">
        <f t="shared" si="24"/>
        <v>0</v>
      </c>
      <c r="BF200" s="177">
        <f t="shared" si="25"/>
        <v>0</v>
      </c>
      <c r="BG200" s="177">
        <f t="shared" si="26"/>
        <v>0</v>
      </c>
      <c r="BH200" s="177">
        <f t="shared" si="27"/>
        <v>0</v>
      </c>
      <c r="BI200" s="177">
        <f t="shared" si="28"/>
        <v>0</v>
      </c>
      <c r="BJ200" s="20" t="s">
        <v>79</v>
      </c>
      <c r="BK200" s="177">
        <f t="shared" si="29"/>
        <v>0</v>
      </c>
      <c r="BL200" s="20" t="s">
        <v>179</v>
      </c>
      <c r="BM200" s="20" t="s">
        <v>557</v>
      </c>
    </row>
    <row r="201" spans="2:65" s="1" customFormat="1" ht="16.5" customHeight="1">
      <c r="B201" s="165"/>
      <c r="C201" s="166" t="s">
        <v>558</v>
      </c>
      <c r="D201" s="166" t="s">
        <v>125</v>
      </c>
      <c r="E201" s="167" t="s">
        <v>559</v>
      </c>
      <c r="F201" s="168" t="s">
        <v>560</v>
      </c>
      <c r="G201" s="169" t="s">
        <v>415</v>
      </c>
      <c r="H201" s="170">
        <v>2</v>
      </c>
      <c r="I201" s="171"/>
      <c r="J201" s="172">
        <f t="shared" si="20"/>
        <v>0</v>
      </c>
      <c r="K201" s="168" t="s">
        <v>129</v>
      </c>
      <c r="L201" s="37"/>
      <c r="M201" s="173" t="s">
        <v>5</v>
      </c>
      <c r="N201" s="174" t="s">
        <v>42</v>
      </c>
      <c r="O201" s="38"/>
      <c r="P201" s="175">
        <f t="shared" si="21"/>
        <v>0</v>
      </c>
      <c r="Q201" s="175">
        <v>5.9000000000000003E-4</v>
      </c>
      <c r="R201" s="175">
        <f t="shared" si="22"/>
        <v>1.1800000000000001E-3</v>
      </c>
      <c r="S201" s="175">
        <v>0</v>
      </c>
      <c r="T201" s="176">
        <f t="shared" si="23"/>
        <v>0</v>
      </c>
      <c r="AR201" s="20" t="s">
        <v>179</v>
      </c>
      <c r="AT201" s="20" t="s">
        <v>125</v>
      </c>
      <c r="AU201" s="20" t="s">
        <v>81</v>
      </c>
      <c r="AY201" s="20" t="s">
        <v>122</v>
      </c>
      <c r="BE201" s="177">
        <f t="shared" si="24"/>
        <v>0</v>
      </c>
      <c r="BF201" s="177">
        <f t="shared" si="25"/>
        <v>0</v>
      </c>
      <c r="BG201" s="177">
        <f t="shared" si="26"/>
        <v>0</v>
      </c>
      <c r="BH201" s="177">
        <f t="shared" si="27"/>
        <v>0</v>
      </c>
      <c r="BI201" s="177">
        <f t="shared" si="28"/>
        <v>0</v>
      </c>
      <c r="BJ201" s="20" t="s">
        <v>79</v>
      </c>
      <c r="BK201" s="177">
        <f t="shared" si="29"/>
        <v>0</v>
      </c>
      <c r="BL201" s="20" t="s">
        <v>179</v>
      </c>
      <c r="BM201" s="20" t="s">
        <v>561</v>
      </c>
    </row>
    <row r="202" spans="2:65" s="1" customFormat="1" ht="16.5" customHeight="1">
      <c r="B202" s="165"/>
      <c r="C202" s="178" t="s">
        <v>562</v>
      </c>
      <c r="D202" s="178" t="s">
        <v>352</v>
      </c>
      <c r="E202" s="179" t="s">
        <v>563</v>
      </c>
      <c r="F202" s="180" t="s">
        <v>564</v>
      </c>
      <c r="G202" s="181" t="s">
        <v>289</v>
      </c>
      <c r="H202" s="182">
        <v>2</v>
      </c>
      <c r="I202" s="183"/>
      <c r="J202" s="184">
        <f t="shared" si="20"/>
        <v>0</v>
      </c>
      <c r="K202" s="180" t="s">
        <v>5</v>
      </c>
      <c r="L202" s="185"/>
      <c r="M202" s="186" t="s">
        <v>5</v>
      </c>
      <c r="N202" s="187" t="s">
        <v>42</v>
      </c>
      <c r="O202" s="38"/>
      <c r="P202" s="175">
        <f t="shared" si="21"/>
        <v>0</v>
      </c>
      <c r="Q202" s="175">
        <v>0</v>
      </c>
      <c r="R202" s="175">
        <f t="shared" si="22"/>
        <v>0</v>
      </c>
      <c r="S202" s="175">
        <v>0</v>
      </c>
      <c r="T202" s="176">
        <f t="shared" si="23"/>
        <v>0</v>
      </c>
      <c r="AR202" s="20" t="s">
        <v>258</v>
      </c>
      <c r="AT202" s="20" t="s">
        <v>352</v>
      </c>
      <c r="AU202" s="20" t="s">
        <v>81</v>
      </c>
      <c r="AY202" s="20" t="s">
        <v>122</v>
      </c>
      <c r="BE202" s="177">
        <f t="shared" si="24"/>
        <v>0</v>
      </c>
      <c r="BF202" s="177">
        <f t="shared" si="25"/>
        <v>0</v>
      </c>
      <c r="BG202" s="177">
        <f t="shared" si="26"/>
        <v>0</v>
      </c>
      <c r="BH202" s="177">
        <f t="shared" si="27"/>
        <v>0</v>
      </c>
      <c r="BI202" s="177">
        <f t="shared" si="28"/>
        <v>0</v>
      </c>
      <c r="BJ202" s="20" t="s">
        <v>79</v>
      </c>
      <c r="BK202" s="177">
        <f t="shared" si="29"/>
        <v>0</v>
      </c>
      <c r="BL202" s="20" t="s">
        <v>179</v>
      </c>
      <c r="BM202" s="20" t="s">
        <v>565</v>
      </c>
    </row>
    <row r="203" spans="2:65" s="1" customFormat="1" ht="25.5" customHeight="1">
      <c r="B203" s="165"/>
      <c r="C203" s="166" t="s">
        <v>566</v>
      </c>
      <c r="D203" s="166" t="s">
        <v>125</v>
      </c>
      <c r="E203" s="167" t="s">
        <v>567</v>
      </c>
      <c r="F203" s="168" t="s">
        <v>568</v>
      </c>
      <c r="G203" s="169" t="s">
        <v>159</v>
      </c>
      <c r="H203" s="170">
        <v>1.5</v>
      </c>
      <c r="I203" s="171"/>
      <c r="J203" s="172">
        <f t="shared" si="20"/>
        <v>0</v>
      </c>
      <c r="K203" s="168" t="s">
        <v>129</v>
      </c>
      <c r="L203" s="37"/>
      <c r="M203" s="173" t="s">
        <v>5</v>
      </c>
      <c r="N203" s="174" t="s">
        <v>42</v>
      </c>
      <c r="O203" s="38"/>
      <c r="P203" s="175">
        <f t="shared" si="21"/>
        <v>0</v>
      </c>
      <c r="Q203" s="175">
        <v>0</v>
      </c>
      <c r="R203" s="175">
        <f t="shared" si="22"/>
        <v>0</v>
      </c>
      <c r="S203" s="175">
        <v>0</v>
      </c>
      <c r="T203" s="176">
        <f t="shared" si="23"/>
        <v>0</v>
      </c>
      <c r="AR203" s="20" t="s">
        <v>179</v>
      </c>
      <c r="AT203" s="20" t="s">
        <v>125</v>
      </c>
      <c r="AU203" s="20" t="s">
        <v>81</v>
      </c>
      <c r="AY203" s="20" t="s">
        <v>122</v>
      </c>
      <c r="BE203" s="177">
        <f t="shared" si="24"/>
        <v>0</v>
      </c>
      <c r="BF203" s="177">
        <f t="shared" si="25"/>
        <v>0</v>
      </c>
      <c r="BG203" s="177">
        <f t="shared" si="26"/>
        <v>0</v>
      </c>
      <c r="BH203" s="177">
        <f t="shared" si="27"/>
        <v>0</v>
      </c>
      <c r="BI203" s="177">
        <f t="shared" si="28"/>
        <v>0</v>
      </c>
      <c r="BJ203" s="20" t="s">
        <v>79</v>
      </c>
      <c r="BK203" s="177">
        <f t="shared" si="29"/>
        <v>0</v>
      </c>
      <c r="BL203" s="20" t="s">
        <v>179</v>
      </c>
      <c r="BM203" s="20" t="s">
        <v>569</v>
      </c>
    </row>
    <row r="204" spans="2:65" s="1" customFormat="1" ht="16.5" customHeight="1">
      <c r="B204" s="165"/>
      <c r="C204" s="166" t="s">
        <v>570</v>
      </c>
      <c r="D204" s="166" t="s">
        <v>125</v>
      </c>
      <c r="E204" s="167" t="s">
        <v>571</v>
      </c>
      <c r="F204" s="168" t="s">
        <v>572</v>
      </c>
      <c r="G204" s="169" t="s">
        <v>144</v>
      </c>
      <c r="H204" s="170">
        <v>4</v>
      </c>
      <c r="I204" s="171"/>
      <c r="J204" s="172">
        <f t="shared" si="20"/>
        <v>0</v>
      </c>
      <c r="K204" s="168" t="s">
        <v>129</v>
      </c>
      <c r="L204" s="37"/>
      <c r="M204" s="173" t="s">
        <v>5</v>
      </c>
      <c r="N204" s="174" t="s">
        <v>42</v>
      </c>
      <c r="O204" s="38"/>
      <c r="P204" s="175">
        <f t="shared" si="21"/>
        <v>0</v>
      </c>
      <c r="Q204" s="175">
        <v>1.09E-3</v>
      </c>
      <c r="R204" s="175">
        <f t="shared" si="22"/>
        <v>4.3600000000000002E-3</v>
      </c>
      <c r="S204" s="175">
        <v>0</v>
      </c>
      <c r="T204" s="176">
        <f t="shared" si="23"/>
        <v>0</v>
      </c>
      <c r="AR204" s="20" t="s">
        <v>179</v>
      </c>
      <c r="AT204" s="20" t="s">
        <v>125</v>
      </c>
      <c r="AU204" s="20" t="s">
        <v>81</v>
      </c>
      <c r="AY204" s="20" t="s">
        <v>122</v>
      </c>
      <c r="BE204" s="177">
        <f t="shared" si="24"/>
        <v>0</v>
      </c>
      <c r="BF204" s="177">
        <f t="shared" si="25"/>
        <v>0</v>
      </c>
      <c r="BG204" s="177">
        <f t="shared" si="26"/>
        <v>0</v>
      </c>
      <c r="BH204" s="177">
        <f t="shared" si="27"/>
        <v>0</v>
      </c>
      <c r="BI204" s="177">
        <f t="shared" si="28"/>
        <v>0</v>
      </c>
      <c r="BJ204" s="20" t="s">
        <v>79</v>
      </c>
      <c r="BK204" s="177">
        <f t="shared" si="29"/>
        <v>0</v>
      </c>
      <c r="BL204" s="20" t="s">
        <v>179</v>
      </c>
      <c r="BM204" s="20" t="s">
        <v>573</v>
      </c>
    </row>
    <row r="205" spans="2:65" s="1" customFormat="1" ht="16.5" customHeight="1">
      <c r="B205" s="165"/>
      <c r="C205" s="166" t="s">
        <v>574</v>
      </c>
      <c r="D205" s="166" t="s">
        <v>125</v>
      </c>
      <c r="E205" s="167" t="s">
        <v>575</v>
      </c>
      <c r="F205" s="168" t="s">
        <v>576</v>
      </c>
      <c r="G205" s="169" t="s">
        <v>415</v>
      </c>
      <c r="H205" s="170">
        <v>27</v>
      </c>
      <c r="I205" s="171"/>
      <c r="J205" s="172">
        <f t="shared" si="20"/>
        <v>0</v>
      </c>
      <c r="K205" s="168" t="s">
        <v>129</v>
      </c>
      <c r="L205" s="37"/>
      <c r="M205" s="173" t="s">
        <v>5</v>
      </c>
      <c r="N205" s="174" t="s">
        <v>42</v>
      </c>
      <c r="O205" s="38"/>
      <c r="P205" s="175">
        <f t="shared" si="21"/>
        <v>0</v>
      </c>
      <c r="Q205" s="175">
        <v>0</v>
      </c>
      <c r="R205" s="175">
        <f t="shared" si="22"/>
        <v>0</v>
      </c>
      <c r="S205" s="175">
        <v>1.56E-3</v>
      </c>
      <c r="T205" s="176">
        <f t="shared" si="23"/>
        <v>4.2119999999999998E-2</v>
      </c>
      <c r="AR205" s="20" t="s">
        <v>179</v>
      </c>
      <c r="AT205" s="20" t="s">
        <v>125</v>
      </c>
      <c r="AU205" s="20" t="s">
        <v>81</v>
      </c>
      <c r="AY205" s="20" t="s">
        <v>122</v>
      </c>
      <c r="BE205" s="177">
        <f t="shared" si="24"/>
        <v>0</v>
      </c>
      <c r="BF205" s="177">
        <f t="shared" si="25"/>
        <v>0</v>
      </c>
      <c r="BG205" s="177">
        <f t="shared" si="26"/>
        <v>0</v>
      </c>
      <c r="BH205" s="177">
        <f t="shared" si="27"/>
        <v>0</v>
      </c>
      <c r="BI205" s="177">
        <f t="shared" si="28"/>
        <v>0</v>
      </c>
      <c r="BJ205" s="20" t="s">
        <v>79</v>
      </c>
      <c r="BK205" s="177">
        <f t="shared" si="29"/>
        <v>0</v>
      </c>
      <c r="BL205" s="20" t="s">
        <v>179</v>
      </c>
      <c r="BM205" s="20" t="s">
        <v>577</v>
      </c>
    </row>
    <row r="206" spans="2:65" s="1" customFormat="1" ht="25.5" customHeight="1">
      <c r="B206" s="165"/>
      <c r="C206" s="166" t="s">
        <v>578</v>
      </c>
      <c r="D206" s="166" t="s">
        <v>125</v>
      </c>
      <c r="E206" s="167" t="s">
        <v>579</v>
      </c>
      <c r="F206" s="168" t="s">
        <v>580</v>
      </c>
      <c r="G206" s="169" t="s">
        <v>415</v>
      </c>
      <c r="H206" s="170">
        <v>9</v>
      </c>
      <c r="I206" s="171"/>
      <c r="J206" s="172">
        <f t="shared" si="20"/>
        <v>0</v>
      </c>
      <c r="K206" s="168" t="s">
        <v>129</v>
      </c>
      <c r="L206" s="37"/>
      <c r="M206" s="173" t="s">
        <v>5</v>
      </c>
      <c r="N206" s="174" t="s">
        <v>42</v>
      </c>
      <c r="O206" s="38"/>
      <c r="P206" s="175">
        <f t="shared" si="21"/>
        <v>0</v>
      </c>
      <c r="Q206" s="175">
        <v>1.9599999999999999E-3</v>
      </c>
      <c r="R206" s="175">
        <f t="shared" si="22"/>
        <v>1.7639999999999999E-2</v>
      </c>
      <c r="S206" s="175">
        <v>0</v>
      </c>
      <c r="T206" s="176">
        <f t="shared" si="23"/>
        <v>0</v>
      </c>
      <c r="AR206" s="20" t="s">
        <v>179</v>
      </c>
      <c r="AT206" s="20" t="s">
        <v>125</v>
      </c>
      <c r="AU206" s="20" t="s">
        <v>81</v>
      </c>
      <c r="AY206" s="20" t="s">
        <v>122</v>
      </c>
      <c r="BE206" s="177">
        <f t="shared" si="24"/>
        <v>0</v>
      </c>
      <c r="BF206" s="177">
        <f t="shared" si="25"/>
        <v>0</v>
      </c>
      <c r="BG206" s="177">
        <f t="shared" si="26"/>
        <v>0</v>
      </c>
      <c r="BH206" s="177">
        <f t="shared" si="27"/>
        <v>0</v>
      </c>
      <c r="BI206" s="177">
        <f t="shared" si="28"/>
        <v>0</v>
      </c>
      <c r="BJ206" s="20" t="s">
        <v>79</v>
      </c>
      <c r="BK206" s="177">
        <f t="shared" si="29"/>
        <v>0</v>
      </c>
      <c r="BL206" s="20" t="s">
        <v>179</v>
      </c>
      <c r="BM206" s="20" t="s">
        <v>581</v>
      </c>
    </row>
    <row r="207" spans="2:65" s="1" customFormat="1" ht="16.5" customHeight="1">
      <c r="B207" s="165"/>
      <c r="C207" s="166" t="s">
        <v>582</v>
      </c>
      <c r="D207" s="166" t="s">
        <v>125</v>
      </c>
      <c r="E207" s="167" t="s">
        <v>583</v>
      </c>
      <c r="F207" s="168" t="s">
        <v>584</v>
      </c>
      <c r="G207" s="169" t="s">
        <v>415</v>
      </c>
      <c r="H207" s="170">
        <v>25</v>
      </c>
      <c r="I207" s="171"/>
      <c r="J207" s="172">
        <f t="shared" si="20"/>
        <v>0</v>
      </c>
      <c r="K207" s="168" t="s">
        <v>129</v>
      </c>
      <c r="L207" s="37"/>
      <c r="M207" s="173" t="s">
        <v>5</v>
      </c>
      <c r="N207" s="174" t="s">
        <v>42</v>
      </c>
      <c r="O207" s="38"/>
      <c r="P207" s="175">
        <f t="shared" si="21"/>
        <v>0</v>
      </c>
      <c r="Q207" s="175">
        <v>1.8E-3</v>
      </c>
      <c r="R207" s="175">
        <f t="shared" si="22"/>
        <v>4.4999999999999998E-2</v>
      </c>
      <c r="S207" s="175">
        <v>0</v>
      </c>
      <c r="T207" s="176">
        <f t="shared" si="23"/>
        <v>0</v>
      </c>
      <c r="AR207" s="20" t="s">
        <v>179</v>
      </c>
      <c r="AT207" s="20" t="s">
        <v>125</v>
      </c>
      <c r="AU207" s="20" t="s">
        <v>81</v>
      </c>
      <c r="AY207" s="20" t="s">
        <v>122</v>
      </c>
      <c r="BE207" s="177">
        <f t="shared" si="24"/>
        <v>0</v>
      </c>
      <c r="BF207" s="177">
        <f t="shared" si="25"/>
        <v>0</v>
      </c>
      <c r="BG207" s="177">
        <f t="shared" si="26"/>
        <v>0</v>
      </c>
      <c r="BH207" s="177">
        <f t="shared" si="27"/>
        <v>0</v>
      </c>
      <c r="BI207" s="177">
        <f t="shared" si="28"/>
        <v>0</v>
      </c>
      <c r="BJ207" s="20" t="s">
        <v>79</v>
      </c>
      <c r="BK207" s="177">
        <f t="shared" si="29"/>
        <v>0</v>
      </c>
      <c r="BL207" s="20" t="s">
        <v>179</v>
      </c>
      <c r="BM207" s="20" t="s">
        <v>585</v>
      </c>
    </row>
    <row r="208" spans="2:65" s="1" customFormat="1" ht="16.5" customHeight="1">
      <c r="B208" s="165"/>
      <c r="C208" s="166" t="s">
        <v>586</v>
      </c>
      <c r="D208" s="166" t="s">
        <v>125</v>
      </c>
      <c r="E208" s="167" t="s">
        <v>587</v>
      </c>
      <c r="F208" s="168" t="s">
        <v>588</v>
      </c>
      <c r="G208" s="169" t="s">
        <v>415</v>
      </c>
      <c r="H208" s="170">
        <v>7</v>
      </c>
      <c r="I208" s="171"/>
      <c r="J208" s="172">
        <f t="shared" si="20"/>
        <v>0</v>
      </c>
      <c r="K208" s="168" t="s">
        <v>129</v>
      </c>
      <c r="L208" s="37"/>
      <c r="M208" s="173" t="s">
        <v>5</v>
      </c>
      <c r="N208" s="174" t="s">
        <v>42</v>
      </c>
      <c r="O208" s="38"/>
      <c r="P208" s="175">
        <f t="shared" si="21"/>
        <v>0</v>
      </c>
      <c r="Q208" s="175">
        <v>1.8400000000000001E-3</v>
      </c>
      <c r="R208" s="175">
        <f t="shared" si="22"/>
        <v>1.2880000000000001E-2</v>
      </c>
      <c r="S208" s="175">
        <v>0</v>
      </c>
      <c r="T208" s="176">
        <f t="shared" si="23"/>
        <v>0</v>
      </c>
      <c r="AR208" s="20" t="s">
        <v>179</v>
      </c>
      <c r="AT208" s="20" t="s">
        <v>125</v>
      </c>
      <c r="AU208" s="20" t="s">
        <v>81</v>
      </c>
      <c r="AY208" s="20" t="s">
        <v>122</v>
      </c>
      <c r="BE208" s="177">
        <f t="shared" si="24"/>
        <v>0</v>
      </c>
      <c r="BF208" s="177">
        <f t="shared" si="25"/>
        <v>0</v>
      </c>
      <c r="BG208" s="177">
        <f t="shared" si="26"/>
        <v>0</v>
      </c>
      <c r="BH208" s="177">
        <f t="shared" si="27"/>
        <v>0</v>
      </c>
      <c r="BI208" s="177">
        <f t="shared" si="28"/>
        <v>0</v>
      </c>
      <c r="BJ208" s="20" t="s">
        <v>79</v>
      </c>
      <c r="BK208" s="177">
        <f t="shared" si="29"/>
        <v>0</v>
      </c>
      <c r="BL208" s="20" t="s">
        <v>179</v>
      </c>
      <c r="BM208" s="20" t="s">
        <v>589</v>
      </c>
    </row>
    <row r="209" spans="2:65" s="1" customFormat="1" ht="16.5" customHeight="1">
      <c r="B209" s="165"/>
      <c r="C209" s="166" t="s">
        <v>590</v>
      </c>
      <c r="D209" s="166" t="s">
        <v>125</v>
      </c>
      <c r="E209" s="167" t="s">
        <v>591</v>
      </c>
      <c r="F209" s="168" t="s">
        <v>592</v>
      </c>
      <c r="G209" s="169" t="s">
        <v>144</v>
      </c>
      <c r="H209" s="170">
        <v>7</v>
      </c>
      <c r="I209" s="171"/>
      <c r="J209" s="172">
        <f t="shared" si="20"/>
        <v>0</v>
      </c>
      <c r="K209" s="168" t="s">
        <v>129</v>
      </c>
      <c r="L209" s="37"/>
      <c r="M209" s="173" t="s">
        <v>5</v>
      </c>
      <c r="N209" s="174" t="s">
        <v>42</v>
      </c>
      <c r="O209" s="38"/>
      <c r="P209" s="175">
        <f t="shared" si="21"/>
        <v>0</v>
      </c>
      <c r="Q209" s="175">
        <v>1.2999999999999999E-4</v>
      </c>
      <c r="R209" s="175">
        <f t="shared" si="22"/>
        <v>9.0999999999999989E-4</v>
      </c>
      <c r="S209" s="175">
        <v>0</v>
      </c>
      <c r="T209" s="176">
        <f t="shared" si="23"/>
        <v>0</v>
      </c>
      <c r="AR209" s="20" t="s">
        <v>179</v>
      </c>
      <c r="AT209" s="20" t="s">
        <v>125</v>
      </c>
      <c r="AU209" s="20" t="s">
        <v>81</v>
      </c>
      <c r="AY209" s="20" t="s">
        <v>122</v>
      </c>
      <c r="BE209" s="177">
        <f t="shared" si="24"/>
        <v>0</v>
      </c>
      <c r="BF209" s="177">
        <f t="shared" si="25"/>
        <v>0</v>
      </c>
      <c r="BG209" s="177">
        <f t="shared" si="26"/>
        <v>0</v>
      </c>
      <c r="BH209" s="177">
        <f t="shared" si="27"/>
        <v>0</v>
      </c>
      <c r="BI209" s="177">
        <f t="shared" si="28"/>
        <v>0</v>
      </c>
      <c r="BJ209" s="20" t="s">
        <v>79</v>
      </c>
      <c r="BK209" s="177">
        <f t="shared" si="29"/>
        <v>0</v>
      </c>
      <c r="BL209" s="20" t="s">
        <v>179</v>
      </c>
      <c r="BM209" s="20" t="s">
        <v>593</v>
      </c>
    </row>
    <row r="210" spans="2:65" s="1" customFormat="1" ht="16.5" customHeight="1">
      <c r="B210" s="165"/>
      <c r="C210" s="166" t="s">
        <v>594</v>
      </c>
      <c r="D210" s="166" t="s">
        <v>125</v>
      </c>
      <c r="E210" s="167" t="s">
        <v>595</v>
      </c>
      <c r="F210" s="168" t="s">
        <v>596</v>
      </c>
      <c r="G210" s="169" t="s">
        <v>144</v>
      </c>
      <c r="H210" s="170">
        <v>22</v>
      </c>
      <c r="I210" s="171"/>
      <c r="J210" s="172">
        <f t="shared" si="20"/>
        <v>0</v>
      </c>
      <c r="K210" s="168" t="s">
        <v>129</v>
      </c>
      <c r="L210" s="37"/>
      <c r="M210" s="173" t="s">
        <v>5</v>
      </c>
      <c r="N210" s="174" t="s">
        <v>42</v>
      </c>
      <c r="O210" s="38"/>
      <c r="P210" s="175">
        <f t="shared" si="21"/>
        <v>0</v>
      </c>
      <c r="Q210" s="175">
        <v>0</v>
      </c>
      <c r="R210" s="175">
        <f t="shared" si="22"/>
        <v>0</v>
      </c>
      <c r="S210" s="175">
        <v>8.5999999999999998E-4</v>
      </c>
      <c r="T210" s="176">
        <f t="shared" si="23"/>
        <v>1.8919999999999999E-2</v>
      </c>
      <c r="AR210" s="20" t="s">
        <v>179</v>
      </c>
      <c r="AT210" s="20" t="s">
        <v>125</v>
      </c>
      <c r="AU210" s="20" t="s">
        <v>81</v>
      </c>
      <c r="AY210" s="20" t="s">
        <v>122</v>
      </c>
      <c r="BE210" s="177">
        <f t="shared" si="24"/>
        <v>0</v>
      </c>
      <c r="BF210" s="177">
        <f t="shared" si="25"/>
        <v>0</v>
      </c>
      <c r="BG210" s="177">
        <f t="shared" si="26"/>
        <v>0</v>
      </c>
      <c r="BH210" s="177">
        <f t="shared" si="27"/>
        <v>0</v>
      </c>
      <c r="BI210" s="177">
        <f t="shared" si="28"/>
        <v>0</v>
      </c>
      <c r="BJ210" s="20" t="s">
        <v>79</v>
      </c>
      <c r="BK210" s="177">
        <f t="shared" si="29"/>
        <v>0</v>
      </c>
      <c r="BL210" s="20" t="s">
        <v>179</v>
      </c>
      <c r="BM210" s="20" t="s">
        <v>597</v>
      </c>
    </row>
    <row r="211" spans="2:65" s="1" customFormat="1" ht="16.5" customHeight="1">
      <c r="B211" s="165"/>
      <c r="C211" s="166" t="s">
        <v>598</v>
      </c>
      <c r="D211" s="166" t="s">
        <v>125</v>
      </c>
      <c r="E211" s="167" t="s">
        <v>599</v>
      </c>
      <c r="F211" s="168" t="s">
        <v>600</v>
      </c>
      <c r="G211" s="169" t="s">
        <v>144</v>
      </c>
      <c r="H211" s="170">
        <v>6</v>
      </c>
      <c r="I211" s="171"/>
      <c r="J211" s="172">
        <f t="shared" si="20"/>
        <v>0</v>
      </c>
      <c r="K211" s="168" t="s">
        <v>129</v>
      </c>
      <c r="L211" s="37"/>
      <c r="M211" s="173" t="s">
        <v>5</v>
      </c>
      <c r="N211" s="174" t="s">
        <v>42</v>
      </c>
      <c r="O211" s="38"/>
      <c r="P211" s="175">
        <f t="shared" si="21"/>
        <v>0</v>
      </c>
      <c r="Q211" s="175">
        <v>1.6000000000000001E-4</v>
      </c>
      <c r="R211" s="175">
        <f t="shared" si="22"/>
        <v>9.6000000000000013E-4</v>
      </c>
      <c r="S211" s="175">
        <v>0</v>
      </c>
      <c r="T211" s="176">
        <f t="shared" si="23"/>
        <v>0</v>
      </c>
      <c r="AR211" s="20" t="s">
        <v>179</v>
      </c>
      <c r="AT211" s="20" t="s">
        <v>125</v>
      </c>
      <c r="AU211" s="20" t="s">
        <v>81</v>
      </c>
      <c r="AY211" s="20" t="s">
        <v>122</v>
      </c>
      <c r="BE211" s="177">
        <f t="shared" si="24"/>
        <v>0</v>
      </c>
      <c r="BF211" s="177">
        <f t="shared" si="25"/>
        <v>0</v>
      </c>
      <c r="BG211" s="177">
        <f t="shared" si="26"/>
        <v>0</v>
      </c>
      <c r="BH211" s="177">
        <f t="shared" si="27"/>
        <v>0</v>
      </c>
      <c r="BI211" s="177">
        <f t="shared" si="28"/>
        <v>0</v>
      </c>
      <c r="BJ211" s="20" t="s">
        <v>79</v>
      </c>
      <c r="BK211" s="177">
        <f t="shared" si="29"/>
        <v>0</v>
      </c>
      <c r="BL211" s="20" t="s">
        <v>179</v>
      </c>
      <c r="BM211" s="20" t="s">
        <v>601</v>
      </c>
    </row>
    <row r="212" spans="2:65" s="1" customFormat="1" ht="16.5" customHeight="1">
      <c r="B212" s="165"/>
      <c r="C212" s="166" t="s">
        <v>602</v>
      </c>
      <c r="D212" s="166" t="s">
        <v>125</v>
      </c>
      <c r="E212" s="167" t="s">
        <v>603</v>
      </c>
      <c r="F212" s="168" t="s">
        <v>604</v>
      </c>
      <c r="G212" s="169" t="s">
        <v>144</v>
      </c>
      <c r="H212" s="170">
        <v>26</v>
      </c>
      <c r="I212" s="171"/>
      <c r="J212" s="172">
        <f t="shared" si="20"/>
        <v>0</v>
      </c>
      <c r="K212" s="168" t="s">
        <v>129</v>
      </c>
      <c r="L212" s="37"/>
      <c r="M212" s="173" t="s">
        <v>5</v>
      </c>
      <c r="N212" s="174" t="s">
        <v>42</v>
      </c>
      <c r="O212" s="38"/>
      <c r="P212" s="175">
        <f t="shared" si="21"/>
        <v>0</v>
      </c>
      <c r="Q212" s="175">
        <v>1.3999999999999999E-4</v>
      </c>
      <c r="R212" s="175">
        <f t="shared" si="22"/>
        <v>3.6399999999999996E-3</v>
      </c>
      <c r="S212" s="175">
        <v>0</v>
      </c>
      <c r="T212" s="176">
        <f t="shared" si="23"/>
        <v>0</v>
      </c>
      <c r="AR212" s="20" t="s">
        <v>179</v>
      </c>
      <c r="AT212" s="20" t="s">
        <v>125</v>
      </c>
      <c r="AU212" s="20" t="s">
        <v>81</v>
      </c>
      <c r="AY212" s="20" t="s">
        <v>122</v>
      </c>
      <c r="BE212" s="177">
        <f t="shared" si="24"/>
        <v>0</v>
      </c>
      <c r="BF212" s="177">
        <f t="shared" si="25"/>
        <v>0</v>
      </c>
      <c r="BG212" s="177">
        <f t="shared" si="26"/>
        <v>0</v>
      </c>
      <c r="BH212" s="177">
        <f t="shared" si="27"/>
        <v>0</v>
      </c>
      <c r="BI212" s="177">
        <f t="shared" si="28"/>
        <v>0</v>
      </c>
      <c r="BJ212" s="20" t="s">
        <v>79</v>
      </c>
      <c r="BK212" s="177">
        <f t="shared" si="29"/>
        <v>0</v>
      </c>
      <c r="BL212" s="20" t="s">
        <v>179</v>
      </c>
      <c r="BM212" s="20" t="s">
        <v>605</v>
      </c>
    </row>
    <row r="213" spans="2:65" s="1" customFormat="1" ht="16.5" customHeight="1">
      <c r="B213" s="165"/>
      <c r="C213" s="166" t="s">
        <v>606</v>
      </c>
      <c r="D213" s="166" t="s">
        <v>125</v>
      </c>
      <c r="E213" s="167" t="s">
        <v>607</v>
      </c>
      <c r="F213" s="168" t="s">
        <v>608</v>
      </c>
      <c r="G213" s="169" t="s">
        <v>144</v>
      </c>
      <c r="H213" s="170">
        <v>20</v>
      </c>
      <c r="I213" s="171"/>
      <c r="J213" s="172">
        <f t="shared" si="20"/>
        <v>0</v>
      </c>
      <c r="K213" s="168" t="s">
        <v>129</v>
      </c>
      <c r="L213" s="37"/>
      <c r="M213" s="173" t="s">
        <v>5</v>
      </c>
      <c r="N213" s="174" t="s">
        <v>42</v>
      </c>
      <c r="O213" s="38"/>
      <c r="P213" s="175">
        <f t="shared" si="21"/>
        <v>0</v>
      </c>
      <c r="Q213" s="175">
        <v>0</v>
      </c>
      <c r="R213" s="175">
        <f t="shared" si="22"/>
        <v>0</v>
      </c>
      <c r="S213" s="175">
        <v>8.4999999999999995E-4</v>
      </c>
      <c r="T213" s="176">
        <f t="shared" si="23"/>
        <v>1.6999999999999998E-2</v>
      </c>
      <c r="AR213" s="20" t="s">
        <v>179</v>
      </c>
      <c r="AT213" s="20" t="s">
        <v>125</v>
      </c>
      <c r="AU213" s="20" t="s">
        <v>81</v>
      </c>
      <c r="AY213" s="20" t="s">
        <v>122</v>
      </c>
      <c r="BE213" s="177">
        <f t="shared" si="24"/>
        <v>0</v>
      </c>
      <c r="BF213" s="177">
        <f t="shared" si="25"/>
        <v>0</v>
      </c>
      <c r="BG213" s="177">
        <f t="shared" si="26"/>
        <v>0</v>
      </c>
      <c r="BH213" s="177">
        <f t="shared" si="27"/>
        <v>0</v>
      </c>
      <c r="BI213" s="177">
        <f t="shared" si="28"/>
        <v>0</v>
      </c>
      <c r="BJ213" s="20" t="s">
        <v>79</v>
      </c>
      <c r="BK213" s="177">
        <f t="shared" si="29"/>
        <v>0</v>
      </c>
      <c r="BL213" s="20" t="s">
        <v>179</v>
      </c>
      <c r="BM213" s="20" t="s">
        <v>609</v>
      </c>
    </row>
    <row r="214" spans="2:65" s="1" customFormat="1" ht="16.5" customHeight="1">
      <c r="B214" s="165"/>
      <c r="C214" s="166" t="s">
        <v>610</v>
      </c>
      <c r="D214" s="166" t="s">
        <v>125</v>
      </c>
      <c r="E214" s="167" t="s">
        <v>611</v>
      </c>
      <c r="F214" s="168" t="s">
        <v>612</v>
      </c>
      <c r="G214" s="169" t="s">
        <v>144</v>
      </c>
      <c r="H214" s="170">
        <v>26</v>
      </c>
      <c r="I214" s="171"/>
      <c r="J214" s="172">
        <f t="shared" si="20"/>
        <v>0</v>
      </c>
      <c r="K214" s="168" t="s">
        <v>129</v>
      </c>
      <c r="L214" s="37"/>
      <c r="M214" s="173" t="s">
        <v>5</v>
      </c>
      <c r="N214" s="174" t="s">
        <v>42</v>
      </c>
      <c r="O214" s="38"/>
      <c r="P214" s="175">
        <f t="shared" si="21"/>
        <v>0</v>
      </c>
      <c r="Q214" s="175">
        <v>2.3000000000000001E-4</v>
      </c>
      <c r="R214" s="175">
        <f t="shared" si="22"/>
        <v>5.9800000000000001E-3</v>
      </c>
      <c r="S214" s="175">
        <v>0</v>
      </c>
      <c r="T214" s="176">
        <f t="shared" si="23"/>
        <v>0</v>
      </c>
      <c r="AR214" s="20" t="s">
        <v>179</v>
      </c>
      <c r="AT214" s="20" t="s">
        <v>125</v>
      </c>
      <c r="AU214" s="20" t="s">
        <v>81</v>
      </c>
      <c r="AY214" s="20" t="s">
        <v>122</v>
      </c>
      <c r="BE214" s="177">
        <f t="shared" si="24"/>
        <v>0</v>
      </c>
      <c r="BF214" s="177">
        <f t="shared" si="25"/>
        <v>0</v>
      </c>
      <c r="BG214" s="177">
        <f t="shared" si="26"/>
        <v>0</v>
      </c>
      <c r="BH214" s="177">
        <f t="shared" si="27"/>
        <v>0</v>
      </c>
      <c r="BI214" s="177">
        <f t="shared" si="28"/>
        <v>0</v>
      </c>
      <c r="BJ214" s="20" t="s">
        <v>79</v>
      </c>
      <c r="BK214" s="177">
        <f t="shared" si="29"/>
        <v>0</v>
      </c>
      <c r="BL214" s="20" t="s">
        <v>179</v>
      </c>
      <c r="BM214" s="20" t="s">
        <v>613</v>
      </c>
    </row>
    <row r="215" spans="2:65" s="1" customFormat="1" ht="25.5" customHeight="1">
      <c r="B215" s="165"/>
      <c r="C215" s="166" t="s">
        <v>614</v>
      </c>
      <c r="D215" s="166" t="s">
        <v>125</v>
      </c>
      <c r="E215" s="167" t="s">
        <v>615</v>
      </c>
      <c r="F215" s="168" t="s">
        <v>616</v>
      </c>
      <c r="G215" s="169" t="s">
        <v>144</v>
      </c>
      <c r="H215" s="170">
        <v>1</v>
      </c>
      <c r="I215" s="171"/>
      <c r="J215" s="172">
        <f t="shared" si="20"/>
        <v>0</v>
      </c>
      <c r="K215" s="168" t="s">
        <v>129</v>
      </c>
      <c r="L215" s="37"/>
      <c r="M215" s="173" t="s">
        <v>5</v>
      </c>
      <c r="N215" s="174" t="s">
        <v>42</v>
      </c>
      <c r="O215" s="38"/>
      <c r="P215" s="175">
        <f t="shared" si="21"/>
        <v>0</v>
      </c>
      <c r="Q215" s="175">
        <v>5.1999999999999995E-4</v>
      </c>
      <c r="R215" s="175">
        <f t="shared" si="22"/>
        <v>5.1999999999999995E-4</v>
      </c>
      <c r="S215" s="175">
        <v>0</v>
      </c>
      <c r="T215" s="176">
        <f t="shared" si="23"/>
        <v>0</v>
      </c>
      <c r="AR215" s="20" t="s">
        <v>179</v>
      </c>
      <c r="AT215" s="20" t="s">
        <v>125</v>
      </c>
      <c r="AU215" s="20" t="s">
        <v>81</v>
      </c>
      <c r="AY215" s="20" t="s">
        <v>122</v>
      </c>
      <c r="BE215" s="177">
        <f t="shared" si="24"/>
        <v>0</v>
      </c>
      <c r="BF215" s="177">
        <f t="shared" si="25"/>
        <v>0</v>
      </c>
      <c r="BG215" s="177">
        <f t="shared" si="26"/>
        <v>0</v>
      </c>
      <c r="BH215" s="177">
        <f t="shared" si="27"/>
        <v>0</v>
      </c>
      <c r="BI215" s="177">
        <f t="shared" si="28"/>
        <v>0</v>
      </c>
      <c r="BJ215" s="20" t="s">
        <v>79</v>
      </c>
      <c r="BK215" s="177">
        <f t="shared" si="29"/>
        <v>0</v>
      </c>
      <c r="BL215" s="20" t="s">
        <v>179</v>
      </c>
      <c r="BM215" s="20" t="s">
        <v>617</v>
      </c>
    </row>
    <row r="216" spans="2:65" s="1" customFormat="1" ht="16.5" customHeight="1">
      <c r="B216" s="165"/>
      <c r="C216" s="166" t="s">
        <v>618</v>
      </c>
      <c r="D216" s="166" t="s">
        <v>125</v>
      </c>
      <c r="E216" s="167" t="s">
        <v>619</v>
      </c>
      <c r="F216" s="168" t="s">
        <v>620</v>
      </c>
      <c r="G216" s="169" t="s">
        <v>144</v>
      </c>
      <c r="H216" s="170">
        <v>6</v>
      </c>
      <c r="I216" s="171"/>
      <c r="J216" s="172">
        <f t="shared" si="20"/>
        <v>0</v>
      </c>
      <c r="K216" s="168" t="s">
        <v>129</v>
      </c>
      <c r="L216" s="37"/>
      <c r="M216" s="173" t="s">
        <v>5</v>
      </c>
      <c r="N216" s="174" t="s">
        <v>42</v>
      </c>
      <c r="O216" s="38"/>
      <c r="P216" s="175">
        <f t="shared" si="21"/>
        <v>0</v>
      </c>
      <c r="Q216" s="175">
        <v>2.7999999999999998E-4</v>
      </c>
      <c r="R216" s="175">
        <f t="shared" si="22"/>
        <v>1.6799999999999999E-3</v>
      </c>
      <c r="S216" s="175">
        <v>0</v>
      </c>
      <c r="T216" s="176">
        <f t="shared" si="23"/>
        <v>0</v>
      </c>
      <c r="AR216" s="20" t="s">
        <v>179</v>
      </c>
      <c r="AT216" s="20" t="s">
        <v>125</v>
      </c>
      <c r="AU216" s="20" t="s">
        <v>81</v>
      </c>
      <c r="AY216" s="20" t="s">
        <v>122</v>
      </c>
      <c r="BE216" s="177">
        <f t="shared" si="24"/>
        <v>0</v>
      </c>
      <c r="BF216" s="177">
        <f t="shared" si="25"/>
        <v>0</v>
      </c>
      <c r="BG216" s="177">
        <f t="shared" si="26"/>
        <v>0</v>
      </c>
      <c r="BH216" s="177">
        <f t="shared" si="27"/>
        <v>0</v>
      </c>
      <c r="BI216" s="177">
        <f t="shared" si="28"/>
        <v>0</v>
      </c>
      <c r="BJ216" s="20" t="s">
        <v>79</v>
      </c>
      <c r="BK216" s="177">
        <f t="shared" si="29"/>
        <v>0</v>
      </c>
      <c r="BL216" s="20" t="s">
        <v>179</v>
      </c>
      <c r="BM216" s="20" t="s">
        <v>621</v>
      </c>
    </row>
    <row r="217" spans="2:65" s="1" customFormat="1" ht="38.25" customHeight="1">
      <c r="B217" s="165"/>
      <c r="C217" s="166" t="s">
        <v>622</v>
      </c>
      <c r="D217" s="166" t="s">
        <v>125</v>
      </c>
      <c r="E217" s="167" t="s">
        <v>623</v>
      </c>
      <c r="F217" s="168" t="s">
        <v>624</v>
      </c>
      <c r="G217" s="169" t="s">
        <v>159</v>
      </c>
      <c r="H217" s="170">
        <v>0.91</v>
      </c>
      <c r="I217" s="171"/>
      <c r="J217" s="172">
        <f t="shared" si="20"/>
        <v>0</v>
      </c>
      <c r="K217" s="168" t="s">
        <v>129</v>
      </c>
      <c r="L217" s="37"/>
      <c r="M217" s="173" t="s">
        <v>5</v>
      </c>
      <c r="N217" s="174" t="s">
        <v>42</v>
      </c>
      <c r="O217" s="38"/>
      <c r="P217" s="175">
        <f t="shared" si="21"/>
        <v>0</v>
      </c>
      <c r="Q217" s="175">
        <v>0</v>
      </c>
      <c r="R217" s="175">
        <f t="shared" si="22"/>
        <v>0</v>
      </c>
      <c r="S217" s="175">
        <v>0</v>
      </c>
      <c r="T217" s="176">
        <f t="shared" si="23"/>
        <v>0</v>
      </c>
      <c r="AR217" s="20" t="s">
        <v>179</v>
      </c>
      <c r="AT217" s="20" t="s">
        <v>125</v>
      </c>
      <c r="AU217" s="20" t="s">
        <v>81</v>
      </c>
      <c r="AY217" s="20" t="s">
        <v>122</v>
      </c>
      <c r="BE217" s="177">
        <f t="shared" si="24"/>
        <v>0</v>
      </c>
      <c r="BF217" s="177">
        <f t="shared" si="25"/>
        <v>0</v>
      </c>
      <c r="BG217" s="177">
        <f t="shared" si="26"/>
        <v>0</v>
      </c>
      <c r="BH217" s="177">
        <f t="shared" si="27"/>
        <v>0</v>
      </c>
      <c r="BI217" s="177">
        <f t="shared" si="28"/>
        <v>0</v>
      </c>
      <c r="BJ217" s="20" t="s">
        <v>79</v>
      </c>
      <c r="BK217" s="177">
        <f t="shared" si="29"/>
        <v>0</v>
      </c>
      <c r="BL217" s="20" t="s">
        <v>179</v>
      </c>
      <c r="BM217" s="20" t="s">
        <v>625</v>
      </c>
    </row>
    <row r="218" spans="2:65" s="1" customFormat="1" ht="38.25" customHeight="1">
      <c r="B218" s="165"/>
      <c r="C218" s="166" t="s">
        <v>626</v>
      </c>
      <c r="D218" s="166" t="s">
        <v>125</v>
      </c>
      <c r="E218" s="167" t="s">
        <v>627</v>
      </c>
      <c r="F218" s="168" t="s">
        <v>628</v>
      </c>
      <c r="G218" s="169" t="s">
        <v>159</v>
      </c>
      <c r="H218" s="170">
        <v>0.91</v>
      </c>
      <c r="I218" s="171"/>
      <c r="J218" s="172">
        <f t="shared" si="20"/>
        <v>0</v>
      </c>
      <c r="K218" s="168" t="s">
        <v>129</v>
      </c>
      <c r="L218" s="37"/>
      <c r="M218" s="173" t="s">
        <v>5</v>
      </c>
      <c r="N218" s="174" t="s">
        <v>42</v>
      </c>
      <c r="O218" s="38"/>
      <c r="P218" s="175">
        <f t="shared" si="21"/>
        <v>0</v>
      </c>
      <c r="Q218" s="175">
        <v>0</v>
      </c>
      <c r="R218" s="175">
        <f t="shared" si="22"/>
        <v>0</v>
      </c>
      <c r="S218" s="175">
        <v>0</v>
      </c>
      <c r="T218" s="176">
        <f t="shared" si="23"/>
        <v>0</v>
      </c>
      <c r="AR218" s="20" t="s">
        <v>179</v>
      </c>
      <c r="AT218" s="20" t="s">
        <v>125</v>
      </c>
      <c r="AU218" s="20" t="s">
        <v>81</v>
      </c>
      <c r="AY218" s="20" t="s">
        <v>122</v>
      </c>
      <c r="BE218" s="177">
        <f t="shared" si="24"/>
        <v>0</v>
      </c>
      <c r="BF218" s="177">
        <f t="shared" si="25"/>
        <v>0</v>
      </c>
      <c r="BG218" s="177">
        <f t="shared" si="26"/>
        <v>0</v>
      </c>
      <c r="BH218" s="177">
        <f t="shared" si="27"/>
        <v>0</v>
      </c>
      <c r="BI218" s="177">
        <f t="shared" si="28"/>
        <v>0</v>
      </c>
      <c r="BJ218" s="20" t="s">
        <v>79</v>
      </c>
      <c r="BK218" s="177">
        <f t="shared" si="29"/>
        <v>0</v>
      </c>
      <c r="BL218" s="20" t="s">
        <v>179</v>
      </c>
      <c r="BM218" s="20" t="s">
        <v>629</v>
      </c>
    </row>
    <row r="219" spans="2:65" s="10" customFormat="1" ht="29.85" customHeight="1">
      <c r="B219" s="152"/>
      <c r="D219" s="153" t="s">
        <v>70</v>
      </c>
      <c r="E219" s="163" t="s">
        <v>630</v>
      </c>
      <c r="F219" s="163" t="s">
        <v>631</v>
      </c>
      <c r="I219" s="155"/>
      <c r="J219" s="164">
        <f>BK219</f>
        <v>0</v>
      </c>
      <c r="L219" s="152"/>
      <c r="M219" s="157"/>
      <c r="N219" s="158"/>
      <c r="O219" s="158"/>
      <c r="P219" s="159">
        <f>SUM(P220:P225)</f>
        <v>0</v>
      </c>
      <c r="Q219" s="158"/>
      <c r="R219" s="159">
        <f>SUM(R220:R225)</f>
        <v>0.14074999999999999</v>
      </c>
      <c r="S219" s="158"/>
      <c r="T219" s="160">
        <f>SUM(T220:T225)</f>
        <v>0</v>
      </c>
      <c r="AR219" s="153" t="s">
        <v>81</v>
      </c>
      <c r="AT219" s="161" t="s">
        <v>70</v>
      </c>
      <c r="AU219" s="161" t="s">
        <v>79</v>
      </c>
      <c r="AY219" s="153" t="s">
        <v>122</v>
      </c>
      <c r="BK219" s="162">
        <f>SUM(BK220:BK225)</f>
        <v>0</v>
      </c>
    </row>
    <row r="220" spans="2:65" s="1" customFormat="1" ht="25.5" customHeight="1">
      <c r="B220" s="165"/>
      <c r="C220" s="166" t="s">
        <v>632</v>
      </c>
      <c r="D220" s="166" t="s">
        <v>125</v>
      </c>
      <c r="E220" s="167" t="s">
        <v>633</v>
      </c>
      <c r="F220" s="168" t="s">
        <v>634</v>
      </c>
      <c r="G220" s="169" t="s">
        <v>415</v>
      </c>
      <c r="H220" s="170">
        <v>5</v>
      </c>
      <c r="I220" s="171"/>
      <c r="J220" s="172">
        <f t="shared" ref="J220:J225" si="30">ROUND(I220*H220,2)</f>
        <v>0</v>
      </c>
      <c r="K220" s="168" t="s">
        <v>129</v>
      </c>
      <c r="L220" s="37"/>
      <c r="M220" s="173" t="s">
        <v>5</v>
      </c>
      <c r="N220" s="174" t="s">
        <v>42</v>
      </c>
      <c r="O220" s="38"/>
      <c r="P220" s="175">
        <f t="shared" ref="P220:P225" si="31">O220*H220</f>
        <v>0</v>
      </c>
      <c r="Q220" s="175">
        <v>9.1999999999999998E-3</v>
      </c>
      <c r="R220" s="175">
        <f t="shared" ref="R220:R225" si="32">Q220*H220</f>
        <v>4.5999999999999999E-2</v>
      </c>
      <c r="S220" s="175">
        <v>0</v>
      </c>
      <c r="T220" s="176">
        <f t="shared" ref="T220:T225" si="33">S220*H220</f>
        <v>0</v>
      </c>
      <c r="AR220" s="20" t="s">
        <v>179</v>
      </c>
      <c r="AT220" s="20" t="s">
        <v>125</v>
      </c>
      <c r="AU220" s="20" t="s">
        <v>81</v>
      </c>
      <c r="AY220" s="20" t="s">
        <v>122</v>
      </c>
      <c r="BE220" s="177">
        <f t="shared" ref="BE220:BE225" si="34">IF(N220="základní",J220,0)</f>
        <v>0</v>
      </c>
      <c r="BF220" s="177">
        <f t="shared" ref="BF220:BF225" si="35">IF(N220="snížená",J220,0)</f>
        <v>0</v>
      </c>
      <c r="BG220" s="177">
        <f t="shared" ref="BG220:BG225" si="36">IF(N220="zákl. přenesená",J220,0)</f>
        <v>0</v>
      </c>
      <c r="BH220" s="177">
        <f t="shared" ref="BH220:BH225" si="37">IF(N220="sníž. přenesená",J220,0)</f>
        <v>0</v>
      </c>
      <c r="BI220" s="177">
        <f t="shared" ref="BI220:BI225" si="38">IF(N220="nulová",J220,0)</f>
        <v>0</v>
      </c>
      <c r="BJ220" s="20" t="s">
        <v>79</v>
      </c>
      <c r="BK220" s="177">
        <f t="shared" ref="BK220:BK225" si="39">ROUND(I220*H220,2)</f>
        <v>0</v>
      </c>
      <c r="BL220" s="20" t="s">
        <v>179</v>
      </c>
      <c r="BM220" s="20" t="s">
        <v>635</v>
      </c>
    </row>
    <row r="221" spans="2:65" s="1" customFormat="1" ht="38.25" customHeight="1">
      <c r="B221" s="165"/>
      <c r="C221" s="166" t="s">
        <v>636</v>
      </c>
      <c r="D221" s="166" t="s">
        <v>125</v>
      </c>
      <c r="E221" s="167" t="s">
        <v>637</v>
      </c>
      <c r="F221" s="168" t="s">
        <v>638</v>
      </c>
      <c r="G221" s="169" t="s">
        <v>415</v>
      </c>
      <c r="H221" s="170">
        <v>5</v>
      </c>
      <c r="I221" s="171"/>
      <c r="J221" s="172">
        <f t="shared" si="30"/>
        <v>0</v>
      </c>
      <c r="K221" s="168" t="s">
        <v>129</v>
      </c>
      <c r="L221" s="37"/>
      <c r="M221" s="173" t="s">
        <v>5</v>
      </c>
      <c r="N221" s="174" t="s">
        <v>42</v>
      </c>
      <c r="O221" s="38"/>
      <c r="P221" s="175">
        <f t="shared" si="31"/>
        <v>0</v>
      </c>
      <c r="Q221" s="175">
        <v>1.7649999999999999E-2</v>
      </c>
      <c r="R221" s="175">
        <f t="shared" si="32"/>
        <v>8.8249999999999995E-2</v>
      </c>
      <c r="S221" s="175">
        <v>0</v>
      </c>
      <c r="T221" s="176">
        <f t="shared" si="33"/>
        <v>0</v>
      </c>
      <c r="AR221" s="20" t="s">
        <v>179</v>
      </c>
      <c r="AT221" s="20" t="s">
        <v>125</v>
      </c>
      <c r="AU221" s="20" t="s">
        <v>81</v>
      </c>
      <c r="AY221" s="20" t="s">
        <v>122</v>
      </c>
      <c r="BE221" s="177">
        <f t="shared" si="34"/>
        <v>0</v>
      </c>
      <c r="BF221" s="177">
        <f t="shared" si="35"/>
        <v>0</v>
      </c>
      <c r="BG221" s="177">
        <f t="shared" si="36"/>
        <v>0</v>
      </c>
      <c r="BH221" s="177">
        <f t="shared" si="37"/>
        <v>0</v>
      </c>
      <c r="BI221" s="177">
        <f t="shared" si="38"/>
        <v>0</v>
      </c>
      <c r="BJ221" s="20" t="s">
        <v>79</v>
      </c>
      <c r="BK221" s="177">
        <f t="shared" si="39"/>
        <v>0</v>
      </c>
      <c r="BL221" s="20" t="s">
        <v>179</v>
      </c>
      <c r="BM221" s="20" t="s">
        <v>639</v>
      </c>
    </row>
    <row r="222" spans="2:65" s="1" customFormat="1" ht="25.5" customHeight="1">
      <c r="B222" s="165"/>
      <c r="C222" s="166" t="s">
        <v>640</v>
      </c>
      <c r="D222" s="166" t="s">
        <v>125</v>
      </c>
      <c r="E222" s="167" t="s">
        <v>641</v>
      </c>
      <c r="F222" s="168" t="s">
        <v>642</v>
      </c>
      <c r="G222" s="169" t="s">
        <v>415</v>
      </c>
      <c r="H222" s="170">
        <v>10</v>
      </c>
      <c r="I222" s="171"/>
      <c r="J222" s="172">
        <f t="shared" si="30"/>
        <v>0</v>
      </c>
      <c r="K222" s="168" t="s">
        <v>129</v>
      </c>
      <c r="L222" s="37"/>
      <c r="M222" s="173" t="s">
        <v>5</v>
      </c>
      <c r="N222" s="174" t="s">
        <v>42</v>
      </c>
      <c r="O222" s="38"/>
      <c r="P222" s="175">
        <f t="shared" si="31"/>
        <v>0</v>
      </c>
      <c r="Q222" s="175">
        <v>1.4999999999999999E-4</v>
      </c>
      <c r="R222" s="175">
        <f t="shared" si="32"/>
        <v>1.4999999999999998E-3</v>
      </c>
      <c r="S222" s="175">
        <v>0</v>
      </c>
      <c r="T222" s="176">
        <f t="shared" si="33"/>
        <v>0</v>
      </c>
      <c r="AR222" s="20" t="s">
        <v>179</v>
      </c>
      <c r="AT222" s="20" t="s">
        <v>125</v>
      </c>
      <c r="AU222" s="20" t="s">
        <v>81</v>
      </c>
      <c r="AY222" s="20" t="s">
        <v>122</v>
      </c>
      <c r="BE222" s="177">
        <f t="shared" si="34"/>
        <v>0</v>
      </c>
      <c r="BF222" s="177">
        <f t="shared" si="35"/>
        <v>0</v>
      </c>
      <c r="BG222" s="177">
        <f t="shared" si="36"/>
        <v>0</v>
      </c>
      <c r="BH222" s="177">
        <f t="shared" si="37"/>
        <v>0</v>
      </c>
      <c r="BI222" s="177">
        <f t="shared" si="38"/>
        <v>0</v>
      </c>
      <c r="BJ222" s="20" t="s">
        <v>79</v>
      </c>
      <c r="BK222" s="177">
        <f t="shared" si="39"/>
        <v>0</v>
      </c>
      <c r="BL222" s="20" t="s">
        <v>179</v>
      </c>
      <c r="BM222" s="20" t="s">
        <v>643</v>
      </c>
    </row>
    <row r="223" spans="2:65" s="1" customFormat="1" ht="16.5" customHeight="1">
      <c r="B223" s="165"/>
      <c r="C223" s="166" t="s">
        <v>644</v>
      </c>
      <c r="D223" s="166" t="s">
        <v>125</v>
      </c>
      <c r="E223" s="167" t="s">
        <v>645</v>
      </c>
      <c r="F223" s="168" t="s">
        <v>646</v>
      </c>
      <c r="G223" s="169" t="s">
        <v>415</v>
      </c>
      <c r="H223" s="170">
        <v>10</v>
      </c>
      <c r="I223" s="171"/>
      <c r="J223" s="172">
        <f t="shared" si="30"/>
        <v>0</v>
      </c>
      <c r="K223" s="168" t="s">
        <v>129</v>
      </c>
      <c r="L223" s="37"/>
      <c r="M223" s="173" t="s">
        <v>5</v>
      </c>
      <c r="N223" s="174" t="s">
        <v>42</v>
      </c>
      <c r="O223" s="38"/>
      <c r="P223" s="175">
        <f t="shared" si="31"/>
        <v>0</v>
      </c>
      <c r="Q223" s="175">
        <v>5.0000000000000001E-4</v>
      </c>
      <c r="R223" s="175">
        <f t="shared" si="32"/>
        <v>5.0000000000000001E-3</v>
      </c>
      <c r="S223" s="175">
        <v>0</v>
      </c>
      <c r="T223" s="176">
        <f t="shared" si="33"/>
        <v>0</v>
      </c>
      <c r="AR223" s="20" t="s">
        <v>179</v>
      </c>
      <c r="AT223" s="20" t="s">
        <v>125</v>
      </c>
      <c r="AU223" s="20" t="s">
        <v>81</v>
      </c>
      <c r="AY223" s="20" t="s">
        <v>122</v>
      </c>
      <c r="BE223" s="177">
        <f t="shared" si="34"/>
        <v>0</v>
      </c>
      <c r="BF223" s="177">
        <f t="shared" si="35"/>
        <v>0</v>
      </c>
      <c r="BG223" s="177">
        <f t="shared" si="36"/>
        <v>0</v>
      </c>
      <c r="BH223" s="177">
        <f t="shared" si="37"/>
        <v>0</v>
      </c>
      <c r="BI223" s="177">
        <f t="shared" si="38"/>
        <v>0</v>
      </c>
      <c r="BJ223" s="20" t="s">
        <v>79</v>
      </c>
      <c r="BK223" s="177">
        <f t="shared" si="39"/>
        <v>0</v>
      </c>
      <c r="BL223" s="20" t="s">
        <v>179</v>
      </c>
      <c r="BM223" s="20" t="s">
        <v>647</v>
      </c>
    </row>
    <row r="224" spans="2:65" s="1" customFormat="1" ht="38.25" customHeight="1">
      <c r="B224" s="165"/>
      <c r="C224" s="166" t="s">
        <v>648</v>
      </c>
      <c r="D224" s="166" t="s">
        <v>125</v>
      </c>
      <c r="E224" s="167" t="s">
        <v>649</v>
      </c>
      <c r="F224" s="168" t="s">
        <v>650</v>
      </c>
      <c r="G224" s="169" t="s">
        <v>159</v>
      </c>
      <c r="H224" s="170">
        <v>0.14099999999999999</v>
      </c>
      <c r="I224" s="171"/>
      <c r="J224" s="172">
        <f t="shared" si="30"/>
        <v>0</v>
      </c>
      <c r="K224" s="168" t="s">
        <v>129</v>
      </c>
      <c r="L224" s="37"/>
      <c r="M224" s="173" t="s">
        <v>5</v>
      </c>
      <c r="N224" s="174" t="s">
        <v>42</v>
      </c>
      <c r="O224" s="38"/>
      <c r="P224" s="175">
        <f t="shared" si="31"/>
        <v>0</v>
      </c>
      <c r="Q224" s="175">
        <v>0</v>
      </c>
      <c r="R224" s="175">
        <f t="shared" si="32"/>
        <v>0</v>
      </c>
      <c r="S224" s="175">
        <v>0</v>
      </c>
      <c r="T224" s="176">
        <f t="shared" si="33"/>
        <v>0</v>
      </c>
      <c r="AR224" s="20" t="s">
        <v>179</v>
      </c>
      <c r="AT224" s="20" t="s">
        <v>125</v>
      </c>
      <c r="AU224" s="20" t="s">
        <v>81</v>
      </c>
      <c r="AY224" s="20" t="s">
        <v>122</v>
      </c>
      <c r="BE224" s="177">
        <f t="shared" si="34"/>
        <v>0</v>
      </c>
      <c r="BF224" s="177">
        <f t="shared" si="35"/>
        <v>0</v>
      </c>
      <c r="BG224" s="177">
        <f t="shared" si="36"/>
        <v>0</v>
      </c>
      <c r="BH224" s="177">
        <f t="shared" si="37"/>
        <v>0</v>
      </c>
      <c r="BI224" s="177">
        <f t="shared" si="38"/>
        <v>0</v>
      </c>
      <c r="BJ224" s="20" t="s">
        <v>79</v>
      </c>
      <c r="BK224" s="177">
        <f t="shared" si="39"/>
        <v>0</v>
      </c>
      <c r="BL224" s="20" t="s">
        <v>179</v>
      </c>
      <c r="BM224" s="20" t="s">
        <v>651</v>
      </c>
    </row>
    <row r="225" spans="2:65" s="1" customFormat="1" ht="38.25" customHeight="1">
      <c r="B225" s="165"/>
      <c r="C225" s="166" t="s">
        <v>652</v>
      </c>
      <c r="D225" s="166" t="s">
        <v>125</v>
      </c>
      <c r="E225" s="167" t="s">
        <v>653</v>
      </c>
      <c r="F225" s="168" t="s">
        <v>654</v>
      </c>
      <c r="G225" s="169" t="s">
        <v>159</v>
      </c>
      <c r="H225" s="170">
        <v>0.14099999999999999</v>
      </c>
      <c r="I225" s="171"/>
      <c r="J225" s="172">
        <f t="shared" si="30"/>
        <v>0</v>
      </c>
      <c r="K225" s="168" t="s">
        <v>129</v>
      </c>
      <c r="L225" s="37"/>
      <c r="M225" s="173" t="s">
        <v>5</v>
      </c>
      <c r="N225" s="174" t="s">
        <v>42</v>
      </c>
      <c r="O225" s="38"/>
      <c r="P225" s="175">
        <f t="shared" si="31"/>
        <v>0</v>
      </c>
      <c r="Q225" s="175">
        <v>0</v>
      </c>
      <c r="R225" s="175">
        <f t="shared" si="32"/>
        <v>0</v>
      </c>
      <c r="S225" s="175">
        <v>0</v>
      </c>
      <c r="T225" s="176">
        <f t="shared" si="33"/>
        <v>0</v>
      </c>
      <c r="AR225" s="20" t="s">
        <v>179</v>
      </c>
      <c r="AT225" s="20" t="s">
        <v>125</v>
      </c>
      <c r="AU225" s="20" t="s">
        <v>81</v>
      </c>
      <c r="AY225" s="20" t="s">
        <v>122</v>
      </c>
      <c r="BE225" s="177">
        <f t="shared" si="34"/>
        <v>0</v>
      </c>
      <c r="BF225" s="177">
        <f t="shared" si="35"/>
        <v>0</v>
      </c>
      <c r="BG225" s="177">
        <f t="shared" si="36"/>
        <v>0</v>
      </c>
      <c r="BH225" s="177">
        <f t="shared" si="37"/>
        <v>0</v>
      </c>
      <c r="BI225" s="177">
        <f t="shared" si="38"/>
        <v>0</v>
      </c>
      <c r="BJ225" s="20" t="s">
        <v>79</v>
      </c>
      <c r="BK225" s="177">
        <f t="shared" si="39"/>
        <v>0</v>
      </c>
      <c r="BL225" s="20" t="s">
        <v>179</v>
      </c>
      <c r="BM225" s="20" t="s">
        <v>655</v>
      </c>
    </row>
    <row r="226" spans="2:65" s="10" customFormat="1" ht="29.85" customHeight="1">
      <c r="B226" s="152"/>
      <c r="D226" s="153" t="s">
        <v>70</v>
      </c>
      <c r="E226" s="163" t="s">
        <v>656</v>
      </c>
      <c r="F226" s="163" t="s">
        <v>657</v>
      </c>
      <c r="I226" s="155"/>
      <c r="J226" s="164">
        <f>BK226</f>
        <v>0</v>
      </c>
      <c r="L226" s="152"/>
      <c r="M226" s="157"/>
      <c r="N226" s="158"/>
      <c r="O226" s="158"/>
      <c r="P226" s="159">
        <f>SUM(P227:P228)</f>
        <v>0</v>
      </c>
      <c r="Q226" s="158"/>
      <c r="R226" s="159">
        <f>SUM(R227:R228)</f>
        <v>1.566E-2</v>
      </c>
      <c r="S226" s="158"/>
      <c r="T226" s="160">
        <f>SUM(T227:T228)</f>
        <v>0</v>
      </c>
      <c r="AR226" s="153" t="s">
        <v>81</v>
      </c>
      <c r="AT226" s="161" t="s">
        <v>70</v>
      </c>
      <c r="AU226" s="161" t="s">
        <v>79</v>
      </c>
      <c r="AY226" s="153" t="s">
        <v>122</v>
      </c>
      <c r="BK226" s="162">
        <f>SUM(BK227:BK228)</f>
        <v>0</v>
      </c>
    </row>
    <row r="227" spans="2:65" s="1" customFormat="1" ht="25.5" customHeight="1">
      <c r="B227" s="165"/>
      <c r="C227" s="166" t="s">
        <v>658</v>
      </c>
      <c r="D227" s="166" t="s">
        <v>125</v>
      </c>
      <c r="E227" s="167" t="s">
        <v>659</v>
      </c>
      <c r="F227" s="168" t="s">
        <v>660</v>
      </c>
      <c r="G227" s="169" t="s">
        <v>144</v>
      </c>
      <c r="H227" s="170">
        <v>6</v>
      </c>
      <c r="I227" s="171"/>
      <c r="J227" s="172">
        <f>ROUND(I227*H227,2)</f>
        <v>0</v>
      </c>
      <c r="K227" s="168" t="s">
        <v>129</v>
      </c>
      <c r="L227" s="37"/>
      <c r="M227" s="173" t="s">
        <v>5</v>
      </c>
      <c r="N227" s="174" t="s">
        <v>42</v>
      </c>
      <c r="O227" s="38"/>
      <c r="P227" s="175">
        <f>O227*H227</f>
        <v>0</v>
      </c>
      <c r="Q227" s="175">
        <v>5.2999999999999998E-4</v>
      </c>
      <c r="R227" s="175">
        <f>Q227*H227</f>
        <v>3.1799999999999997E-3</v>
      </c>
      <c r="S227" s="175">
        <v>0</v>
      </c>
      <c r="T227" s="176">
        <f>S227*H227</f>
        <v>0</v>
      </c>
      <c r="AR227" s="20" t="s">
        <v>179</v>
      </c>
      <c r="AT227" s="20" t="s">
        <v>125</v>
      </c>
      <c r="AU227" s="20" t="s">
        <v>81</v>
      </c>
      <c r="AY227" s="20" t="s">
        <v>122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20" t="s">
        <v>79</v>
      </c>
      <c r="BK227" s="177">
        <f>ROUND(I227*H227,2)</f>
        <v>0</v>
      </c>
      <c r="BL227" s="20" t="s">
        <v>179</v>
      </c>
      <c r="BM227" s="20" t="s">
        <v>661</v>
      </c>
    </row>
    <row r="228" spans="2:65" s="1" customFormat="1" ht="25.5" customHeight="1">
      <c r="B228" s="165"/>
      <c r="C228" s="166" t="s">
        <v>662</v>
      </c>
      <c r="D228" s="166" t="s">
        <v>125</v>
      </c>
      <c r="E228" s="167" t="s">
        <v>663</v>
      </c>
      <c r="F228" s="168" t="s">
        <v>664</v>
      </c>
      <c r="G228" s="169" t="s">
        <v>144</v>
      </c>
      <c r="H228" s="170">
        <v>16</v>
      </c>
      <c r="I228" s="171"/>
      <c r="J228" s="172">
        <f>ROUND(I228*H228,2)</f>
        <v>0</v>
      </c>
      <c r="K228" s="168" t="s">
        <v>129</v>
      </c>
      <c r="L228" s="37"/>
      <c r="M228" s="173" t="s">
        <v>5</v>
      </c>
      <c r="N228" s="188" t="s">
        <v>42</v>
      </c>
      <c r="O228" s="189"/>
      <c r="P228" s="190">
        <f>O228*H228</f>
        <v>0</v>
      </c>
      <c r="Q228" s="190">
        <v>7.7999999999999999E-4</v>
      </c>
      <c r="R228" s="190">
        <f>Q228*H228</f>
        <v>1.248E-2</v>
      </c>
      <c r="S228" s="190">
        <v>0</v>
      </c>
      <c r="T228" s="191">
        <f>S228*H228</f>
        <v>0</v>
      </c>
      <c r="AR228" s="20" t="s">
        <v>179</v>
      </c>
      <c r="AT228" s="20" t="s">
        <v>125</v>
      </c>
      <c r="AU228" s="20" t="s">
        <v>81</v>
      </c>
      <c r="AY228" s="20" t="s">
        <v>122</v>
      </c>
      <c r="BE228" s="177">
        <f>IF(N228="základní",J228,0)</f>
        <v>0</v>
      </c>
      <c r="BF228" s="177">
        <f>IF(N228="snížená",J228,0)</f>
        <v>0</v>
      </c>
      <c r="BG228" s="177">
        <f>IF(N228="zákl. přenesená",J228,0)</f>
        <v>0</v>
      </c>
      <c r="BH228" s="177">
        <f>IF(N228="sníž. přenesená",J228,0)</f>
        <v>0</v>
      </c>
      <c r="BI228" s="177">
        <f>IF(N228="nulová",J228,0)</f>
        <v>0</v>
      </c>
      <c r="BJ228" s="20" t="s">
        <v>79</v>
      </c>
      <c r="BK228" s="177">
        <f>ROUND(I228*H228,2)</f>
        <v>0</v>
      </c>
      <c r="BL228" s="20" t="s">
        <v>179</v>
      </c>
      <c r="BM228" s="20" t="s">
        <v>665</v>
      </c>
    </row>
    <row r="229" spans="2:65" s="1" customFormat="1" ht="6.9" customHeight="1">
      <c r="B229" s="52"/>
      <c r="C229" s="53"/>
      <c r="D229" s="53"/>
      <c r="E229" s="53"/>
      <c r="F229" s="53"/>
      <c r="G229" s="53"/>
      <c r="H229" s="53"/>
      <c r="I229" s="119"/>
      <c r="J229" s="53"/>
      <c r="K229" s="53"/>
      <c r="L229" s="37"/>
    </row>
  </sheetData>
  <autoFilter ref="C86:K228" xr:uid="{00000000-0009-0000-0000-000001000000}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6" display="3) Soupis prací" xr:uid="{00000000-0004-0000-0100-000002000000}"/>
    <hyperlink ref="L1:V1" location="'Rekapitulace stavby'!C2" display="Rekapitulace stavby" xr:uid="{00000000-0004-0000-0100-000003000000}"/>
  </hyperlinks>
  <pageMargins left="0.59055118110236227" right="0.59055118110236227" top="0.59055118110236227" bottom="0.39370078740157483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192" customWidth="1"/>
    <col min="2" max="2" width="1.7109375" style="192" customWidth="1"/>
    <col min="3" max="4" width="5" style="192" customWidth="1"/>
    <col min="5" max="5" width="11.7109375" style="192" customWidth="1"/>
    <col min="6" max="6" width="9.140625" style="192" customWidth="1"/>
    <col min="7" max="7" width="5" style="192" customWidth="1"/>
    <col min="8" max="8" width="77.85546875" style="192" customWidth="1"/>
    <col min="9" max="10" width="20" style="192" customWidth="1"/>
    <col min="11" max="11" width="1.7109375" style="192" customWidth="1"/>
  </cols>
  <sheetData>
    <row r="1" spans="2:11" ht="37.5" customHeight="1"/>
    <row r="2" spans="2:11" ht="7.5" customHeight="1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1" customFormat="1" ht="45" customHeight="1">
      <c r="B3" s="196"/>
      <c r="C3" s="319" t="s">
        <v>666</v>
      </c>
      <c r="D3" s="319"/>
      <c r="E3" s="319"/>
      <c r="F3" s="319"/>
      <c r="G3" s="319"/>
      <c r="H3" s="319"/>
      <c r="I3" s="319"/>
      <c r="J3" s="319"/>
      <c r="K3" s="197"/>
    </row>
    <row r="4" spans="2:11" ht="25.5" customHeight="1">
      <c r="B4" s="198"/>
      <c r="C4" s="323" t="s">
        <v>667</v>
      </c>
      <c r="D4" s="323"/>
      <c r="E4" s="323"/>
      <c r="F4" s="323"/>
      <c r="G4" s="323"/>
      <c r="H4" s="323"/>
      <c r="I4" s="323"/>
      <c r="J4" s="323"/>
      <c r="K4" s="199"/>
    </row>
    <row r="5" spans="2:11" ht="5.25" customHeight="1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ht="15" customHeight="1">
      <c r="B6" s="198"/>
      <c r="C6" s="322" t="s">
        <v>668</v>
      </c>
      <c r="D6" s="322"/>
      <c r="E6" s="322"/>
      <c r="F6" s="322"/>
      <c r="G6" s="322"/>
      <c r="H6" s="322"/>
      <c r="I6" s="322"/>
      <c r="J6" s="322"/>
      <c r="K6" s="199"/>
    </row>
    <row r="7" spans="2:11" ht="15" customHeight="1">
      <c r="B7" s="202"/>
      <c r="C7" s="322" t="s">
        <v>669</v>
      </c>
      <c r="D7" s="322"/>
      <c r="E7" s="322"/>
      <c r="F7" s="322"/>
      <c r="G7" s="322"/>
      <c r="H7" s="322"/>
      <c r="I7" s="322"/>
      <c r="J7" s="322"/>
      <c r="K7" s="199"/>
    </row>
    <row r="8" spans="2:11" ht="12.75" customHeight="1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ht="15" customHeight="1">
      <c r="B9" s="202"/>
      <c r="C9" s="322" t="s">
        <v>670</v>
      </c>
      <c r="D9" s="322"/>
      <c r="E9" s="322"/>
      <c r="F9" s="322"/>
      <c r="G9" s="322"/>
      <c r="H9" s="322"/>
      <c r="I9" s="322"/>
      <c r="J9" s="322"/>
      <c r="K9" s="199"/>
    </row>
    <row r="10" spans="2:11" ht="15" customHeight="1">
      <c r="B10" s="202"/>
      <c r="C10" s="201"/>
      <c r="D10" s="322" t="s">
        <v>671</v>
      </c>
      <c r="E10" s="322"/>
      <c r="F10" s="322"/>
      <c r="G10" s="322"/>
      <c r="H10" s="322"/>
      <c r="I10" s="322"/>
      <c r="J10" s="322"/>
      <c r="K10" s="199"/>
    </row>
    <row r="11" spans="2:11" ht="15" customHeight="1">
      <c r="B11" s="202"/>
      <c r="C11" s="203"/>
      <c r="D11" s="322" t="s">
        <v>672</v>
      </c>
      <c r="E11" s="322"/>
      <c r="F11" s="322"/>
      <c r="G11" s="322"/>
      <c r="H11" s="322"/>
      <c r="I11" s="322"/>
      <c r="J11" s="322"/>
      <c r="K11" s="199"/>
    </row>
    <row r="12" spans="2:11" ht="12.75" customHeight="1">
      <c r="B12" s="202"/>
      <c r="C12" s="203"/>
      <c r="D12" s="203"/>
      <c r="E12" s="203"/>
      <c r="F12" s="203"/>
      <c r="G12" s="203"/>
      <c r="H12" s="203"/>
      <c r="I12" s="203"/>
      <c r="J12" s="203"/>
      <c r="K12" s="199"/>
    </row>
    <row r="13" spans="2:11" ht="15" customHeight="1">
      <c r="B13" s="202"/>
      <c r="C13" s="203"/>
      <c r="D13" s="322" t="s">
        <v>673</v>
      </c>
      <c r="E13" s="322"/>
      <c r="F13" s="322"/>
      <c r="G13" s="322"/>
      <c r="H13" s="322"/>
      <c r="I13" s="322"/>
      <c r="J13" s="322"/>
      <c r="K13" s="199"/>
    </row>
    <row r="14" spans="2:11" ht="15" customHeight="1">
      <c r="B14" s="202"/>
      <c r="C14" s="203"/>
      <c r="D14" s="322" t="s">
        <v>674</v>
      </c>
      <c r="E14" s="322"/>
      <c r="F14" s="322"/>
      <c r="G14" s="322"/>
      <c r="H14" s="322"/>
      <c r="I14" s="322"/>
      <c r="J14" s="322"/>
      <c r="K14" s="199"/>
    </row>
    <row r="15" spans="2:11" ht="15" customHeight="1">
      <c r="B15" s="202"/>
      <c r="C15" s="203"/>
      <c r="D15" s="322" t="s">
        <v>675</v>
      </c>
      <c r="E15" s="322"/>
      <c r="F15" s="322"/>
      <c r="G15" s="322"/>
      <c r="H15" s="322"/>
      <c r="I15" s="322"/>
      <c r="J15" s="322"/>
      <c r="K15" s="199"/>
    </row>
    <row r="16" spans="2:11" ht="15" customHeight="1">
      <c r="B16" s="202"/>
      <c r="C16" s="203"/>
      <c r="D16" s="203"/>
      <c r="E16" s="204" t="s">
        <v>78</v>
      </c>
      <c r="F16" s="322" t="s">
        <v>676</v>
      </c>
      <c r="G16" s="322"/>
      <c r="H16" s="322"/>
      <c r="I16" s="322"/>
      <c r="J16" s="322"/>
      <c r="K16" s="199"/>
    </row>
    <row r="17" spans="2:11" ht="15" customHeight="1">
      <c r="B17" s="202"/>
      <c r="C17" s="203"/>
      <c r="D17" s="203"/>
      <c r="E17" s="204" t="s">
        <v>677</v>
      </c>
      <c r="F17" s="322" t="s">
        <v>678</v>
      </c>
      <c r="G17" s="322"/>
      <c r="H17" s="322"/>
      <c r="I17" s="322"/>
      <c r="J17" s="322"/>
      <c r="K17" s="199"/>
    </row>
    <row r="18" spans="2:11" ht="15" customHeight="1">
      <c r="B18" s="202"/>
      <c r="C18" s="203"/>
      <c r="D18" s="203"/>
      <c r="E18" s="204" t="s">
        <v>679</v>
      </c>
      <c r="F18" s="322" t="s">
        <v>680</v>
      </c>
      <c r="G18" s="322"/>
      <c r="H18" s="322"/>
      <c r="I18" s="322"/>
      <c r="J18" s="322"/>
      <c r="K18" s="199"/>
    </row>
    <row r="19" spans="2:11" ht="15" customHeight="1">
      <c r="B19" s="202"/>
      <c r="C19" s="203"/>
      <c r="D19" s="203"/>
      <c r="E19" s="204" t="s">
        <v>681</v>
      </c>
      <c r="F19" s="322" t="s">
        <v>682</v>
      </c>
      <c r="G19" s="322"/>
      <c r="H19" s="322"/>
      <c r="I19" s="322"/>
      <c r="J19" s="322"/>
      <c r="K19" s="199"/>
    </row>
    <row r="20" spans="2:11" ht="15" customHeight="1">
      <c r="B20" s="202"/>
      <c r="C20" s="203"/>
      <c r="D20" s="203"/>
      <c r="E20" s="204" t="s">
        <v>683</v>
      </c>
      <c r="F20" s="322" t="s">
        <v>684</v>
      </c>
      <c r="G20" s="322"/>
      <c r="H20" s="322"/>
      <c r="I20" s="322"/>
      <c r="J20" s="322"/>
      <c r="K20" s="199"/>
    </row>
    <row r="21" spans="2:11" ht="15" customHeight="1">
      <c r="B21" s="202"/>
      <c r="C21" s="203"/>
      <c r="D21" s="203"/>
      <c r="E21" s="204" t="s">
        <v>685</v>
      </c>
      <c r="F21" s="322" t="s">
        <v>686</v>
      </c>
      <c r="G21" s="322"/>
      <c r="H21" s="322"/>
      <c r="I21" s="322"/>
      <c r="J21" s="322"/>
      <c r="K21" s="199"/>
    </row>
    <row r="22" spans="2:11" ht="12.75" customHeight="1">
      <c r="B22" s="202"/>
      <c r="C22" s="203"/>
      <c r="D22" s="203"/>
      <c r="E22" s="203"/>
      <c r="F22" s="203"/>
      <c r="G22" s="203"/>
      <c r="H22" s="203"/>
      <c r="I22" s="203"/>
      <c r="J22" s="203"/>
      <c r="K22" s="199"/>
    </row>
    <row r="23" spans="2:11" ht="15" customHeight="1">
      <c r="B23" s="202"/>
      <c r="C23" s="322" t="s">
        <v>687</v>
      </c>
      <c r="D23" s="322"/>
      <c r="E23" s="322"/>
      <c r="F23" s="322"/>
      <c r="G23" s="322"/>
      <c r="H23" s="322"/>
      <c r="I23" s="322"/>
      <c r="J23" s="322"/>
      <c r="K23" s="199"/>
    </row>
    <row r="24" spans="2:11" ht="15" customHeight="1">
      <c r="B24" s="202"/>
      <c r="C24" s="322" t="s">
        <v>688</v>
      </c>
      <c r="D24" s="322"/>
      <c r="E24" s="322"/>
      <c r="F24" s="322"/>
      <c r="G24" s="322"/>
      <c r="H24" s="322"/>
      <c r="I24" s="322"/>
      <c r="J24" s="322"/>
      <c r="K24" s="199"/>
    </row>
    <row r="25" spans="2:11" ht="15" customHeight="1">
      <c r="B25" s="202"/>
      <c r="C25" s="201"/>
      <c r="D25" s="322" t="s">
        <v>689</v>
      </c>
      <c r="E25" s="322"/>
      <c r="F25" s="322"/>
      <c r="G25" s="322"/>
      <c r="H25" s="322"/>
      <c r="I25" s="322"/>
      <c r="J25" s="322"/>
      <c r="K25" s="199"/>
    </row>
    <row r="26" spans="2:11" ht="15" customHeight="1">
      <c r="B26" s="202"/>
      <c r="C26" s="203"/>
      <c r="D26" s="322" t="s">
        <v>690</v>
      </c>
      <c r="E26" s="322"/>
      <c r="F26" s="322"/>
      <c r="G26" s="322"/>
      <c r="H26" s="322"/>
      <c r="I26" s="322"/>
      <c r="J26" s="322"/>
      <c r="K26" s="199"/>
    </row>
    <row r="27" spans="2:11" ht="12.75" customHeight="1">
      <c r="B27" s="202"/>
      <c r="C27" s="203"/>
      <c r="D27" s="203"/>
      <c r="E27" s="203"/>
      <c r="F27" s="203"/>
      <c r="G27" s="203"/>
      <c r="H27" s="203"/>
      <c r="I27" s="203"/>
      <c r="J27" s="203"/>
      <c r="K27" s="199"/>
    </row>
    <row r="28" spans="2:11" ht="15" customHeight="1">
      <c r="B28" s="202"/>
      <c r="C28" s="203"/>
      <c r="D28" s="322" t="s">
        <v>691</v>
      </c>
      <c r="E28" s="322"/>
      <c r="F28" s="322"/>
      <c r="G28" s="322"/>
      <c r="H28" s="322"/>
      <c r="I28" s="322"/>
      <c r="J28" s="322"/>
      <c r="K28" s="199"/>
    </row>
    <row r="29" spans="2:11" ht="15" customHeight="1">
      <c r="B29" s="202"/>
      <c r="C29" s="203"/>
      <c r="D29" s="322" t="s">
        <v>692</v>
      </c>
      <c r="E29" s="322"/>
      <c r="F29" s="322"/>
      <c r="G29" s="322"/>
      <c r="H29" s="322"/>
      <c r="I29" s="322"/>
      <c r="J29" s="322"/>
      <c r="K29" s="199"/>
    </row>
    <row r="30" spans="2:11" ht="12.75" customHeight="1">
      <c r="B30" s="202"/>
      <c r="C30" s="203"/>
      <c r="D30" s="203"/>
      <c r="E30" s="203"/>
      <c r="F30" s="203"/>
      <c r="G30" s="203"/>
      <c r="H30" s="203"/>
      <c r="I30" s="203"/>
      <c r="J30" s="203"/>
      <c r="K30" s="199"/>
    </row>
    <row r="31" spans="2:11" ht="15" customHeight="1">
      <c r="B31" s="202"/>
      <c r="C31" s="203"/>
      <c r="D31" s="322" t="s">
        <v>693</v>
      </c>
      <c r="E31" s="322"/>
      <c r="F31" s="322"/>
      <c r="G31" s="322"/>
      <c r="H31" s="322"/>
      <c r="I31" s="322"/>
      <c r="J31" s="322"/>
      <c r="K31" s="199"/>
    </row>
    <row r="32" spans="2:11" ht="15" customHeight="1">
      <c r="B32" s="202"/>
      <c r="C32" s="203"/>
      <c r="D32" s="322" t="s">
        <v>694</v>
      </c>
      <c r="E32" s="322"/>
      <c r="F32" s="322"/>
      <c r="G32" s="322"/>
      <c r="H32" s="322"/>
      <c r="I32" s="322"/>
      <c r="J32" s="322"/>
      <c r="K32" s="199"/>
    </row>
    <row r="33" spans="2:11" ht="15" customHeight="1">
      <c r="B33" s="202"/>
      <c r="C33" s="203"/>
      <c r="D33" s="322" t="s">
        <v>695</v>
      </c>
      <c r="E33" s="322"/>
      <c r="F33" s="322"/>
      <c r="G33" s="322"/>
      <c r="H33" s="322"/>
      <c r="I33" s="322"/>
      <c r="J33" s="322"/>
      <c r="K33" s="199"/>
    </row>
    <row r="34" spans="2:11" ht="15" customHeight="1">
      <c r="B34" s="202"/>
      <c r="C34" s="203"/>
      <c r="D34" s="201"/>
      <c r="E34" s="205" t="s">
        <v>107</v>
      </c>
      <c r="F34" s="201"/>
      <c r="G34" s="322" t="s">
        <v>696</v>
      </c>
      <c r="H34" s="322"/>
      <c r="I34" s="322"/>
      <c r="J34" s="322"/>
      <c r="K34" s="199"/>
    </row>
    <row r="35" spans="2:11" ht="30.75" customHeight="1">
      <c r="B35" s="202"/>
      <c r="C35" s="203"/>
      <c r="D35" s="201"/>
      <c r="E35" s="205" t="s">
        <v>697</v>
      </c>
      <c r="F35" s="201"/>
      <c r="G35" s="322" t="s">
        <v>698</v>
      </c>
      <c r="H35" s="322"/>
      <c r="I35" s="322"/>
      <c r="J35" s="322"/>
      <c r="K35" s="199"/>
    </row>
    <row r="36" spans="2:11" ht="15" customHeight="1">
      <c r="B36" s="202"/>
      <c r="C36" s="203"/>
      <c r="D36" s="201"/>
      <c r="E36" s="205" t="s">
        <v>52</v>
      </c>
      <c r="F36" s="201"/>
      <c r="G36" s="322" t="s">
        <v>699</v>
      </c>
      <c r="H36" s="322"/>
      <c r="I36" s="322"/>
      <c r="J36" s="322"/>
      <c r="K36" s="199"/>
    </row>
    <row r="37" spans="2:11" ht="15" customHeight="1">
      <c r="B37" s="202"/>
      <c r="C37" s="203"/>
      <c r="D37" s="201"/>
      <c r="E37" s="205" t="s">
        <v>108</v>
      </c>
      <c r="F37" s="201"/>
      <c r="G37" s="322" t="s">
        <v>700</v>
      </c>
      <c r="H37" s="322"/>
      <c r="I37" s="322"/>
      <c r="J37" s="322"/>
      <c r="K37" s="199"/>
    </row>
    <row r="38" spans="2:11" ht="15" customHeight="1">
      <c r="B38" s="202"/>
      <c r="C38" s="203"/>
      <c r="D38" s="201"/>
      <c r="E38" s="205" t="s">
        <v>109</v>
      </c>
      <c r="F38" s="201"/>
      <c r="G38" s="322" t="s">
        <v>701</v>
      </c>
      <c r="H38" s="322"/>
      <c r="I38" s="322"/>
      <c r="J38" s="322"/>
      <c r="K38" s="199"/>
    </row>
    <row r="39" spans="2:11" ht="15" customHeight="1">
      <c r="B39" s="202"/>
      <c r="C39" s="203"/>
      <c r="D39" s="201"/>
      <c r="E39" s="205" t="s">
        <v>110</v>
      </c>
      <c r="F39" s="201"/>
      <c r="G39" s="322" t="s">
        <v>702</v>
      </c>
      <c r="H39" s="322"/>
      <c r="I39" s="322"/>
      <c r="J39" s="322"/>
      <c r="K39" s="199"/>
    </row>
    <row r="40" spans="2:11" ht="15" customHeight="1">
      <c r="B40" s="202"/>
      <c r="C40" s="203"/>
      <c r="D40" s="201"/>
      <c r="E40" s="205" t="s">
        <v>703</v>
      </c>
      <c r="F40" s="201"/>
      <c r="G40" s="322" t="s">
        <v>704</v>
      </c>
      <c r="H40" s="322"/>
      <c r="I40" s="322"/>
      <c r="J40" s="322"/>
      <c r="K40" s="199"/>
    </row>
    <row r="41" spans="2:11" ht="15" customHeight="1">
      <c r="B41" s="202"/>
      <c r="C41" s="203"/>
      <c r="D41" s="201"/>
      <c r="E41" s="205"/>
      <c r="F41" s="201"/>
      <c r="G41" s="322" t="s">
        <v>705</v>
      </c>
      <c r="H41" s="322"/>
      <c r="I41" s="322"/>
      <c r="J41" s="322"/>
      <c r="K41" s="199"/>
    </row>
    <row r="42" spans="2:11" ht="15" customHeight="1">
      <c r="B42" s="202"/>
      <c r="C42" s="203"/>
      <c r="D42" s="201"/>
      <c r="E42" s="205" t="s">
        <v>706</v>
      </c>
      <c r="F42" s="201"/>
      <c r="G42" s="322" t="s">
        <v>707</v>
      </c>
      <c r="H42" s="322"/>
      <c r="I42" s="322"/>
      <c r="J42" s="322"/>
      <c r="K42" s="199"/>
    </row>
    <row r="43" spans="2:11" ht="15" customHeight="1">
      <c r="B43" s="202"/>
      <c r="C43" s="203"/>
      <c r="D43" s="201"/>
      <c r="E43" s="205" t="s">
        <v>112</v>
      </c>
      <c r="F43" s="201"/>
      <c r="G43" s="322" t="s">
        <v>708</v>
      </c>
      <c r="H43" s="322"/>
      <c r="I43" s="322"/>
      <c r="J43" s="322"/>
      <c r="K43" s="199"/>
    </row>
    <row r="44" spans="2:11" ht="12.75" customHeight="1">
      <c r="B44" s="202"/>
      <c r="C44" s="203"/>
      <c r="D44" s="201"/>
      <c r="E44" s="201"/>
      <c r="F44" s="201"/>
      <c r="G44" s="201"/>
      <c r="H44" s="201"/>
      <c r="I44" s="201"/>
      <c r="J44" s="201"/>
      <c r="K44" s="199"/>
    </row>
    <row r="45" spans="2:11" ht="15" customHeight="1">
      <c r="B45" s="202"/>
      <c r="C45" s="203"/>
      <c r="D45" s="322" t="s">
        <v>709</v>
      </c>
      <c r="E45" s="322"/>
      <c r="F45" s="322"/>
      <c r="G45" s="322"/>
      <c r="H45" s="322"/>
      <c r="I45" s="322"/>
      <c r="J45" s="322"/>
      <c r="K45" s="199"/>
    </row>
    <row r="46" spans="2:11" ht="15" customHeight="1">
      <c r="B46" s="202"/>
      <c r="C46" s="203"/>
      <c r="D46" s="203"/>
      <c r="E46" s="322" t="s">
        <v>710</v>
      </c>
      <c r="F46" s="322"/>
      <c r="G46" s="322"/>
      <c r="H46" s="322"/>
      <c r="I46" s="322"/>
      <c r="J46" s="322"/>
      <c r="K46" s="199"/>
    </row>
    <row r="47" spans="2:11" ht="15" customHeight="1">
      <c r="B47" s="202"/>
      <c r="C47" s="203"/>
      <c r="D47" s="203"/>
      <c r="E47" s="322" t="s">
        <v>711</v>
      </c>
      <c r="F47" s="322"/>
      <c r="G47" s="322"/>
      <c r="H47" s="322"/>
      <c r="I47" s="322"/>
      <c r="J47" s="322"/>
      <c r="K47" s="199"/>
    </row>
    <row r="48" spans="2:11" ht="15" customHeight="1">
      <c r="B48" s="202"/>
      <c r="C48" s="203"/>
      <c r="D48" s="203"/>
      <c r="E48" s="322" t="s">
        <v>712</v>
      </c>
      <c r="F48" s="322"/>
      <c r="G48" s="322"/>
      <c r="H48" s="322"/>
      <c r="I48" s="322"/>
      <c r="J48" s="322"/>
      <c r="K48" s="199"/>
    </row>
    <row r="49" spans="2:11" ht="15" customHeight="1">
      <c r="B49" s="202"/>
      <c r="C49" s="203"/>
      <c r="D49" s="322" t="s">
        <v>713</v>
      </c>
      <c r="E49" s="322"/>
      <c r="F49" s="322"/>
      <c r="G49" s="322"/>
      <c r="H49" s="322"/>
      <c r="I49" s="322"/>
      <c r="J49" s="322"/>
      <c r="K49" s="199"/>
    </row>
    <row r="50" spans="2:11" ht="25.5" customHeight="1">
      <c r="B50" s="198"/>
      <c r="C50" s="323" t="s">
        <v>714</v>
      </c>
      <c r="D50" s="323"/>
      <c r="E50" s="323"/>
      <c r="F50" s="323"/>
      <c r="G50" s="323"/>
      <c r="H50" s="323"/>
      <c r="I50" s="323"/>
      <c r="J50" s="323"/>
      <c r="K50" s="199"/>
    </row>
    <row r="51" spans="2:11" ht="5.25" customHeight="1">
      <c r="B51" s="198"/>
      <c r="C51" s="200"/>
      <c r="D51" s="200"/>
      <c r="E51" s="200"/>
      <c r="F51" s="200"/>
      <c r="G51" s="200"/>
      <c r="H51" s="200"/>
      <c r="I51" s="200"/>
      <c r="J51" s="200"/>
      <c r="K51" s="199"/>
    </row>
    <row r="52" spans="2:11" ht="15" customHeight="1">
      <c r="B52" s="198"/>
      <c r="C52" s="322" t="s">
        <v>715</v>
      </c>
      <c r="D52" s="322"/>
      <c r="E52" s="322"/>
      <c r="F52" s="322"/>
      <c r="G52" s="322"/>
      <c r="H52" s="322"/>
      <c r="I52" s="322"/>
      <c r="J52" s="322"/>
      <c r="K52" s="199"/>
    </row>
    <row r="53" spans="2:11" ht="15" customHeight="1">
      <c r="B53" s="198"/>
      <c r="C53" s="322" t="s">
        <v>716</v>
      </c>
      <c r="D53" s="322"/>
      <c r="E53" s="322"/>
      <c r="F53" s="322"/>
      <c r="G53" s="322"/>
      <c r="H53" s="322"/>
      <c r="I53" s="322"/>
      <c r="J53" s="322"/>
      <c r="K53" s="199"/>
    </row>
    <row r="54" spans="2:11" ht="12.75" customHeight="1">
      <c r="B54" s="198"/>
      <c r="C54" s="201"/>
      <c r="D54" s="201"/>
      <c r="E54" s="201"/>
      <c r="F54" s="201"/>
      <c r="G54" s="201"/>
      <c r="H54" s="201"/>
      <c r="I54" s="201"/>
      <c r="J54" s="201"/>
      <c r="K54" s="199"/>
    </row>
    <row r="55" spans="2:11" ht="15" customHeight="1">
      <c r="B55" s="198"/>
      <c r="C55" s="322" t="s">
        <v>717</v>
      </c>
      <c r="D55" s="322"/>
      <c r="E55" s="322"/>
      <c r="F55" s="322"/>
      <c r="G55" s="322"/>
      <c r="H55" s="322"/>
      <c r="I55" s="322"/>
      <c r="J55" s="322"/>
      <c r="K55" s="199"/>
    </row>
    <row r="56" spans="2:11" ht="15" customHeight="1">
      <c r="B56" s="198"/>
      <c r="C56" s="203"/>
      <c r="D56" s="322" t="s">
        <v>718</v>
      </c>
      <c r="E56" s="322"/>
      <c r="F56" s="322"/>
      <c r="G56" s="322"/>
      <c r="H56" s="322"/>
      <c r="I56" s="322"/>
      <c r="J56" s="322"/>
      <c r="K56" s="199"/>
    </row>
    <row r="57" spans="2:11" ht="15" customHeight="1">
      <c r="B57" s="198"/>
      <c r="C57" s="203"/>
      <c r="D57" s="322" t="s">
        <v>719</v>
      </c>
      <c r="E57" s="322"/>
      <c r="F57" s="322"/>
      <c r="G57" s="322"/>
      <c r="H57" s="322"/>
      <c r="I57" s="322"/>
      <c r="J57" s="322"/>
      <c r="K57" s="199"/>
    </row>
    <row r="58" spans="2:11" ht="15" customHeight="1">
      <c r="B58" s="198"/>
      <c r="C58" s="203"/>
      <c r="D58" s="322" t="s">
        <v>720</v>
      </c>
      <c r="E58" s="322"/>
      <c r="F58" s="322"/>
      <c r="G58" s="322"/>
      <c r="H58" s="322"/>
      <c r="I58" s="322"/>
      <c r="J58" s="322"/>
      <c r="K58" s="199"/>
    </row>
    <row r="59" spans="2:11" ht="15" customHeight="1">
      <c r="B59" s="198"/>
      <c r="C59" s="203"/>
      <c r="D59" s="322" t="s">
        <v>721</v>
      </c>
      <c r="E59" s="322"/>
      <c r="F59" s="322"/>
      <c r="G59" s="322"/>
      <c r="H59" s="322"/>
      <c r="I59" s="322"/>
      <c r="J59" s="322"/>
      <c r="K59" s="199"/>
    </row>
    <row r="60" spans="2:11" ht="15" customHeight="1">
      <c r="B60" s="198"/>
      <c r="C60" s="203"/>
      <c r="D60" s="321" t="s">
        <v>722</v>
      </c>
      <c r="E60" s="321"/>
      <c r="F60" s="321"/>
      <c r="G60" s="321"/>
      <c r="H60" s="321"/>
      <c r="I60" s="321"/>
      <c r="J60" s="321"/>
      <c r="K60" s="199"/>
    </row>
    <row r="61" spans="2:11" ht="15" customHeight="1">
      <c r="B61" s="198"/>
      <c r="C61" s="203"/>
      <c r="D61" s="322" t="s">
        <v>723</v>
      </c>
      <c r="E61" s="322"/>
      <c r="F61" s="322"/>
      <c r="G61" s="322"/>
      <c r="H61" s="322"/>
      <c r="I61" s="322"/>
      <c r="J61" s="322"/>
      <c r="K61" s="199"/>
    </row>
    <row r="62" spans="2:11" ht="12.75" customHeight="1">
      <c r="B62" s="198"/>
      <c r="C62" s="203"/>
      <c r="D62" s="203"/>
      <c r="E62" s="206"/>
      <c r="F62" s="203"/>
      <c r="G62" s="203"/>
      <c r="H62" s="203"/>
      <c r="I62" s="203"/>
      <c r="J62" s="203"/>
      <c r="K62" s="199"/>
    </row>
    <row r="63" spans="2:11" ht="15" customHeight="1">
      <c r="B63" s="198"/>
      <c r="C63" s="203"/>
      <c r="D63" s="322" t="s">
        <v>724</v>
      </c>
      <c r="E63" s="322"/>
      <c r="F63" s="322"/>
      <c r="G63" s="322"/>
      <c r="H63" s="322"/>
      <c r="I63" s="322"/>
      <c r="J63" s="322"/>
      <c r="K63" s="199"/>
    </row>
    <row r="64" spans="2:11" ht="15" customHeight="1">
      <c r="B64" s="198"/>
      <c r="C64" s="203"/>
      <c r="D64" s="321" t="s">
        <v>725</v>
      </c>
      <c r="E64" s="321"/>
      <c r="F64" s="321"/>
      <c r="G64" s="321"/>
      <c r="H64" s="321"/>
      <c r="I64" s="321"/>
      <c r="J64" s="321"/>
      <c r="K64" s="199"/>
    </row>
    <row r="65" spans="2:11" ht="15" customHeight="1">
      <c r="B65" s="198"/>
      <c r="C65" s="203"/>
      <c r="D65" s="322" t="s">
        <v>726</v>
      </c>
      <c r="E65" s="322"/>
      <c r="F65" s="322"/>
      <c r="G65" s="322"/>
      <c r="H65" s="322"/>
      <c r="I65" s="322"/>
      <c r="J65" s="322"/>
      <c r="K65" s="199"/>
    </row>
    <row r="66" spans="2:11" ht="15" customHeight="1">
      <c r="B66" s="198"/>
      <c r="C66" s="203"/>
      <c r="D66" s="322" t="s">
        <v>727</v>
      </c>
      <c r="E66" s="322"/>
      <c r="F66" s="322"/>
      <c r="G66" s="322"/>
      <c r="H66" s="322"/>
      <c r="I66" s="322"/>
      <c r="J66" s="322"/>
      <c r="K66" s="199"/>
    </row>
    <row r="67" spans="2:11" ht="15" customHeight="1">
      <c r="B67" s="198"/>
      <c r="C67" s="203"/>
      <c r="D67" s="322" t="s">
        <v>728</v>
      </c>
      <c r="E67" s="322"/>
      <c r="F67" s="322"/>
      <c r="G67" s="322"/>
      <c r="H67" s="322"/>
      <c r="I67" s="322"/>
      <c r="J67" s="322"/>
      <c r="K67" s="199"/>
    </row>
    <row r="68" spans="2:11" ht="15" customHeight="1">
      <c r="B68" s="198"/>
      <c r="C68" s="203"/>
      <c r="D68" s="322" t="s">
        <v>729</v>
      </c>
      <c r="E68" s="322"/>
      <c r="F68" s="322"/>
      <c r="G68" s="322"/>
      <c r="H68" s="322"/>
      <c r="I68" s="322"/>
      <c r="J68" s="322"/>
      <c r="K68" s="199"/>
    </row>
    <row r="69" spans="2:11" ht="12.75" customHeight="1">
      <c r="B69" s="207"/>
      <c r="C69" s="208"/>
      <c r="D69" s="208"/>
      <c r="E69" s="208"/>
      <c r="F69" s="208"/>
      <c r="G69" s="208"/>
      <c r="H69" s="208"/>
      <c r="I69" s="208"/>
      <c r="J69" s="208"/>
      <c r="K69" s="209"/>
    </row>
    <row r="70" spans="2:11" ht="18.75" customHeight="1">
      <c r="B70" s="210"/>
      <c r="C70" s="210"/>
      <c r="D70" s="210"/>
      <c r="E70" s="210"/>
      <c r="F70" s="210"/>
      <c r="G70" s="210"/>
      <c r="H70" s="210"/>
      <c r="I70" s="210"/>
      <c r="J70" s="210"/>
      <c r="K70" s="211"/>
    </row>
    <row r="71" spans="2:11" ht="18.75" customHeight="1">
      <c r="B71" s="211"/>
      <c r="C71" s="211"/>
      <c r="D71" s="211"/>
      <c r="E71" s="211"/>
      <c r="F71" s="211"/>
      <c r="G71" s="211"/>
      <c r="H71" s="211"/>
      <c r="I71" s="211"/>
      <c r="J71" s="211"/>
      <c r="K71" s="211"/>
    </row>
    <row r="72" spans="2:11" ht="7.5" customHeight="1">
      <c r="B72" s="212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ht="45" customHeight="1">
      <c r="B73" s="215"/>
      <c r="C73" s="320" t="s">
        <v>86</v>
      </c>
      <c r="D73" s="320"/>
      <c r="E73" s="320"/>
      <c r="F73" s="320"/>
      <c r="G73" s="320"/>
      <c r="H73" s="320"/>
      <c r="I73" s="320"/>
      <c r="J73" s="320"/>
      <c r="K73" s="216"/>
    </row>
    <row r="74" spans="2:11" ht="17.25" customHeight="1">
      <c r="B74" s="215"/>
      <c r="C74" s="217" t="s">
        <v>730</v>
      </c>
      <c r="D74" s="217"/>
      <c r="E74" s="217"/>
      <c r="F74" s="217" t="s">
        <v>731</v>
      </c>
      <c r="G74" s="218"/>
      <c r="H74" s="217" t="s">
        <v>108</v>
      </c>
      <c r="I74" s="217" t="s">
        <v>56</v>
      </c>
      <c r="J74" s="217" t="s">
        <v>732</v>
      </c>
      <c r="K74" s="216"/>
    </row>
    <row r="75" spans="2:11" ht="17.25" customHeight="1">
      <c r="B75" s="215"/>
      <c r="C75" s="219" t="s">
        <v>733</v>
      </c>
      <c r="D75" s="219"/>
      <c r="E75" s="219"/>
      <c r="F75" s="220" t="s">
        <v>734</v>
      </c>
      <c r="G75" s="221"/>
      <c r="H75" s="219"/>
      <c r="I75" s="219"/>
      <c r="J75" s="219" t="s">
        <v>735</v>
      </c>
      <c r="K75" s="216"/>
    </row>
    <row r="76" spans="2:11" ht="5.25" customHeight="1">
      <c r="B76" s="215"/>
      <c r="C76" s="222"/>
      <c r="D76" s="222"/>
      <c r="E76" s="222"/>
      <c r="F76" s="222"/>
      <c r="G76" s="223"/>
      <c r="H76" s="222"/>
      <c r="I76" s="222"/>
      <c r="J76" s="222"/>
      <c r="K76" s="216"/>
    </row>
    <row r="77" spans="2:11" ht="15" customHeight="1">
      <c r="B77" s="215"/>
      <c r="C77" s="205" t="s">
        <v>52</v>
      </c>
      <c r="D77" s="222"/>
      <c r="E77" s="222"/>
      <c r="F77" s="224" t="s">
        <v>736</v>
      </c>
      <c r="G77" s="223"/>
      <c r="H77" s="205" t="s">
        <v>737</v>
      </c>
      <c r="I77" s="205" t="s">
        <v>738</v>
      </c>
      <c r="J77" s="205">
        <v>20</v>
      </c>
      <c r="K77" s="216"/>
    </row>
    <row r="78" spans="2:11" ht="15" customHeight="1">
      <c r="B78" s="215"/>
      <c r="C78" s="205" t="s">
        <v>739</v>
      </c>
      <c r="D78" s="205"/>
      <c r="E78" s="205"/>
      <c r="F78" s="224" t="s">
        <v>736</v>
      </c>
      <c r="G78" s="223"/>
      <c r="H78" s="205" t="s">
        <v>740</v>
      </c>
      <c r="I78" s="205" t="s">
        <v>738</v>
      </c>
      <c r="J78" s="205">
        <v>120</v>
      </c>
      <c r="K78" s="216"/>
    </row>
    <row r="79" spans="2:11" ht="15" customHeight="1">
      <c r="B79" s="225"/>
      <c r="C79" s="205" t="s">
        <v>741</v>
      </c>
      <c r="D79" s="205"/>
      <c r="E79" s="205"/>
      <c r="F79" s="224" t="s">
        <v>742</v>
      </c>
      <c r="G79" s="223"/>
      <c r="H79" s="205" t="s">
        <v>743</v>
      </c>
      <c r="I79" s="205" t="s">
        <v>738</v>
      </c>
      <c r="J79" s="205">
        <v>50</v>
      </c>
      <c r="K79" s="216"/>
    </row>
    <row r="80" spans="2:11" ht="15" customHeight="1">
      <c r="B80" s="225"/>
      <c r="C80" s="205" t="s">
        <v>744</v>
      </c>
      <c r="D80" s="205"/>
      <c r="E80" s="205"/>
      <c r="F80" s="224" t="s">
        <v>736</v>
      </c>
      <c r="G80" s="223"/>
      <c r="H80" s="205" t="s">
        <v>745</v>
      </c>
      <c r="I80" s="205" t="s">
        <v>746</v>
      </c>
      <c r="J80" s="205"/>
      <c r="K80" s="216"/>
    </row>
    <row r="81" spans="2:11" ht="15" customHeight="1">
      <c r="B81" s="225"/>
      <c r="C81" s="226" t="s">
        <v>747</v>
      </c>
      <c r="D81" s="226"/>
      <c r="E81" s="226"/>
      <c r="F81" s="227" t="s">
        <v>742</v>
      </c>
      <c r="G81" s="226"/>
      <c r="H81" s="226" t="s">
        <v>748</v>
      </c>
      <c r="I81" s="226" t="s">
        <v>738</v>
      </c>
      <c r="J81" s="226">
        <v>15</v>
      </c>
      <c r="K81" s="216"/>
    </row>
    <row r="82" spans="2:11" ht="15" customHeight="1">
      <c r="B82" s="225"/>
      <c r="C82" s="226" t="s">
        <v>749</v>
      </c>
      <c r="D82" s="226"/>
      <c r="E82" s="226"/>
      <c r="F82" s="227" t="s">
        <v>742</v>
      </c>
      <c r="G82" s="226"/>
      <c r="H82" s="226" t="s">
        <v>750</v>
      </c>
      <c r="I82" s="226" t="s">
        <v>738</v>
      </c>
      <c r="J82" s="226">
        <v>15</v>
      </c>
      <c r="K82" s="216"/>
    </row>
    <row r="83" spans="2:11" ht="15" customHeight="1">
      <c r="B83" s="225"/>
      <c r="C83" s="226" t="s">
        <v>751</v>
      </c>
      <c r="D83" s="226"/>
      <c r="E83" s="226"/>
      <c r="F83" s="227" t="s">
        <v>742</v>
      </c>
      <c r="G83" s="226"/>
      <c r="H83" s="226" t="s">
        <v>752</v>
      </c>
      <c r="I83" s="226" t="s">
        <v>738</v>
      </c>
      <c r="J83" s="226">
        <v>20</v>
      </c>
      <c r="K83" s="216"/>
    </row>
    <row r="84" spans="2:11" ht="15" customHeight="1">
      <c r="B84" s="225"/>
      <c r="C84" s="226" t="s">
        <v>753</v>
      </c>
      <c r="D84" s="226"/>
      <c r="E84" s="226"/>
      <c r="F84" s="227" t="s">
        <v>742</v>
      </c>
      <c r="G84" s="226"/>
      <c r="H84" s="226" t="s">
        <v>754</v>
      </c>
      <c r="I84" s="226" t="s">
        <v>738</v>
      </c>
      <c r="J84" s="226">
        <v>20</v>
      </c>
      <c r="K84" s="216"/>
    </row>
    <row r="85" spans="2:11" ht="15" customHeight="1">
      <c r="B85" s="225"/>
      <c r="C85" s="205" t="s">
        <v>755</v>
      </c>
      <c r="D85" s="205"/>
      <c r="E85" s="205"/>
      <c r="F85" s="224" t="s">
        <v>742</v>
      </c>
      <c r="G85" s="223"/>
      <c r="H85" s="205" t="s">
        <v>756</v>
      </c>
      <c r="I85" s="205" t="s">
        <v>738</v>
      </c>
      <c r="J85" s="205">
        <v>50</v>
      </c>
      <c r="K85" s="216"/>
    </row>
    <row r="86" spans="2:11" ht="15" customHeight="1">
      <c r="B86" s="225"/>
      <c r="C86" s="205" t="s">
        <v>757</v>
      </c>
      <c r="D86" s="205"/>
      <c r="E86" s="205"/>
      <c r="F86" s="224" t="s">
        <v>742</v>
      </c>
      <c r="G86" s="223"/>
      <c r="H86" s="205" t="s">
        <v>758</v>
      </c>
      <c r="I86" s="205" t="s">
        <v>738</v>
      </c>
      <c r="J86" s="205">
        <v>20</v>
      </c>
      <c r="K86" s="216"/>
    </row>
    <row r="87" spans="2:11" ht="15" customHeight="1">
      <c r="B87" s="225"/>
      <c r="C87" s="205" t="s">
        <v>759</v>
      </c>
      <c r="D87" s="205"/>
      <c r="E87" s="205"/>
      <c r="F87" s="224" t="s">
        <v>742</v>
      </c>
      <c r="G87" s="223"/>
      <c r="H87" s="205" t="s">
        <v>760</v>
      </c>
      <c r="I87" s="205" t="s">
        <v>738</v>
      </c>
      <c r="J87" s="205">
        <v>20</v>
      </c>
      <c r="K87" s="216"/>
    </row>
    <row r="88" spans="2:11" ht="15" customHeight="1">
      <c r="B88" s="225"/>
      <c r="C88" s="205" t="s">
        <v>761</v>
      </c>
      <c r="D88" s="205"/>
      <c r="E88" s="205"/>
      <c r="F88" s="224" t="s">
        <v>742</v>
      </c>
      <c r="G88" s="223"/>
      <c r="H88" s="205" t="s">
        <v>762</v>
      </c>
      <c r="I88" s="205" t="s">
        <v>738</v>
      </c>
      <c r="J88" s="205">
        <v>50</v>
      </c>
      <c r="K88" s="216"/>
    </row>
    <row r="89" spans="2:11" ht="15" customHeight="1">
      <c r="B89" s="225"/>
      <c r="C89" s="205" t="s">
        <v>763</v>
      </c>
      <c r="D89" s="205"/>
      <c r="E89" s="205"/>
      <c r="F89" s="224" t="s">
        <v>742</v>
      </c>
      <c r="G89" s="223"/>
      <c r="H89" s="205" t="s">
        <v>763</v>
      </c>
      <c r="I89" s="205" t="s">
        <v>738</v>
      </c>
      <c r="J89" s="205">
        <v>50</v>
      </c>
      <c r="K89" s="216"/>
    </row>
    <row r="90" spans="2:11" ht="15" customHeight="1">
      <c r="B90" s="225"/>
      <c r="C90" s="205" t="s">
        <v>113</v>
      </c>
      <c r="D90" s="205"/>
      <c r="E90" s="205"/>
      <c r="F90" s="224" t="s">
        <v>742</v>
      </c>
      <c r="G90" s="223"/>
      <c r="H90" s="205" t="s">
        <v>764</v>
      </c>
      <c r="I90" s="205" t="s">
        <v>738</v>
      </c>
      <c r="J90" s="205">
        <v>255</v>
      </c>
      <c r="K90" s="216"/>
    </row>
    <row r="91" spans="2:11" ht="15" customHeight="1">
      <c r="B91" s="225"/>
      <c r="C91" s="205" t="s">
        <v>765</v>
      </c>
      <c r="D91" s="205"/>
      <c r="E91" s="205"/>
      <c r="F91" s="224" t="s">
        <v>736</v>
      </c>
      <c r="G91" s="223"/>
      <c r="H91" s="205" t="s">
        <v>766</v>
      </c>
      <c r="I91" s="205" t="s">
        <v>767</v>
      </c>
      <c r="J91" s="205"/>
      <c r="K91" s="216"/>
    </row>
    <row r="92" spans="2:11" ht="15" customHeight="1">
      <c r="B92" s="225"/>
      <c r="C92" s="205" t="s">
        <v>768</v>
      </c>
      <c r="D92" s="205"/>
      <c r="E92" s="205"/>
      <c r="F92" s="224" t="s">
        <v>736</v>
      </c>
      <c r="G92" s="223"/>
      <c r="H92" s="205" t="s">
        <v>769</v>
      </c>
      <c r="I92" s="205" t="s">
        <v>770</v>
      </c>
      <c r="J92" s="205"/>
      <c r="K92" s="216"/>
    </row>
    <row r="93" spans="2:11" ht="15" customHeight="1">
      <c r="B93" s="225"/>
      <c r="C93" s="205" t="s">
        <v>771</v>
      </c>
      <c r="D93" s="205"/>
      <c r="E93" s="205"/>
      <c r="F93" s="224" t="s">
        <v>736</v>
      </c>
      <c r="G93" s="223"/>
      <c r="H93" s="205" t="s">
        <v>771</v>
      </c>
      <c r="I93" s="205" t="s">
        <v>770</v>
      </c>
      <c r="J93" s="205"/>
      <c r="K93" s="216"/>
    </row>
    <row r="94" spans="2:11" ht="15" customHeight="1">
      <c r="B94" s="225"/>
      <c r="C94" s="205" t="s">
        <v>37</v>
      </c>
      <c r="D94" s="205"/>
      <c r="E94" s="205"/>
      <c r="F94" s="224" t="s">
        <v>736</v>
      </c>
      <c r="G94" s="223"/>
      <c r="H94" s="205" t="s">
        <v>772</v>
      </c>
      <c r="I94" s="205" t="s">
        <v>770</v>
      </c>
      <c r="J94" s="205"/>
      <c r="K94" s="216"/>
    </row>
    <row r="95" spans="2:11" ht="15" customHeight="1">
      <c r="B95" s="225"/>
      <c r="C95" s="205" t="s">
        <v>47</v>
      </c>
      <c r="D95" s="205"/>
      <c r="E95" s="205"/>
      <c r="F95" s="224" t="s">
        <v>736</v>
      </c>
      <c r="G95" s="223"/>
      <c r="H95" s="205" t="s">
        <v>773</v>
      </c>
      <c r="I95" s="205" t="s">
        <v>770</v>
      </c>
      <c r="J95" s="205"/>
      <c r="K95" s="216"/>
    </row>
    <row r="96" spans="2:11" ht="15" customHeight="1">
      <c r="B96" s="228"/>
      <c r="C96" s="229"/>
      <c r="D96" s="229"/>
      <c r="E96" s="229"/>
      <c r="F96" s="229"/>
      <c r="G96" s="229"/>
      <c r="H96" s="229"/>
      <c r="I96" s="229"/>
      <c r="J96" s="229"/>
      <c r="K96" s="230"/>
    </row>
    <row r="97" spans="2:11" ht="18.75" customHeight="1">
      <c r="B97" s="231"/>
      <c r="C97" s="232"/>
      <c r="D97" s="232"/>
      <c r="E97" s="232"/>
      <c r="F97" s="232"/>
      <c r="G97" s="232"/>
      <c r="H97" s="232"/>
      <c r="I97" s="232"/>
      <c r="J97" s="232"/>
      <c r="K97" s="231"/>
    </row>
    <row r="98" spans="2:11" ht="18.75" customHeight="1">
      <c r="B98" s="211"/>
      <c r="C98" s="211"/>
      <c r="D98" s="211"/>
      <c r="E98" s="211"/>
      <c r="F98" s="211"/>
      <c r="G98" s="211"/>
      <c r="H98" s="211"/>
      <c r="I98" s="211"/>
      <c r="J98" s="211"/>
      <c r="K98" s="211"/>
    </row>
    <row r="99" spans="2:11" ht="7.5" customHeight="1">
      <c r="B99" s="212"/>
      <c r="C99" s="213"/>
      <c r="D99" s="213"/>
      <c r="E99" s="213"/>
      <c r="F99" s="213"/>
      <c r="G99" s="213"/>
      <c r="H99" s="213"/>
      <c r="I99" s="213"/>
      <c r="J99" s="213"/>
      <c r="K99" s="214"/>
    </row>
    <row r="100" spans="2:11" ht="45" customHeight="1">
      <c r="B100" s="215"/>
      <c r="C100" s="320" t="s">
        <v>774</v>
      </c>
      <c r="D100" s="320"/>
      <c r="E100" s="320"/>
      <c r="F100" s="320"/>
      <c r="G100" s="320"/>
      <c r="H100" s="320"/>
      <c r="I100" s="320"/>
      <c r="J100" s="320"/>
      <c r="K100" s="216"/>
    </row>
    <row r="101" spans="2:11" ht="17.25" customHeight="1">
      <c r="B101" s="215"/>
      <c r="C101" s="217" t="s">
        <v>730</v>
      </c>
      <c r="D101" s="217"/>
      <c r="E101" s="217"/>
      <c r="F101" s="217" t="s">
        <v>731</v>
      </c>
      <c r="G101" s="218"/>
      <c r="H101" s="217" t="s">
        <v>108</v>
      </c>
      <c r="I101" s="217" t="s">
        <v>56</v>
      </c>
      <c r="J101" s="217" t="s">
        <v>732</v>
      </c>
      <c r="K101" s="216"/>
    </row>
    <row r="102" spans="2:11" ht="17.25" customHeight="1">
      <c r="B102" s="215"/>
      <c r="C102" s="219" t="s">
        <v>733</v>
      </c>
      <c r="D102" s="219"/>
      <c r="E102" s="219"/>
      <c r="F102" s="220" t="s">
        <v>734</v>
      </c>
      <c r="G102" s="221"/>
      <c r="H102" s="219"/>
      <c r="I102" s="219"/>
      <c r="J102" s="219" t="s">
        <v>735</v>
      </c>
      <c r="K102" s="216"/>
    </row>
    <row r="103" spans="2:11" ht="5.25" customHeight="1">
      <c r="B103" s="215"/>
      <c r="C103" s="217"/>
      <c r="D103" s="217"/>
      <c r="E103" s="217"/>
      <c r="F103" s="217"/>
      <c r="G103" s="233"/>
      <c r="H103" s="217"/>
      <c r="I103" s="217"/>
      <c r="J103" s="217"/>
      <c r="K103" s="216"/>
    </row>
    <row r="104" spans="2:11" ht="15" customHeight="1">
      <c r="B104" s="215"/>
      <c r="C104" s="205" t="s">
        <v>52</v>
      </c>
      <c r="D104" s="222"/>
      <c r="E104" s="222"/>
      <c r="F104" s="224" t="s">
        <v>736</v>
      </c>
      <c r="G104" s="233"/>
      <c r="H104" s="205" t="s">
        <v>775</v>
      </c>
      <c r="I104" s="205" t="s">
        <v>738</v>
      </c>
      <c r="J104" s="205">
        <v>20</v>
      </c>
      <c r="K104" s="216"/>
    </row>
    <row r="105" spans="2:11" ht="15" customHeight="1">
      <c r="B105" s="215"/>
      <c r="C105" s="205" t="s">
        <v>739</v>
      </c>
      <c r="D105" s="205"/>
      <c r="E105" s="205"/>
      <c r="F105" s="224" t="s">
        <v>736</v>
      </c>
      <c r="G105" s="205"/>
      <c r="H105" s="205" t="s">
        <v>775</v>
      </c>
      <c r="I105" s="205" t="s">
        <v>738</v>
      </c>
      <c r="J105" s="205">
        <v>120</v>
      </c>
      <c r="K105" s="216"/>
    </row>
    <row r="106" spans="2:11" ht="15" customHeight="1">
      <c r="B106" s="225"/>
      <c r="C106" s="205" t="s">
        <v>741</v>
      </c>
      <c r="D106" s="205"/>
      <c r="E106" s="205"/>
      <c r="F106" s="224" t="s">
        <v>742</v>
      </c>
      <c r="G106" s="205"/>
      <c r="H106" s="205" t="s">
        <v>775</v>
      </c>
      <c r="I106" s="205" t="s">
        <v>738</v>
      </c>
      <c r="J106" s="205">
        <v>50</v>
      </c>
      <c r="K106" s="216"/>
    </row>
    <row r="107" spans="2:11" ht="15" customHeight="1">
      <c r="B107" s="225"/>
      <c r="C107" s="205" t="s">
        <v>744</v>
      </c>
      <c r="D107" s="205"/>
      <c r="E107" s="205"/>
      <c r="F107" s="224" t="s">
        <v>736</v>
      </c>
      <c r="G107" s="205"/>
      <c r="H107" s="205" t="s">
        <v>775</v>
      </c>
      <c r="I107" s="205" t="s">
        <v>746</v>
      </c>
      <c r="J107" s="205"/>
      <c r="K107" s="216"/>
    </row>
    <row r="108" spans="2:11" ht="15" customHeight="1">
      <c r="B108" s="225"/>
      <c r="C108" s="205" t="s">
        <v>755</v>
      </c>
      <c r="D108" s="205"/>
      <c r="E108" s="205"/>
      <c r="F108" s="224" t="s">
        <v>742</v>
      </c>
      <c r="G108" s="205"/>
      <c r="H108" s="205" t="s">
        <v>775</v>
      </c>
      <c r="I108" s="205" t="s">
        <v>738</v>
      </c>
      <c r="J108" s="205">
        <v>50</v>
      </c>
      <c r="K108" s="216"/>
    </row>
    <row r="109" spans="2:11" ht="15" customHeight="1">
      <c r="B109" s="225"/>
      <c r="C109" s="205" t="s">
        <v>763</v>
      </c>
      <c r="D109" s="205"/>
      <c r="E109" s="205"/>
      <c r="F109" s="224" t="s">
        <v>742</v>
      </c>
      <c r="G109" s="205"/>
      <c r="H109" s="205" t="s">
        <v>775</v>
      </c>
      <c r="I109" s="205" t="s">
        <v>738</v>
      </c>
      <c r="J109" s="205">
        <v>50</v>
      </c>
      <c r="K109" s="216"/>
    </row>
    <row r="110" spans="2:11" ht="15" customHeight="1">
      <c r="B110" s="225"/>
      <c r="C110" s="205" t="s">
        <v>761</v>
      </c>
      <c r="D110" s="205"/>
      <c r="E110" s="205"/>
      <c r="F110" s="224" t="s">
        <v>742</v>
      </c>
      <c r="G110" s="205"/>
      <c r="H110" s="205" t="s">
        <v>775</v>
      </c>
      <c r="I110" s="205" t="s">
        <v>738</v>
      </c>
      <c r="J110" s="205">
        <v>50</v>
      </c>
      <c r="K110" s="216"/>
    </row>
    <row r="111" spans="2:11" ht="15" customHeight="1">
      <c r="B111" s="225"/>
      <c r="C111" s="205" t="s">
        <v>52</v>
      </c>
      <c r="D111" s="205"/>
      <c r="E111" s="205"/>
      <c r="F111" s="224" t="s">
        <v>736</v>
      </c>
      <c r="G111" s="205"/>
      <c r="H111" s="205" t="s">
        <v>776</v>
      </c>
      <c r="I111" s="205" t="s">
        <v>738</v>
      </c>
      <c r="J111" s="205">
        <v>20</v>
      </c>
      <c r="K111" s="216"/>
    </row>
    <row r="112" spans="2:11" ht="15" customHeight="1">
      <c r="B112" s="225"/>
      <c r="C112" s="205" t="s">
        <v>777</v>
      </c>
      <c r="D112" s="205"/>
      <c r="E112" s="205"/>
      <c r="F112" s="224" t="s">
        <v>736</v>
      </c>
      <c r="G112" s="205"/>
      <c r="H112" s="205" t="s">
        <v>778</v>
      </c>
      <c r="I112" s="205" t="s">
        <v>738</v>
      </c>
      <c r="J112" s="205">
        <v>120</v>
      </c>
      <c r="K112" s="216"/>
    </row>
    <row r="113" spans="2:11" ht="15" customHeight="1">
      <c r="B113" s="225"/>
      <c r="C113" s="205" t="s">
        <v>37</v>
      </c>
      <c r="D113" s="205"/>
      <c r="E113" s="205"/>
      <c r="F113" s="224" t="s">
        <v>736</v>
      </c>
      <c r="G113" s="205"/>
      <c r="H113" s="205" t="s">
        <v>779</v>
      </c>
      <c r="I113" s="205" t="s">
        <v>770</v>
      </c>
      <c r="J113" s="205"/>
      <c r="K113" s="216"/>
    </row>
    <row r="114" spans="2:11" ht="15" customHeight="1">
      <c r="B114" s="225"/>
      <c r="C114" s="205" t="s">
        <v>47</v>
      </c>
      <c r="D114" s="205"/>
      <c r="E114" s="205"/>
      <c r="F114" s="224" t="s">
        <v>736</v>
      </c>
      <c r="G114" s="205"/>
      <c r="H114" s="205" t="s">
        <v>780</v>
      </c>
      <c r="I114" s="205" t="s">
        <v>770</v>
      </c>
      <c r="J114" s="205"/>
      <c r="K114" s="216"/>
    </row>
    <row r="115" spans="2:11" ht="15" customHeight="1">
      <c r="B115" s="225"/>
      <c r="C115" s="205" t="s">
        <v>56</v>
      </c>
      <c r="D115" s="205"/>
      <c r="E115" s="205"/>
      <c r="F115" s="224" t="s">
        <v>736</v>
      </c>
      <c r="G115" s="205"/>
      <c r="H115" s="205" t="s">
        <v>781</v>
      </c>
      <c r="I115" s="205" t="s">
        <v>782</v>
      </c>
      <c r="J115" s="205"/>
      <c r="K115" s="216"/>
    </row>
    <row r="116" spans="2:11" ht="15" customHeight="1">
      <c r="B116" s="228"/>
      <c r="C116" s="234"/>
      <c r="D116" s="234"/>
      <c r="E116" s="234"/>
      <c r="F116" s="234"/>
      <c r="G116" s="234"/>
      <c r="H116" s="234"/>
      <c r="I116" s="234"/>
      <c r="J116" s="234"/>
      <c r="K116" s="230"/>
    </row>
    <row r="117" spans="2:11" ht="18.75" customHeight="1">
      <c r="B117" s="235"/>
      <c r="C117" s="201"/>
      <c r="D117" s="201"/>
      <c r="E117" s="201"/>
      <c r="F117" s="236"/>
      <c r="G117" s="201"/>
      <c r="H117" s="201"/>
      <c r="I117" s="201"/>
      <c r="J117" s="201"/>
      <c r="K117" s="235"/>
    </row>
    <row r="118" spans="2:11" ht="18.75" customHeight="1">
      <c r="B118" s="211"/>
      <c r="C118" s="211"/>
      <c r="D118" s="211"/>
      <c r="E118" s="211"/>
      <c r="F118" s="211"/>
      <c r="G118" s="211"/>
      <c r="H118" s="211"/>
      <c r="I118" s="211"/>
      <c r="J118" s="211"/>
      <c r="K118" s="211"/>
    </row>
    <row r="119" spans="2:11" ht="7.5" customHeight="1">
      <c r="B119" s="237"/>
      <c r="C119" s="238"/>
      <c r="D119" s="238"/>
      <c r="E119" s="238"/>
      <c r="F119" s="238"/>
      <c r="G119" s="238"/>
      <c r="H119" s="238"/>
      <c r="I119" s="238"/>
      <c r="J119" s="238"/>
      <c r="K119" s="239"/>
    </row>
    <row r="120" spans="2:11" ht="45" customHeight="1">
      <c r="B120" s="240"/>
      <c r="C120" s="319" t="s">
        <v>783</v>
      </c>
      <c r="D120" s="319"/>
      <c r="E120" s="319"/>
      <c r="F120" s="319"/>
      <c r="G120" s="319"/>
      <c r="H120" s="319"/>
      <c r="I120" s="319"/>
      <c r="J120" s="319"/>
      <c r="K120" s="241"/>
    </row>
    <row r="121" spans="2:11" ht="17.25" customHeight="1">
      <c r="B121" s="242"/>
      <c r="C121" s="217" t="s">
        <v>730</v>
      </c>
      <c r="D121" s="217"/>
      <c r="E121" s="217"/>
      <c r="F121" s="217" t="s">
        <v>731</v>
      </c>
      <c r="G121" s="218"/>
      <c r="H121" s="217" t="s">
        <v>108</v>
      </c>
      <c r="I121" s="217" t="s">
        <v>56</v>
      </c>
      <c r="J121" s="217" t="s">
        <v>732</v>
      </c>
      <c r="K121" s="243"/>
    </row>
    <row r="122" spans="2:11" ht="17.25" customHeight="1">
      <c r="B122" s="242"/>
      <c r="C122" s="219" t="s">
        <v>733</v>
      </c>
      <c r="D122" s="219"/>
      <c r="E122" s="219"/>
      <c r="F122" s="220" t="s">
        <v>734</v>
      </c>
      <c r="G122" s="221"/>
      <c r="H122" s="219"/>
      <c r="I122" s="219"/>
      <c r="J122" s="219" t="s">
        <v>735</v>
      </c>
      <c r="K122" s="243"/>
    </row>
    <row r="123" spans="2:11" ht="5.25" customHeight="1">
      <c r="B123" s="244"/>
      <c r="C123" s="222"/>
      <c r="D123" s="222"/>
      <c r="E123" s="222"/>
      <c r="F123" s="222"/>
      <c r="G123" s="205"/>
      <c r="H123" s="222"/>
      <c r="I123" s="222"/>
      <c r="J123" s="222"/>
      <c r="K123" s="245"/>
    </row>
    <row r="124" spans="2:11" ht="15" customHeight="1">
      <c r="B124" s="244"/>
      <c r="C124" s="205" t="s">
        <v>739</v>
      </c>
      <c r="D124" s="222"/>
      <c r="E124" s="222"/>
      <c r="F124" s="224" t="s">
        <v>736</v>
      </c>
      <c r="G124" s="205"/>
      <c r="H124" s="205" t="s">
        <v>775</v>
      </c>
      <c r="I124" s="205" t="s">
        <v>738</v>
      </c>
      <c r="J124" s="205">
        <v>120</v>
      </c>
      <c r="K124" s="246"/>
    </row>
    <row r="125" spans="2:11" ht="15" customHeight="1">
      <c r="B125" s="244"/>
      <c r="C125" s="205" t="s">
        <v>784</v>
      </c>
      <c r="D125" s="205"/>
      <c r="E125" s="205"/>
      <c r="F125" s="224" t="s">
        <v>736</v>
      </c>
      <c r="G125" s="205"/>
      <c r="H125" s="205" t="s">
        <v>785</v>
      </c>
      <c r="I125" s="205" t="s">
        <v>738</v>
      </c>
      <c r="J125" s="205" t="s">
        <v>786</v>
      </c>
      <c r="K125" s="246"/>
    </row>
    <row r="126" spans="2:11" ht="15" customHeight="1">
      <c r="B126" s="244"/>
      <c r="C126" s="205" t="s">
        <v>685</v>
      </c>
      <c r="D126" s="205"/>
      <c r="E126" s="205"/>
      <c r="F126" s="224" t="s">
        <v>736</v>
      </c>
      <c r="G126" s="205"/>
      <c r="H126" s="205" t="s">
        <v>787</v>
      </c>
      <c r="I126" s="205" t="s">
        <v>738</v>
      </c>
      <c r="J126" s="205" t="s">
        <v>786</v>
      </c>
      <c r="K126" s="246"/>
    </row>
    <row r="127" spans="2:11" ht="15" customHeight="1">
      <c r="B127" s="244"/>
      <c r="C127" s="205" t="s">
        <v>747</v>
      </c>
      <c r="D127" s="205"/>
      <c r="E127" s="205"/>
      <c r="F127" s="224" t="s">
        <v>742</v>
      </c>
      <c r="G127" s="205"/>
      <c r="H127" s="205" t="s">
        <v>748</v>
      </c>
      <c r="I127" s="205" t="s">
        <v>738</v>
      </c>
      <c r="J127" s="205">
        <v>15</v>
      </c>
      <c r="K127" s="246"/>
    </row>
    <row r="128" spans="2:11" ht="15" customHeight="1">
      <c r="B128" s="244"/>
      <c r="C128" s="226" t="s">
        <v>749</v>
      </c>
      <c r="D128" s="226"/>
      <c r="E128" s="226"/>
      <c r="F128" s="227" t="s">
        <v>742</v>
      </c>
      <c r="G128" s="226"/>
      <c r="H128" s="226" t="s">
        <v>750</v>
      </c>
      <c r="I128" s="226" t="s">
        <v>738</v>
      </c>
      <c r="J128" s="226">
        <v>15</v>
      </c>
      <c r="K128" s="246"/>
    </row>
    <row r="129" spans="2:11" ht="15" customHeight="1">
      <c r="B129" s="244"/>
      <c r="C129" s="226" t="s">
        <v>751</v>
      </c>
      <c r="D129" s="226"/>
      <c r="E129" s="226"/>
      <c r="F129" s="227" t="s">
        <v>742</v>
      </c>
      <c r="G129" s="226"/>
      <c r="H129" s="226" t="s">
        <v>752</v>
      </c>
      <c r="I129" s="226" t="s">
        <v>738</v>
      </c>
      <c r="J129" s="226">
        <v>20</v>
      </c>
      <c r="K129" s="246"/>
    </row>
    <row r="130" spans="2:11" ht="15" customHeight="1">
      <c r="B130" s="244"/>
      <c r="C130" s="226" t="s">
        <v>753</v>
      </c>
      <c r="D130" s="226"/>
      <c r="E130" s="226"/>
      <c r="F130" s="227" t="s">
        <v>742</v>
      </c>
      <c r="G130" s="226"/>
      <c r="H130" s="226" t="s">
        <v>754</v>
      </c>
      <c r="I130" s="226" t="s">
        <v>738</v>
      </c>
      <c r="J130" s="226">
        <v>20</v>
      </c>
      <c r="K130" s="246"/>
    </row>
    <row r="131" spans="2:11" ht="15" customHeight="1">
      <c r="B131" s="244"/>
      <c r="C131" s="205" t="s">
        <v>741</v>
      </c>
      <c r="D131" s="205"/>
      <c r="E131" s="205"/>
      <c r="F131" s="224" t="s">
        <v>742</v>
      </c>
      <c r="G131" s="205"/>
      <c r="H131" s="205" t="s">
        <v>775</v>
      </c>
      <c r="I131" s="205" t="s">
        <v>738</v>
      </c>
      <c r="J131" s="205">
        <v>50</v>
      </c>
      <c r="K131" s="246"/>
    </row>
    <row r="132" spans="2:11" ht="15" customHeight="1">
      <c r="B132" s="244"/>
      <c r="C132" s="205" t="s">
        <v>755</v>
      </c>
      <c r="D132" s="205"/>
      <c r="E132" s="205"/>
      <c r="F132" s="224" t="s">
        <v>742</v>
      </c>
      <c r="G132" s="205"/>
      <c r="H132" s="205" t="s">
        <v>775</v>
      </c>
      <c r="I132" s="205" t="s">
        <v>738</v>
      </c>
      <c r="J132" s="205">
        <v>50</v>
      </c>
      <c r="K132" s="246"/>
    </row>
    <row r="133" spans="2:11" ht="15" customHeight="1">
      <c r="B133" s="244"/>
      <c r="C133" s="205" t="s">
        <v>761</v>
      </c>
      <c r="D133" s="205"/>
      <c r="E133" s="205"/>
      <c r="F133" s="224" t="s">
        <v>742</v>
      </c>
      <c r="G133" s="205"/>
      <c r="H133" s="205" t="s">
        <v>775</v>
      </c>
      <c r="I133" s="205" t="s">
        <v>738</v>
      </c>
      <c r="J133" s="205">
        <v>50</v>
      </c>
      <c r="K133" s="246"/>
    </row>
    <row r="134" spans="2:11" ht="15" customHeight="1">
      <c r="B134" s="244"/>
      <c r="C134" s="205" t="s">
        <v>763</v>
      </c>
      <c r="D134" s="205"/>
      <c r="E134" s="205"/>
      <c r="F134" s="224" t="s">
        <v>742</v>
      </c>
      <c r="G134" s="205"/>
      <c r="H134" s="205" t="s">
        <v>775</v>
      </c>
      <c r="I134" s="205" t="s">
        <v>738</v>
      </c>
      <c r="J134" s="205">
        <v>50</v>
      </c>
      <c r="K134" s="246"/>
    </row>
    <row r="135" spans="2:11" ht="15" customHeight="1">
      <c r="B135" s="244"/>
      <c r="C135" s="205" t="s">
        <v>113</v>
      </c>
      <c r="D135" s="205"/>
      <c r="E135" s="205"/>
      <c r="F135" s="224" t="s">
        <v>742</v>
      </c>
      <c r="G135" s="205"/>
      <c r="H135" s="205" t="s">
        <v>788</v>
      </c>
      <c r="I135" s="205" t="s">
        <v>738</v>
      </c>
      <c r="J135" s="205">
        <v>255</v>
      </c>
      <c r="K135" s="246"/>
    </row>
    <row r="136" spans="2:11" ht="15" customHeight="1">
      <c r="B136" s="244"/>
      <c r="C136" s="205" t="s">
        <v>765</v>
      </c>
      <c r="D136" s="205"/>
      <c r="E136" s="205"/>
      <c r="F136" s="224" t="s">
        <v>736</v>
      </c>
      <c r="G136" s="205"/>
      <c r="H136" s="205" t="s">
        <v>789</v>
      </c>
      <c r="I136" s="205" t="s">
        <v>767</v>
      </c>
      <c r="J136" s="205"/>
      <c r="K136" s="246"/>
    </row>
    <row r="137" spans="2:11" ht="15" customHeight="1">
      <c r="B137" s="244"/>
      <c r="C137" s="205" t="s">
        <v>768</v>
      </c>
      <c r="D137" s="205"/>
      <c r="E137" s="205"/>
      <c r="F137" s="224" t="s">
        <v>736</v>
      </c>
      <c r="G137" s="205"/>
      <c r="H137" s="205" t="s">
        <v>790</v>
      </c>
      <c r="I137" s="205" t="s">
        <v>770</v>
      </c>
      <c r="J137" s="205"/>
      <c r="K137" s="246"/>
    </row>
    <row r="138" spans="2:11" ht="15" customHeight="1">
      <c r="B138" s="244"/>
      <c r="C138" s="205" t="s">
        <v>771</v>
      </c>
      <c r="D138" s="205"/>
      <c r="E138" s="205"/>
      <c r="F138" s="224" t="s">
        <v>736</v>
      </c>
      <c r="G138" s="205"/>
      <c r="H138" s="205" t="s">
        <v>771</v>
      </c>
      <c r="I138" s="205" t="s">
        <v>770</v>
      </c>
      <c r="J138" s="205"/>
      <c r="K138" s="246"/>
    </row>
    <row r="139" spans="2:11" ht="15" customHeight="1">
      <c r="B139" s="244"/>
      <c r="C139" s="205" t="s">
        <v>37</v>
      </c>
      <c r="D139" s="205"/>
      <c r="E139" s="205"/>
      <c r="F139" s="224" t="s">
        <v>736</v>
      </c>
      <c r="G139" s="205"/>
      <c r="H139" s="205" t="s">
        <v>791</v>
      </c>
      <c r="I139" s="205" t="s">
        <v>770</v>
      </c>
      <c r="J139" s="205"/>
      <c r="K139" s="246"/>
    </row>
    <row r="140" spans="2:11" ht="15" customHeight="1">
      <c r="B140" s="244"/>
      <c r="C140" s="205" t="s">
        <v>792</v>
      </c>
      <c r="D140" s="205"/>
      <c r="E140" s="205"/>
      <c r="F140" s="224" t="s">
        <v>736</v>
      </c>
      <c r="G140" s="205"/>
      <c r="H140" s="205" t="s">
        <v>793</v>
      </c>
      <c r="I140" s="205" t="s">
        <v>770</v>
      </c>
      <c r="J140" s="205"/>
      <c r="K140" s="246"/>
    </row>
    <row r="141" spans="2:11" ht="15" customHeight="1">
      <c r="B141" s="247"/>
      <c r="C141" s="248"/>
      <c r="D141" s="248"/>
      <c r="E141" s="248"/>
      <c r="F141" s="248"/>
      <c r="G141" s="248"/>
      <c r="H141" s="248"/>
      <c r="I141" s="248"/>
      <c r="J141" s="248"/>
      <c r="K141" s="249"/>
    </row>
    <row r="142" spans="2:11" ht="18.75" customHeight="1">
      <c r="B142" s="201"/>
      <c r="C142" s="201"/>
      <c r="D142" s="201"/>
      <c r="E142" s="201"/>
      <c r="F142" s="236"/>
      <c r="G142" s="201"/>
      <c r="H142" s="201"/>
      <c r="I142" s="201"/>
      <c r="J142" s="201"/>
      <c r="K142" s="201"/>
    </row>
    <row r="143" spans="2:11" ht="18.75" customHeight="1">
      <c r="B143" s="211"/>
      <c r="C143" s="211"/>
      <c r="D143" s="211"/>
      <c r="E143" s="211"/>
      <c r="F143" s="211"/>
      <c r="G143" s="211"/>
      <c r="H143" s="211"/>
      <c r="I143" s="211"/>
      <c r="J143" s="211"/>
      <c r="K143" s="211"/>
    </row>
    <row r="144" spans="2:11" ht="7.5" customHeight="1">
      <c r="B144" s="212"/>
      <c r="C144" s="213"/>
      <c r="D144" s="213"/>
      <c r="E144" s="213"/>
      <c r="F144" s="213"/>
      <c r="G144" s="213"/>
      <c r="H144" s="213"/>
      <c r="I144" s="213"/>
      <c r="J144" s="213"/>
      <c r="K144" s="214"/>
    </row>
    <row r="145" spans="2:11" ht="45" customHeight="1">
      <c r="B145" s="215"/>
      <c r="C145" s="320" t="s">
        <v>794</v>
      </c>
      <c r="D145" s="320"/>
      <c r="E145" s="320"/>
      <c r="F145" s="320"/>
      <c r="G145" s="320"/>
      <c r="H145" s="320"/>
      <c r="I145" s="320"/>
      <c r="J145" s="320"/>
      <c r="K145" s="216"/>
    </row>
    <row r="146" spans="2:11" ht="17.25" customHeight="1">
      <c r="B146" s="215"/>
      <c r="C146" s="217" t="s">
        <v>730</v>
      </c>
      <c r="D146" s="217"/>
      <c r="E146" s="217"/>
      <c r="F146" s="217" t="s">
        <v>731</v>
      </c>
      <c r="G146" s="218"/>
      <c r="H146" s="217" t="s">
        <v>108</v>
      </c>
      <c r="I146" s="217" t="s">
        <v>56</v>
      </c>
      <c r="J146" s="217" t="s">
        <v>732</v>
      </c>
      <c r="K146" s="216"/>
    </row>
    <row r="147" spans="2:11" ht="17.25" customHeight="1">
      <c r="B147" s="215"/>
      <c r="C147" s="219" t="s">
        <v>733</v>
      </c>
      <c r="D147" s="219"/>
      <c r="E147" s="219"/>
      <c r="F147" s="220" t="s">
        <v>734</v>
      </c>
      <c r="G147" s="221"/>
      <c r="H147" s="219"/>
      <c r="I147" s="219"/>
      <c r="J147" s="219" t="s">
        <v>735</v>
      </c>
      <c r="K147" s="216"/>
    </row>
    <row r="148" spans="2:11" ht="5.25" customHeight="1">
      <c r="B148" s="225"/>
      <c r="C148" s="222"/>
      <c r="D148" s="222"/>
      <c r="E148" s="222"/>
      <c r="F148" s="222"/>
      <c r="G148" s="223"/>
      <c r="H148" s="222"/>
      <c r="I148" s="222"/>
      <c r="J148" s="222"/>
      <c r="K148" s="246"/>
    </row>
    <row r="149" spans="2:11" ht="15" customHeight="1">
      <c r="B149" s="225"/>
      <c r="C149" s="250" t="s">
        <v>739</v>
      </c>
      <c r="D149" s="205"/>
      <c r="E149" s="205"/>
      <c r="F149" s="251" t="s">
        <v>736</v>
      </c>
      <c r="G149" s="205"/>
      <c r="H149" s="250" t="s">
        <v>775</v>
      </c>
      <c r="I149" s="250" t="s">
        <v>738</v>
      </c>
      <c r="J149" s="250">
        <v>120</v>
      </c>
      <c r="K149" s="246"/>
    </row>
    <row r="150" spans="2:11" ht="15" customHeight="1">
      <c r="B150" s="225"/>
      <c r="C150" s="250" t="s">
        <v>784</v>
      </c>
      <c r="D150" s="205"/>
      <c r="E150" s="205"/>
      <c r="F150" s="251" t="s">
        <v>736</v>
      </c>
      <c r="G150" s="205"/>
      <c r="H150" s="250" t="s">
        <v>795</v>
      </c>
      <c r="I150" s="250" t="s">
        <v>738</v>
      </c>
      <c r="J150" s="250" t="s">
        <v>786</v>
      </c>
      <c r="K150" s="246"/>
    </row>
    <row r="151" spans="2:11" ht="15" customHeight="1">
      <c r="B151" s="225"/>
      <c r="C151" s="250" t="s">
        <v>685</v>
      </c>
      <c r="D151" s="205"/>
      <c r="E151" s="205"/>
      <c r="F151" s="251" t="s">
        <v>736</v>
      </c>
      <c r="G151" s="205"/>
      <c r="H151" s="250" t="s">
        <v>796</v>
      </c>
      <c r="I151" s="250" t="s">
        <v>738</v>
      </c>
      <c r="J151" s="250" t="s">
        <v>786</v>
      </c>
      <c r="K151" s="246"/>
    </row>
    <row r="152" spans="2:11" ht="15" customHeight="1">
      <c r="B152" s="225"/>
      <c r="C152" s="250" t="s">
        <v>741</v>
      </c>
      <c r="D152" s="205"/>
      <c r="E152" s="205"/>
      <c r="F152" s="251" t="s">
        <v>742</v>
      </c>
      <c r="G152" s="205"/>
      <c r="H152" s="250" t="s">
        <v>775</v>
      </c>
      <c r="I152" s="250" t="s">
        <v>738</v>
      </c>
      <c r="J152" s="250">
        <v>50</v>
      </c>
      <c r="K152" s="246"/>
    </row>
    <row r="153" spans="2:11" ht="15" customHeight="1">
      <c r="B153" s="225"/>
      <c r="C153" s="250" t="s">
        <v>744</v>
      </c>
      <c r="D153" s="205"/>
      <c r="E153" s="205"/>
      <c r="F153" s="251" t="s">
        <v>736</v>
      </c>
      <c r="G153" s="205"/>
      <c r="H153" s="250" t="s">
        <v>775</v>
      </c>
      <c r="I153" s="250" t="s">
        <v>746</v>
      </c>
      <c r="J153" s="250"/>
      <c r="K153" s="246"/>
    </row>
    <row r="154" spans="2:11" ht="15" customHeight="1">
      <c r="B154" s="225"/>
      <c r="C154" s="250" t="s">
        <v>755</v>
      </c>
      <c r="D154" s="205"/>
      <c r="E154" s="205"/>
      <c r="F154" s="251" t="s">
        <v>742</v>
      </c>
      <c r="G154" s="205"/>
      <c r="H154" s="250" t="s">
        <v>775</v>
      </c>
      <c r="I154" s="250" t="s">
        <v>738</v>
      </c>
      <c r="J154" s="250">
        <v>50</v>
      </c>
      <c r="K154" s="246"/>
    </row>
    <row r="155" spans="2:11" ht="15" customHeight="1">
      <c r="B155" s="225"/>
      <c r="C155" s="250" t="s">
        <v>763</v>
      </c>
      <c r="D155" s="205"/>
      <c r="E155" s="205"/>
      <c r="F155" s="251" t="s">
        <v>742</v>
      </c>
      <c r="G155" s="205"/>
      <c r="H155" s="250" t="s">
        <v>775</v>
      </c>
      <c r="I155" s="250" t="s">
        <v>738</v>
      </c>
      <c r="J155" s="250">
        <v>50</v>
      </c>
      <c r="K155" s="246"/>
    </row>
    <row r="156" spans="2:11" ht="15" customHeight="1">
      <c r="B156" s="225"/>
      <c r="C156" s="250" t="s">
        <v>761</v>
      </c>
      <c r="D156" s="205"/>
      <c r="E156" s="205"/>
      <c r="F156" s="251" t="s">
        <v>742</v>
      </c>
      <c r="G156" s="205"/>
      <c r="H156" s="250" t="s">
        <v>775</v>
      </c>
      <c r="I156" s="250" t="s">
        <v>738</v>
      </c>
      <c r="J156" s="250">
        <v>50</v>
      </c>
      <c r="K156" s="246"/>
    </row>
    <row r="157" spans="2:11" ht="15" customHeight="1">
      <c r="B157" s="225"/>
      <c r="C157" s="250" t="s">
        <v>91</v>
      </c>
      <c r="D157" s="205"/>
      <c r="E157" s="205"/>
      <c r="F157" s="251" t="s">
        <v>736</v>
      </c>
      <c r="G157" s="205"/>
      <c r="H157" s="250" t="s">
        <v>797</v>
      </c>
      <c r="I157" s="250" t="s">
        <v>738</v>
      </c>
      <c r="J157" s="250" t="s">
        <v>798</v>
      </c>
      <c r="K157" s="246"/>
    </row>
    <row r="158" spans="2:11" ht="15" customHeight="1">
      <c r="B158" s="225"/>
      <c r="C158" s="250" t="s">
        <v>799</v>
      </c>
      <c r="D158" s="205"/>
      <c r="E158" s="205"/>
      <c r="F158" s="251" t="s">
        <v>736</v>
      </c>
      <c r="G158" s="205"/>
      <c r="H158" s="250" t="s">
        <v>800</v>
      </c>
      <c r="I158" s="250" t="s">
        <v>770</v>
      </c>
      <c r="J158" s="250"/>
      <c r="K158" s="246"/>
    </row>
    <row r="159" spans="2:11" ht="15" customHeight="1">
      <c r="B159" s="252"/>
      <c r="C159" s="234"/>
      <c r="D159" s="234"/>
      <c r="E159" s="234"/>
      <c r="F159" s="234"/>
      <c r="G159" s="234"/>
      <c r="H159" s="234"/>
      <c r="I159" s="234"/>
      <c r="J159" s="234"/>
      <c r="K159" s="253"/>
    </row>
    <row r="160" spans="2:11" ht="18.75" customHeight="1">
      <c r="B160" s="201"/>
      <c r="C160" s="205"/>
      <c r="D160" s="205"/>
      <c r="E160" s="205"/>
      <c r="F160" s="224"/>
      <c r="G160" s="205"/>
      <c r="H160" s="205"/>
      <c r="I160" s="205"/>
      <c r="J160" s="205"/>
      <c r="K160" s="201"/>
    </row>
    <row r="161" spans="2:11" ht="18.75" customHeight="1">
      <c r="B161" s="211"/>
      <c r="C161" s="211"/>
      <c r="D161" s="211"/>
      <c r="E161" s="211"/>
      <c r="F161" s="211"/>
      <c r="G161" s="211"/>
      <c r="H161" s="211"/>
      <c r="I161" s="211"/>
      <c r="J161" s="211"/>
      <c r="K161" s="211"/>
    </row>
    <row r="162" spans="2:11" ht="7.5" customHeight="1">
      <c r="B162" s="193"/>
      <c r="C162" s="194"/>
      <c r="D162" s="194"/>
      <c r="E162" s="194"/>
      <c r="F162" s="194"/>
      <c r="G162" s="194"/>
      <c r="H162" s="194"/>
      <c r="I162" s="194"/>
      <c r="J162" s="194"/>
      <c r="K162" s="195"/>
    </row>
    <row r="163" spans="2:11" ht="45" customHeight="1">
      <c r="B163" s="196"/>
      <c r="C163" s="319" t="s">
        <v>801</v>
      </c>
      <c r="D163" s="319"/>
      <c r="E163" s="319"/>
      <c r="F163" s="319"/>
      <c r="G163" s="319"/>
      <c r="H163" s="319"/>
      <c r="I163" s="319"/>
      <c r="J163" s="319"/>
      <c r="K163" s="197"/>
    </row>
    <row r="164" spans="2:11" ht="17.25" customHeight="1">
      <c r="B164" s="196"/>
      <c r="C164" s="217" t="s">
        <v>730</v>
      </c>
      <c r="D164" s="217"/>
      <c r="E164" s="217"/>
      <c r="F164" s="217" t="s">
        <v>731</v>
      </c>
      <c r="G164" s="254"/>
      <c r="H164" s="255" t="s">
        <v>108</v>
      </c>
      <c r="I164" s="255" t="s">
        <v>56</v>
      </c>
      <c r="J164" s="217" t="s">
        <v>732</v>
      </c>
      <c r="K164" s="197"/>
    </row>
    <row r="165" spans="2:11" ht="17.25" customHeight="1">
      <c r="B165" s="198"/>
      <c r="C165" s="219" t="s">
        <v>733</v>
      </c>
      <c r="D165" s="219"/>
      <c r="E165" s="219"/>
      <c r="F165" s="220" t="s">
        <v>734</v>
      </c>
      <c r="G165" s="256"/>
      <c r="H165" s="257"/>
      <c r="I165" s="257"/>
      <c r="J165" s="219" t="s">
        <v>735</v>
      </c>
      <c r="K165" s="199"/>
    </row>
    <row r="166" spans="2:11" ht="5.25" customHeight="1">
      <c r="B166" s="225"/>
      <c r="C166" s="222"/>
      <c r="D166" s="222"/>
      <c r="E166" s="222"/>
      <c r="F166" s="222"/>
      <c r="G166" s="223"/>
      <c r="H166" s="222"/>
      <c r="I166" s="222"/>
      <c r="J166" s="222"/>
      <c r="K166" s="246"/>
    </row>
    <row r="167" spans="2:11" ht="15" customHeight="1">
      <c r="B167" s="225"/>
      <c r="C167" s="205" t="s">
        <v>739</v>
      </c>
      <c r="D167" s="205"/>
      <c r="E167" s="205"/>
      <c r="F167" s="224" t="s">
        <v>736</v>
      </c>
      <c r="G167" s="205"/>
      <c r="H167" s="205" t="s">
        <v>775</v>
      </c>
      <c r="I167" s="205" t="s">
        <v>738</v>
      </c>
      <c r="J167" s="205">
        <v>120</v>
      </c>
      <c r="K167" s="246"/>
    </row>
    <row r="168" spans="2:11" ht="15" customHeight="1">
      <c r="B168" s="225"/>
      <c r="C168" s="205" t="s">
        <v>784</v>
      </c>
      <c r="D168" s="205"/>
      <c r="E168" s="205"/>
      <c r="F168" s="224" t="s">
        <v>736</v>
      </c>
      <c r="G168" s="205"/>
      <c r="H168" s="205" t="s">
        <v>785</v>
      </c>
      <c r="I168" s="205" t="s">
        <v>738</v>
      </c>
      <c r="J168" s="205" t="s">
        <v>786</v>
      </c>
      <c r="K168" s="246"/>
    </row>
    <row r="169" spans="2:11" ht="15" customHeight="1">
      <c r="B169" s="225"/>
      <c r="C169" s="205" t="s">
        <v>685</v>
      </c>
      <c r="D169" s="205"/>
      <c r="E169" s="205"/>
      <c r="F169" s="224" t="s">
        <v>736</v>
      </c>
      <c r="G169" s="205"/>
      <c r="H169" s="205" t="s">
        <v>802</v>
      </c>
      <c r="I169" s="205" t="s">
        <v>738</v>
      </c>
      <c r="J169" s="205" t="s">
        <v>786</v>
      </c>
      <c r="K169" s="246"/>
    </row>
    <row r="170" spans="2:11" ht="15" customHeight="1">
      <c r="B170" s="225"/>
      <c r="C170" s="205" t="s">
        <v>741</v>
      </c>
      <c r="D170" s="205"/>
      <c r="E170" s="205"/>
      <c r="F170" s="224" t="s">
        <v>742</v>
      </c>
      <c r="G170" s="205"/>
      <c r="H170" s="205" t="s">
        <v>802</v>
      </c>
      <c r="I170" s="205" t="s">
        <v>738</v>
      </c>
      <c r="J170" s="205">
        <v>50</v>
      </c>
      <c r="K170" s="246"/>
    </row>
    <row r="171" spans="2:11" ht="15" customHeight="1">
      <c r="B171" s="225"/>
      <c r="C171" s="205" t="s">
        <v>744</v>
      </c>
      <c r="D171" s="205"/>
      <c r="E171" s="205"/>
      <c r="F171" s="224" t="s">
        <v>736</v>
      </c>
      <c r="G171" s="205"/>
      <c r="H171" s="205" t="s">
        <v>802</v>
      </c>
      <c r="I171" s="205" t="s">
        <v>746</v>
      </c>
      <c r="J171" s="205"/>
      <c r="K171" s="246"/>
    </row>
    <row r="172" spans="2:11" ht="15" customHeight="1">
      <c r="B172" s="225"/>
      <c r="C172" s="205" t="s">
        <v>755</v>
      </c>
      <c r="D172" s="205"/>
      <c r="E172" s="205"/>
      <c r="F172" s="224" t="s">
        <v>742</v>
      </c>
      <c r="G172" s="205"/>
      <c r="H172" s="205" t="s">
        <v>802</v>
      </c>
      <c r="I172" s="205" t="s">
        <v>738</v>
      </c>
      <c r="J172" s="205">
        <v>50</v>
      </c>
      <c r="K172" s="246"/>
    </row>
    <row r="173" spans="2:11" ht="15" customHeight="1">
      <c r="B173" s="225"/>
      <c r="C173" s="205" t="s">
        <v>763</v>
      </c>
      <c r="D173" s="205"/>
      <c r="E173" s="205"/>
      <c r="F173" s="224" t="s">
        <v>742</v>
      </c>
      <c r="G173" s="205"/>
      <c r="H173" s="205" t="s">
        <v>802</v>
      </c>
      <c r="I173" s="205" t="s">
        <v>738</v>
      </c>
      <c r="J173" s="205">
        <v>50</v>
      </c>
      <c r="K173" s="246"/>
    </row>
    <row r="174" spans="2:11" ht="15" customHeight="1">
      <c r="B174" s="225"/>
      <c r="C174" s="205" t="s">
        <v>761</v>
      </c>
      <c r="D174" s="205"/>
      <c r="E174" s="205"/>
      <c r="F174" s="224" t="s">
        <v>742</v>
      </c>
      <c r="G174" s="205"/>
      <c r="H174" s="205" t="s">
        <v>802</v>
      </c>
      <c r="I174" s="205" t="s">
        <v>738</v>
      </c>
      <c r="J174" s="205">
        <v>50</v>
      </c>
      <c r="K174" s="246"/>
    </row>
    <row r="175" spans="2:11" ht="15" customHeight="1">
      <c r="B175" s="225"/>
      <c r="C175" s="205" t="s">
        <v>107</v>
      </c>
      <c r="D175" s="205"/>
      <c r="E175" s="205"/>
      <c r="F175" s="224" t="s">
        <v>736</v>
      </c>
      <c r="G175" s="205"/>
      <c r="H175" s="205" t="s">
        <v>803</v>
      </c>
      <c r="I175" s="205" t="s">
        <v>804</v>
      </c>
      <c r="J175" s="205"/>
      <c r="K175" s="246"/>
    </row>
    <row r="176" spans="2:11" ht="15" customHeight="1">
      <c r="B176" s="225"/>
      <c r="C176" s="205" t="s">
        <v>56</v>
      </c>
      <c r="D176" s="205"/>
      <c r="E176" s="205"/>
      <c r="F176" s="224" t="s">
        <v>736</v>
      </c>
      <c r="G176" s="205"/>
      <c r="H176" s="205" t="s">
        <v>805</v>
      </c>
      <c r="I176" s="205" t="s">
        <v>806</v>
      </c>
      <c r="J176" s="205">
        <v>1</v>
      </c>
      <c r="K176" s="246"/>
    </row>
    <row r="177" spans="2:11" ht="15" customHeight="1">
      <c r="B177" s="225"/>
      <c r="C177" s="205" t="s">
        <v>52</v>
      </c>
      <c r="D177" s="205"/>
      <c r="E177" s="205"/>
      <c r="F177" s="224" t="s">
        <v>736</v>
      </c>
      <c r="G177" s="205"/>
      <c r="H177" s="205" t="s">
        <v>807</v>
      </c>
      <c r="I177" s="205" t="s">
        <v>738</v>
      </c>
      <c r="J177" s="205">
        <v>20</v>
      </c>
      <c r="K177" s="246"/>
    </row>
    <row r="178" spans="2:11" ht="15" customHeight="1">
      <c r="B178" s="225"/>
      <c r="C178" s="205" t="s">
        <v>108</v>
      </c>
      <c r="D178" s="205"/>
      <c r="E178" s="205"/>
      <c r="F178" s="224" t="s">
        <v>736</v>
      </c>
      <c r="G178" s="205"/>
      <c r="H178" s="205" t="s">
        <v>808</v>
      </c>
      <c r="I178" s="205" t="s">
        <v>738</v>
      </c>
      <c r="J178" s="205">
        <v>255</v>
      </c>
      <c r="K178" s="246"/>
    </row>
    <row r="179" spans="2:11" ht="15" customHeight="1">
      <c r="B179" s="225"/>
      <c r="C179" s="205" t="s">
        <v>109</v>
      </c>
      <c r="D179" s="205"/>
      <c r="E179" s="205"/>
      <c r="F179" s="224" t="s">
        <v>736</v>
      </c>
      <c r="G179" s="205"/>
      <c r="H179" s="205" t="s">
        <v>701</v>
      </c>
      <c r="I179" s="205" t="s">
        <v>738</v>
      </c>
      <c r="J179" s="205">
        <v>10</v>
      </c>
      <c r="K179" s="246"/>
    </row>
    <row r="180" spans="2:11" ht="15" customHeight="1">
      <c r="B180" s="225"/>
      <c r="C180" s="205" t="s">
        <v>110</v>
      </c>
      <c r="D180" s="205"/>
      <c r="E180" s="205"/>
      <c r="F180" s="224" t="s">
        <v>736</v>
      </c>
      <c r="G180" s="205"/>
      <c r="H180" s="205" t="s">
        <v>809</v>
      </c>
      <c r="I180" s="205" t="s">
        <v>770</v>
      </c>
      <c r="J180" s="205"/>
      <c r="K180" s="246"/>
    </row>
    <row r="181" spans="2:11" ht="15" customHeight="1">
      <c r="B181" s="225"/>
      <c r="C181" s="205" t="s">
        <v>810</v>
      </c>
      <c r="D181" s="205"/>
      <c r="E181" s="205"/>
      <c r="F181" s="224" t="s">
        <v>736</v>
      </c>
      <c r="G181" s="205"/>
      <c r="H181" s="205" t="s">
        <v>811</v>
      </c>
      <c r="I181" s="205" t="s">
        <v>770</v>
      </c>
      <c r="J181" s="205"/>
      <c r="K181" s="246"/>
    </row>
    <row r="182" spans="2:11" ht="15" customHeight="1">
      <c r="B182" s="225"/>
      <c r="C182" s="205" t="s">
        <v>799</v>
      </c>
      <c r="D182" s="205"/>
      <c r="E182" s="205"/>
      <c r="F182" s="224" t="s">
        <v>736</v>
      </c>
      <c r="G182" s="205"/>
      <c r="H182" s="205" t="s">
        <v>812</v>
      </c>
      <c r="I182" s="205" t="s">
        <v>770</v>
      </c>
      <c r="J182" s="205"/>
      <c r="K182" s="246"/>
    </row>
    <row r="183" spans="2:11" ht="15" customHeight="1">
      <c r="B183" s="225"/>
      <c r="C183" s="205" t="s">
        <v>112</v>
      </c>
      <c r="D183" s="205"/>
      <c r="E183" s="205"/>
      <c r="F183" s="224" t="s">
        <v>742</v>
      </c>
      <c r="G183" s="205"/>
      <c r="H183" s="205" t="s">
        <v>813</v>
      </c>
      <c r="I183" s="205" t="s">
        <v>738</v>
      </c>
      <c r="J183" s="205">
        <v>50</v>
      </c>
      <c r="K183" s="246"/>
    </row>
    <row r="184" spans="2:11" ht="15" customHeight="1">
      <c r="B184" s="225"/>
      <c r="C184" s="205" t="s">
        <v>814</v>
      </c>
      <c r="D184" s="205"/>
      <c r="E184" s="205"/>
      <c r="F184" s="224" t="s">
        <v>742</v>
      </c>
      <c r="G184" s="205"/>
      <c r="H184" s="205" t="s">
        <v>815</v>
      </c>
      <c r="I184" s="205" t="s">
        <v>816</v>
      </c>
      <c r="J184" s="205"/>
      <c r="K184" s="246"/>
    </row>
    <row r="185" spans="2:11" ht="15" customHeight="1">
      <c r="B185" s="225"/>
      <c r="C185" s="205" t="s">
        <v>817</v>
      </c>
      <c r="D185" s="205"/>
      <c r="E185" s="205"/>
      <c r="F185" s="224" t="s">
        <v>742</v>
      </c>
      <c r="G185" s="205"/>
      <c r="H185" s="205" t="s">
        <v>818</v>
      </c>
      <c r="I185" s="205" t="s">
        <v>816</v>
      </c>
      <c r="J185" s="205"/>
      <c r="K185" s="246"/>
    </row>
    <row r="186" spans="2:11" ht="15" customHeight="1">
      <c r="B186" s="225"/>
      <c r="C186" s="205" t="s">
        <v>819</v>
      </c>
      <c r="D186" s="205"/>
      <c r="E186" s="205"/>
      <c r="F186" s="224" t="s">
        <v>742</v>
      </c>
      <c r="G186" s="205"/>
      <c r="H186" s="205" t="s">
        <v>820</v>
      </c>
      <c r="I186" s="205" t="s">
        <v>816</v>
      </c>
      <c r="J186" s="205"/>
      <c r="K186" s="246"/>
    </row>
    <row r="187" spans="2:11" ht="15" customHeight="1">
      <c r="B187" s="225"/>
      <c r="C187" s="258" t="s">
        <v>821</v>
      </c>
      <c r="D187" s="205"/>
      <c r="E187" s="205"/>
      <c r="F187" s="224" t="s">
        <v>742</v>
      </c>
      <c r="G187" s="205"/>
      <c r="H187" s="205" t="s">
        <v>822</v>
      </c>
      <c r="I187" s="205" t="s">
        <v>823</v>
      </c>
      <c r="J187" s="259" t="s">
        <v>824</v>
      </c>
      <c r="K187" s="246"/>
    </row>
    <row r="188" spans="2:11" ht="15" customHeight="1">
      <c r="B188" s="225"/>
      <c r="C188" s="210" t="s">
        <v>41</v>
      </c>
      <c r="D188" s="205"/>
      <c r="E188" s="205"/>
      <c r="F188" s="224" t="s">
        <v>736</v>
      </c>
      <c r="G188" s="205"/>
      <c r="H188" s="201" t="s">
        <v>825</v>
      </c>
      <c r="I188" s="205" t="s">
        <v>826</v>
      </c>
      <c r="J188" s="205"/>
      <c r="K188" s="246"/>
    </row>
    <row r="189" spans="2:11" ht="15" customHeight="1">
      <c r="B189" s="225"/>
      <c r="C189" s="210" t="s">
        <v>827</v>
      </c>
      <c r="D189" s="205"/>
      <c r="E189" s="205"/>
      <c r="F189" s="224" t="s">
        <v>736</v>
      </c>
      <c r="G189" s="205"/>
      <c r="H189" s="205" t="s">
        <v>828</v>
      </c>
      <c r="I189" s="205" t="s">
        <v>770</v>
      </c>
      <c r="J189" s="205"/>
      <c r="K189" s="246"/>
    </row>
    <row r="190" spans="2:11" ht="15" customHeight="1">
      <c r="B190" s="225"/>
      <c r="C190" s="210" t="s">
        <v>829</v>
      </c>
      <c r="D190" s="205"/>
      <c r="E190" s="205"/>
      <c r="F190" s="224" t="s">
        <v>736</v>
      </c>
      <c r="G190" s="205"/>
      <c r="H190" s="205" t="s">
        <v>830</v>
      </c>
      <c r="I190" s="205" t="s">
        <v>770</v>
      </c>
      <c r="J190" s="205"/>
      <c r="K190" s="246"/>
    </row>
    <row r="191" spans="2:11" ht="15" customHeight="1">
      <c r="B191" s="225"/>
      <c r="C191" s="210" t="s">
        <v>831</v>
      </c>
      <c r="D191" s="205"/>
      <c r="E191" s="205"/>
      <c r="F191" s="224" t="s">
        <v>742</v>
      </c>
      <c r="G191" s="205"/>
      <c r="H191" s="205" t="s">
        <v>832</v>
      </c>
      <c r="I191" s="205" t="s">
        <v>770</v>
      </c>
      <c r="J191" s="205"/>
      <c r="K191" s="246"/>
    </row>
    <row r="192" spans="2:11" ht="15" customHeight="1">
      <c r="B192" s="252"/>
      <c r="C192" s="260"/>
      <c r="D192" s="234"/>
      <c r="E192" s="234"/>
      <c r="F192" s="234"/>
      <c r="G192" s="234"/>
      <c r="H192" s="234"/>
      <c r="I192" s="234"/>
      <c r="J192" s="234"/>
      <c r="K192" s="253"/>
    </row>
    <row r="193" spans="2:11" ht="18.75" customHeight="1">
      <c r="B193" s="201"/>
      <c r="C193" s="205"/>
      <c r="D193" s="205"/>
      <c r="E193" s="205"/>
      <c r="F193" s="224"/>
      <c r="G193" s="205"/>
      <c r="H193" s="205"/>
      <c r="I193" s="205"/>
      <c r="J193" s="205"/>
      <c r="K193" s="201"/>
    </row>
    <row r="194" spans="2:11" ht="18.75" customHeight="1">
      <c r="B194" s="201"/>
      <c r="C194" s="205"/>
      <c r="D194" s="205"/>
      <c r="E194" s="205"/>
      <c r="F194" s="224"/>
      <c r="G194" s="205"/>
      <c r="H194" s="205"/>
      <c r="I194" s="205"/>
      <c r="J194" s="205"/>
      <c r="K194" s="201"/>
    </row>
    <row r="195" spans="2:11" ht="18.75" customHeight="1">
      <c r="B195" s="211"/>
      <c r="C195" s="211"/>
      <c r="D195" s="211"/>
      <c r="E195" s="211"/>
      <c r="F195" s="211"/>
      <c r="G195" s="211"/>
      <c r="H195" s="211"/>
      <c r="I195" s="211"/>
      <c r="J195" s="211"/>
      <c r="K195" s="211"/>
    </row>
    <row r="196" spans="2:11">
      <c r="B196" s="193"/>
      <c r="C196" s="194"/>
      <c r="D196" s="194"/>
      <c r="E196" s="194"/>
      <c r="F196" s="194"/>
      <c r="G196" s="194"/>
      <c r="H196" s="194"/>
      <c r="I196" s="194"/>
      <c r="J196" s="194"/>
      <c r="K196" s="195"/>
    </row>
    <row r="197" spans="2:11" ht="22.2">
      <c r="B197" s="196"/>
      <c r="C197" s="319" t="s">
        <v>833</v>
      </c>
      <c r="D197" s="319"/>
      <c r="E197" s="319"/>
      <c r="F197" s="319"/>
      <c r="G197" s="319"/>
      <c r="H197" s="319"/>
      <c r="I197" s="319"/>
      <c r="J197" s="319"/>
      <c r="K197" s="197"/>
    </row>
    <row r="198" spans="2:11" ht="25.5" customHeight="1">
      <c r="B198" s="196"/>
      <c r="C198" s="261" t="s">
        <v>834</v>
      </c>
      <c r="D198" s="261"/>
      <c r="E198" s="261"/>
      <c r="F198" s="261" t="s">
        <v>835</v>
      </c>
      <c r="G198" s="262"/>
      <c r="H198" s="318" t="s">
        <v>836</v>
      </c>
      <c r="I198" s="318"/>
      <c r="J198" s="318"/>
      <c r="K198" s="197"/>
    </row>
    <row r="199" spans="2:11" ht="5.25" customHeight="1">
      <c r="B199" s="225"/>
      <c r="C199" s="222"/>
      <c r="D199" s="222"/>
      <c r="E199" s="222"/>
      <c r="F199" s="222"/>
      <c r="G199" s="205"/>
      <c r="H199" s="222"/>
      <c r="I199" s="222"/>
      <c r="J199" s="222"/>
      <c r="K199" s="246"/>
    </row>
    <row r="200" spans="2:11" ht="15" customHeight="1">
      <c r="B200" s="225"/>
      <c r="C200" s="205" t="s">
        <v>826</v>
      </c>
      <c r="D200" s="205"/>
      <c r="E200" s="205"/>
      <c r="F200" s="224" t="s">
        <v>42</v>
      </c>
      <c r="G200" s="205"/>
      <c r="H200" s="316" t="s">
        <v>837</v>
      </c>
      <c r="I200" s="316"/>
      <c r="J200" s="316"/>
      <c r="K200" s="246"/>
    </row>
    <row r="201" spans="2:11" ht="15" customHeight="1">
      <c r="B201" s="225"/>
      <c r="C201" s="231"/>
      <c r="D201" s="205"/>
      <c r="E201" s="205"/>
      <c r="F201" s="224" t="s">
        <v>43</v>
      </c>
      <c r="G201" s="205"/>
      <c r="H201" s="316" t="s">
        <v>838</v>
      </c>
      <c r="I201" s="316"/>
      <c r="J201" s="316"/>
      <c r="K201" s="246"/>
    </row>
    <row r="202" spans="2:11" ht="15" customHeight="1">
      <c r="B202" s="225"/>
      <c r="C202" s="231"/>
      <c r="D202" s="205"/>
      <c r="E202" s="205"/>
      <c r="F202" s="224" t="s">
        <v>46</v>
      </c>
      <c r="G202" s="205"/>
      <c r="H202" s="316" t="s">
        <v>839</v>
      </c>
      <c r="I202" s="316"/>
      <c r="J202" s="316"/>
      <c r="K202" s="246"/>
    </row>
    <row r="203" spans="2:11" ht="15" customHeight="1">
      <c r="B203" s="225"/>
      <c r="C203" s="205"/>
      <c r="D203" s="205"/>
      <c r="E203" s="205"/>
      <c r="F203" s="224" t="s">
        <v>44</v>
      </c>
      <c r="G203" s="205"/>
      <c r="H203" s="316" t="s">
        <v>840</v>
      </c>
      <c r="I203" s="316"/>
      <c r="J203" s="316"/>
      <c r="K203" s="246"/>
    </row>
    <row r="204" spans="2:11" ht="15" customHeight="1">
      <c r="B204" s="225"/>
      <c r="C204" s="205"/>
      <c r="D204" s="205"/>
      <c r="E204" s="205"/>
      <c r="F204" s="224" t="s">
        <v>45</v>
      </c>
      <c r="G204" s="205"/>
      <c r="H204" s="316" t="s">
        <v>841</v>
      </c>
      <c r="I204" s="316"/>
      <c r="J204" s="316"/>
      <c r="K204" s="246"/>
    </row>
    <row r="205" spans="2:11" ht="15" customHeight="1">
      <c r="B205" s="225"/>
      <c r="C205" s="205"/>
      <c r="D205" s="205"/>
      <c r="E205" s="205"/>
      <c r="F205" s="224"/>
      <c r="G205" s="205"/>
      <c r="H205" s="205"/>
      <c r="I205" s="205"/>
      <c r="J205" s="205"/>
      <c r="K205" s="246"/>
    </row>
    <row r="206" spans="2:11" ht="15" customHeight="1">
      <c r="B206" s="225"/>
      <c r="C206" s="205" t="s">
        <v>782</v>
      </c>
      <c r="D206" s="205"/>
      <c r="E206" s="205"/>
      <c r="F206" s="224" t="s">
        <v>78</v>
      </c>
      <c r="G206" s="205"/>
      <c r="H206" s="316" t="s">
        <v>842</v>
      </c>
      <c r="I206" s="316"/>
      <c r="J206" s="316"/>
      <c r="K206" s="246"/>
    </row>
    <row r="207" spans="2:11" ht="15" customHeight="1">
      <c r="B207" s="225"/>
      <c r="C207" s="231"/>
      <c r="D207" s="205"/>
      <c r="E207" s="205"/>
      <c r="F207" s="224" t="s">
        <v>679</v>
      </c>
      <c r="G207" s="205"/>
      <c r="H207" s="316" t="s">
        <v>680</v>
      </c>
      <c r="I207" s="316"/>
      <c r="J207" s="316"/>
      <c r="K207" s="246"/>
    </row>
    <row r="208" spans="2:11" ht="15" customHeight="1">
      <c r="B208" s="225"/>
      <c r="C208" s="205"/>
      <c r="D208" s="205"/>
      <c r="E208" s="205"/>
      <c r="F208" s="224" t="s">
        <v>677</v>
      </c>
      <c r="G208" s="205"/>
      <c r="H208" s="316" t="s">
        <v>843</v>
      </c>
      <c r="I208" s="316"/>
      <c r="J208" s="316"/>
      <c r="K208" s="246"/>
    </row>
    <row r="209" spans="2:11" ht="15" customHeight="1">
      <c r="B209" s="263"/>
      <c r="C209" s="231"/>
      <c r="D209" s="231"/>
      <c r="E209" s="231"/>
      <c r="F209" s="224" t="s">
        <v>681</v>
      </c>
      <c r="G209" s="210"/>
      <c r="H209" s="317" t="s">
        <v>682</v>
      </c>
      <c r="I209" s="317"/>
      <c r="J209" s="317"/>
      <c r="K209" s="264"/>
    </row>
    <row r="210" spans="2:11" ht="15" customHeight="1">
      <c r="B210" s="263"/>
      <c r="C210" s="231"/>
      <c r="D210" s="231"/>
      <c r="E210" s="231"/>
      <c r="F210" s="224" t="s">
        <v>683</v>
      </c>
      <c r="G210" s="210"/>
      <c r="H210" s="317" t="s">
        <v>844</v>
      </c>
      <c r="I210" s="317"/>
      <c r="J210" s="317"/>
      <c r="K210" s="264"/>
    </row>
    <row r="211" spans="2:11" ht="15" customHeight="1">
      <c r="B211" s="263"/>
      <c r="C211" s="231"/>
      <c r="D211" s="231"/>
      <c r="E211" s="231"/>
      <c r="F211" s="265"/>
      <c r="G211" s="210"/>
      <c r="H211" s="266"/>
      <c r="I211" s="266"/>
      <c r="J211" s="266"/>
      <c r="K211" s="264"/>
    </row>
    <row r="212" spans="2:11" ht="15" customHeight="1">
      <c r="B212" s="263"/>
      <c r="C212" s="205" t="s">
        <v>806</v>
      </c>
      <c r="D212" s="231"/>
      <c r="E212" s="231"/>
      <c r="F212" s="224">
        <v>1</v>
      </c>
      <c r="G212" s="210"/>
      <c r="H212" s="317" t="s">
        <v>845</v>
      </c>
      <c r="I212" s="317"/>
      <c r="J212" s="317"/>
      <c r="K212" s="264"/>
    </row>
    <row r="213" spans="2:11" ht="15" customHeight="1">
      <c r="B213" s="263"/>
      <c r="C213" s="231"/>
      <c r="D213" s="231"/>
      <c r="E213" s="231"/>
      <c r="F213" s="224">
        <v>2</v>
      </c>
      <c r="G213" s="210"/>
      <c r="H213" s="317" t="s">
        <v>846</v>
      </c>
      <c r="I213" s="317"/>
      <c r="J213" s="317"/>
      <c r="K213" s="264"/>
    </row>
    <row r="214" spans="2:11" ht="15" customHeight="1">
      <c r="B214" s="263"/>
      <c r="C214" s="231"/>
      <c r="D214" s="231"/>
      <c r="E214" s="231"/>
      <c r="F214" s="224">
        <v>3</v>
      </c>
      <c r="G214" s="210"/>
      <c r="H214" s="317" t="s">
        <v>847</v>
      </c>
      <c r="I214" s="317"/>
      <c r="J214" s="317"/>
      <c r="K214" s="264"/>
    </row>
    <row r="215" spans="2:11" ht="15" customHeight="1">
      <c r="B215" s="263"/>
      <c r="C215" s="231"/>
      <c r="D215" s="231"/>
      <c r="E215" s="231"/>
      <c r="F215" s="224">
        <v>4</v>
      </c>
      <c r="G215" s="210"/>
      <c r="H215" s="317" t="s">
        <v>848</v>
      </c>
      <c r="I215" s="317"/>
      <c r="J215" s="317"/>
      <c r="K215" s="264"/>
    </row>
    <row r="216" spans="2:11" ht="12.75" customHeight="1">
      <c r="B216" s="267"/>
      <c r="C216" s="268"/>
      <c r="D216" s="268"/>
      <c r="E216" s="268"/>
      <c r="F216" s="268"/>
      <c r="G216" s="268"/>
      <c r="H216" s="268"/>
      <c r="I216" s="268"/>
      <c r="J216" s="268"/>
      <c r="K216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ZT - Zdravotní technika</vt:lpstr>
      <vt:lpstr>Pokyny pro vyplnění</vt:lpstr>
      <vt:lpstr>'Rekapitulace stavby'!Názvy_tisku</vt:lpstr>
      <vt:lpstr>'ZT - Zdravotní technika'!Názvy_tisku</vt:lpstr>
      <vt:lpstr>'Pokyny pro vyplnění'!Oblast_tisku</vt:lpstr>
      <vt:lpstr>'Rekapitulace stavby'!Oblast_tisku</vt:lpstr>
      <vt:lpstr>'ZT - Zdravotní technika'!Oblast_tisku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jirka02</dc:creator>
  <cp:lastModifiedBy>Petr</cp:lastModifiedBy>
  <cp:lastPrinted>2020-07-22T09:48:53Z</cp:lastPrinted>
  <dcterms:created xsi:type="dcterms:W3CDTF">2020-07-22T09:10:16Z</dcterms:created>
  <dcterms:modified xsi:type="dcterms:W3CDTF">2020-07-22T09:50:49Z</dcterms:modified>
</cp:coreProperties>
</file>