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8025" windowHeight="11160" activeTab="1"/>
  </bookViews>
  <sheets>
    <sheet name="List2" sheetId="2" r:id="rId1"/>
    <sheet name="List1" sheetId="1" r:id="rId2"/>
  </sheets>
  <definedNames>
    <definedName name="_xlnm.Print_Area" localSheetId="1">'List1'!$A$1:$M$22</definedName>
  </definedNames>
  <calcPr calcId="162913"/>
</workbook>
</file>

<file path=xl/sharedStrings.xml><?xml version="1.0" encoding="utf-8"?>
<sst xmlns="http://schemas.openxmlformats.org/spreadsheetml/2006/main" count="84" uniqueCount="57">
  <si>
    <t>Minimální požadované specifikace</t>
  </si>
  <si>
    <t>Počet ks</t>
  </si>
  <si>
    <t>Název položky</t>
  </si>
  <si>
    <t xml:space="preserve"> </t>
  </si>
  <si>
    <t>LCD monitor</t>
  </si>
  <si>
    <t>Notebook</t>
  </si>
  <si>
    <t>Klávesnice a myš</t>
  </si>
  <si>
    <t>PC</t>
  </si>
  <si>
    <t>Pořadí</t>
  </si>
  <si>
    <t>Stolní počítač podnikové třídy pro každodenní použití. Musí podporovat digitální připojení dvou monitorů 23,5" 1920 x 1080 bodů. 
Procesor: x64 procesor pro pracovní stanice s průměrným výkonem min. 9692 bodů dle nezávislého testu Passmark CPU Mark v nejnovější nebo o max. o dvě generace starší verzi. 
Operační paměť: minimálně 8 GB DDR4 (slot), min. frekvence paměti 2666 MHz. Volný slot pro případné rozšíření na celkovou velikost RAM min. 16 GB. 
Grafická karta: integrovaná, podpora DirectX 12 a OpenGL 4.5
Pevný disk: min. SSD 256 GB M.2 PCIe/ NVMe (slot) s možností rozšíření o pevný 3.5" disk min. 3TB SATA6 7200 ot./min.
Optická mechanika: DVD
Rozhraní: 1x GLAN RJ-45, 1x HDMI A + 1x DisplayPort nebo 2x DisplayPort, min 4x USB 2 Type-A, 4x USB 3 Type-A
Barva počítače: černá
Operační systém: OEM licence české verze kompatibilní s OS v MVČ v nejnovější verzi, plně kompatibilní s hardware, kompatibilní s MS.NET Framework 4.7., možnost vzdáleného přístupu k PC pomocí RDP (Remote Desktop Services).
Napájení: integrované 220 V
Podpora: ovladače ke komponentům ke stažení z jednoho místa
Příslušenství: česká klávesnice s numerickým blokem, myš střední velikosti, veškerá kabeláž k zapojení dvou monitorů a napájení</t>
  </si>
  <si>
    <t>Multifunkční laserová tiskárna</t>
  </si>
  <si>
    <t>CPU: průměrný výkon min. 7292 bodů (Average CPU Mark) dle nezávislého testu Passmark
Displej: 15,6'' LED antireflexní, rozlišení min. 1920 x 1080 bodů
Operační paměť: min. 16GB DDR4
Grafická karta integrovaná
Disk: SSD min. 512 GB
Minimální požadavky na rozhraní: 1x HDMI, 1x USB 2.0, 2x USB 3.2, 1x USB Type-C, LAN
Výbava: WiFi 802.11ac, Bluetooth 4.2, numerická klávesnice, TrackPoint, webkamera
Operační systém kompatibilní s OS v Muzeu východních Čech v nejnovější verzi (např. Windows), CZ verze, hardware plně kompatibilní s OS
Příslušenství: nabíječka</t>
  </si>
  <si>
    <t>Tablet s příslušenstvím</t>
  </si>
  <si>
    <t xml:space="preserve">Grafický tablet </t>
  </si>
  <si>
    <t>Výrobce nabízeného zboží</t>
  </si>
  <si>
    <t>Specifikace nabízeného zboží</t>
  </si>
  <si>
    <t xml:space="preserve">CPV kód </t>
  </si>
  <si>
    <t xml:space="preserve">Nová multifunkční laserová tiskárna s nízkými náklady na originální toner a možností skenování pomocí TWAIN a do emailu. Požadavek na certifikované sestavení tiskárny a uvedení do provozu v ceně.
Systémová paměť: min. 128 MB
Ovladače: OS 32/64 MS Windows 7, 8, 10, Server 2008, 2008 R2, 2012, 2012 R2, 2016 a OS Linux
Rozhraní: USB 2.0, RJ-45 10Base-T/100Base-TX Ethernet (GDI)
Síťové protokoly: TCP/IP (IPv4 / IPv6); HTTP; SNMP
Toner: polymerovaný toner, samostatný, uživatelská výměna, životnost až 12 000 stran
Rozlišení tisku GDI: 600 x 600 dpi
Potisknutelný formát: A5-A3, gramáž papíru 64-157 g/m², vlastní formáty papíru 90–297 x 140–432 mm, gramáž papíru 64–157 g/m
Automatický oboustranný tisk: A5-A3, papír 64-90 g/m²
Automatický podavač originálů: oboustranný na 70 listů A5-A3 (35-128 g/m² jednostranně; 50-128 g/m² oboustranně)
Zásobník papíru: 250 listů, A5-A3 a vlastní formáty papíru, ruční vstup 100 listů; A5-A3 a vlastní formáty papíru, možnost rozšíření o další až 4 zásobníky papíru A5-A3.
Zobrazovací proces: elektrostatický laserový
Rychlost kopírování/tisku: A4 až 22 stran/min., A3 až 8 stran/min., 1. kopie/výtisk černobíle méně než 6,5 s. Doba zahřívání stroje méně než 15 s.
Rozlišení kopírování: 600 x 600 dpi, polotóny 256 odstínů, formát originálů A5-A3
Kopírovací funkce: 2-v-1, 4-v-1, kopírování knihy, kopírování průkazu, posun okraje, otočení obrazu, měřítko: 25-400% v krocích 0,1%, automatické měřítko
Rozlišení skenování: barevně 600 x 600 dpi
Režimy skenování: skenování do emailu (SMTP port 587, STARTTLS – kompat. s Office365), FTP, SMB, USB, lokální TWAIN
Souborové formáty: PDF, JPEG, TIF
Cílové adresy: min. 30 jednotlačítkových předvoleb, 250 rychlých voleb, podpora LDAP
Administrace: webové rozhraní, možnost admin. změny SMTP, FTP, IP adresy, masky, brány, apod., možnost změny hesla admin. přístupu
Požadavek uvedení do provozu: certifikované sestavení tiskárny a uvedení do provozu v ceně.
</t>
  </si>
  <si>
    <t>Přístupový bod wifi</t>
  </si>
  <si>
    <t xml:space="preserve">Přístupový bod s dvoupásmovým anténním systémem typu 3x3 plně kompatibilní a rozšiřující stávající wifi síť pro návštěvníky muzea na Eliščině nábřeží 465.
Frekvenční rozsah: 2.4, 5 Ghz
Přenosové rychlosti: WLAN 1300 + 450 Mb/s, LAN: 1000 Mb/s
Rozhraní: 2 x GbE LAN, konzolový RJ-45 port, podporuje PoE
Síla anténního signálu: 4 dBi, 6 dBi
Napájení: PoE, 12V DC
Vybavení: management, access point, vestavěná anténa, možnost montáže na zeď, možnost řízení samostatně a se stávajícím kontrolerem ZYXEL NXC2500. Podpora NebulaFlex Pro a Professional, podpora Layer-2 izolace bezdrátových klientů
</t>
  </si>
  <si>
    <t>Switch</t>
  </si>
  <si>
    <t>SSD disk</t>
  </si>
  <si>
    <t>Kancelářský sw</t>
  </si>
  <si>
    <t xml:space="preserve">Paměťová karta micro SDXC, 512 GB, čtení až 100 MB/s, zápis až 85 MB/s, Class 10 </t>
  </si>
  <si>
    <t>Paměťová microSD karta</t>
  </si>
  <si>
    <t>WIFI Mesh</t>
  </si>
  <si>
    <t xml:space="preserve">Mesh WiFi systém se třemi spolupracujícími jednotkami na vytvoření jedné jednotné sítě pomocí páteřní gigabitové ethernetové kabeláže.
Typ routeru: Access point, MU-MIMO, Wifi Router
Frekvenční rozsah: 2.4, 5 GHz
Rozhraní: 2x RJ-45 GLAN, WiFi (1x wan port, 1x portů HUB/Switche)
Přenosové rychlosti pro WLAN: min 867 + 300 Mb/s, pro HUB/Switch: 1 000 Mb/s
WLAN (Wifi) standardy: 802.11a, 802.11ac, 802.11b, 802.11g, 802.11n
Vybavení: firewall, management, vestavěná anténa, podpora Mesh, rodičovská kontrola, IPv6, pasivní chlazení, 
Počet jednotek: 3, možnost rozšíření
Příslušenství: adaptér napájení (PoE nežádáno)
</t>
  </si>
  <si>
    <t>48310000-4</t>
  </si>
  <si>
    <t>30213100-6</t>
  </si>
  <si>
    <t>30231310-3</t>
  </si>
  <si>
    <t>30232110-8</t>
  </si>
  <si>
    <t>30213200-7</t>
  </si>
  <si>
    <t xml:space="preserve">30237450-8 </t>
  </si>
  <si>
    <t>30234600-4</t>
  </si>
  <si>
    <t>PC: 30213300-8 / OS: 48620000-0</t>
  </si>
  <si>
    <t>Klávesnice: 30237460-1 / Myš: 30237410-6</t>
  </si>
  <si>
    <t>30233132-5</t>
  </si>
  <si>
    <t>32422000-7</t>
  </si>
  <si>
    <t>Gigabitový nemanažovatelný šetnáctiportový SOHO přepínač v kovovém šasi.
Rozhraní: 16 x GLAN RJ-45 Auto Uplink
Přenosová rychlost: neblokující šířka pásma 32 Gb/s, 2000 Mb/s duplex, buffer 512 kB na port (Forward rate 1000 Mbps port: 1,488,000 packet/sec, latency 1000 to 1000 Mbps: 10 µs)
Tabulka MAC adres: 8 000
Provedení: kovové provedení, stavové diody u každého portu, bez ventilátoru, desktop provedení s možností připevnění na zeď
Funkce: QoS
Spotřeba: max. 18 W</t>
  </si>
  <si>
    <t>Komplexní set kancelářských programů umožňující vytváření dokumentů, tabulek, prezentací, publikací, digitálních poznámek a správu emailů. Trvalá el. licence české desktopové verze kompatibilní s OS v MVČ v nejnovější verzi, plně kompatibilní s v MVČ používaným řešením el. pošty včetně nativní správy kalendáře, kontaktů a úkolů bez doplňků třetích stran. Možnost publikování do standardů XML, DOCX, XLSX, PPTX a jejich zpětné nekonfliktní editace bez doplňků třetích stran. Možnost publikování do standardů PDF bez doplňků třetích stran. Možnost downgrade (nezpoplatněný přechod na nižší verzi).</t>
  </si>
  <si>
    <t>CELKEM ZA DODAVATELE</t>
  </si>
  <si>
    <t xml:space="preserve">Formát disku: 2,5“
Kapacita: min. 500 GB
Rozhraní: SATA 6Gb/s
Rychlost čtení a zápisu: 550/520 MB/s, náhodné čtení a zápis 98 000/ 90 000 IOPS
Životnost: 300 TBW, MTTF nebo MTBF 1,5 milionu hodin
Technologie paměti: TLC čipy
Vybavení: ECC, nativní aplikace pro správu a kontrolu disku (S.M.A.R.T., celkový počet zapsaných dat, firmware update, optimalizace), kompat. s 64bit. OS MS Windows 7 a 10, podpora 256bitového hw šifrování, kompat. s TCG Opal aIEEE 1667
Záruka: 5 let
</t>
  </si>
  <si>
    <t>Firemní notebook pro prezentace s dlouhou výdrží v případě provozu na baterii. Musí podporovat digitální připojení dvou monitorů 23,5" 1920 x 1080 bodů.
Displej: 15,6" IPS, LED podsvícení, matný, nativní rozlišení 1920 x 1080 bodů
Procesor: x64 mobilní procesor s průměrným výkonem min. 6498 bodů dle nezávislého testu Passmark CPU Mark v nejnovější nebo o max. o dvě generace starší verzi.
Operační paměť: min. 8GB DDR4, min. frekvence paměti 2666 MHz. Možnost rozšíření na celkovou velikost RAM min. 16 GB. 
Pevný disk: min. SSD 256 GB M.2 PCIe/NVMe (slot)
Grafická karta: integrovaná, podpora DirectX 12 a OpenGL 4.5
Rozhraní: 1x RJ-45, 1x HDMI A, 1x USB-C s podporou DisplayPort (přenos obrazového signálu), min. 2x USB 3.0 Type-A
Výbava: trackpoint, touchpad, česká podsvícená klávesnice s numerickým blokem, Bluetooth v5, GLAN RJ-45, WLAN Wi-Fi a/b/g/n/ac/ax
Barva notebooku: černá
Hmotnost: max. 2 kg
Operační systém: OEM licence české verze kompatibilní s OS v MVČ v nejnovější verzi, plně kompatibilní s hardware, kompatibilní s MS.NET Framework 4.7., možnost vzdáleného přístupu k notebooku pomocí RDP (Remote Desktop Services).
Příslušenství: včetně napájecího adaptéru 220V</t>
  </si>
  <si>
    <t>Maximální možná cena za jednotku bez DPH</t>
  </si>
  <si>
    <t>Celkem max. cena za položku bez DPH</t>
  </si>
  <si>
    <t>Cena za jednotku bez DPH</t>
  </si>
  <si>
    <t>Celková nabídková cena za položku bez DPH</t>
  </si>
  <si>
    <t xml:space="preserve">Notebook </t>
  </si>
  <si>
    <t>část A: IT OP3V</t>
  </si>
  <si>
    <t>část B: IT MVČ</t>
  </si>
  <si>
    <t xml:space="preserve">Maximální celková hodnota bez DPH v části A: </t>
  </si>
  <si>
    <t xml:space="preserve">Maximální celková hodnota bez DPH v části B: </t>
  </si>
  <si>
    <t>Displej: 21,5" dotykový antireflexní IPS, rozlišení: min. 1920 x 1080, poměr stran 16:9, odezva displeje max. 22ms, rozlišení snímací vrstvy min. 5080 lpi, aktivní plocha min. 476x268 mm, min. 72% pokrytí barevného gamutu NTSC
Napájení: přes USB
Rozhraní: USB-A, HDMI
Hmotnost: max. 5600g
Příslušenství: součástí dodávky je i originální nenabíjecí pero kompatibilní s tabletem s rozlišovací schopností úrovní tlaku min. 8192.</t>
  </si>
  <si>
    <t>Displej: 10,1" dotykový kapacitní TFT, rozlišení: min. 1920 x 1200, poměr stran 16:10
Výkon procesoru min. 5850 bodů dle benchmark Geekbench
Operační paměť min. 4GB
Kapacita interního úložiště: min. 64GB
Další vybavení a funkce: WiFi 802.11ac, Bluetooth 5.0, NFC, USB-C, GPS/Glonass/Galileo/Beidou, pohybový senzor, digitální kompas, barometr, světelný senzor, 2x kamera min. 13Mpix + 8Mpx, microSD slot min. 512GB, snímač otisků prstů, funkce rozpoznání obličeje
Kapacita baterie min. 7600 mAh s podporou rychlého nabíjení, vodovzdornost a prachuodolnost dle IP68 a dále certifikace MIL-STD-810G
Minimální požadavky na rozhraní: USB-C, sluchátkový výstup
Provedení stříbrná/šedá/černá
Operační systém kompatibilní s OS v Muzeu východních Čech v nejnovější / max. o stupeň nižší verzi
Příslušenství: kompatibilní stylus, pevné pouzdro, nabíječka.
Další příslušenství: tvrzené sklo, šňůra a obal pro zavěšení tabletu na krk</t>
  </si>
  <si>
    <t>Bezdrátový set klávesnice a myši - bezdrátová klávesnice a myš kompatibilní s 64 bit MS Windows 7, 10.
Bezdrátová technologie: radio 2,4Ghz (s USB přijímačem)
Typ spínače klávesnice: membránové, typ kláves: Chiclet
Typ snímače myši: optický
Vybavení klávesnice: nízkoprofilové klávesy s českým layoutem, numerický blok, multimediální zkratky
Vybavení myš:  třítlačítková myš střední velikosti s možností vypnutí, ergonomický design
Barva zařízení: černá
Napájení: vyměnitelné AA a AAA baterie</t>
  </si>
  <si>
    <t xml:space="preserve">Monitor vhodný pro každodenní kancelářskou práci. 
Displej: min. 23,5" IPS LED antireflexní, pozorovací úhly min. 178°, nativní rozlišení 1920 x 1080 bodů, obnovovací frekvence min. 60 Hz a lepší, doba odezvy max. 8 ms (5ms šedá-šedá), rozteč bodů: 0,275 mm a lepší, nativně podporované barvy 16,7 miliónů, rovná obrazovka 16:9
Rozhraní: min. 1x DVI nebo 1x DisplayPort, min. 1x VGA, kompatibilní s položkou 2 (Notebook)
Vybavení: Flicker reduction, Blue light reduction, možnost VESA držáku, LED podsvětlení, otvor pro bezpečnostní zámek
Napájení: integrované 220 V
Příslušenství: včetně stojanu (otvor pro uspořádání kabelů) a napájecího kabelu a kabelů pro propojení s PC </t>
  </si>
  <si>
    <t xml:space="preserve">Monitor vhodný pro každodenní kancelářskou práci. 
Displej: min. 23,5" IPS LED antireflexní, pozorovací úhly min. 178°, nativní rozlišení 1920 x 1080 bodů, obnovovací frekvence min. 60 Hz a lepší, doba odezvy max. 8 ms (5ms šedá-šedá), rozteč bodů: 0,275 mm a lepší, nativně podporované barvy 16,7 miliónů, rovná obrazovka 16:9
Rozhraní: min. 1x DVI nebo 1x DisplayPort, min. 1x VGA
Vybavení: Flicker reduction, Blue light reduction, možnost VESA držáku, LED podsvětlení, otvor pro bezpečnostní zámek
Napájení: integrované 220 V
Příslušenství: včetně stojanu (otvor pro uspořádání kabelů) a napájecího kabelu a kabelů pro propojení s PC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</si>
</sst>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9" fontId="2" fillId="0" borderId="0" applyFont="0" applyFill="0" applyBorder="0" applyAlignment="0" applyProtection="0"/>
    <xf numFmtId="0" fontId="10" fillId="2" borderId="0">
      <alignment horizontal="right" vertical="center"/>
      <protection/>
    </xf>
    <xf numFmtId="0" fontId="10" fillId="2" borderId="0">
      <alignment horizontal="center" vertical="center"/>
      <protection/>
    </xf>
    <xf numFmtId="0" fontId="10" fillId="2" borderId="0">
      <alignment horizontal="left" vertical="center"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8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/>
    <xf numFmtId="0" fontId="7" fillId="0" borderId="0" xfId="0" applyFont="1" applyFill="1" applyAlignment="1" applyProtection="1">
      <alignment vertical="top"/>
      <protection locked="0"/>
    </xf>
    <xf numFmtId="0" fontId="21" fillId="4" borderId="1" xfId="0" applyFont="1" applyFill="1" applyBorder="1" applyAlignment="1">
      <alignment horizontal="left" vertical="center" indent="1"/>
    </xf>
    <xf numFmtId="0" fontId="21" fillId="4" borderId="1" xfId="0" applyFont="1" applyFill="1" applyBorder="1" applyAlignment="1">
      <alignment horizontal="left" vertical="center" wrapText="1" indent="1"/>
    </xf>
    <xf numFmtId="0" fontId="22" fillId="4" borderId="1" xfId="0" applyFont="1" applyFill="1" applyBorder="1" applyAlignment="1" applyProtection="1">
      <alignment horizontal="left" vertical="center" indent="1"/>
      <protection locked="0"/>
    </xf>
    <xf numFmtId="0" fontId="22" fillId="4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top" wrapText="1" indent="1"/>
    </xf>
    <xf numFmtId="5" fontId="0" fillId="0" borderId="1" xfId="20" applyNumberFormat="1" applyFont="1" applyFill="1" applyBorder="1" applyAlignment="1">
      <alignment horizontal="left" vertical="center" wrapText="1" indent="1"/>
    </xf>
    <xf numFmtId="165" fontId="16" fillId="0" borderId="1" xfId="0" applyNumberFormat="1" applyFont="1" applyFill="1" applyBorder="1" applyAlignment="1">
      <alignment horizontal="left" vertical="center" wrapText="1" indent="1"/>
    </xf>
    <xf numFmtId="0" fontId="0" fillId="0" borderId="1" xfId="23" applyFont="1" applyFill="1" applyBorder="1" applyAlignment="1">
      <alignment horizontal="left" vertical="center" wrapText="1" indent="1"/>
      <protection/>
    </xf>
    <xf numFmtId="165" fontId="0" fillId="0" borderId="1" xfId="0" applyNumberFormat="1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wrapText="1" indent="1"/>
    </xf>
    <xf numFmtId="0" fontId="24" fillId="4" borderId="1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wrapText="1" indent="1"/>
    </xf>
    <xf numFmtId="0" fontId="7" fillId="4" borderId="2" xfId="0" applyFont="1" applyFill="1" applyBorder="1" applyAlignment="1" applyProtection="1">
      <alignment horizontal="left" vertical="top" indent="1"/>
      <protection locked="0"/>
    </xf>
    <xf numFmtId="0" fontId="5" fillId="4" borderId="2" xfId="0" applyFont="1" applyFill="1" applyBorder="1" applyAlignment="1">
      <alignment horizontal="left" indent="1"/>
    </xf>
    <xf numFmtId="5" fontId="5" fillId="4" borderId="2" xfId="0" applyNumberFormat="1" applyFont="1" applyFill="1" applyBorder="1" applyAlignment="1">
      <alignment horizontal="left" vertical="center" indent="1"/>
    </xf>
    <xf numFmtId="5" fontId="4" fillId="4" borderId="3" xfId="0" applyNumberFormat="1" applyFont="1" applyFill="1" applyBorder="1" applyAlignment="1">
      <alignment horizontal="left" vertical="center" indent="1"/>
    </xf>
    <xf numFmtId="0" fontId="0" fillId="4" borderId="2" xfId="0" applyFont="1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top" wrapText="1" indent="1"/>
    </xf>
    <xf numFmtId="165" fontId="0" fillId="4" borderId="2" xfId="0" applyNumberFormat="1" applyFont="1" applyFill="1" applyBorder="1" applyAlignment="1">
      <alignment horizontal="left" vertical="center" wrapText="1" indent="1"/>
    </xf>
    <xf numFmtId="5" fontId="4" fillId="4" borderId="3" xfId="20" applyNumberFormat="1" applyFont="1" applyFill="1" applyBorder="1" applyAlignment="1">
      <alignment horizontal="left" vertical="center" wrapText="1" indent="1"/>
    </xf>
    <xf numFmtId="0" fontId="21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23" applyFont="1" applyFill="1" applyBorder="1" applyAlignment="1">
      <alignment horizontal="center" vertical="center" wrapText="1"/>
      <protection/>
    </xf>
    <xf numFmtId="0" fontId="0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 indent="1"/>
    </xf>
    <xf numFmtId="0" fontId="24" fillId="4" borderId="1" xfId="0" applyFont="1" applyFill="1" applyBorder="1" applyAlignment="1" applyProtection="1">
      <alignment horizontal="left" vertical="center" indent="1"/>
      <protection locked="0"/>
    </xf>
    <xf numFmtId="165" fontId="16" fillId="4" borderId="3" xfId="0" applyNumberFormat="1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165" fontId="4" fillId="4" borderId="3" xfId="0" applyNumberFormat="1" applyFont="1" applyFill="1" applyBorder="1" applyAlignment="1" applyProtection="1">
      <alignment horizontal="left" vertical="center" indent="1"/>
      <protection/>
    </xf>
    <xf numFmtId="0" fontId="5" fillId="4" borderId="2" xfId="0" applyFont="1" applyFill="1" applyBorder="1" applyAlignment="1">
      <alignment horizontal="left" vertical="center" indent="1"/>
    </xf>
    <xf numFmtId="0" fontId="25" fillId="0" borderId="1" xfId="0" applyFont="1" applyFill="1" applyBorder="1" applyAlignment="1">
      <alignment horizontal="left" vertical="top" wrapText="1" indent="1"/>
    </xf>
    <xf numFmtId="0" fontId="20" fillId="5" borderId="4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</cellXfs>
  <cellStyles count="10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zoomScale="70" zoomScaleNormal="70" workbookViewId="0" topLeftCell="A8">
      <selection activeCell="D9" sqref="D9"/>
    </sheetView>
  </sheetViews>
  <sheetFormatPr defaultColWidth="8.796875" defaultRowHeight="14.25"/>
  <cols>
    <col min="1" max="1" width="9.69921875" style="11" customWidth="1"/>
    <col min="2" max="2" width="12.5" style="50" customWidth="1"/>
    <col min="3" max="3" width="15.296875" style="13" customWidth="1"/>
    <col min="4" max="4" width="99.8984375" style="19" customWidth="1"/>
    <col min="5" max="5" width="9.5" style="11" customWidth="1"/>
    <col min="6" max="6" width="20" style="5" customWidth="1"/>
    <col min="7" max="7" width="19.296875" style="5" customWidth="1"/>
    <col min="8" max="8" width="5.8984375" style="57" customWidth="1"/>
    <col min="9" max="9" width="24.296875" style="11" customWidth="1"/>
    <col min="10" max="10" width="44.19921875" style="11" customWidth="1"/>
    <col min="11" max="11" width="16.19921875" style="5" customWidth="1"/>
    <col min="12" max="12" width="10.796875" style="11" customWidth="1"/>
    <col min="13" max="13" width="20.8984375" style="2" customWidth="1"/>
    <col min="14" max="14" width="12.19921875" style="15" customWidth="1"/>
    <col min="15" max="15" width="12.59765625" style="8" bestFit="1" customWidth="1"/>
    <col min="16" max="22" width="8.796875" style="3" customWidth="1"/>
    <col min="23" max="16384" width="8.796875" style="1" customWidth="1"/>
  </cols>
  <sheetData>
    <row r="1" spans="1:13" ht="50.1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s="18" customFormat="1" ht="70.5" customHeight="1">
      <c r="A2" s="20" t="s">
        <v>8</v>
      </c>
      <c r="B2" s="44" t="s">
        <v>16</v>
      </c>
      <c r="C2" s="21" t="s">
        <v>2</v>
      </c>
      <c r="D2" s="22" t="s">
        <v>0</v>
      </c>
      <c r="E2" s="21" t="s">
        <v>1</v>
      </c>
      <c r="F2" s="21" t="s">
        <v>43</v>
      </c>
      <c r="G2" s="21" t="s">
        <v>44</v>
      </c>
      <c r="H2" s="54"/>
      <c r="I2" s="21" t="s">
        <v>14</v>
      </c>
      <c r="J2" s="21" t="s">
        <v>15</v>
      </c>
      <c r="K2" s="21" t="s">
        <v>45</v>
      </c>
      <c r="L2" s="21" t="s">
        <v>1</v>
      </c>
      <c r="M2" s="23" t="s">
        <v>46</v>
      </c>
      <c r="N2" s="17"/>
    </row>
    <row r="3" spans="1:15" s="10" customFormat="1" ht="120" customHeight="1">
      <c r="A3" s="24">
        <v>1</v>
      </c>
      <c r="B3" s="45" t="s">
        <v>29</v>
      </c>
      <c r="C3" s="25" t="s">
        <v>4</v>
      </c>
      <c r="D3" s="64" t="s">
        <v>55</v>
      </c>
      <c r="E3" s="25">
        <v>2</v>
      </c>
      <c r="F3" s="27">
        <f>3400/1.21</f>
        <v>2809.917355371901</v>
      </c>
      <c r="G3" s="27">
        <f aca="true" t="shared" si="0" ref="G3:G11">E3*F3</f>
        <v>5619.834710743802</v>
      </c>
      <c r="H3" s="55"/>
      <c r="I3" s="25"/>
      <c r="J3" s="25"/>
      <c r="K3" s="27"/>
      <c r="L3" s="25"/>
      <c r="M3" s="28">
        <f>K3*L3</f>
        <v>0</v>
      </c>
      <c r="N3" s="16"/>
      <c r="O3" s="9"/>
    </row>
    <row r="4" spans="1:15" s="12" customFormat="1" ht="268.5" customHeight="1">
      <c r="A4" s="24">
        <v>2</v>
      </c>
      <c r="B4" s="46" t="s">
        <v>28</v>
      </c>
      <c r="C4" s="29" t="s">
        <v>5</v>
      </c>
      <c r="D4" s="26" t="s">
        <v>42</v>
      </c>
      <c r="E4" s="25">
        <v>2</v>
      </c>
      <c r="F4" s="27">
        <f>21000/1.21</f>
        <v>17355.371900826445</v>
      </c>
      <c r="G4" s="27">
        <f t="shared" si="0"/>
        <v>34710.74380165289</v>
      </c>
      <c r="H4" s="55"/>
      <c r="I4" s="25"/>
      <c r="J4" s="25"/>
      <c r="K4" s="27"/>
      <c r="L4" s="25"/>
      <c r="M4" s="28">
        <f aca="true" t="shared" si="1" ref="M4:M11">K4*L4</f>
        <v>0</v>
      </c>
      <c r="N4" s="14"/>
      <c r="O4" s="9"/>
    </row>
    <row r="5" spans="1:15" s="12" customFormat="1" ht="130.5" customHeight="1">
      <c r="A5" s="24">
        <v>3</v>
      </c>
      <c r="B5" s="45" t="s">
        <v>35</v>
      </c>
      <c r="C5" s="25" t="s">
        <v>6</v>
      </c>
      <c r="D5" s="64" t="s">
        <v>54</v>
      </c>
      <c r="E5" s="25">
        <v>1</v>
      </c>
      <c r="F5" s="30">
        <f>960/1.21</f>
        <v>793.3884297520661</v>
      </c>
      <c r="G5" s="27">
        <f t="shared" si="0"/>
        <v>793.3884297520661</v>
      </c>
      <c r="H5" s="55"/>
      <c r="I5" s="25"/>
      <c r="J5" s="25"/>
      <c r="K5" s="30"/>
      <c r="L5" s="25"/>
      <c r="M5" s="28">
        <f t="shared" si="1"/>
        <v>0</v>
      </c>
      <c r="N5" s="14"/>
      <c r="O5" s="9"/>
    </row>
    <row r="6" spans="1:15" s="10" customFormat="1" ht="264" customHeight="1">
      <c r="A6" s="24">
        <v>4</v>
      </c>
      <c r="B6" s="45" t="s">
        <v>34</v>
      </c>
      <c r="C6" s="25" t="s">
        <v>7</v>
      </c>
      <c r="D6" s="26" t="s">
        <v>9</v>
      </c>
      <c r="E6" s="25">
        <v>1</v>
      </c>
      <c r="F6" s="30">
        <f>19000/1.21</f>
        <v>15702.479338842975</v>
      </c>
      <c r="G6" s="27">
        <f t="shared" si="0"/>
        <v>15702.479338842975</v>
      </c>
      <c r="H6" s="55"/>
      <c r="I6" s="25"/>
      <c r="J6" s="25"/>
      <c r="K6" s="30"/>
      <c r="L6" s="25"/>
      <c r="M6" s="28">
        <f t="shared" si="1"/>
        <v>0</v>
      </c>
      <c r="N6" s="16"/>
      <c r="O6" s="9"/>
    </row>
    <row r="7" spans="1:15" s="10" customFormat="1" ht="404.25" customHeight="1">
      <c r="A7" s="24">
        <v>5</v>
      </c>
      <c r="B7" s="45" t="s">
        <v>30</v>
      </c>
      <c r="C7" s="25" t="s">
        <v>10</v>
      </c>
      <c r="D7" s="26" t="s">
        <v>17</v>
      </c>
      <c r="E7" s="25">
        <v>1</v>
      </c>
      <c r="F7" s="30">
        <f>28200/1.21</f>
        <v>23305.785123966944</v>
      </c>
      <c r="G7" s="27">
        <f t="shared" si="0"/>
        <v>23305.785123966944</v>
      </c>
      <c r="H7" s="55"/>
      <c r="I7" s="25"/>
      <c r="J7" s="25"/>
      <c r="K7" s="30"/>
      <c r="L7" s="25"/>
      <c r="M7" s="28">
        <f t="shared" si="1"/>
        <v>0</v>
      </c>
      <c r="N7" s="16"/>
      <c r="O7" s="9"/>
    </row>
    <row r="8" spans="1:15" s="10" customFormat="1" ht="156" customHeight="1">
      <c r="A8" s="24">
        <v>6</v>
      </c>
      <c r="B8" s="45" t="s">
        <v>28</v>
      </c>
      <c r="C8" s="25" t="s">
        <v>47</v>
      </c>
      <c r="D8" s="26" t="s">
        <v>11</v>
      </c>
      <c r="E8" s="25">
        <v>1</v>
      </c>
      <c r="F8" s="30">
        <f>22500/1.21</f>
        <v>18595.04132231405</v>
      </c>
      <c r="G8" s="27">
        <f t="shared" si="0"/>
        <v>18595.04132231405</v>
      </c>
      <c r="H8" s="55"/>
      <c r="I8" s="25"/>
      <c r="J8" s="25"/>
      <c r="K8" s="30"/>
      <c r="L8" s="25"/>
      <c r="M8" s="28">
        <f t="shared" si="1"/>
        <v>0</v>
      </c>
      <c r="N8" s="16"/>
      <c r="O8" s="9"/>
    </row>
    <row r="9" spans="1:15" s="10" customFormat="1" ht="199.5" customHeight="1">
      <c r="A9" s="24">
        <v>7</v>
      </c>
      <c r="B9" s="45" t="s">
        <v>31</v>
      </c>
      <c r="C9" s="25" t="s">
        <v>12</v>
      </c>
      <c r="D9" s="64" t="s">
        <v>53</v>
      </c>
      <c r="E9" s="25">
        <v>62</v>
      </c>
      <c r="F9" s="30">
        <f>18500/1.21</f>
        <v>15289.256198347108</v>
      </c>
      <c r="G9" s="27">
        <f t="shared" si="0"/>
        <v>947933.8842975207</v>
      </c>
      <c r="H9" s="55"/>
      <c r="I9" s="25"/>
      <c r="J9" s="25"/>
      <c r="K9" s="30"/>
      <c r="L9" s="25"/>
      <c r="M9" s="28">
        <f t="shared" si="1"/>
        <v>0</v>
      </c>
      <c r="N9" s="16"/>
      <c r="O9" s="9"/>
    </row>
    <row r="10" spans="1:15" s="10" customFormat="1" ht="39" customHeight="1">
      <c r="A10" s="24">
        <v>8</v>
      </c>
      <c r="B10" s="51" t="s">
        <v>33</v>
      </c>
      <c r="C10" s="25" t="s">
        <v>24</v>
      </c>
      <c r="D10" s="26" t="s">
        <v>23</v>
      </c>
      <c r="E10" s="25">
        <v>62</v>
      </c>
      <c r="F10" s="30">
        <f>2300/1.21</f>
        <v>1900.8264462809918</v>
      </c>
      <c r="G10" s="27">
        <f t="shared" si="0"/>
        <v>117851.2396694215</v>
      </c>
      <c r="H10" s="55"/>
      <c r="I10" s="25"/>
      <c r="J10" s="25"/>
      <c r="K10" s="30"/>
      <c r="L10" s="25"/>
      <c r="M10" s="28">
        <f t="shared" si="1"/>
        <v>0</v>
      </c>
      <c r="N10" s="16"/>
      <c r="O10" s="9"/>
    </row>
    <row r="11" spans="1:15" s="10" customFormat="1" ht="117" customHeight="1">
      <c r="A11" s="24">
        <v>9</v>
      </c>
      <c r="B11" s="45" t="s">
        <v>32</v>
      </c>
      <c r="C11" s="25" t="s">
        <v>13</v>
      </c>
      <c r="D11" s="64" t="s">
        <v>52</v>
      </c>
      <c r="E11" s="25">
        <v>1</v>
      </c>
      <c r="F11" s="30">
        <f>25200/1.21</f>
        <v>20826.446280991735</v>
      </c>
      <c r="G11" s="27">
        <f t="shared" si="0"/>
        <v>20826.446280991735</v>
      </c>
      <c r="H11" s="55"/>
      <c r="I11" s="25"/>
      <c r="J11" s="25"/>
      <c r="K11" s="30"/>
      <c r="L11" s="25"/>
      <c r="M11" s="28">
        <f t="shared" si="1"/>
        <v>0</v>
      </c>
      <c r="N11" s="16"/>
      <c r="O11" s="9"/>
    </row>
    <row r="12" spans="1:15" s="10" customFormat="1" ht="54" customHeight="1">
      <c r="A12" s="31" t="s">
        <v>50</v>
      </c>
      <c r="B12" s="47"/>
      <c r="C12" s="40"/>
      <c r="D12" s="41"/>
      <c r="E12" s="40"/>
      <c r="F12" s="42"/>
      <c r="G12" s="43">
        <f>SUM(G3:G11)</f>
        <v>1185338.8429752067</v>
      </c>
      <c r="H12" s="55"/>
      <c r="I12" s="61" t="s">
        <v>40</v>
      </c>
      <c r="J12" s="40"/>
      <c r="K12" s="42"/>
      <c r="L12" s="40"/>
      <c r="M12" s="60">
        <f>SUM(M3:M11)</f>
        <v>0</v>
      </c>
      <c r="N12" s="16"/>
      <c r="O12" s="9"/>
    </row>
    <row r="13" spans="1:15" s="10" customFormat="1" ht="50.1" customHeight="1">
      <c r="A13" s="65" t="s">
        <v>49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16"/>
      <c r="O13" s="9"/>
    </row>
    <row r="14" spans="1:15" s="10" customFormat="1" ht="50.1" customHeight="1">
      <c r="A14" s="32" t="s">
        <v>8</v>
      </c>
      <c r="B14" s="48" t="s">
        <v>16</v>
      </c>
      <c r="C14" s="33" t="s">
        <v>2</v>
      </c>
      <c r="D14" s="59" t="s">
        <v>0</v>
      </c>
      <c r="E14" s="33" t="s">
        <v>1</v>
      </c>
      <c r="F14" s="33" t="s">
        <v>43</v>
      </c>
      <c r="G14" s="33" t="s">
        <v>44</v>
      </c>
      <c r="H14" s="56"/>
      <c r="I14" s="33" t="s">
        <v>14</v>
      </c>
      <c r="J14" s="33" t="s">
        <v>15</v>
      </c>
      <c r="K14" s="33" t="s">
        <v>45</v>
      </c>
      <c r="L14" s="33" t="s">
        <v>1</v>
      </c>
      <c r="M14" s="34" t="s">
        <v>46</v>
      </c>
      <c r="N14" s="16"/>
      <c r="O14" s="9"/>
    </row>
    <row r="15" spans="1:15" s="10" customFormat="1" ht="126" customHeight="1">
      <c r="A15" s="24">
        <v>10</v>
      </c>
      <c r="B15" s="45" t="s">
        <v>29</v>
      </c>
      <c r="C15" s="25" t="s">
        <v>4</v>
      </c>
      <c r="D15" s="64" t="s">
        <v>56</v>
      </c>
      <c r="E15" s="25">
        <v>5</v>
      </c>
      <c r="F15" s="27">
        <f>3400/1.21</f>
        <v>2809.917355371901</v>
      </c>
      <c r="G15" s="27">
        <f aca="true" t="shared" si="2" ref="G15:G21">E15*F15</f>
        <v>14049.586776859505</v>
      </c>
      <c r="H15" s="55"/>
      <c r="I15" s="25"/>
      <c r="J15" s="25"/>
      <c r="K15" s="27"/>
      <c r="L15" s="25"/>
      <c r="M15" s="28">
        <f>K15*L15</f>
        <v>0</v>
      </c>
      <c r="N15" s="16"/>
      <c r="O15" s="9"/>
    </row>
    <row r="16" spans="1:15" s="12" customFormat="1" ht="265.5" customHeight="1">
      <c r="A16" s="24">
        <v>11</v>
      </c>
      <c r="B16" s="46" t="s">
        <v>28</v>
      </c>
      <c r="C16" s="29" t="s">
        <v>5</v>
      </c>
      <c r="D16" s="26" t="s">
        <v>42</v>
      </c>
      <c r="E16" s="25">
        <v>1</v>
      </c>
      <c r="F16" s="27">
        <f>21000/1.21</f>
        <v>17355.371900826445</v>
      </c>
      <c r="G16" s="27">
        <f t="shared" si="2"/>
        <v>17355.371900826445</v>
      </c>
      <c r="H16" s="55"/>
      <c r="I16" s="25"/>
      <c r="J16" s="25"/>
      <c r="K16" s="27"/>
      <c r="L16" s="25"/>
      <c r="M16" s="28">
        <f aca="true" t="shared" si="3" ref="M16">K16*L16</f>
        <v>0</v>
      </c>
      <c r="N16" s="14"/>
      <c r="O16" s="9"/>
    </row>
    <row r="17" spans="1:15" s="10" customFormat="1" ht="160.5" customHeight="1">
      <c r="A17" s="24">
        <v>12</v>
      </c>
      <c r="B17" s="52" t="s">
        <v>37</v>
      </c>
      <c r="C17" s="25" t="s">
        <v>18</v>
      </c>
      <c r="D17" s="26" t="s">
        <v>19</v>
      </c>
      <c r="E17" s="25">
        <v>1</v>
      </c>
      <c r="F17" s="27">
        <f>14000/1.21</f>
        <v>11570.247933884299</v>
      </c>
      <c r="G17" s="27">
        <f t="shared" si="2"/>
        <v>11570.247933884299</v>
      </c>
      <c r="H17" s="55"/>
      <c r="I17" s="25"/>
      <c r="J17" s="25"/>
      <c r="K17" s="27"/>
      <c r="L17" s="25"/>
      <c r="M17" s="28">
        <f aca="true" t="shared" si="4" ref="M17:M21">K17*L17</f>
        <v>0</v>
      </c>
      <c r="N17" s="16"/>
      <c r="O17" s="9"/>
    </row>
    <row r="18" spans="1:15" s="10" customFormat="1" ht="139.5" customHeight="1">
      <c r="A18" s="24">
        <v>13</v>
      </c>
      <c r="B18" s="52" t="s">
        <v>37</v>
      </c>
      <c r="C18" s="25" t="s">
        <v>20</v>
      </c>
      <c r="D18" s="26" t="s">
        <v>38</v>
      </c>
      <c r="E18" s="25">
        <v>1</v>
      </c>
      <c r="F18" s="27">
        <f>2400/1.21</f>
        <v>1983.4710743801654</v>
      </c>
      <c r="G18" s="27">
        <f t="shared" si="2"/>
        <v>1983.4710743801654</v>
      </c>
      <c r="H18" s="55"/>
      <c r="I18" s="25"/>
      <c r="J18" s="25"/>
      <c r="K18" s="27"/>
      <c r="L18" s="25"/>
      <c r="M18" s="28">
        <f t="shared" si="4"/>
        <v>0</v>
      </c>
      <c r="N18" s="16"/>
      <c r="O18" s="9"/>
    </row>
    <row r="19" spans="1:15" s="10" customFormat="1" ht="150.75" customHeight="1">
      <c r="A19" s="24">
        <v>14</v>
      </c>
      <c r="B19" s="52" t="s">
        <v>36</v>
      </c>
      <c r="C19" s="25" t="s">
        <v>21</v>
      </c>
      <c r="D19" s="26" t="s">
        <v>41</v>
      </c>
      <c r="E19" s="25">
        <v>2</v>
      </c>
      <c r="F19" s="27">
        <f>2600/1.21</f>
        <v>2148.7603305785124</v>
      </c>
      <c r="G19" s="27">
        <f t="shared" si="2"/>
        <v>4297.520661157025</v>
      </c>
      <c r="H19" s="55"/>
      <c r="I19" s="25"/>
      <c r="J19" s="25"/>
      <c r="K19" s="27"/>
      <c r="L19" s="25"/>
      <c r="M19" s="28">
        <f t="shared" si="4"/>
        <v>0</v>
      </c>
      <c r="N19" s="16"/>
      <c r="O19" s="9"/>
    </row>
    <row r="20" spans="1:15" s="10" customFormat="1" ht="96.75" customHeight="1">
      <c r="A20" s="24">
        <v>15</v>
      </c>
      <c r="B20" s="53" t="s">
        <v>27</v>
      </c>
      <c r="C20" s="25" t="s">
        <v>22</v>
      </c>
      <c r="D20" s="26" t="s">
        <v>39</v>
      </c>
      <c r="E20" s="25">
        <v>4</v>
      </c>
      <c r="F20" s="27">
        <f>2000/1.21</f>
        <v>1652.892561983471</v>
      </c>
      <c r="G20" s="27">
        <f t="shared" si="2"/>
        <v>6611.570247933884</v>
      </c>
      <c r="H20" s="55"/>
      <c r="I20" s="25"/>
      <c r="J20" s="25"/>
      <c r="K20" s="27"/>
      <c r="L20" s="25"/>
      <c r="M20" s="28">
        <f aca="true" t="shared" si="5" ref="M20">K20*L20</f>
        <v>0</v>
      </c>
      <c r="N20" s="16"/>
      <c r="O20" s="9"/>
    </row>
    <row r="21" spans="1:15" s="10" customFormat="1" ht="153" customHeight="1">
      <c r="A21" s="24">
        <v>16</v>
      </c>
      <c r="B21" s="45" t="s">
        <v>37</v>
      </c>
      <c r="C21" s="25" t="s">
        <v>25</v>
      </c>
      <c r="D21" s="26" t="s">
        <v>26</v>
      </c>
      <c r="E21" s="25">
        <v>1</v>
      </c>
      <c r="F21" s="27">
        <f>4100/1.21</f>
        <v>3388.4297520661157</v>
      </c>
      <c r="G21" s="27">
        <f t="shared" si="2"/>
        <v>3388.4297520661157</v>
      </c>
      <c r="H21" s="55"/>
      <c r="I21" s="25"/>
      <c r="J21" s="25"/>
      <c r="K21" s="27"/>
      <c r="L21" s="25"/>
      <c r="M21" s="28">
        <f t="shared" si="4"/>
        <v>0</v>
      </c>
      <c r="N21" s="16"/>
      <c r="O21" s="9"/>
    </row>
    <row r="22" spans="1:13" ht="60.75" customHeight="1">
      <c r="A22" s="31" t="s">
        <v>51</v>
      </c>
      <c r="B22" s="49"/>
      <c r="C22" s="35"/>
      <c r="D22" s="36"/>
      <c r="E22" s="37"/>
      <c r="F22" s="38"/>
      <c r="G22" s="39">
        <f>SUM(G15:G21)</f>
        <v>59256.198347107435</v>
      </c>
      <c r="H22" s="58"/>
      <c r="I22" s="61" t="s">
        <v>40</v>
      </c>
      <c r="J22" s="37"/>
      <c r="K22" s="63"/>
      <c r="L22" s="37"/>
      <c r="M22" s="62">
        <f>SUM(M15:M21)</f>
        <v>0</v>
      </c>
    </row>
    <row r="24" spans="2:12" ht="14.25">
      <c r="B24" s="5"/>
      <c r="C24" s="11"/>
      <c r="E24" s="11" t="s">
        <v>3</v>
      </c>
      <c r="F24" s="4"/>
      <c r="G24" s="4"/>
      <c r="H24" s="57" t="s">
        <v>3</v>
      </c>
      <c r="I24" s="11" t="s">
        <v>3</v>
      </c>
      <c r="J24" s="11" t="s">
        <v>3</v>
      </c>
      <c r="K24" s="4"/>
      <c r="L24" s="11" t="s">
        <v>3</v>
      </c>
    </row>
    <row r="25" ht="14.25">
      <c r="N25" s="3"/>
    </row>
    <row r="28" spans="6:13" ht="14.25">
      <c r="F28" s="7"/>
      <c r="G28" s="7"/>
      <c r="K28" s="7"/>
      <c r="M28" s="6"/>
    </row>
    <row r="40" ht="14.25">
      <c r="D40" s="19" t="s">
        <v>3</v>
      </c>
    </row>
  </sheetData>
  <mergeCells count="2">
    <mergeCell ref="A13:M13"/>
    <mergeCell ref="A1:M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34" r:id="rId1"/>
  <headerFooter>
    <oddHeader>&amp;RPříloha č.1 "Dodávka IT"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MVČ</dc:creator>
  <cp:keywords/>
  <dc:description/>
  <cp:lastModifiedBy>Valášková Ivana</cp:lastModifiedBy>
  <cp:lastPrinted>2020-06-11T11:25:16Z</cp:lastPrinted>
  <dcterms:created xsi:type="dcterms:W3CDTF">2014-09-19T08:24:32Z</dcterms:created>
  <dcterms:modified xsi:type="dcterms:W3CDTF">2020-07-31T15:10:19Z</dcterms:modified>
  <cp:category/>
  <cp:version/>
  <cp:contentType/>
  <cp:contentStatus/>
</cp:coreProperties>
</file>