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IKA\2019\J201910023-RYCHNOV-PORODNÍ SÁLY\2-DSP+DPS\CD\2020-04-28 - DPS po kontrole KHK\VV Výkaz výměr\VZT\"/>
    </mc:Choice>
  </mc:AlternateContent>
  <xr:revisionPtr revIDLastSave="0" documentId="13_ncr:40009_{092600D1-43AD-4122-9687-C143AE1DDF43}" xr6:coauthVersionLast="45" xr6:coauthVersionMax="45" xr10:uidLastSave="{00000000-0000-0000-0000-000000000000}"/>
  <bookViews>
    <workbookView xWindow="-110" yWindow="-110" windowWidth="38620" windowHeight="212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list'!$A$9</definedName>
    <definedName name="Datum">'Krycí list'!$B$29</definedName>
    <definedName name="Dil">Rekapitulace!$A$9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Rekapitulace!$B$9</definedName>
    <definedName name="nazevobjektu">'Krycí list'!$C$5</definedName>
    <definedName name="nazevstavby">'Krycí list'!$C$9</definedName>
    <definedName name="_xlnm.Print_Titles" localSheetId="2">Položky!$1:$8</definedName>
    <definedName name="_xlnm.Print_Titles" localSheetId="1">Rekapitulace!$1:$9</definedName>
    <definedName name="Objednatel">'Krycí list'!$C$12</definedName>
    <definedName name="_xlnm.Print_Area" localSheetId="0">'Krycí list'!$A$1:$G$47</definedName>
    <definedName name="_xlnm.Print_Area" localSheetId="2">Položky!$A$1:$H$298</definedName>
    <definedName name="_xlnm.Print_Area" localSheetId="1">Rekapitulace!$A$1:$I$20</definedName>
    <definedName name="PocetMJ">'Krycí list'!$G$8</definedName>
    <definedName name="Poznamka">'Krycí list'!$B$39</definedName>
    <definedName name="Profese">'Krycí list'!$E$2</definedName>
    <definedName name="Projektant">'Krycí list'!$C$10</definedName>
    <definedName name="PSV">Rekapitulace!$F$20</definedName>
    <definedName name="PSV0">Položky!#REF!</definedName>
    <definedName name="SazbaDPH1">'Krycí list'!$C$32</definedName>
    <definedName name="SazbaDPH2">'Krycí list'!$C$34</definedName>
    <definedName name="SloupecCC">Položky!$G$8</definedName>
    <definedName name="SloupecCisloPol">Položky!$B$8</definedName>
    <definedName name="SloupecJC">Položky!$F$8</definedName>
    <definedName name="SloupecMJ">Položky!$D$8</definedName>
    <definedName name="SloupecMnozstvi">Položky!$E$8</definedName>
    <definedName name="SloupecNazPol">Položky!$C$8</definedName>
    <definedName name="SloupecPC">Položky!$A$8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soustava">'Krycí list'!$C$2</definedName>
    <definedName name="soustva">'Krycí list'!$C$2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list'!$G$13</definedName>
    <definedName name="Zaklad22">'Krycí list'!$F$34</definedName>
    <definedName name="Zaklad5">'Krycí list'!$F$32</definedName>
    <definedName name="Zařazení">'Krycí list'!$A$2</definedName>
    <definedName name="Zhotovitel">'Krycí list'!$C$13:$E$13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E18" i="2"/>
  <c r="B18" i="2"/>
  <c r="A18" i="2"/>
  <c r="B17" i="2"/>
  <c r="A17" i="2"/>
  <c r="G271" i="3"/>
  <c r="B16" i="2"/>
  <c r="A16" i="2"/>
  <c r="C273" i="3"/>
  <c r="G272" i="3"/>
  <c r="G270" i="3"/>
  <c r="G273" i="3" s="1"/>
  <c r="F17" i="2" s="1"/>
  <c r="J17" i="2" s="1"/>
  <c r="G269" i="3"/>
  <c r="G267" i="3"/>
  <c r="C282" i="3"/>
  <c r="G281" i="3"/>
  <c r="G280" i="3"/>
  <c r="I18" i="2"/>
  <c r="G278" i="3"/>
  <c r="G277" i="3"/>
  <c r="G276" i="3"/>
  <c r="G282" i="3" s="1"/>
  <c r="F18" i="2" s="1"/>
  <c r="J18" i="2" s="1"/>
  <c r="G275" i="3"/>
  <c r="C265" i="3"/>
  <c r="G264" i="3"/>
  <c r="G263" i="3"/>
  <c r="G262" i="3"/>
  <c r="G265" i="3" s="1"/>
  <c r="F16" i="2" s="1"/>
  <c r="J16" i="2" s="1"/>
  <c r="G260" i="3"/>
  <c r="G228" i="3"/>
  <c r="G227" i="3"/>
  <c r="G226" i="3"/>
  <c r="G211" i="3"/>
  <c r="G210" i="3"/>
  <c r="G209" i="3"/>
  <c r="G208" i="3"/>
  <c r="G207" i="3"/>
  <c r="G206" i="3"/>
  <c r="G205" i="3"/>
  <c r="G202" i="3"/>
  <c r="G201" i="3"/>
  <c r="G200" i="3"/>
  <c r="G199" i="3"/>
  <c r="G190" i="3"/>
  <c r="G215" i="3" s="1"/>
  <c r="F13" i="2" s="1"/>
  <c r="J13" i="2" s="1"/>
  <c r="G180" i="3"/>
  <c r="G175" i="3"/>
  <c r="G174" i="3"/>
  <c r="G173" i="3"/>
  <c r="G188" i="3" s="1"/>
  <c r="F12" i="2" s="1"/>
  <c r="J12" i="2" s="1"/>
  <c r="G172" i="3"/>
  <c r="G184" i="3"/>
  <c r="G183" i="3"/>
  <c r="G182" i="3"/>
  <c r="G181" i="3"/>
  <c r="G179" i="3"/>
  <c r="G178" i="3"/>
  <c r="G163" i="3"/>
  <c r="G279" i="3"/>
  <c r="H18" i="2"/>
  <c r="G136" i="3"/>
  <c r="G28" i="3"/>
  <c r="A27" i="3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41" i="3" s="1"/>
  <c r="A43" i="3" s="1"/>
  <c r="A47" i="3" s="1"/>
  <c r="A49" i="3" s="1"/>
  <c r="A53" i="3" s="1"/>
  <c r="A55" i="3" s="1"/>
  <c r="A59" i="3" s="1"/>
  <c r="A61" i="3" s="1"/>
  <c r="A65" i="3" s="1"/>
  <c r="A67" i="3" s="1"/>
  <c r="A70" i="3" s="1"/>
  <c r="A72" i="3" s="1"/>
  <c r="A74" i="3" s="1"/>
  <c r="A75" i="3" s="1"/>
  <c r="A76" i="3" s="1"/>
  <c r="A77" i="3" s="1"/>
  <c r="A78" i="3" s="1"/>
  <c r="A79" i="3" s="1"/>
  <c r="A80" i="3" s="1"/>
  <c r="G27" i="3"/>
  <c r="G138" i="3"/>
  <c r="G33" i="3"/>
  <c r="G31" i="3"/>
  <c r="G36" i="3"/>
  <c r="G59" i="3"/>
  <c r="G55" i="3"/>
  <c r="G53" i="3"/>
  <c r="G49" i="3"/>
  <c r="G47" i="3"/>
  <c r="G43" i="3"/>
  <c r="G78" i="3"/>
  <c r="G75" i="3"/>
  <c r="G74" i="3"/>
  <c r="G72" i="3"/>
  <c r="G70" i="3"/>
  <c r="G81" i="3"/>
  <c r="G114" i="3"/>
  <c r="G115" i="3"/>
  <c r="G118" i="3"/>
  <c r="G121" i="3"/>
  <c r="G120" i="3"/>
  <c r="G119" i="3"/>
  <c r="G135" i="3"/>
  <c r="G253" i="3"/>
  <c r="G247" i="3"/>
  <c r="G251" i="3"/>
  <c r="G246" i="3"/>
  <c r="G233" i="3"/>
  <c r="G234" i="3"/>
  <c r="G232" i="3"/>
  <c r="G231" i="3"/>
  <c r="G230" i="3"/>
  <c r="G229" i="3"/>
  <c r="G80" i="3"/>
  <c r="G79" i="3"/>
  <c r="G76" i="3"/>
  <c r="G77" i="3"/>
  <c r="G67" i="3"/>
  <c r="G30" i="3"/>
  <c r="G35" i="3"/>
  <c r="G34" i="3"/>
  <c r="G32" i="3"/>
  <c r="G29" i="3"/>
  <c r="G134" i="3"/>
  <c r="G133" i="3"/>
  <c r="G132" i="3"/>
  <c r="G131" i="3"/>
  <c r="G130" i="3"/>
  <c r="G127" i="3"/>
  <c r="G126" i="3"/>
  <c r="G116" i="3"/>
  <c r="G125" i="3"/>
  <c r="G122" i="3"/>
  <c r="G129" i="3"/>
  <c r="G128" i="3"/>
  <c r="G124" i="3"/>
  <c r="G123" i="3"/>
  <c r="G117" i="3"/>
  <c r="G65" i="3"/>
  <c r="G61" i="3"/>
  <c r="G41" i="3"/>
  <c r="G37" i="3"/>
  <c r="G103" i="3"/>
  <c r="G92" i="3"/>
  <c r="G254" i="3"/>
  <c r="G252" i="3"/>
  <c r="B15" i="2"/>
  <c r="A15" i="2"/>
  <c r="C258" i="3"/>
  <c r="I258" i="3" s="1"/>
  <c r="G257" i="3"/>
  <c r="E15" i="2" s="1"/>
  <c r="G256" i="3"/>
  <c r="I15" i="2" s="1"/>
  <c r="G250" i="3"/>
  <c r="G249" i="3"/>
  <c r="G248" i="3"/>
  <c r="G240" i="3"/>
  <c r="G258" i="3" s="1"/>
  <c r="G284" i="3"/>
  <c r="G285" i="3"/>
  <c r="G286" i="3"/>
  <c r="G287" i="3"/>
  <c r="G288" i="3"/>
  <c r="G293" i="3" s="1"/>
  <c r="F19" i="2" s="1"/>
  <c r="J19" i="2" s="1"/>
  <c r="G289" i="3"/>
  <c r="G290" i="3"/>
  <c r="G291" i="3"/>
  <c r="G292" i="3"/>
  <c r="C293" i="3"/>
  <c r="I293" i="3" s="1"/>
  <c r="I294" i="3"/>
  <c r="B13" i="2"/>
  <c r="A13" i="2"/>
  <c r="C215" i="3"/>
  <c r="G214" i="3"/>
  <c r="E13" i="2"/>
  <c r="G213" i="3"/>
  <c r="I13" i="2"/>
  <c r="G212" i="3"/>
  <c r="H13" i="2"/>
  <c r="G185" i="3"/>
  <c r="H12" i="2" s="1"/>
  <c r="B12" i="2"/>
  <c r="A12" i="2"/>
  <c r="C188" i="3"/>
  <c r="I188" i="3" s="1"/>
  <c r="G187" i="3"/>
  <c r="E12" i="2"/>
  <c r="G186" i="3"/>
  <c r="I12" i="2"/>
  <c r="B14" i="2"/>
  <c r="A14" i="2"/>
  <c r="C238" i="3"/>
  <c r="I238" i="3" s="1"/>
  <c r="G237" i="3"/>
  <c r="E14" i="2"/>
  <c r="G236" i="3"/>
  <c r="I14" i="2"/>
  <c r="G217" i="3"/>
  <c r="I9" i="3"/>
  <c r="I10" i="3"/>
  <c r="G140" i="3"/>
  <c r="E10" i="2"/>
  <c r="G160" i="3"/>
  <c r="E11" i="2"/>
  <c r="J11" i="2" s="1"/>
  <c r="G3" i="2"/>
  <c r="D5" i="3"/>
  <c r="C5" i="3"/>
  <c r="C3" i="2"/>
  <c r="G7" i="1"/>
  <c r="G143" i="3"/>
  <c r="G158" i="3"/>
  <c r="H11" i="2" s="1"/>
  <c r="F11" i="2" s="1"/>
  <c r="G161" i="3"/>
  <c r="G10" i="3"/>
  <c r="B11" i="2"/>
  <c r="A11" i="2"/>
  <c r="C161" i="3"/>
  <c r="G159" i="3"/>
  <c r="I11" i="2"/>
  <c r="B19" i="2"/>
  <c r="A19" i="2"/>
  <c r="B10" i="2"/>
  <c r="A10" i="2"/>
  <c r="C141" i="3"/>
  <c r="I141" i="3" s="1"/>
  <c r="G139" i="3"/>
  <c r="I10" i="2"/>
  <c r="G20" i="2"/>
  <c r="C20" i="1"/>
  <c r="D4" i="3"/>
  <c r="C6" i="3"/>
  <c r="C4" i="3"/>
  <c r="C3" i="3"/>
  <c r="G2" i="2"/>
  <c r="C4" i="2"/>
  <c r="C2" i="2"/>
  <c r="C1" i="2"/>
  <c r="D3" i="3"/>
  <c r="G1" i="2"/>
  <c r="C11" i="1"/>
  <c r="C35" i="1"/>
  <c r="F35" i="1"/>
  <c r="G137" i="3"/>
  <c r="H10" i="2"/>
  <c r="H20" i="2" s="1"/>
  <c r="C19" i="1" s="1"/>
  <c r="G255" i="3"/>
  <c r="H15" i="2"/>
  <c r="G235" i="3"/>
  <c r="H14" i="2"/>
  <c r="G238" i="3" l="1"/>
  <c r="F14" i="2" s="1"/>
  <c r="J14" i="2" s="1"/>
  <c r="G141" i="3"/>
  <c r="F10" i="2" s="1"/>
  <c r="J10" i="2" s="1"/>
  <c r="A92" i="3"/>
  <c r="A10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3" i="3" s="1"/>
  <c r="A158" i="3" s="1"/>
  <c r="A159" i="3" s="1"/>
  <c r="A160" i="3" s="1"/>
  <c r="A163" i="3" s="1"/>
  <c r="A172" i="3" s="1"/>
  <c r="A173" i="3" s="1"/>
  <c r="A174" i="3" s="1"/>
  <c r="A175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90" i="3" s="1"/>
  <c r="A199" i="3" s="1"/>
  <c r="A200" i="3" s="1"/>
  <c r="A201" i="3" s="1"/>
  <c r="A202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7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40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60" i="3" s="1"/>
  <c r="A262" i="3" s="1"/>
  <c r="A263" i="3" s="1"/>
  <c r="A264" i="3" s="1"/>
  <c r="A267" i="3" s="1"/>
  <c r="A269" i="3" s="1"/>
  <c r="A270" i="3" s="1"/>
  <c r="A271" i="3" s="1"/>
  <c r="A272" i="3" s="1"/>
  <c r="A275" i="3" s="1"/>
  <c r="A276" i="3" s="1"/>
  <c r="A277" i="3" s="1"/>
  <c r="A278" i="3" s="1"/>
  <c r="A279" i="3" s="1"/>
  <c r="A280" i="3" s="1"/>
  <c r="A281" i="3" s="1"/>
  <c r="A284" i="3" s="1"/>
  <c r="A285" i="3" s="1"/>
  <c r="A286" i="3" s="1"/>
  <c r="A287" i="3" s="1"/>
  <c r="A288" i="3" s="1"/>
  <c r="A289" i="3" s="1"/>
  <c r="A290" i="3" s="1"/>
  <c r="A291" i="3" s="1"/>
  <c r="A292" i="3" s="1"/>
  <c r="A81" i="3"/>
  <c r="F15" i="2"/>
  <c r="E20" i="2"/>
  <c r="J15" i="2"/>
  <c r="I20" i="2"/>
  <c r="C23" i="1" s="1"/>
  <c r="F20" i="2" l="1"/>
  <c r="C18" i="1" s="1"/>
  <c r="J20" i="2"/>
  <c r="C17" i="1"/>
  <c r="C21" i="1" l="1"/>
  <c r="C24" i="1" s="1"/>
  <c r="C25" i="1" s="1"/>
  <c r="F32" i="1" s="1"/>
  <c r="F33" i="1"/>
  <c r="F36" i="1" s="1"/>
</calcChain>
</file>

<file path=xl/sharedStrings.xml><?xml version="1.0" encoding="utf-8"?>
<sst xmlns="http://schemas.openxmlformats.org/spreadsheetml/2006/main" count="849" uniqueCount="435">
  <si>
    <t xml:space="preserve">JKSO </t>
  </si>
  <si>
    <t>Objekt</t>
  </si>
  <si>
    <t xml:space="preserve">SKP </t>
  </si>
  <si>
    <t xml:space="preserve">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</si>
  <si>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</si>
  <si>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</si>
  <si>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</si>
  <si>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</si>
  <si>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</si>
  <si>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</si>
  <si>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</si>
  <si>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</si>
  <si>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</si>
  <si>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</si>
  <si>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</si>
  <si>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</si>
  <si>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</si>
  <si>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</si>
  <si>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</si>
  <si>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</si>
  <si>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</si>
  <si>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</si>
  <si>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</si>
  <si>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</si>
  <si>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</si>
  <si>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</si>
  <si>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</si>
  <si>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</si>
  <si>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</si>
  <si>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</si>
  <si>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</si>
  <si>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</si>
  <si>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</si>
  <si>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</si>
  <si>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</si>
  <si>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</si>
  <si>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</si>
  <si>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</si>
  <si>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</si>
  <si>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</si>
  <si>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</si>
  <si>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</si>
  <si>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</si>
  <si>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</si>
  <si>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</si>
  <si>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</si>
  <si>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</si>
  <si>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</si>
  <si>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</si>
  <si>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P.č.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</si>
  <si>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</si>
  <si>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</si>
  <si>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</si>
  <si>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</si>
  <si>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</si>
  <si>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</si>
  <si>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</si>
  <si>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</t>
  </si>
  <si>
    <t>kus</t>
  </si>
  <si>
    <t>soubor</t>
  </si>
  <si>
    <t>hod</t>
  </si>
  <si>
    <t>kg</t>
  </si>
  <si>
    <t>Ostatní položky</t>
  </si>
  <si>
    <t>Změkčovací stanice s časově elektronickým řízením Reflex RZF K2 ZE, výkon 1m3/h. Použití pro technologické procesy, soustavy topení a chlazení. zaškolení, uvedení do provozu</t>
  </si>
  <si>
    <t>Ceny v nabídce musí vycházet nejen z předloženého soupisu výkonů, ale i ze znalosti celého prováděcího projektu. Prostudování kompletní dokumentace je nutnou podmínkou předložení nabídky.</t>
  </si>
  <si>
    <t xml:space="preserve">Součástí dodávky je kompletní uvedení do provozu a zaregulování zařízení a jeho armatur, nastavení provozních parametrů jako i všech rozvodných a regulačních zařízení, až do přejímky a garance. </t>
  </si>
  <si>
    <t xml:space="preserve">Přírubové spoje budou provedeny pomocí šroubů adekvátní délky (nebudou zakracovány). </t>
  </si>
  <si>
    <t>Číslo pol.</t>
  </si>
  <si>
    <t>Akce</t>
  </si>
  <si>
    <t>Akce :</t>
  </si>
  <si>
    <t>vlastní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</si>
  <si>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 Cenová nabídka je včetně dodržování odpadového hospodářství.</t>
  </si>
  <si>
    <t xml:space="preserve">Montážní materiál </t>
  </si>
  <si>
    <t>Montážní plošina, pojízdné lešení</t>
  </si>
  <si>
    <t>Přesun hmot pro vzduchotechniku, výšky do 6 m</t>
  </si>
  <si>
    <t>RTS</t>
  </si>
  <si>
    <t>Cenová soustava</t>
  </si>
  <si>
    <t>m</t>
  </si>
  <si>
    <t xml:space="preserve"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 naceněnín zkontrolovat v digitální verzi souboru, jestli není část řádku položky skryta a informace o výrobku tak neúplná.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</t>
  </si>
  <si>
    <t>přívod</t>
  </si>
  <si>
    <t>odvod</t>
  </si>
  <si>
    <t xml:space="preserve">Tlumič hluku pro útlum hluku za regulátorem průtoku DN 200mm, 
délka 1000mm. </t>
  </si>
  <si>
    <t>Včetně příslušenství pro montáž dle montážního návodu výrobce.</t>
  </si>
  <si>
    <r>
      <t>Zvukově izolovaná ohebná hadice DN 200</t>
    </r>
    <r>
      <rPr>
        <sz val="8"/>
        <color indexed="62"/>
        <rFont val="Arial"/>
        <family val="2"/>
        <charset val="238"/>
      </rPr>
      <t/>
    </r>
  </si>
  <si>
    <t xml:space="preserve">Parotěsná tepelná izolace sání čerstvého vzduchu ve strojovně, tl. 25mm </t>
  </si>
  <si>
    <t xml:space="preserve">Kaučuková tepelná izolace přívodu upraveného vzduchu a odvodu vzduchu
ve strojovně, tl. 25mm </t>
  </si>
  <si>
    <r>
      <t>Zvukově izolovaná ohebná hadice DN 160</t>
    </r>
    <r>
      <rPr>
        <sz val="8"/>
        <color indexed="62"/>
        <rFont val="Arial"/>
        <family val="2"/>
        <charset val="238"/>
      </rPr>
      <t/>
    </r>
  </si>
  <si>
    <t>999.</t>
  </si>
  <si>
    <t>Předávací dokumentace</t>
  </si>
  <si>
    <t>Dodavatelská dokumentace</t>
  </si>
  <si>
    <t>Autorský dozor</t>
  </si>
  <si>
    <t>Doprava</t>
  </si>
  <si>
    <t>Štítky pro označení zařízení, plastové tabulky velikosti A5</t>
  </si>
  <si>
    <t>Jednotka je v souladu s Nařízením komise EU č. 1253/2014 a splňuje požadavky na Ekodesign a ErP 2018</t>
  </si>
  <si>
    <t>1.</t>
  </si>
  <si>
    <t>Přesun hmot pro vzduchotechniku, výšky do 24 m</t>
  </si>
  <si>
    <t>Zprovoznění, vyregulování a seznámení s obsluhou dodaných systémů VZT, viz. D1.01.4c-01 Technická zpráva - včetně příloh.</t>
  </si>
  <si>
    <t>Nátěry, RAL dle arch.</t>
  </si>
  <si>
    <t>udržovaná veličina - průtok vzduchu</t>
  </si>
  <si>
    <t>Zkoušky těsnosti přetlakem, podtlakem (vakuováním) a detektorem.</t>
  </si>
  <si>
    <t>Ocelová konstrukce pro uložení venkovní chladící kondenzační jednotky 
- dodávka stavby</t>
  </si>
  <si>
    <t>Ovládání a napájení zajistí profese MaR.</t>
  </si>
  <si>
    <t>Pozor, demineralizovaná voda je silně agresivní, potrubí musí být provedeno z nerezové oceli nebo chemicky odolných plastů.</t>
  </si>
  <si>
    <t>998728101R00</t>
  </si>
  <si>
    <t>t</t>
  </si>
  <si>
    <t>998728103R00</t>
  </si>
  <si>
    <t xml:space="preserve">Regulátor průtoku vzduchu DN 200mm, včetně servopohonu 24V. </t>
  </si>
  <si>
    <t xml:space="preserve">Regulátor průtoku vzduchu 400x300mm, včetně servopohonu 24V. </t>
  </si>
  <si>
    <t>Monitoring polohy listu klapky zajistí profese MaR.</t>
  </si>
  <si>
    <t>Uzavření PPK zajistí profese ELE na základě signálu od profese EPS.</t>
  </si>
  <si>
    <t>Před objednáním PPK ověřit strany a připojení médii</t>
  </si>
  <si>
    <t xml:space="preserve">Napájení zajistí profese ELE. </t>
  </si>
  <si>
    <t xml:space="preserve">Kaučuková tepelná izolace výfuku vzduchu ve strojovně, tl. 19mm </t>
  </si>
  <si>
    <t>Tepelná izolace přívodu upraveného vzduchu ve větraných prostorech, 
tl. 40mm z minerální vlny s Al. polepem 
(izolace musí splňovat třídu reakce na oheň max. Bs-1).</t>
  </si>
  <si>
    <t xml:space="preserve">Zařízení bude vybaveno autonomní regulací a bude monitorované profesí MaR. </t>
  </si>
  <si>
    <t xml:space="preserve">Profese ELE zajistí silový přívod pro jednotku. Chod zařízení bude ovládán teplotním čidlem, které je dodávkou profese ELE. </t>
  </si>
  <si>
    <t>Protihluková tepelná izolace potrubí ve venkovním prostoru, 
tl. 100mm z minerální vlny s oplechováním do pozink. plechu.</t>
  </si>
  <si>
    <t>Průřez přívodního vodiče a jištění musí odpovídat situaci na místě instalace a platným předpisům.</t>
  </si>
  <si>
    <t>Napájení zajistí profese ELE: (napájení regulace a napájení ohřevu)</t>
  </si>
  <si>
    <t xml:space="preserve">Ovládání zajistí profese MaR včetně zapojení bezpečnostního okruhu 
pro blokování zvlhčovače z nadřazeného systému MaR </t>
  </si>
  <si>
    <t>(od bezpečnostního hygrostatu a čidla tlakové diference, který je součástí dodávky profese MaR)</t>
  </si>
  <si>
    <t>Připojení na zvlhčovači ø30 mm</t>
  </si>
  <si>
    <r>
      <t xml:space="preserve">Odpad teplotní odolnost min. 90 °C, min </t>
    </r>
    <r>
      <rPr>
        <i/>
        <sz val="10"/>
        <rFont val="Arial"/>
        <family val="2"/>
        <charset val="238"/>
      </rPr>
      <t>ø</t>
    </r>
    <r>
      <rPr>
        <i/>
        <sz val="8"/>
        <rFont val="Arial"/>
        <family val="2"/>
        <charset val="238"/>
      </rPr>
      <t>40 mm
Potřebná kapacita odpadu min. 2,5 l/min na každých 15 kg/h 
parního výkonu</t>
    </r>
  </si>
  <si>
    <t>Profese ZTI zajistí:</t>
  </si>
  <si>
    <r>
      <rPr>
        <i/>
        <u/>
        <sz val="8"/>
        <rFont val="Arial"/>
        <family val="2"/>
        <charset val="238"/>
      </rPr>
      <t>Sanitární přípojky</t>
    </r>
    <r>
      <rPr>
        <i/>
        <sz val="8"/>
        <rFont val="Arial"/>
        <family val="2"/>
        <charset val="238"/>
      </rPr>
      <t xml:space="preserve">
Plně demineralizovanou vodu (1 až 20 μS/cm)
</t>
    </r>
    <r>
      <rPr>
        <sz val="10"/>
        <rFont val="Arial"/>
        <family val="2"/>
        <charset val="238"/>
      </rPr>
      <t>ø</t>
    </r>
    <r>
      <rPr>
        <i/>
        <sz val="8"/>
        <rFont val="Arial"/>
        <family val="2"/>
        <charset val="238"/>
      </rPr>
      <t>1/2“, teplota 1 až 40 °C, provozní tlak 1 až 10 bar</t>
    </r>
  </si>
  <si>
    <t>Připojení na zvlhčovači (převlečná matice R 3/4“)</t>
  </si>
  <si>
    <t>Potřebný průtok vody pro plnění 
2,5 l/min na každých 15 kg/h parního výkonu</t>
  </si>
  <si>
    <t>Kompletní montáž vzduchotechniky zařízení č. 4V - ARO - vlhčení</t>
  </si>
  <si>
    <t>Hzs zařízení č. 4V - ARO - vlhčení - zednické výpomoci vrty, prostupy, drážky, přípomoci během transportu potrubí, koordinace vůči ostatním profesím, koordinace při etapizaci prací</t>
  </si>
  <si>
    <t>parní hadice (D=57/45mm) = 3m, 
kondenzační hadice (D=12/8mm) = 3m, 
nosné konstrukce pro zvlhčovač = 1ks.</t>
  </si>
  <si>
    <t>Profese EPS zajistí signál, kterým odstaví příslušná profese zařízení 
z provozu.</t>
  </si>
  <si>
    <t>Profese ELE zajistí silový přívod.</t>
  </si>
  <si>
    <t>Zařízení bude vybaveno nastavitelným časovým režimem.</t>
  </si>
  <si>
    <t>Zařízení bude ovládané od tepelného čidla, které dodá profese ELE.</t>
  </si>
  <si>
    <r>
      <t>Potrubí kruhové pozinkované - spiro, třída těsnosti B, tvarovky 30% 
- průměru 160mm, včetně těsnícího a spojovacího materiálu.</t>
    </r>
    <r>
      <rPr>
        <sz val="8"/>
        <color indexed="62"/>
        <rFont val="Arial"/>
        <family val="2"/>
        <charset val="238"/>
      </rPr>
      <t/>
    </r>
  </si>
  <si>
    <t>Zpětná klapka DN 160.</t>
  </si>
  <si>
    <t>Krycí mřížka kruhová DN 160 s přírubou.</t>
  </si>
  <si>
    <t>Ing. Milan Štantejský</t>
  </si>
  <si>
    <t>Profese ZTI zajistí napojení nátrubků odvodu kondenzátu z VZT jednotky.</t>
  </si>
  <si>
    <t>Před objednáním jednotky ověřit strany a připojení médii.</t>
  </si>
  <si>
    <t>uzavíracích klapek (servopohony a čidla dodávka MaR), 
pružných manžet, revizních oken,</t>
  </si>
  <si>
    <r>
      <t>Potrubí čtyřhranné pozinkované rovné, sk. 1, třída těsnosti B, 
včetně těsnícího a spojovacího materiálu.</t>
    </r>
    <r>
      <rPr>
        <sz val="8"/>
        <color indexed="62"/>
        <rFont val="Arial"/>
        <family val="2"/>
        <charset val="238"/>
      </rPr>
      <t/>
    </r>
  </si>
  <si>
    <t>Potrubí čtyřhranné pozinkované tvarovky, sk. 1, třída těsnosti B,
včetně těsnícího a spojovacího materiálu, náběhových a vodících plechů.</t>
  </si>
  <si>
    <r>
      <t>Potrubí kruhové pozinkované - spiro, třída těsnosti B, tvarovky 30% 
- průměru 200mm, včetně těsnícího a spojovacího materiálu.</t>
    </r>
    <r>
      <rPr>
        <sz val="8"/>
        <color indexed="62"/>
        <rFont val="Arial"/>
        <family val="2"/>
        <charset val="238"/>
      </rPr>
      <t/>
    </r>
  </si>
  <si>
    <t>a dotěsnění protipožárním tmelem s požární odolností odpovídající prostupu stavební konstrukce.</t>
  </si>
  <si>
    <t>Včetně provedení protipožární ucpávky</t>
  </si>
  <si>
    <t>Součástí dodávky profese, která napájí PPK, bude spojovací krabice 
se svorkovnicí pro připojení napájecího kabelu.</t>
  </si>
  <si>
    <t>Před realizací bude upřesněna požární odolnost PPK 
dle požadavku PBŘ a způsobu zabudování PPK.</t>
  </si>
  <si>
    <r>
      <t>Potrubí kruhové pozinkované - spiro, třída těsnosti C, tvarovky 30% 
- průměru 160mm, včetně těsnícího a spojovacího materiálu.</t>
    </r>
    <r>
      <rPr>
        <sz val="8"/>
        <color indexed="62"/>
        <rFont val="Arial"/>
        <family val="2"/>
        <charset val="238"/>
      </rPr>
      <t/>
    </r>
  </si>
  <si>
    <r>
      <t>Potrubí kruhové pozinkované - spiro, třída těsnosti C, tvarovky 30% 
- průměru 200mm, včetně těsnícího a spojovacího materiálu.</t>
    </r>
    <r>
      <rPr>
        <sz val="8"/>
        <color indexed="62"/>
        <rFont val="Arial"/>
        <family val="2"/>
        <charset val="238"/>
      </rPr>
      <t/>
    </r>
  </si>
  <si>
    <r>
      <t>Potrubí kruhové pozinkované - spiro, třída těsnosti B, tvarovky 30% 
- průměru 125mm, včetně těsnícího a spojovacího materiálu.</t>
    </r>
    <r>
      <rPr>
        <sz val="8"/>
        <color indexed="62"/>
        <rFont val="Arial"/>
        <family val="2"/>
        <charset val="238"/>
      </rPr>
      <t/>
    </r>
  </si>
  <si>
    <t>přívod 1</t>
  </si>
  <si>
    <t>přívod 2</t>
  </si>
  <si>
    <t>odvod 1</t>
  </si>
  <si>
    <t>odvod 2</t>
  </si>
  <si>
    <t xml:space="preserve">Odvodní výustka komfortní 1řadá s regulací vel. 425x225
včetně připojovací krabice s horním připojením - kruhové hrdlo pr.200mm, z eloxovaného hliníku opatřená vypalovací barvou. RAL dle arch. </t>
  </si>
  <si>
    <t xml:space="preserve">Odvodní výustka komfortní 1řadá s regulací vel. 425x125
včetně připojovací krabice s horním připojením - kruhové hrdlo pr.160mm, z eloxovaného hliníku opatřená vypalovací barvou. RAL dle arch. </t>
  </si>
  <si>
    <t>Profese ELE zajistí silový přívod pro jednotku.</t>
  </si>
  <si>
    <t xml:space="preserve">Pro celoroční chlazení. </t>
  </si>
  <si>
    <t>Protipožární ucpávka CU potrubí vč. dotěsnění protipožárním tmelem 
s požární odolností odpovídající prostupu stavební konstrukce.</t>
  </si>
  <si>
    <t>Pozinkovaný ochranný kryt prostupu střechou pro vedení CU potrubí.</t>
  </si>
  <si>
    <t>Předizolované Cu potrubí 6,35mm; 1/4" x 1,0mm</t>
  </si>
  <si>
    <t>Předizolované Cu potrubí 9,52mm; 3/8" x 1,0mm</t>
  </si>
  <si>
    <t>Předizolované Cu potrubí 15,88mm; 5/8" x 1,0mm</t>
  </si>
  <si>
    <t>Předizolované Cu potrubí 22,22mm; 7/8" x 1,0mm</t>
  </si>
  <si>
    <t>Chladivo R32 k doplnění systému.</t>
  </si>
  <si>
    <t>Komunikační kabeláž k vnitřní jednotce.</t>
  </si>
  <si>
    <t>D.1.4a</t>
  </si>
  <si>
    <t>P20P403</t>
  </si>
  <si>
    <t xml:space="preserve">Nemocnice Rychnov nad Kněžnou
</t>
  </si>
  <si>
    <t>Úprava povrchů a technologií 2 porodních 
a sekčního sálu včetně</t>
  </si>
  <si>
    <t xml:space="preserve">zázemí (povrchy, rozvody, 
vzduchotechnika, klimatizace) - PD,             </t>
  </si>
  <si>
    <t>Část: Vzduchotechnické zařízení a zařízení pro ochlazování staveb</t>
  </si>
  <si>
    <t>Pavilon DIGP</t>
  </si>
  <si>
    <t>VZT + CHL</t>
  </si>
  <si>
    <t>T1.</t>
  </si>
  <si>
    <t>Zařízení č. T1 - Strojovna VZT 7.NP</t>
  </si>
  <si>
    <t>Diagonální ventilátor do kruhového potrubí, množství vzduchu V=300 m3/h,   tlaková ztráta 150 Pa, připojení DN 160, včetně připojujících manžet.</t>
  </si>
  <si>
    <t>T1.001</t>
  </si>
  <si>
    <t>Technické parametry viz. D.1.4a.1 Technická zpráva - včetně příloh.</t>
  </si>
  <si>
    <t>T1.051</t>
  </si>
  <si>
    <t>Tlumič hluku kruhový DN 160mm, délka 600mm, 
tloušťka izolační vrstvy 50mm.
Minimální útlum hluku při frekvenci 250Hz = 7,0 dB.</t>
  </si>
  <si>
    <t>T1.201</t>
  </si>
  <si>
    <t>T1.251</t>
  </si>
  <si>
    <t>Krycí mřížka čtyřhranná 200x200 s přírubou.</t>
  </si>
  <si>
    <t>T1.151</t>
  </si>
  <si>
    <t>T1.152</t>
  </si>
  <si>
    <t>T1.701</t>
  </si>
  <si>
    <t>T1.991</t>
  </si>
  <si>
    <t>T1.992</t>
  </si>
  <si>
    <t>Kompletní montáž vzduchotechniky zařízení č. T1 - Strojovna VZT 7.NP</t>
  </si>
  <si>
    <t>Hzs zařízení č. T1 - Strojovna VZT 7.NP - zednické výpomoci vrty, prostupy, drážky, přípomoci během transportu potrubí, koordinace vůči ostatním profesím, koordinace při etapizaci prací</t>
  </si>
  <si>
    <t>Při spuštění požárního poplachu zajistí profese ELE 
na základě signálu od EPS odstavení zařízení z provozu.</t>
  </si>
  <si>
    <t>T1.101</t>
  </si>
  <si>
    <t>Regulační klapka DN 160, ovl. ruční.</t>
  </si>
  <si>
    <t>Podtlaková klapka 200x200.</t>
  </si>
  <si>
    <t>T1.901</t>
  </si>
  <si>
    <t>T1.801</t>
  </si>
  <si>
    <t>Zařízení č. 1 - Operační sál porodní</t>
  </si>
  <si>
    <t>1A.</t>
  </si>
  <si>
    <t>Zařízení č. 1A - Operační sál porodní - vlhčení</t>
  </si>
  <si>
    <t>1B.</t>
  </si>
  <si>
    <t>Zařízení č. 1B - Operační sál - chlazení</t>
  </si>
  <si>
    <t>1C.</t>
  </si>
  <si>
    <t>Zařízení č. 1C - Operační sál porodní - chlazení</t>
  </si>
  <si>
    <t xml:space="preserve">Včetně: 
chlazení odpadní vody (vestavěné) = 1ks, 
trubice (min. šíře potrubí 1250 mm) = 1ks, </t>
  </si>
  <si>
    <t>1A.001</t>
  </si>
  <si>
    <t>Elektrický odporový parní zvlhčovač ( 1 střední jednotka ).
Vhodný pouze pro provoz plně demineralizovanou vodou (1-20 uS/cm).
Parní výkon = 36kg/h</t>
  </si>
  <si>
    <t>1A.991</t>
  </si>
  <si>
    <t>1A.992</t>
  </si>
  <si>
    <t>1.001</t>
  </si>
  <si>
    <t>Vzduchotechnická rekuperační jednotka ve vnitřním hygienickém provedení s deskovým rekuperátorem. 
Množství vzduchu V = 4610/4540 m3/h. Tlaková ztráta 1000/300 Pa.</t>
  </si>
  <si>
    <t>Kompletní montáž vzduchotechniky zařízení č. 1 - Operační sál porodní</t>
  </si>
  <si>
    <t>Hzs zařízení č. 1 - Operační sál porodní - zednické výpomoci vrty, prostupy, drážky, přípomoci během transportu potrubí, koordinace vůči ostatním profesím, koordinace při etapizaci prací</t>
  </si>
  <si>
    <t>1.991</t>
  </si>
  <si>
    <t>1.992</t>
  </si>
  <si>
    <t>Potrubí čtyřhranné pozinkované tvarovky, sk. 1, třída těsnosti C,
včetně těsnícího a spojovacího materiálu, náběhových a vodících plechů.</t>
  </si>
  <si>
    <r>
      <t>Potrubí čtyřhranné pozinkované rovné, sk. 1, třída těsnosti C, 
včetně těsnícího a spojovacího materiálu.</t>
    </r>
    <r>
      <rPr>
        <sz val="8"/>
        <color indexed="62"/>
        <rFont val="Arial"/>
        <family val="2"/>
        <charset val="238"/>
      </rPr>
      <t/>
    </r>
  </si>
  <si>
    <t>1.801</t>
  </si>
  <si>
    <t>1.802</t>
  </si>
  <si>
    <t>1.803</t>
  </si>
  <si>
    <t>1.804</t>
  </si>
  <si>
    <t>1.901</t>
  </si>
  <si>
    <t>1.902</t>
  </si>
  <si>
    <t>1.903</t>
  </si>
  <si>
    <t>1.904</t>
  </si>
  <si>
    <t>1.905</t>
  </si>
  <si>
    <t>1.906</t>
  </si>
  <si>
    <t>Požární izolace s odpovídající požární odolností dle PBŘ (min. 30minut).</t>
  </si>
  <si>
    <r>
      <t>Potrubí kruhové pozinkované - spiro, třída těsnosti B, tvarovky 30% 
- průměru 100mm, včetně těsnícího a spojovacího materiálu.</t>
    </r>
    <r>
      <rPr>
        <sz val="8"/>
        <color indexed="62"/>
        <rFont val="Arial"/>
        <family val="2"/>
        <charset val="238"/>
      </rPr>
      <t/>
    </r>
  </si>
  <si>
    <r>
      <t>Potrubí kruhové pozinkované - spiro, třída těsnosti C, tvarovky 30% 
- průměru 125mm, včetně těsnícího a spojovacího materiálu.</t>
    </r>
    <r>
      <rPr>
        <sz val="8"/>
        <color indexed="62"/>
        <rFont val="Arial"/>
        <family val="2"/>
        <charset val="238"/>
      </rPr>
      <t/>
    </r>
  </si>
  <si>
    <t>1.701</t>
  </si>
  <si>
    <t>1.702</t>
  </si>
  <si>
    <t>1.703</t>
  </si>
  <si>
    <t>1.704</t>
  </si>
  <si>
    <t>1.705</t>
  </si>
  <si>
    <t>1.706</t>
  </si>
  <si>
    <t>1.707</t>
  </si>
  <si>
    <t>Ohebný tlumič hluku DN 200mm, délka 1000mm, 
tloušťka izolační vrstvy 25mm.
Minimální útlum hluku při frekvenci 250Hz = 28,7dB.</t>
  </si>
  <si>
    <t>1.651</t>
  </si>
  <si>
    <t>Zvukově izolovaná ohebná hadice DN 125</t>
  </si>
  <si>
    <t>1.601</t>
  </si>
  <si>
    <t>1.602</t>
  </si>
  <si>
    <t>1.603</t>
  </si>
  <si>
    <t>1.471</t>
  </si>
  <si>
    <t>1.472</t>
  </si>
  <si>
    <t>Viz. D.1.4a.1 Technická zpráva - příloha č.4</t>
  </si>
  <si>
    <t>1.551</t>
  </si>
  <si>
    <t>Požární klapka kruhová s atestem DN 125, požární odolnost 30 minut, včetně servopohonu 230V se signalizací polohy termoelektrickým spouštěním.</t>
  </si>
  <si>
    <t>Požární klapka čtyřhranná s atestem 630x400, požární odolnost 30 minut, včetně servopohonu 230V se signalizací polohy termoelektrickým spouštěním.</t>
  </si>
  <si>
    <t>1.451</t>
  </si>
  <si>
    <t>1.201</t>
  </si>
  <si>
    <t>Filtrační nástavec s HEPA filtrem 305x305x78-100; třída filtrace H12-H14, 
s bočním připojením, kruhové hrdlo s regulační klapkou pr.160mm.</t>
  </si>
  <si>
    <t>Návrh: 150Pa poč.tl.zt.; 90m3/h, kontroly těsnosti, meření tl.ztráty.</t>
  </si>
  <si>
    <t>Včetně čelní desky 600x600 s individuálně nastavitelnými dýzami. 
RAL dle arch.</t>
  </si>
  <si>
    <t>Přívodní anemostat pro průtok 225m3/h, včetně připojovací krabice 
s bočním připojením, kruhové hrdlo s regulační klapkou pr.200mm</t>
  </si>
  <si>
    <t>Včetně vířivé čelní desky 600x600. RAL dle arch.</t>
  </si>
  <si>
    <t>1.202</t>
  </si>
  <si>
    <t>Přívodní anemostat pro průtok 250m3/h, včetně připojovací krabice 
s bočním připojením, kruhové hrdlo s regulační klapkou pr.200mm</t>
  </si>
  <si>
    <t>1.203</t>
  </si>
  <si>
    <t>1.204</t>
  </si>
  <si>
    <t xml:space="preserve">Přívodní výustka komfortní 2řadá vel. 425x75
včetně připojovací krabice s bočním připojením - kruhové hrdlo pr.160mm, z eloxovaného hliníku opatřená vypalovací barvou. RAL dle arch. </t>
  </si>
  <si>
    <t>1.205</t>
  </si>
  <si>
    <t>Přívodní talířový ventil DN 160 z oceli opatřený práškovým nátěrem
vč. montážního kroužku z nerezové oceli. RAL dle arch.</t>
  </si>
  <si>
    <t>Odvodní talířový ventil DN 160 z oceli opatřený práškovým nátěrem
vč. montážního kroužku z nerezové oceli. RAL dle arch.</t>
  </si>
  <si>
    <t>Odvodní talířový ventil DN 200 z oceli opatřený práškovým nátěrem
vč. montážního kroužku z nerezové oceli. RAL dle arch.</t>
  </si>
  <si>
    <t>1.251</t>
  </si>
  <si>
    <t>1.252</t>
  </si>
  <si>
    <t>Odvodní talířový ventil DN 125 z oceli opatřený práškovým nátěrem
vč. montážního kroužku z nerezové oceli. RAL dle arch.</t>
  </si>
  <si>
    <t>1.253</t>
  </si>
  <si>
    <t>1.254</t>
  </si>
  <si>
    <t>1.255</t>
  </si>
  <si>
    <t>1.151</t>
  </si>
  <si>
    <t>1.151a</t>
  </si>
  <si>
    <t>Viz. D.1.4a.1 Technická zpráva - příloha č.5</t>
  </si>
  <si>
    <t xml:space="preserve">Regulátor průtoku vzduchu DN 160mm, včetně servopohonu 24V. </t>
  </si>
  <si>
    <t xml:space="preserve">Tlumič hluku pro útlum hluku za regulátorem průtoku DN 160mm, 
délka 1000mm. </t>
  </si>
  <si>
    <t>1.152</t>
  </si>
  <si>
    <t>1.152a</t>
  </si>
  <si>
    <t>1.153</t>
  </si>
  <si>
    <t>1.153a</t>
  </si>
  <si>
    <t>1.154</t>
  </si>
  <si>
    <t>1.154a</t>
  </si>
  <si>
    <t>1.155</t>
  </si>
  <si>
    <t>1.155a</t>
  </si>
  <si>
    <t xml:space="preserve">Tlumič hluku pro útlum hluku za regulátorem průtoku 400x300x2000/2 vnitřní kulisy tl. 100 mm, v hygienickém provedení. </t>
  </si>
  <si>
    <t>1.101</t>
  </si>
  <si>
    <t>Regulační klapka 560x160, ovl. ruční.</t>
  </si>
  <si>
    <t>Tlumič hluku kulisový 630x400x1500/1 vnitřní kulisy tl. 300 mm, 
v hygienickém provedení. 
Minimální útlum hluku při frekvenci 250Hz = 16,0dB.</t>
  </si>
  <si>
    <t>1.051</t>
  </si>
  <si>
    <t>přívod 3</t>
  </si>
  <si>
    <t>1.052</t>
  </si>
  <si>
    <t>1.053</t>
  </si>
  <si>
    <t>1.054</t>
  </si>
  <si>
    <t>1.055</t>
  </si>
  <si>
    <t>Tlumič hluku kulisový 872x500x1250/5 vnitřní kulisy tl. 100 mm, 
v hygienickém provedení. 
Minimální útlum hluku při frekvenci 250Hz = 14,0dB.</t>
  </si>
  <si>
    <t>Tlumič hluku kulisový 872x500x1000/5 vnitřní kulisy tl. 100 mm, 
v hygienickém provedení. 
Minimální útlum hluku při frekvenci 250Hz = 11,0dB.</t>
  </si>
  <si>
    <t>Tlumič hluku kulisový 630x400x1500/1 vnitřní kulisy tl. 300 mm.
Minimální útlum hluku při frekvenci 250Hz = 16,0dB.</t>
  </si>
  <si>
    <t>Tlumič hluku kulisový 400x800x1000/1 vnitřní kulisy tl. 200 mm.
Minimální útlum hluku při frekvenci 250Hz = 10,0dB.</t>
  </si>
  <si>
    <t xml:space="preserve">sání </t>
  </si>
  <si>
    <t>výfuk</t>
  </si>
  <si>
    <t>1.056</t>
  </si>
  <si>
    <t>1.057</t>
  </si>
  <si>
    <t>Tlumič hluku kulisový 630x500x1000/1 vnitřní kulisy tl. 300 mm.
Minimální útlum hluku při frekvenci 250Hz = 11,0dB.</t>
  </si>
  <si>
    <t>Tlumič hluku kulisový 325x1500x1500/1 vnitřní kulisy tl. 200 mm.
Minimální útlum hluku při frekvenci 250Hz = 19,0dB.</t>
  </si>
  <si>
    <t>1.993</t>
  </si>
  <si>
    <t xml:space="preserve">Provedení místní montáže klimajednotky pozice 1.001 ve strojovně VZT
techniky výrobce VZT jednotky.
Z důvodu omezení transportních cest do strojovny se dodávka jednotky na stavbu předpokládá ve zcela rozloženém stavu a s místní montáží techniky výrobce jednotky přímo ve strojovně. </t>
  </si>
  <si>
    <t>1.001a</t>
  </si>
  <si>
    <t>Frekvenční měniče, IP55.
(montáž a zprovoznění měničů zajišťuje objednatel)</t>
  </si>
  <si>
    <t>Dodávka jednotky ve zcela rozloženém stavu.</t>
  </si>
  <si>
    <t xml:space="preserve">Profese ÚT zajistí napojení vodního ohřívače na topnou vodu 
o teplotním spádu 55/40°C. </t>
  </si>
  <si>
    <t>Regulační uzel tepelného výměníků, bude součástí dodávky navazující profese ÚT.</t>
  </si>
  <si>
    <t xml:space="preserve">Jednotka včetně deskového rekuperačního výměníku s obtokovými klapkami, ventilátorů s volně oběžným kolem, </t>
  </si>
  <si>
    <t>motorů pro řízení měničem frekvence,</t>
  </si>
  <si>
    <t>vodního ohřívače, přímého výparníku - přímé chlazení - 2 okruhy, eliminátorů, volné komory pro instalaci parní zvlhčování,</t>
  </si>
  <si>
    <t xml:space="preserve">nerezových spádovaných a odvodněných kondenzátních van z ušlechtilé oceli, sifonů, filtračních komor s filtry, </t>
  </si>
  <si>
    <t>osvětlení ventilátorových komor a zvlhčovací komory,</t>
  </si>
  <si>
    <t>základového rámu s výškově stavitelnýma nohama.</t>
  </si>
  <si>
    <t>1E.001</t>
  </si>
  <si>
    <t>Elektrický ohřívač s regulací výkonu. Pro průtok 830m3/h.  
Připojení DN 200. Qtop = 2,0kW.</t>
  </si>
  <si>
    <t>Protipožární ucpávka vzduchotechnického potrubí 630x400
vč. dotěsnění protipožárním tmelem s požární odolností odpovídající prostupu stavební konstrukce.</t>
  </si>
  <si>
    <t>1.951</t>
  </si>
  <si>
    <t xml:space="preserve">Výfukový element s krycí mřížkou 630x500mm, se sítem proti hmyzu, 
RAL dle arch. </t>
  </si>
  <si>
    <t>K1.</t>
  </si>
  <si>
    <t>Zařízení č. K1 - Rozvodna UPS m.č. 506b</t>
  </si>
  <si>
    <t>Výparník součástí VZT jednotky.</t>
  </si>
  <si>
    <t>Ocelová konstrukce pro uložení venkovní chladící kondenzační jednotky - dodávka stavby</t>
  </si>
  <si>
    <t>Uzavřený ochranný žlab pro vedení CU potrubí, 
kotvící prvky a podporné konstrukce - dodávka stavby</t>
  </si>
  <si>
    <t>Komunikační kabeláž.</t>
  </si>
  <si>
    <t>1B.951</t>
  </si>
  <si>
    <t>1B.851</t>
  </si>
  <si>
    <t>1B.601</t>
  </si>
  <si>
    <t>1B.001</t>
  </si>
  <si>
    <t>Zařízení bude vybaveno autonomní regulací a bude monitorované profesí MaR.</t>
  </si>
  <si>
    <t>Řídící box.</t>
  </si>
  <si>
    <t>Sada s expanzním ventilem.</t>
  </si>
  <si>
    <t>Kabel pro expanzní ventil - délka 3m.</t>
  </si>
  <si>
    <t>Modul omezení výkonu.</t>
  </si>
  <si>
    <t>Řídí požadovaný vypařovací tlak synchronně s požadavkem na výkon.</t>
  </si>
  <si>
    <t>Profese MaR zajistí postupné spínání KJ v případě častého požadavku 
- není v logice řídících modulů.</t>
  </si>
  <si>
    <t>1B.002</t>
  </si>
  <si>
    <t>1B.003</t>
  </si>
  <si>
    <t>1B.004</t>
  </si>
  <si>
    <t>1B.005</t>
  </si>
  <si>
    <t>Zdroj chlazení, chladivo R410a, napětí 400V</t>
  </si>
  <si>
    <t>1B.991</t>
  </si>
  <si>
    <t>Kompletní montáž vzduchotechniky zařízení č. 1B - Operační sál 
- chlazení</t>
  </si>
  <si>
    <t>Hzs zařízení č. 1B - Operační sál - chlazení - zednické výpomoci vrty, prostupy, drážky, přípomoci během transportu potrubí, koordinace vůči ostatním profesím, koordinace při etapizaci prací</t>
  </si>
  <si>
    <t>1B.701</t>
  </si>
  <si>
    <t>1B.801</t>
  </si>
  <si>
    <t>1B.802</t>
  </si>
  <si>
    <t>Venkovní chladící kondenzační jednotka Qch nominální = 28,0kW. 
Požadovaný chladící výkon Qch = 28,0kW.</t>
  </si>
  <si>
    <t>1B.702</t>
  </si>
  <si>
    <t>1C.001</t>
  </si>
  <si>
    <t>Venkovní chladící kondenzační jednotka Qch nominální = 12,1kW. 
Požadovaný chladící výkon Qch = 14,0kW.</t>
  </si>
  <si>
    <t>1C.991</t>
  </si>
  <si>
    <t>1C.992</t>
  </si>
  <si>
    <t>1C.002</t>
  </si>
  <si>
    <t>1C.003</t>
  </si>
  <si>
    <t>1C.004</t>
  </si>
  <si>
    <t>1C.005</t>
  </si>
  <si>
    <t>1C.601</t>
  </si>
  <si>
    <t>1C.701</t>
  </si>
  <si>
    <t>1C.702</t>
  </si>
  <si>
    <t>1C.801</t>
  </si>
  <si>
    <t>1C.802</t>
  </si>
  <si>
    <t>1C.851</t>
  </si>
  <si>
    <t>1C.951</t>
  </si>
  <si>
    <t>Kompletní montáž vzduchotechniky zařízení č. 1C - Operační sál porodní 
- chlazení</t>
  </si>
  <si>
    <t>Hzs zařízení č. 1C - Operační sál porodní - chlazení - zednické výpomoci vrty, prostupy, drážky, přípomoci během transportu potrubí, koordinace vůči ostatním profesím, koordinace při etapizaci prací</t>
  </si>
  <si>
    <t>Venkovní chladící kondenzační jednotka s vnitřní nástěnnou jednotkou 
vč. Infra ovladače.
Qch nominální = 2,5kW. Požadovaný chladící výkon Qch = 2,0kW.</t>
  </si>
  <si>
    <t>K1.001
K1.002</t>
  </si>
  <si>
    <t>SPLIT systém, chladivo R32, napětí 230V</t>
  </si>
  <si>
    <t>Odvod kondenzátu od vnitřní jednotky zajistí profese ZTI.</t>
  </si>
  <si>
    <t>K1.601</t>
  </si>
  <si>
    <t>K1.701</t>
  </si>
  <si>
    <t>K1.702</t>
  </si>
  <si>
    <t>Potrubní pouzdra parotěsné z parotěsně uzavřených skleněných buněk pro rozvody Cu potrubí v prostoru s požadavkem na LZ2, 
vč.tvarovek do prům 9,52, tl. 25mm</t>
  </si>
  <si>
    <t>K1.801</t>
  </si>
  <si>
    <t>K1.802</t>
  </si>
  <si>
    <t>Kompletní montáž vzduchotechniky zařízení č. K1 - Rozvodna UPS 
m.č. 506b</t>
  </si>
  <si>
    <t>Hzs zařízení č. K1 - Rozvodna UPS m.č. 506b - zednické výpomoci vrty, prostupy, drážky, přípomoci během transportu potrubí, koordinace vůči ostatním profesím, koordinace při etapizaci prací</t>
  </si>
  <si>
    <t>K1.991</t>
  </si>
  <si>
    <t>K1.992</t>
  </si>
  <si>
    <t>K1.851</t>
  </si>
  <si>
    <t>K1.901</t>
  </si>
  <si>
    <t>K1.951</t>
  </si>
  <si>
    <t>K1.911</t>
  </si>
  <si>
    <t>Zařízení bude před demontáží odpojeno od el. napájení.</t>
  </si>
  <si>
    <t>800.</t>
  </si>
  <si>
    <t>800.901</t>
  </si>
  <si>
    <t>999.901</t>
  </si>
  <si>
    <t>999.902</t>
  </si>
  <si>
    <t>999.903</t>
  </si>
  <si>
    <t>999.904</t>
  </si>
  <si>
    <t>999.905</t>
  </si>
  <si>
    <t>999.906</t>
  </si>
  <si>
    <t>999.907</t>
  </si>
  <si>
    <t>999.908</t>
  </si>
  <si>
    <t>999.909</t>
  </si>
  <si>
    <t>Odsátí stávajícího chladiva R22, včetně ekologické likvidace</t>
  </si>
  <si>
    <t>900.</t>
  </si>
  <si>
    <t>Dočasné zaslepení VZT potrubí po dobu rekonstrukce.</t>
  </si>
  <si>
    <t>Demontáž stávajícího kotvícího materiálu, včetně ekologické likvidace.</t>
  </si>
  <si>
    <t>800.902</t>
  </si>
  <si>
    <t>800.903</t>
  </si>
  <si>
    <t>800.904</t>
  </si>
  <si>
    <t>850.</t>
  </si>
  <si>
    <t>Likvidace zdroje chladu pro OS</t>
  </si>
  <si>
    <t xml:space="preserve">Demontáž stávajícího CU potrubí s komunikační kabeláží, 
včetně ekologické likvidace. </t>
  </si>
  <si>
    <t>Demontáže včetně ekologické likvidace</t>
  </si>
  <si>
    <t>Demontáž stávající VZT jednotky pro porodní OS,
včetně ekologické likvidace.</t>
  </si>
  <si>
    <t>Demontáž stávající venkovní kondenzační jednotky pro porodní OS,
včetně ekologické likvidace.</t>
  </si>
  <si>
    <t>Demontáž stávajícího potrubí VZT pro porodní OS, 
vč. ekologické likvidace</t>
  </si>
  <si>
    <t xml:space="preserve">Demontáž stávajících distribučních elementů pro porodní OS, 
včetně ekologické likvidace. </t>
  </si>
  <si>
    <t xml:space="preserve">Demontáž stávajících regulačních prvků pro porodní OS,
včetně ekologické likvidace. </t>
  </si>
  <si>
    <t>850.901</t>
  </si>
  <si>
    <t>850.902</t>
  </si>
  <si>
    <t>850.903</t>
  </si>
  <si>
    <t>850.904</t>
  </si>
  <si>
    <t>Demontáž stávajícího kotvícího materiálu systému VZT pro porodní OS, 
vč. ekologické likvidace</t>
  </si>
  <si>
    <t xml:space="preserve">Tepelné izolace pro VZT potrubí.  </t>
  </si>
  <si>
    <t>Nová montáž pro úpravy a přeložky stávající VZT</t>
  </si>
  <si>
    <t>900.901</t>
  </si>
  <si>
    <t>Požární izolace s odpovídající požární odolností dle PBŘ.</t>
  </si>
  <si>
    <t>Kompletní montáž vzduchotechniky - Nová montáž pro úpravy a přeložky stávající VZT</t>
  </si>
  <si>
    <t>Hzs - Nová montáž pro úpravy a přeložky stávající VZT - zednické výpomoci vrty, prostupy, drážky, přípomoci během transportu potrubí, koordinace vůči ostatním profesím, koordinace při etapizaci prací</t>
  </si>
  <si>
    <t>Potrubí čtyřhranné pozinkované rovné + tvarovky, včetně těsnícího 
a spojovacího materiálu, náběhových a vodících plechů.</t>
  </si>
  <si>
    <t>900.902</t>
  </si>
  <si>
    <t>900.903</t>
  </si>
  <si>
    <t>900.904</t>
  </si>
  <si>
    <t>900.905</t>
  </si>
  <si>
    <t>900.906</t>
  </si>
  <si>
    <t>850.905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</si>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</sst>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0.0"/>
    <numFmt numFmtId="169" formatCode="#,##0\ &quot;Kč&quot;"/>
    <numFmt numFmtId="170" formatCode="dd/mm/yy"/>
  </numFmts>
  <fonts count="51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b/>
      <sz val="8"/>
      <name val="Arial"/>
      <family val="2"/>
      <charset val="238"/>
    </font>
    <font>
      <sz val="9"/>
      <name val="Arial CE"/>
      <charset val="238"/>
    </font>
    <font>
      <sz val="8"/>
      <color indexed="62"/>
      <name val="Arial"/>
      <family val="2"/>
      <charset val="238"/>
    </font>
    <font>
      <i/>
      <sz val="8"/>
      <name val="Arial"/>
      <family val="2"/>
      <charset val="238"/>
    </font>
    <font>
      <i/>
      <u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8.5"/>
      <name val="Arial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383">
    <xf numFmtId="0" fontId="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41" fillId="0" borderId="0"/>
    <xf numFmtId="0" fontId="5" fillId="0" borderId="1" applyNumberFormat="0" applyFill="0" applyAlignment="0" applyProtection="0"/>
    <xf numFmtId="0" fontId="20" fillId="0" borderId="0"/>
    <xf numFmtId="0" fontId="20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0" fillId="0" borderId="0"/>
    <xf numFmtId="0" fontId="2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3" fillId="2" borderId="6" applyNumberFormat="0" applyFon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39" fillId="0" borderId="0"/>
    <xf numFmtId="0" fontId="39" fillId="0" borderId="0"/>
    <xf numFmtId="0" fontId="13" fillId="0" borderId="0" applyNumberFormat="0" applyFill="0" applyBorder="0" applyAlignment="0" applyProtection="0"/>
    <xf numFmtId="0" fontId="15" fillId="4" borderId="8" applyNumberFormat="0" applyAlignment="0" applyProtection="0"/>
    <xf numFmtId="0" fontId="16" fillId="8" borderId="8" applyNumberFormat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</cellStyleXfs>
  <cellXfs count="289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3" borderId="11" xfId="0" applyFont="1" applyFill="1" applyBorder="1" applyAlignment="1">
      <alignment horizontal="left"/>
    </xf>
    <xf numFmtId="0" fontId="22" fillId="13" borderId="12" xfId="0" applyFont="1" applyFill="1" applyBorder="1" applyAlignment="1">
      <alignment horizontal="centerContinuous"/>
    </xf>
    <xf numFmtId="0" fontId="23" fillId="13" borderId="13" xfId="0" applyFont="1" applyFill="1" applyBorder="1" applyAlignment="1">
      <alignment horizontal="left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3" borderId="16" xfId="0" applyNumberFormat="1" applyFont="1" applyFill="1" applyBorder="1"/>
    <xf numFmtId="49" fontId="20" fillId="13" borderId="17" xfId="0" applyNumberFormat="1" applyFont="1" applyFill="1" applyBorder="1"/>
    <xf numFmtId="0" fontId="20" fillId="13" borderId="18" xfId="0" applyFont="1" applyFill="1" applyBorder="1"/>
    <xf numFmtId="0" fontId="20" fillId="13" borderId="17" xfId="0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3" borderId="21" xfId="0" applyNumberFormat="1" applyFont="1" applyFill="1" applyBorder="1"/>
    <xf numFmtId="49" fontId="20" fillId="13" borderId="22" xfId="0" applyNumberFormat="1" applyFont="1" applyFill="1" applyBorder="1"/>
    <xf numFmtId="0" fontId="21" fillId="13" borderId="0" xfId="0" applyFont="1" applyFill="1" applyBorder="1"/>
    <xf numFmtId="0" fontId="20" fillId="13" borderId="0" xfId="0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4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4" xfId="0" applyFont="1" applyFill="1" applyBorder="1" applyAlignment="1"/>
    <xf numFmtId="0" fontId="3" fillId="0" borderId="0" xfId="0" applyFont="1" applyFill="1" applyBorder="1" applyAlignment="1"/>
    <xf numFmtId="0" fontId="22" fillId="0" borderId="19" xfId="0" applyFont="1" applyBorder="1" applyAlignment="1"/>
    <xf numFmtId="0" fontId="22" fillId="0" borderId="24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5" xfId="0" applyFont="1" applyBorder="1" applyAlignment="1">
      <alignment horizontal="left"/>
    </xf>
    <xf numFmtId="0" fontId="19" fillId="0" borderId="26" xfId="0" applyFont="1" applyBorder="1" applyAlignment="1">
      <alignment horizontal="centerContinuous" vertical="center"/>
    </xf>
    <xf numFmtId="0" fontId="24" fillId="0" borderId="27" xfId="0" applyFont="1" applyBorder="1" applyAlignment="1">
      <alignment horizontal="centerContinuous" vertical="center"/>
    </xf>
    <xf numFmtId="0" fontId="20" fillId="0" borderId="27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1" fillId="13" borderId="29" xfId="0" applyFont="1" applyFill="1" applyBorder="1" applyAlignment="1">
      <alignment horizontal="left"/>
    </xf>
    <xf numFmtId="0" fontId="20" fillId="13" borderId="30" xfId="0" applyFont="1" applyFill="1" applyBorder="1" applyAlignment="1">
      <alignment horizontal="left"/>
    </xf>
    <xf numFmtId="0" fontId="20" fillId="13" borderId="31" xfId="0" applyFont="1" applyFill="1" applyBorder="1" applyAlignment="1">
      <alignment horizontal="centerContinuous"/>
    </xf>
    <xf numFmtId="0" fontId="21" fillId="13" borderId="30" xfId="0" applyFont="1" applyFill="1" applyBorder="1" applyAlignment="1">
      <alignment horizontal="centerContinuous"/>
    </xf>
    <xf numFmtId="0" fontId="20" fillId="13" borderId="30" xfId="0" applyFont="1" applyFill="1" applyBorder="1" applyAlignment="1">
      <alignment horizontal="centerContinuous"/>
    </xf>
    <xf numFmtId="0" fontId="20" fillId="0" borderId="32" xfId="0" applyFont="1" applyBorder="1"/>
    <xf numFmtId="0" fontId="20" fillId="0" borderId="33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4" xfId="0" applyFont="1" applyBorder="1"/>
    <xf numFmtId="0" fontId="20" fillId="0" borderId="33" xfId="0" applyFont="1" applyBorder="1" applyAlignment="1">
      <alignment shrinkToFit="1"/>
    </xf>
    <xf numFmtId="0" fontId="20" fillId="0" borderId="35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6" xfId="0" applyNumberFormat="1" applyFont="1" applyBorder="1"/>
    <xf numFmtId="0" fontId="20" fillId="0" borderId="37" xfId="0" applyFont="1" applyBorder="1"/>
    <xf numFmtId="3" fontId="20" fillId="0" borderId="38" xfId="0" applyNumberFormat="1" applyFont="1" applyBorder="1"/>
    <xf numFmtId="0" fontId="20" fillId="0" borderId="39" xfId="0" applyFont="1" applyBorder="1"/>
    <xf numFmtId="0" fontId="21" fillId="13" borderId="11" xfId="0" applyFont="1" applyFill="1" applyBorder="1"/>
    <xf numFmtId="0" fontId="21" fillId="13" borderId="13" xfId="0" applyFont="1" applyFill="1" applyBorder="1"/>
    <xf numFmtId="0" fontId="21" fillId="13" borderId="12" xfId="0" applyFont="1" applyFill="1" applyBorder="1"/>
    <xf numFmtId="0" fontId="21" fillId="13" borderId="40" xfId="0" applyFont="1" applyFill="1" applyBorder="1"/>
    <xf numFmtId="0" fontId="21" fillId="13" borderId="41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2" xfId="0" applyFont="1" applyBorder="1"/>
    <xf numFmtId="0" fontId="20" fillId="0" borderId="43" xfId="0" applyFont="1" applyBorder="1"/>
    <xf numFmtId="0" fontId="20" fillId="0" borderId="0" xfId="0" applyFont="1" applyBorder="1" applyAlignment="1">
      <alignment horizontal="right"/>
    </xf>
    <xf numFmtId="170" fontId="20" fillId="0" borderId="0" xfId="0" applyNumberFormat="1" applyFont="1" applyBorder="1"/>
    <xf numFmtId="0" fontId="20" fillId="0" borderId="0" xfId="0" applyFont="1" applyFill="1" applyBorder="1"/>
    <xf numFmtId="0" fontId="20" fillId="0" borderId="44" xfId="0" applyFont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168" fontId="20" fillId="0" borderId="48" xfId="0" applyNumberFormat="1" applyFont="1" applyBorder="1" applyAlignment="1">
      <alignment horizontal="right"/>
    </xf>
    <xf numFmtId="0" fontId="20" fillId="0" borderId="48" xfId="0" applyFont="1" applyBorder="1"/>
    <xf numFmtId="0" fontId="20" fillId="0" borderId="18" xfId="0" applyFont="1" applyBorder="1"/>
    <xf numFmtId="168" fontId="20" fillId="0" borderId="17" xfId="0" applyNumberFormat="1" applyFont="1" applyBorder="1" applyAlignment="1">
      <alignment horizontal="right"/>
    </xf>
    <xf numFmtId="0" fontId="24" fillId="13" borderId="37" xfId="0" applyFont="1" applyFill="1" applyBorder="1"/>
    <xf numFmtId="0" fontId="24" fillId="13" borderId="38" xfId="0" applyFont="1" applyFill="1" applyBorder="1"/>
    <xf numFmtId="0" fontId="24" fillId="13" borderId="39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0" fillId="0" borderId="49" xfId="1366" applyFont="1" applyBorder="1"/>
    <xf numFmtId="0" fontId="20" fillId="0" borderId="49" xfId="1366" applyFont="1" applyBorder="1" applyAlignment="1">
      <alignment horizontal="right"/>
    </xf>
    <xf numFmtId="0" fontId="20" fillId="0" borderId="50" xfId="1366" applyFont="1" applyBorder="1"/>
    <xf numFmtId="0" fontId="20" fillId="0" borderId="51" xfId="0" applyNumberFormat="1" applyFont="1" applyBorder="1"/>
    <xf numFmtId="0" fontId="21" fillId="0" borderId="52" xfId="1366" applyFont="1" applyBorder="1"/>
    <xf numFmtId="0" fontId="20" fillId="0" borderId="52" xfId="1366" applyFont="1" applyBorder="1"/>
    <xf numFmtId="0" fontId="20" fillId="0" borderId="52" xfId="1366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3" borderId="29" xfId="0" applyNumberFormat="1" applyFont="1" applyFill="1" applyBorder="1" applyAlignment="1">
      <alignment horizontal="center"/>
    </xf>
    <xf numFmtId="0" fontId="21" fillId="13" borderId="30" xfId="0" applyFont="1" applyFill="1" applyBorder="1" applyAlignment="1">
      <alignment horizontal="center"/>
    </xf>
    <xf numFmtId="0" fontId="21" fillId="13" borderId="31" xfId="0" applyFont="1" applyFill="1" applyBorder="1" applyAlignment="1">
      <alignment horizontal="center"/>
    </xf>
    <xf numFmtId="0" fontId="21" fillId="13" borderId="53" xfId="0" applyFont="1" applyFill="1" applyBorder="1" applyAlignment="1">
      <alignment horizontal="center"/>
    </xf>
    <xf numFmtId="0" fontId="21" fillId="13" borderId="54" xfId="0" applyFont="1" applyFill="1" applyBorder="1" applyAlignment="1">
      <alignment horizontal="center"/>
    </xf>
    <xf numFmtId="0" fontId="21" fillId="13" borderId="55" xfId="0" applyFont="1" applyFill="1" applyBorder="1" applyAlignment="1">
      <alignment horizontal="center"/>
    </xf>
    <xf numFmtId="0" fontId="21" fillId="13" borderId="29" xfId="0" applyFont="1" applyFill="1" applyBorder="1"/>
    <xf numFmtId="0" fontId="21" fillId="13" borderId="30" xfId="0" applyFont="1" applyFill="1" applyBorder="1"/>
    <xf numFmtId="3" fontId="21" fillId="13" borderId="31" xfId="0" applyNumberFormat="1" applyFont="1" applyFill="1" applyBorder="1"/>
    <xf numFmtId="3" fontId="21" fillId="13" borderId="53" xfId="0" applyNumberFormat="1" applyFont="1" applyFill="1" applyBorder="1"/>
    <xf numFmtId="3" fontId="21" fillId="13" borderId="54" xfId="0" applyNumberFormat="1" applyFont="1" applyFill="1" applyBorder="1"/>
    <xf numFmtId="3" fontId="21" fillId="13" borderId="55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3" fontId="20" fillId="0" borderId="22" xfId="0" applyNumberFormat="1" applyFont="1" applyBorder="1"/>
    <xf numFmtId="3" fontId="20" fillId="0" borderId="56" xfId="0" applyNumberFormat="1" applyFont="1" applyBorder="1"/>
    <xf numFmtId="3" fontId="20" fillId="0" borderId="57" xfId="0" applyNumberFormat="1" applyFont="1" applyBorder="1"/>
    <xf numFmtId="0" fontId="22" fillId="0" borderId="49" xfId="1366" applyNumberFormat="1" applyFont="1" applyBorder="1" applyAlignment="1">
      <alignment horizontal="left" vertical="center"/>
    </xf>
    <xf numFmtId="0" fontId="20" fillId="0" borderId="58" xfId="1366" applyFont="1" applyBorder="1" applyAlignment="1">
      <alignment horizontal="center"/>
    </xf>
    <xf numFmtId="0" fontId="20" fillId="0" borderId="22" xfId="1366" applyFont="1" applyBorder="1" applyAlignment="1">
      <alignment horizontal="center"/>
    </xf>
    <xf numFmtId="0" fontId="20" fillId="0" borderId="0" xfId="1366" applyFont="1" applyBorder="1"/>
    <xf numFmtId="0" fontId="20" fillId="0" borderId="0" xfId="1366" applyFont="1" applyBorder="1" applyAlignment="1">
      <alignment horizontal="right"/>
    </xf>
    <xf numFmtId="0" fontId="20" fillId="0" borderId="42" xfId="1366" applyFont="1" applyBorder="1"/>
    <xf numFmtId="0" fontId="22" fillId="0" borderId="0" xfId="1366" applyNumberFormat="1" applyFont="1" applyBorder="1" applyAlignment="1">
      <alignment horizontal="left" vertical="center"/>
    </xf>
    <xf numFmtId="0" fontId="20" fillId="0" borderId="59" xfId="0" applyNumberFormat="1" applyFont="1" applyBorder="1"/>
    <xf numFmtId="0" fontId="22" fillId="0" borderId="0" xfId="0" applyNumberFormat="1" applyFont="1" applyBorder="1"/>
    <xf numFmtId="0" fontId="20" fillId="0" borderId="0" xfId="0" applyNumberFormat="1" applyFont="1" applyBorder="1"/>
    <xf numFmtId="0" fontId="20" fillId="0" borderId="43" xfId="0" applyNumberFormat="1" applyFont="1" applyBorder="1"/>
    <xf numFmtId="0" fontId="20" fillId="0" borderId="22" xfId="0" applyNumberFormat="1" applyFont="1" applyBorder="1"/>
    <xf numFmtId="0" fontId="20" fillId="0" borderId="56" xfId="0" applyNumberFormat="1" applyFont="1" applyBorder="1"/>
    <xf numFmtId="0" fontId="20" fillId="0" borderId="57" xfId="0" applyNumberFormat="1" applyFont="1" applyBorder="1"/>
    <xf numFmtId="3" fontId="0" fillId="0" borderId="0" xfId="0" applyNumberFormat="1" applyBorder="1"/>
    <xf numFmtId="0" fontId="21" fillId="0" borderId="0" xfId="0" applyFont="1" applyFill="1" applyBorder="1"/>
    <xf numFmtId="0" fontId="23" fillId="13" borderId="13" xfId="0" applyFont="1" applyFill="1" applyBorder="1" applyAlignment="1">
      <alignment horizontal="right"/>
    </xf>
    <xf numFmtId="0" fontId="21" fillId="0" borderId="49" xfId="1366" applyFont="1" applyBorder="1"/>
    <xf numFmtId="0" fontId="21" fillId="0" borderId="0" xfId="1366" applyFont="1" applyBorder="1"/>
    <xf numFmtId="3" fontId="1" fillId="0" borderId="0" xfId="0" applyNumberFormat="1" applyFont="1" applyBorder="1"/>
    <xf numFmtId="0" fontId="0" fillId="0" borderId="0" xfId="0" applyBorder="1" applyAlignment="1">
      <alignment horizontal="center"/>
    </xf>
    <xf numFmtId="3" fontId="27" fillId="0" borderId="0" xfId="0" applyNumberFormat="1" applyFont="1" applyAlignment="1">
      <alignment horizontal="center"/>
    </xf>
    <xf numFmtId="0" fontId="0" fillId="0" borderId="0" xfId="0" applyNumberFormat="1" applyFill="1" applyBorder="1"/>
    <xf numFmtId="0" fontId="2" fillId="0" borderId="0" xfId="0" applyNumberFormat="1" applyFont="1" applyBorder="1"/>
    <xf numFmtId="3" fontId="2" fillId="0" borderId="0" xfId="0" applyNumberFormat="1" applyFont="1" applyBorder="1"/>
    <xf numFmtId="49" fontId="22" fillId="0" borderId="21" xfId="0" applyNumberFormat="1" applyFont="1" applyFill="1" applyBorder="1"/>
    <xf numFmtId="3" fontId="1" fillId="0" borderId="0" xfId="0" applyNumberFormat="1" applyFont="1" applyFill="1" applyBorder="1"/>
    <xf numFmtId="0" fontId="0" fillId="0" borderId="0" xfId="0" applyNumberFormat="1" applyBorder="1" applyAlignment="1">
      <alignment horizontal="center"/>
    </xf>
    <xf numFmtId="0" fontId="48" fillId="13" borderId="18" xfId="0" applyFont="1" applyFill="1" applyBorder="1"/>
    <xf numFmtId="0" fontId="22" fillId="0" borderId="19" xfId="0" applyFont="1" applyBorder="1" applyAlignment="1">
      <alignment horizontal="left"/>
    </xf>
    <xf numFmtId="0" fontId="22" fillId="0" borderId="60" xfId="0" applyFont="1" applyBorder="1" applyAlignment="1">
      <alignment horizontal="left"/>
    </xf>
    <xf numFmtId="169" fontId="20" fillId="0" borderId="60" xfId="0" applyNumberFormat="1" applyFont="1" applyBorder="1" applyAlignment="1">
      <alignment horizontal="right" indent="2"/>
    </xf>
    <xf numFmtId="169" fontId="20" fillId="0" borderId="24" xfId="0" applyNumberFormat="1" applyFont="1" applyBorder="1" applyAlignment="1">
      <alignment horizontal="right" indent="2"/>
    </xf>
    <xf numFmtId="169" fontId="24" fillId="13" borderId="61" xfId="0" applyNumberFormat="1" applyFont="1" applyFill="1" applyBorder="1" applyAlignment="1">
      <alignment horizontal="right" indent="2"/>
    </xf>
    <xf numFmtId="169" fontId="24" fillId="13" borderId="62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9" xfId="0" applyFont="1" applyBorder="1" applyAlignment="1">
      <alignment horizontal="center" shrinkToFit="1"/>
    </xf>
    <xf numFmtId="169" fontId="37" fillId="0" borderId="60" xfId="0" applyNumberFormat="1" applyFont="1" applyBorder="1" applyAlignment="1">
      <alignment horizontal="right" indent="2"/>
    </xf>
    <xf numFmtId="169" fontId="37" fillId="0" borderId="24" xfId="0" applyNumberFormat="1" applyFont="1" applyBorder="1" applyAlignment="1">
      <alignment horizontal="right" indent="2"/>
    </xf>
    <xf numFmtId="0" fontId="20" fillId="0" borderId="63" xfId="1366" applyFont="1" applyBorder="1" applyAlignment="1">
      <alignment horizontal="center"/>
    </xf>
    <xf numFmtId="0" fontId="20" fillId="0" borderId="64" xfId="1366" applyFont="1" applyBorder="1" applyAlignment="1">
      <alignment horizontal="center"/>
    </xf>
    <xf numFmtId="0" fontId="20" fillId="0" borderId="65" xfId="1366" applyFont="1" applyBorder="1" applyAlignment="1">
      <alignment horizontal="center"/>
    </xf>
    <xf numFmtId="0" fontId="20" fillId="0" borderId="66" xfId="1366" applyFont="1" applyBorder="1" applyAlignment="1">
      <alignment horizontal="center"/>
    </xf>
    <xf numFmtId="0" fontId="20" fillId="0" borderId="67" xfId="1366" applyFont="1" applyBorder="1" applyAlignment="1">
      <alignment horizontal="left"/>
    </xf>
    <xf numFmtId="0" fontId="20" fillId="0" borderId="52" xfId="1366" applyFont="1" applyBorder="1" applyAlignment="1">
      <alignment horizontal="left"/>
    </xf>
    <xf numFmtId="0" fontId="20" fillId="0" borderId="68" xfId="1366" applyFont="1" applyBorder="1" applyAlignment="1">
      <alignment horizontal="left"/>
    </xf>
    <xf numFmtId="4" fontId="32" fillId="19" borderId="19" xfId="1366" applyNumberFormat="1" applyFont="1" applyFill="1" applyBorder="1" applyAlignment="1" applyProtection="1">
      <alignment horizontal="left" vertical="top"/>
      <protection locked="0"/>
    </xf>
    <xf numFmtId="4" fontId="32" fillId="19" borderId="19" xfId="1366" applyNumberFormat="1" applyFont="1" applyFill="1" applyBorder="1" applyAlignment="1" applyProtection="1">
      <alignment horizontal="right" vertical="center"/>
      <protection locked="0"/>
    </xf>
    <xf numFmtId="0" fontId="29" fillId="0" borderId="0" xfId="1366" applyFont="1" applyAlignment="1" applyProtection="1">
      <alignment horizontal="center" vertical="center"/>
    </xf>
    <xf numFmtId="0" fontId="29" fillId="0" borderId="0" xfId="1366" applyFont="1" applyAlignment="1" applyProtection="1">
      <alignment horizontal="center" vertical="center"/>
    </xf>
    <xf numFmtId="0" fontId="12" fillId="0" borderId="0" xfId="1366" applyAlignment="1" applyProtection="1">
      <alignment vertical="center"/>
    </xf>
    <xf numFmtId="0" fontId="12" fillId="0" borderId="0" xfId="1366" applyAlignment="1" applyProtection="1">
      <alignment horizontal="left" vertical="center"/>
    </xf>
    <xf numFmtId="0" fontId="12" fillId="0" borderId="0" xfId="1366" applyAlignment="1" applyProtection="1">
      <alignment horizontal="center" vertical="center"/>
    </xf>
    <xf numFmtId="0" fontId="20" fillId="0" borderId="0" xfId="1366" applyFont="1" applyAlignment="1" applyProtection="1">
      <alignment vertical="center"/>
    </xf>
    <xf numFmtId="0" fontId="30" fillId="0" borderId="0" xfId="1366" applyFont="1" applyAlignment="1" applyProtection="1">
      <alignment horizontal="centerContinuous" vertical="center"/>
    </xf>
    <xf numFmtId="0" fontId="31" fillId="0" borderId="0" xfId="1366" applyFont="1" applyAlignment="1" applyProtection="1">
      <alignment horizontal="centerContinuous" vertical="center"/>
    </xf>
    <xf numFmtId="0" fontId="31" fillId="0" borderId="0" xfId="1366" applyFont="1" applyAlignment="1" applyProtection="1">
      <alignment horizontal="center" vertical="center"/>
    </xf>
    <xf numFmtId="0" fontId="31" fillId="0" borderId="0" xfId="1366" applyFont="1" applyAlignment="1" applyProtection="1">
      <alignment horizontal="right" vertical="center"/>
    </xf>
    <xf numFmtId="0" fontId="20" fillId="0" borderId="63" xfId="1366" applyFont="1" applyBorder="1" applyAlignment="1" applyProtection="1">
      <alignment horizontal="center" vertical="center"/>
    </xf>
    <xf numFmtId="0" fontId="20" fillId="0" borderId="64" xfId="1366" applyFont="1" applyBorder="1" applyAlignment="1" applyProtection="1">
      <alignment horizontal="center" vertical="center"/>
    </xf>
    <xf numFmtId="0" fontId="42" fillId="0" borderId="49" xfId="1366" applyFont="1" applyBorder="1" applyAlignment="1" applyProtection="1">
      <alignment vertical="center"/>
    </xf>
    <xf numFmtId="0" fontId="22" fillId="0" borderId="50" xfId="1366" applyFont="1" applyBorder="1" applyAlignment="1" applyProtection="1">
      <alignment horizontal="center" vertical="center"/>
    </xf>
    <xf numFmtId="0" fontId="22" fillId="0" borderId="49" xfId="1366" applyFont="1" applyBorder="1" applyAlignment="1" applyProtection="1">
      <alignment horizontal="center" vertical="center"/>
    </xf>
    <xf numFmtId="0" fontId="22" fillId="0" borderId="51" xfId="1366" applyFont="1" applyBorder="1" applyAlignment="1" applyProtection="1">
      <alignment horizontal="center" vertical="center"/>
    </xf>
    <xf numFmtId="0" fontId="22" fillId="0" borderId="0" xfId="1366" applyFont="1" applyBorder="1" applyAlignment="1" applyProtection="1">
      <alignment horizontal="center" vertical="center"/>
    </xf>
    <xf numFmtId="0" fontId="20" fillId="0" borderId="58" xfId="1366" applyFont="1" applyBorder="1" applyAlignment="1" applyProtection="1">
      <alignment horizontal="center" vertical="center"/>
    </xf>
    <xf numFmtId="0" fontId="20" fillId="0" borderId="22" xfId="1366" applyFont="1" applyBorder="1" applyAlignment="1" applyProtection="1">
      <alignment horizontal="center" vertical="center"/>
    </xf>
    <xf numFmtId="0" fontId="42" fillId="0" borderId="0" xfId="1366" applyFont="1" applyBorder="1" applyAlignment="1" applyProtection="1">
      <alignment vertical="center"/>
    </xf>
    <xf numFmtId="0" fontId="22" fillId="0" borderId="42" xfId="1366" applyFont="1" applyBorder="1" applyAlignment="1" applyProtection="1">
      <alignment horizontal="center" vertical="center"/>
    </xf>
    <xf numFmtId="0" fontId="22" fillId="0" borderId="0" xfId="1366" applyFont="1" applyBorder="1" applyAlignment="1" applyProtection="1">
      <alignment horizontal="center" vertical="center"/>
    </xf>
    <xf numFmtId="0" fontId="22" fillId="0" borderId="59" xfId="1366" applyFont="1" applyBorder="1" applyAlignment="1" applyProtection="1">
      <alignment horizontal="center" vertical="center"/>
    </xf>
    <xf numFmtId="49" fontId="20" fillId="0" borderId="65" xfId="1366" applyNumberFormat="1" applyFont="1" applyBorder="1" applyAlignment="1" applyProtection="1">
      <alignment horizontal="center" vertical="center"/>
    </xf>
    <xf numFmtId="0" fontId="20" fillId="0" borderId="66" xfId="1366" applyFont="1" applyBorder="1" applyAlignment="1" applyProtection="1">
      <alignment horizontal="center" vertical="center"/>
    </xf>
    <xf numFmtId="0" fontId="42" fillId="0" borderId="52" xfId="1366" applyFont="1" applyBorder="1" applyAlignment="1" applyProtection="1">
      <alignment vertical="center"/>
    </xf>
    <xf numFmtId="0" fontId="20" fillId="0" borderId="67" xfId="1366" applyFont="1" applyBorder="1" applyAlignment="1" applyProtection="1">
      <alignment horizontal="center" vertical="center" shrinkToFit="1"/>
    </xf>
    <xf numFmtId="0" fontId="20" fillId="0" borderId="52" xfId="1366" applyFont="1" applyBorder="1" applyAlignment="1" applyProtection="1">
      <alignment horizontal="center" vertical="center" shrinkToFit="1"/>
    </xf>
    <xf numFmtId="0" fontId="20" fillId="0" borderId="68" xfId="1366" applyFont="1" applyBorder="1" applyAlignment="1" applyProtection="1">
      <alignment horizontal="center" vertical="center" shrinkToFit="1"/>
    </xf>
    <xf numFmtId="0" fontId="20" fillId="0" borderId="0" xfId="1366" applyFont="1" applyBorder="1" applyAlignment="1" applyProtection="1">
      <alignment horizontal="center" vertical="center" shrinkToFit="1"/>
    </xf>
    <xf numFmtId="0" fontId="22" fillId="0" borderId="0" xfId="1366" applyFont="1" applyAlignment="1" applyProtection="1">
      <alignment vertical="center"/>
    </xf>
    <xf numFmtId="0" fontId="20" fillId="0" borderId="0" xfId="1366" applyFont="1" applyAlignment="1" applyProtection="1">
      <alignment horizontal="center" vertical="center"/>
    </xf>
    <xf numFmtId="0" fontId="20" fillId="0" borderId="0" xfId="1366" applyFont="1" applyAlignment="1" applyProtection="1">
      <alignment horizontal="right" vertical="center"/>
    </xf>
    <xf numFmtId="0" fontId="43" fillId="0" borderId="0" xfId="0" applyFont="1" applyAlignment="1" applyProtection="1">
      <alignment horizontal="left"/>
    </xf>
    <xf numFmtId="49" fontId="22" fillId="13" borderId="19" xfId="1366" applyNumberFormat="1" applyFont="1" applyFill="1" applyBorder="1" applyAlignment="1" applyProtection="1">
      <alignment vertical="center"/>
    </xf>
    <xf numFmtId="0" fontId="22" fillId="13" borderId="19" xfId="1366" applyFont="1" applyFill="1" applyBorder="1" applyAlignment="1" applyProtection="1">
      <alignment horizontal="center" vertical="center"/>
    </xf>
    <xf numFmtId="0" fontId="22" fillId="13" borderId="19" xfId="1366" applyNumberFormat="1" applyFont="1" applyFill="1" applyBorder="1" applyAlignment="1" applyProtection="1">
      <alignment horizontal="center" vertical="center"/>
    </xf>
    <xf numFmtId="0" fontId="22" fillId="14" borderId="19" xfId="1366" applyFont="1" applyFill="1" applyBorder="1" applyAlignment="1" applyProtection="1">
      <alignment horizontal="center" wrapText="1"/>
    </xf>
    <xf numFmtId="0" fontId="23" fillId="0" borderId="0" xfId="0" applyFont="1" applyAlignment="1" applyProtection="1">
      <alignment horizontal="left"/>
    </xf>
    <xf numFmtId="0" fontId="21" fillId="0" borderId="19" xfId="1366" applyFont="1" applyFill="1" applyBorder="1" applyAlignment="1" applyProtection="1">
      <alignment horizontal="center" vertical="center"/>
    </xf>
    <xf numFmtId="49" fontId="21" fillId="0" borderId="19" xfId="1366" applyNumberFormat="1" applyFont="1" applyFill="1" applyBorder="1" applyAlignment="1" applyProtection="1">
      <alignment horizontal="left" vertical="center"/>
    </xf>
    <xf numFmtId="0" fontId="21" fillId="0" borderId="19" xfId="1366" applyFont="1" applyFill="1" applyBorder="1" applyAlignment="1" applyProtection="1">
      <alignment vertical="center"/>
    </xf>
    <xf numFmtId="0" fontId="20" fillId="0" borderId="19" xfId="1366" applyFont="1" applyFill="1" applyBorder="1" applyAlignment="1" applyProtection="1">
      <alignment horizontal="center" vertical="center"/>
    </xf>
    <xf numFmtId="0" fontId="20" fillId="0" borderId="19" xfId="1366" applyNumberFormat="1" applyFont="1" applyFill="1" applyBorder="1" applyAlignment="1" applyProtection="1">
      <alignment horizontal="right" vertical="center"/>
    </xf>
    <xf numFmtId="0" fontId="20" fillId="0" borderId="19" xfId="1366" applyNumberFormat="1" applyFont="1" applyFill="1" applyBorder="1" applyAlignment="1" applyProtection="1">
      <alignment vertical="center"/>
    </xf>
    <xf numFmtId="0" fontId="12" fillId="0" borderId="0" xfId="1366" applyFill="1" applyAlignment="1" applyProtection="1">
      <alignment vertical="center"/>
    </xf>
    <xf numFmtId="0" fontId="12" fillId="0" borderId="0" xfId="1366" applyFill="1" applyAlignment="1" applyProtection="1">
      <alignment horizontal="left" vertical="center"/>
    </xf>
    <xf numFmtId="0" fontId="12" fillId="0" borderId="0" xfId="1366" applyFill="1" applyAlignment="1" applyProtection="1">
      <alignment horizontal="center" vertical="center"/>
    </xf>
    <xf numFmtId="0" fontId="32" fillId="0" borderId="19" xfId="1366" applyFont="1" applyFill="1" applyBorder="1" applyAlignment="1" applyProtection="1">
      <alignment horizontal="center" vertical="center"/>
    </xf>
    <xf numFmtId="49" fontId="32" fillId="0" borderId="19" xfId="1366" applyNumberFormat="1" applyFont="1" applyFill="1" applyBorder="1" applyAlignment="1" applyProtection="1">
      <alignment horizontal="left" vertical="center"/>
    </xf>
    <xf numFmtId="0" fontId="32" fillId="0" borderId="19" xfId="1366" applyFont="1" applyFill="1" applyBorder="1" applyAlignment="1" applyProtection="1">
      <alignment vertical="center" wrapText="1"/>
    </xf>
    <xf numFmtId="49" fontId="32" fillId="0" borderId="19" xfId="1366" applyNumberFormat="1" applyFont="1" applyFill="1" applyBorder="1" applyAlignment="1" applyProtection="1">
      <alignment horizontal="center" vertical="center" shrinkToFit="1"/>
    </xf>
    <xf numFmtId="4" fontId="32" fillId="0" borderId="19" xfId="1366" applyNumberFormat="1" applyFont="1" applyFill="1" applyBorder="1" applyAlignment="1" applyProtection="1">
      <alignment horizontal="right" vertical="center"/>
    </xf>
    <xf numFmtId="4" fontId="32" fillId="0" borderId="19" xfId="1366" applyNumberFormat="1" applyFont="1" applyFill="1" applyBorder="1" applyAlignment="1" applyProtection="1">
      <alignment vertical="center"/>
    </xf>
    <xf numFmtId="4" fontId="32" fillId="0" borderId="19" xfId="1366" applyNumberFormat="1" applyFont="1" applyFill="1" applyBorder="1" applyAlignment="1" applyProtection="1">
      <alignment horizontal="center" vertical="center"/>
    </xf>
    <xf numFmtId="0" fontId="33" fillId="0" borderId="0" xfId="1366" applyFont="1" applyFill="1" applyAlignment="1" applyProtection="1">
      <alignment vertical="center"/>
    </xf>
    <xf numFmtId="0" fontId="32" fillId="0" borderId="47" xfId="1366" applyFont="1" applyFill="1" applyBorder="1" applyAlignment="1" applyProtection="1">
      <alignment horizontal="center" vertical="center"/>
    </xf>
    <xf numFmtId="49" fontId="32" fillId="0" borderId="47" xfId="1366" applyNumberFormat="1" applyFont="1" applyFill="1" applyBorder="1" applyAlignment="1" applyProtection="1">
      <alignment horizontal="left" vertical="center"/>
    </xf>
    <xf numFmtId="0" fontId="45" fillId="0" borderId="47" xfId="1366" applyFont="1" applyFill="1" applyBorder="1" applyAlignment="1" applyProtection="1">
      <alignment vertical="center" wrapText="1"/>
    </xf>
    <xf numFmtId="49" fontId="32" fillId="0" borderId="47" xfId="1366" applyNumberFormat="1" applyFont="1" applyFill="1" applyBorder="1" applyAlignment="1" applyProtection="1">
      <alignment horizontal="center" vertical="center" shrinkToFit="1"/>
    </xf>
    <xf numFmtId="4" fontId="32" fillId="0" borderId="47" xfId="1366" applyNumberFormat="1" applyFont="1" applyFill="1" applyBorder="1" applyAlignment="1" applyProtection="1">
      <alignment horizontal="right" vertical="center"/>
    </xf>
    <xf numFmtId="4" fontId="32" fillId="15" borderId="47" xfId="1366" applyNumberFormat="1" applyFont="1" applyFill="1" applyBorder="1" applyAlignment="1" applyProtection="1">
      <alignment horizontal="right" vertical="center"/>
    </xf>
    <xf numFmtId="4" fontId="32" fillId="0" borderId="47" xfId="1366" applyNumberFormat="1" applyFont="1" applyFill="1" applyBorder="1" applyAlignment="1" applyProtection="1">
      <alignment vertical="center"/>
    </xf>
    <xf numFmtId="4" fontId="32" fillId="0" borderId="47" xfId="1366" applyNumberFormat="1" applyFont="1" applyFill="1" applyBorder="1" applyAlignment="1" applyProtection="1">
      <alignment horizontal="center" vertical="center"/>
    </xf>
    <xf numFmtId="0" fontId="32" fillId="0" borderId="0" xfId="1366" applyFont="1" applyFill="1" applyBorder="1" applyAlignment="1" applyProtection="1">
      <alignment horizontal="center" vertical="center"/>
    </xf>
    <xf numFmtId="49" fontId="32" fillId="0" borderId="0" xfId="1366" applyNumberFormat="1" applyFont="1" applyFill="1" applyBorder="1" applyAlignment="1" applyProtection="1">
      <alignment horizontal="left" vertical="center"/>
    </xf>
    <xf numFmtId="0" fontId="45" fillId="0" borderId="0" xfId="1366" applyFont="1" applyFill="1" applyBorder="1" applyAlignment="1" applyProtection="1">
      <alignment vertical="center" wrapText="1"/>
    </xf>
    <xf numFmtId="49" fontId="32" fillId="0" borderId="0" xfId="1366" applyNumberFormat="1" applyFont="1" applyFill="1" applyBorder="1" applyAlignment="1" applyProtection="1">
      <alignment horizontal="center" vertical="center" shrinkToFit="1"/>
    </xf>
    <xf numFmtId="4" fontId="32" fillId="0" borderId="0" xfId="1366" applyNumberFormat="1" applyFont="1" applyFill="1" applyBorder="1" applyAlignment="1" applyProtection="1">
      <alignment horizontal="right" vertical="center"/>
    </xf>
    <xf numFmtId="4" fontId="32" fillId="15" borderId="0" xfId="1366" applyNumberFormat="1" applyFont="1" applyFill="1" applyBorder="1" applyAlignment="1" applyProtection="1">
      <alignment horizontal="right" vertical="center"/>
    </xf>
    <xf numFmtId="4" fontId="32" fillId="0" borderId="0" xfId="1366" applyNumberFormat="1" applyFont="1" applyFill="1" applyBorder="1" applyAlignment="1" applyProtection="1">
      <alignment vertical="center"/>
    </xf>
    <xf numFmtId="4" fontId="32" fillId="0" borderId="0" xfId="1366" applyNumberFormat="1" applyFont="1" applyFill="1" applyBorder="1" applyAlignment="1" applyProtection="1">
      <alignment horizontal="center" vertical="center"/>
    </xf>
    <xf numFmtId="0" fontId="45" fillId="0" borderId="0" xfId="1366" quotePrefix="1" applyFont="1" applyFill="1" applyBorder="1" applyAlignment="1" applyProtection="1">
      <alignment vertical="center" wrapText="1"/>
    </xf>
    <xf numFmtId="0" fontId="32" fillId="0" borderId="18" xfId="1366" applyFont="1" applyFill="1" applyBorder="1" applyAlignment="1" applyProtection="1">
      <alignment horizontal="center" vertical="center"/>
    </xf>
    <xf numFmtId="49" fontId="32" fillId="0" borderId="18" xfId="1366" applyNumberFormat="1" applyFont="1" applyFill="1" applyBorder="1" applyAlignment="1" applyProtection="1">
      <alignment horizontal="left" vertical="center"/>
    </xf>
    <xf numFmtId="0" fontId="45" fillId="0" borderId="18" xfId="1366" applyFont="1" applyFill="1" applyBorder="1" applyAlignment="1" applyProtection="1">
      <alignment vertical="center" wrapText="1"/>
    </xf>
    <xf numFmtId="49" fontId="32" fillId="0" borderId="18" xfId="1366" applyNumberFormat="1" applyFont="1" applyFill="1" applyBorder="1" applyAlignment="1" applyProtection="1">
      <alignment horizontal="center" vertical="center" shrinkToFit="1"/>
    </xf>
    <xf numFmtId="4" fontId="32" fillId="0" borderId="18" xfId="1366" applyNumberFormat="1" applyFont="1" applyFill="1" applyBorder="1" applyAlignment="1" applyProtection="1">
      <alignment horizontal="right" vertical="center"/>
    </xf>
    <xf numFmtId="4" fontId="32" fillId="15" borderId="18" xfId="1366" applyNumberFormat="1" applyFont="1" applyFill="1" applyBorder="1" applyAlignment="1" applyProtection="1">
      <alignment horizontal="right" vertical="center"/>
    </xf>
    <xf numFmtId="4" fontId="32" fillId="0" borderId="18" xfId="1366" applyNumberFormat="1" applyFont="1" applyFill="1" applyBorder="1" applyAlignment="1" applyProtection="1">
      <alignment vertical="center"/>
    </xf>
    <xf numFmtId="4" fontId="32" fillId="0" borderId="18" xfId="1366" applyNumberFormat="1" applyFont="1" applyFill="1" applyBorder="1" applyAlignment="1" applyProtection="1">
      <alignment horizontal="center" vertical="center"/>
    </xf>
    <xf numFmtId="0" fontId="32" fillId="0" borderId="33" xfId="1366" applyFont="1" applyFill="1" applyBorder="1" applyAlignment="1" applyProtection="1">
      <alignment horizontal="center" vertical="center"/>
    </xf>
    <xf numFmtId="49" fontId="32" fillId="0" borderId="33" xfId="1366" applyNumberFormat="1" applyFont="1" applyFill="1" applyBorder="1" applyAlignment="1" applyProtection="1">
      <alignment horizontal="left" vertical="center"/>
    </xf>
    <xf numFmtId="0" fontId="45" fillId="0" borderId="33" xfId="1366" quotePrefix="1" applyFont="1" applyFill="1" applyBorder="1" applyAlignment="1" applyProtection="1">
      <alignment vertical="center" wrapText="1"/>
    </xf>
    <xf numFmtId="49" fontId="32" fillId="0" borderId="33" xfId="1366" applyNumberFormat="1" applyFont="1" applyFill="1" applyBorder="1" applyAlignment="1" applyProtection="1">
      <alignment horizontal="center" vertical="center" shrinkToFit="1"/>
    </xf>
    <xf numFmtId="4" fontId="32" fillId="0" borderId="33" xfId="1366" applyNumberFormat="1" applyFont="1" applyFill="1" applyBorder="1" applyAlignment="1" applyProtection="1">
      <alignment horizontal="right" vertical="center"/>
    </xf>
    <xf numFmtId="4" fontId="32" fillId="15" borderId="33" xfId="1366" applyNumberFormat="1" applyFont="1" applyFill="1" applyBorder="1" applyAlignment="1" applyProtection="1">
      <alignment horizontal="right" vertical="center"/>
    </xf>
    <xf numFmtId="4" fontId="32" fillId="0" borderId="33" xfId="1366" applyNumberFormat="1" applyFont="1" applyFill="1" applyBorder="1" applyAlignment="1" applyProtection="1">
      <alignment vertical="center"/>
    </xf>
    <xf numFmtId="4" fontId="32" fillId="0" borderId="33" xfId="1366" applyNumberFormat="1" applyFont="1" applyFill="1" applyBorder="1" applyAlignment="1" applyProtection="1">
      <alignment horizontal="center" vertical="center"/>
    </xf>
    <xf numFmtId="0" fontId="45" fillId="0" borderId="33" xfId="1366" applyFont="1" applyFill="1" applyBorder="1" applyAlignment="1" applyProtection="1">
      <alignment vertical="center" wrapText="1"/>
    </xf>
    <xf numFmtId="0" fontId="12" fillId="17" borderId="0" xfId="1366" applyFill="1" applyAlignment="1" applyProtection="1">
      <alignment horizontal="center" vertical="center"/>
    </xf>
    <xf numFmtId="0" fontId="12" fillId="18" borderId="0" xfId="1366" applyFill="1" applyAlignment="1" applyProtection="1">
      <alignment horizontal="center" vertical="center"/>
    </xf>
    <xf numFmtId="0" fontId="12" fillId="0" borderId="0" xfId="1366" applyFont="1" applyFill="1" applyAlignment="1" applyProtection="1">
      <alignment vertical="center"/>
    </xf>
    <xf numFmtId="49" fontId="34" fillId="0" borderId="19" xfId="1366" applyNumberFormat="1" applyFont="1" applyFill="1" applyBorder="1" applyAlignment="1" applyProtection="1">
      <alignment horizontal="left" vertical="center"/>
    </xf>
    <xf numFmtId="0" fontId="34" fillId="0" borderId="19" xfId="1366" applyFont="1" applyFill="1" applyBorder="1" applyAlignment="1" applyProtection="1">
      <alignment vertical="center"/>
    </xf>
    <xf numFmtId="4" fontId="20" fillId="0" borderId="19" xfId="1366" applyNumberFormat="1" applyFont="1" applyFill="1" applyBorder="1" applyAlignment="1" applyProtection="1">
      <alignment horizontal="right" vertical="center"/>
    </xf>
    <xf numFmtId="4" fontId="21" fillId="0" borderId="19" xfId="1366" applyNumberFormat="1" applyFont="1" applyFill="1" applyBorder="1" applyAlignment="1" applyProtection="1">
      <alignment vertical="center"/>
    </xf>
    <xf numFmtId="49" fontId="32" fillId="0" borderId="19" xfId="1366" applyNumberFormat="1" applyFont="1" applyFill="1" applyBorder="1" applyAlignment="1" applyProtection="1">
      <alignment horizontal="left" vertical="center" wrapText="1"/>
    </xf>
    <xf numFmtId="4" fontId="32" fillId="16" borderId="19" xfId="1366" applyNumberFormat="1" applyFont="1" applyFill="1" applyBorder="1" applyAlignment="1" applyProtection="1">
      <alignment horizontal="right" vertical="center"/>
    </xf>
    <xf numFmtId="0" fontId="12" fillId="0" borderId="0" xfId="1366" applyFont="1" applyFill="1" applyAlignment="1" applyProtection="1">
      <alignment horizontal="left" vertical="center"/>
    </xf>
    <xf numFmtId="0" fontId="12" fillId="0" borderId="0" xfId="1366" applyFont="1" applyFill="1" applyAlignment="1" applyProtection="1">
      <alignment horizontal="center" vertical="center"/>
    </xf>
    <xf numFmtId="0" fontId="32" fillId="0" borderId="0" xfId="1366" applyFont="1" applyFill="1" applyBorder="1" applyAlignment="1" applyProtection="1">
      <alignment vertical="center" wrapText="1"/>
    </xf>
    <xf numFmtId="0" fontId="32" fillId="0" borderId="0" xfId="1366" applyFont="1" applyFill="1" applyAlignment="1" applyProtection="1">
      <alignment vertical="center" wrapText="1"/>
    </xf>
    <xf numFmtId="0" fontId="20" fillId="0" borderId="0" xfId="0" applyFont="1" applyBorder="1" applyAlignment="1" applyProtection="1">
      <alignment wrapText="1"/>
    </xf>
    <xf numFmtId="0" fontId="21" fillId="0" borderId="0" xfId="0" applyFont="1" applyBorder="1" applyAlignment="1" applyProtection="1">
      <alignment wrapText="1"/>
    </xf>
    <xf numFmtId="0" fontId="12" fillId="0" borderId="0" xfId="1366" applyBorder="1" applyAlignment="1" applyProtection="1">
      <alignment vertical="center"/>
    </xf>
    <xf numFmtId="0" fontId="12" fillId="0" borderId="0" xfId="1366" applyBorder="1" applyAlignment="1" applyProtection="1">
      <alignment horizontal="center" vertical="center"/>
    </xf>
    <xf numFmtId="0" fontId="35" fillId="0" borderId="0" xfId="1366" applyFont="1" applyAlignment="1" applyProtection="1">
      <alignment vertical="center"/>
    </xf>
    <xf numFmtId="0" fontId="12" fillId="0" borderId="0" xfId="1366" applyAlignment="1" applyProtection="1">
      <alignment horizontal="right" vertical="center"/>
    </xf>
    <xf numFmtId="0" fontId="36" fillId="0" borderId="0" xfId="1366" applyFont="1" applyBorder="1" applyAlignment="1" applyProtection="1">
      <alignment vertical="center"/>
    </xf>
    <xf numFmtId="0" fontId="36" fillId="0" borderId="0" xfId="1366" applyFont="1" applyBorder="1" applyAlignment="1" applyProtection="1">
      <alignment horizontal="center" vertical="center"/>
    </xf>
    <xf numFmtId="3" fontId="36" fillId="0" borderId="0" xfId="1366" applyNumberFormat="1" applyFont="1" applyBorder="1" applyAlignment="1" applyProtection="1">
      <alignment horizontal="right" vertical="center"/>
    </xf>
    <xf numFmtId="4" fontId="36" fillId="0" borderId="0" xfId="1366" applyNumberFormat="1" applyFont="1" applyBorder="1" applyAlignment="1" applyProtection="1">
      <alignment vertical="center"/>
    </xf>
    <xf numFmtId="0" fontId="35" fillId="0" borderId="0" xfId="1366" applyFont="1" applyBorder="1" applyAlignment="1" applyProtection="1">
      <alignment vertical="center"/>
    </xf>
    <xf numFmtId="0" fontId="12" fillId="0" borderId="0" xfId="1366" applyBorder="1" applyAlignment="1" applyProtection="1">
      <alignment horizontal="right" vertical="center"/>
    </xf>
  </cellXfs>
  <cellStyles count="1383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elkem" xfId="10" builtinId="25" customBuiltin="1"/>
    <cellStyle name="Excel Built-in Normal" xfId="11"/>
    <cellStyle name="fnRegressQ" xfId="12"/>
    <cellStyle name="Hypertextový odkaz 2" xfId="13"/>
    <cellStyle name="Kontrolní buňka" xfId="14" builtinId="23" customBuiltin="1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9" builtinId="15" customBuiltin="1"/>
    <cellStyle name="Neutrální" xfId="20" builtinId="28" customBuiltin="1"/>
    <cellStyle name="Normální" xfId="0" builtinId="0"/>
    <cellStyle name="normální 10" xfId="21"/>
    <cellStyle name="normální 10 10" xfId="22"/>
    <cellStyle name="normální 10 10 2" xfId="23"/>
    <cellStyle name="normální 10 11" xfId="24"/>
    <cellStyle name="normální 10 11 2" xfId="25"/>
    <cellStyle name="normální 10 12" xfId="26"/>
    <cellStyle name="normální 10 12 2" xfId="27"/>
    <cellStyle name="normální 10 13" xfId="28"/>
    <cellStyle name="normální 10 13 2" xfId="29"/>
    <cellStyle name="normální 10 14" xfId="30"/>
    <cellStyle name="normální 10 14 2" xfId="31"/>
    <cellStyle name="normální 10 15" xfId="32"/>
    <cellStyle name="normální 10 15 2" xfId="33"/>
    <cellStyle name="normální 10 16" xfId="34"/>
    <cellStyle name="normální 10 16 2" xfId="35"/>
    <cellStyle name="normální 10 17" xfId="36"/>
    <cellStyle name="normální 10 18" xfId="37"/>
    <cellStyle name="normální 10 19" xfId="38"/>
    <cellStyle name="normální 10 2" xfId="39"/>
    <cellStyle name="normální 10 2 2" xfId="40"/>
    <cellStyle name="normální 10 20" xfId="41"/>
    <cellStyle name="normální 10 21" xfId="42"/>
    <cellStyle name="normální 10 22" xfId="43"/>
    <cellStyle name="normální 10 23" xfId="44"/>
    <cellStyle name="normální 10 24" xfId="45"/>
    <cellStyle name="normální 10 25" xfId="46"/>
    <cellStyle name="normální 10 26" xfId="47"/>
    <cellStyle name="normální 10 27" xfId="48"/>
    <cellStyle name="normální 10 3" xfId="49"/>
    <cellStyle name="normální 10 3 2" xfId="50"/>
    <cellStyle name="normální 10 4" xfId="51"/>
    <cellStyle name="normální 10 4 2" xfId="52"/>
    <cellStyle name="normální 10 5" xfId="53"/>
    <cellStyle name="normální 10 5 2" xfId="54"/>
    <cellStyle name="normální 10 6" xfId="55"/>
    <cellStyle name="normální 10 6 2" xfId="56"/>
    <cellStyle name="normální 10 7" xfId="57"/>
    <cellStyle name="normální 10 7 2" xfId="58"/>
    <cellStyle name="normální 10 8" xfId="59"/>
    <cellStyle name="normální 10 8 2" xfId="60"/>
    <cellStyle name="normální 10 9" xfId="61"/>
    <cellStyle name="normální 10 9 2" xfId="62"/>
    <cellStyle name="normální 11" xfId="63"/>
    <cellStyle name="normální 11 2" xfId="64"/>
    <cellStyle name="normální 11 3" xfId="65"/>
    <cellStyle name="normální 11 4" xfId="66"/>
    <cellStyle name="normální 11 5" xfId="67"/>
    <cellStyle name="normální 11 6" xfId="68"/>
    <cellStyle name="normální 11 7" xfId="69"/>
    <cellStyle name="normální 11 8" xfId="70"/>
    <cellStyle name="normální 12" xfId="71"/>
    <cellStyle name="normální 12 2" xfId="72"/>
    <cellStyle name="normální 12 3" xfId="73"/>
    <cellStyle name="normální 12 4" xfId="74"/>
    <cellStyle name="normální 12 5" xfId="75"/>
    <cellStyle name="normální 12 6" xfId="76"/>
    <cellStyle name="normální 12 7" xfId="77"/>
    <cellStyle name="normální 12 8" xfId="78"/>
    <cellStyle name="normální 13" xfId="79"/>
    <cellStyle name="normální 13 2" xfId="80"/>
    <cellStyle name="normální 13 2 2" xfId="81"/>
    <cellStyle name="normální 13 2 3" xfId="82"/>
    <cellStyle name="normální 13 2 4" xfId="83"/>
    <cellStyle name="normální 13 2 5" xfId="84"/>
    <cellStyle name="Normální 14" xfId="85"/>
    <cellStyle name="normální 14 2" xfId="86"/>
    <cellStyle name="Normální 15" xfId="87"/>
    <cellStyle name="Normální 16" xfId="88"/>
    <cellStyle name="Normální 17" xfId="89"/>
    <cellStyle name="Normální 18" xfId="90"/>
    <cellStyle name="Normální 19" xfId="91"/>
    <cellStyle name="normální 19 2" xfId="92"/>
    <cellStyle name="normální 2" xfId="93"/>
    <cellStyle name="normální 2 10" xfId="94"/>
    <cellStyle name="normální 2 10 2" xfId="95"/>
    <cellStyle name="normální 2 11" xfId="96"/>
    <cellStyle name="normální 2 11 2" xfId="97"/>
    <cellStyle name="normální 2 12" xfId="98"/>
    <cellStyle name="normální 2 12 2" xfId="99"/>
    <cellStyle name="normální 2 13" xfId="100"/>
    <cellStyle name="normální 2 13 2" xfId="101"/>
    <cellStyle name="normální 2 14" xfId="102"/>
    <cellStyle name="normální 2 14 2" xfId="103"/>
    <cellStyle name="normální 2 15" xfId="104"/>
    <cellStyle name="normální 2 15 2" xfId="105"/>
    <cellStyle name="normální 2 16" xfId="106"/>
    <cellStyle name="normální 2 16 2" xfId="107"/>
    <cellStyle name="normální 2 17" xfId="108"/>
    <cellStyle name="normální 2 17 2" xfId="109"/>
    <cellStyle name="normální 2 18" xfId="110"/>
    <cellStyle name="normální 2 18 2" xfId="111"/>
    <cellStyle name="normální 2 19" xfId="112"/>
    <cellStyle name="normální 2 2" xfId="113"/>
    <cellStyle name="normální 2 2 10" xfId="114"/>
    <cellStyle name="normální 2 2 10 2" xfId="115"/>
    <cellStyle name="normální 2 2 11" xfId="116"/>
    <cellStyle name="normální 2 2 11 2" xfId="117"/>
    <cellStyle name="normální 2 2 12" xfId="118"/>
    <cellStyle name="normální 2 2 12 2" xfId="119"/>
    <cellStyle name="normální 2 2 13" xfId="120"/>
    <cellStyle name="normální 2 2 13 2" xfId="121"/>
    <cellStyle name="normální 2 2 14" xfId="122"/>
    <cellStyle name="normální 2 2 14 2" xfId="123"/>
    <cellStyle name="normální 2 2 15" xfId="124"/>
    <cellStyle name="normální 2 2 15 2" xfId="125"/>
    <cellStyle name="normální 2 2 16" xfId="126"/>
    <cellStyle name="normální 2 2 16 2" xfId="127"/>
    <cellStyle name="normální 2 2 17" xfId="128"/>
    <cellStyle name="normální 2 2 18" xfId="129"/>
    <cellStyle name="normální 2 2 19" xfId="130"/>
    <cellStyle name="normální 2 2 2" xfId="131"/>
    <cellStyle name="normální 2 2 2 10" xfId="132"/>
    <cellStyle name="normální 2 2 2 10 2" xfId="133"/>
    <cellStyle name="normální 2 2 2 11" xfId="134"/>
    <cellStyle name="normální 2 2 2 11 2" xfId="135"/>
    <cellStyle name="normální 2 2 2 12" xfId="136"/>
    <cellStyle name="normální 2 2 2 12 2" xfId="137"/>
    <cellStyle name="normální 2 2 2 13" xfId="138"/>
    <cellStyle name="normální 2 2 2 13 2" xfId="139"/>
    <cellStyle name="normální 2 2 2 14" xfId="140"/>
    <cellStyle name="normální 2 2 2 14 2" xfId="141"/>
    <cellStyle name="normální 2 2 2 15" xfId="142"/>
    <cellStyle name="normální 2 2 2 15 2" xfId="143"/>
    <cellStyle name="normální 2 2 2 16" xfId="144"/>
    <cellStyle name="normální 2 2 2 17" xfId="145"/>
    <cellStyle name="normální 2 2 2 18" xfId="146"/>
    <cellStyle name="normální 2 2 2 19" xfId="147"/>
    <cellStyle name="normální 2 2 2 2" xfId="148"/>
    <cellStyle name="normální 2 2 2 2 2" xfId="149"/>
    <cellStyle name="normální 2 2 2 20" xfId="150"/>
    <cellStyle name="normální 2 2 2 21" xfId="151"/>
    <cellStyle name="normální 2 2 2 22" xfId="152"/>
    <cellStyle name="normální 2 2 2 3" xfId="153"/>
    <cellStyle name="normální 2 2 2 3 2" xfId="154"/>
    <cellStyle name="normální 2 2 2 4" xfId="155"/>
    <cellStyle name="normální 2 2 2 4 2" xfId="156"/>
    <cellStyle name="normální 2 2 2 5" xfId="157"/>
    <cellStyle name="normální 2 2 2 5 2" xfId="158"/>
    <cellStyle name="normální 2 2 2 6" xfId="159"/>
    <cellStyle name="normální 2 2 2 6 2" xfId="160"/>
    <cellStyle name="normální 2 2 2 7" xfId="161"/>
    <cellStyle name="normální 2 2 2 7 2" xfId="162"/>
    <cellStyle name="normální 2 2 2 8" xfId="163"/>
    <cellStyle name="normální 2 2 2 8 2" xfId="164"/>
    <cellStyle name="normální 2 2 2 9" xfId="165"/>
    <cellStyle name="normální 2 2 2 9 2" xfId="166"/>
    <cellStyle name="normální 2 2 20" xfId="167"/>
    <cellStyle name="normální 2 2 21" xfId="168"/>
    <cellStyle name="normální 2 2 22" xfId="169"/>
    <cellStyle name="normální 2 2 23" xfId="170"/>
    <cellStyle name="normální 2 2 24" xfId="171"/>
    <cellStyle name="normální 2 2 25" xfId="172"/>
    <cellStyle name="normální 2 2 3" xfId="173"/>
    <cellStyle name="normální 2 2 3 2" xfId="174"/>
    <cellStyle name="normální 2 2 3 3" xfId="175"/>
    <cellStyle name="normální 2 2 3 4" xfId="176"/>
    <cellStyle name="normální 2 2 3 5" xfId="177"/>
    <cellStyle name="normální 2 2 3 6" xfId="178"/>
    <cellStyle name="normální 2 2 3 7" xfId="179"/>
    <cellStyle name="normální 2 2 3 8" xfId="180"/>
    <cellStyle name="normální 2 2 4" xfId="181"/>
    <cellStyle name="normální 2 2 4 2" xfId="182"/>
    <cellStyle name="normální 2 2 5" xfId="183"/>
    <cellStyle name="normální 2 2 5 2" xfId="184"/>
    <cellStyle name="normální 2 2 6" xfId="185"/>
    <cellStyle name="normální 2 2 6 2" xfId="186"/>
    <cellStyle name="normální 2 2 7" xfId="187"/>
    <cellStyle name="normální 2 2 7 2" xfId="188"/>
    <cellStyle name="normální 2 2 8" xfId="189"/>
    <cellStyle name="normální 2 2 8 2" xfId="190"/>
    <cellStyle name="normální 2 2 9" xfId="191"/>
    <cellStyle name="normální 2 2 9 2" xfId="192"/>
    <cellStyle name="normální 2 20" xfId="193"/>
    <cellStyle name="normální 2 21" xfId="194"/>
    <cellStyle name="normální 2 22" xfId="195"/>
    <cellStyle name="normální 2 23" xfId="196"/>
    <cellStyle name="normální 2 24" xfId="197"/>
    <cellStyle name="normální 2 3" xfId="198"/>
    <cellStyle name="normální 2 3 10" xfId="199"/>
    <cellStyle name="normální 2 3 10 2" xfId="200"/>
    <cellStyle name="normální 2 3 11" xfId="201"/>
    <cellStyle name="normální 2 3 11 2" xfId="202"/>
    <cellStyle name="normální 2 3 12" xfId="203"/>
    <cellStyle name="normální 2 3 2" xfId="204"/>
    <cellStyle name="normální 2 3 2 2" xfId="205"/>
    <cellStyle name="normální 2 3 3" xfId="206"/>
    <cellStyle name="normální 2 3 3 2" xfId="207"/>
    <cellStyle name="normální 2 3 4" xfId="208"/>
    <cellStyle name="normální 2 3 4 2" xfId="209"/>
    <cellStyle name="normální 2 3 5" xfId="210"/>
    <cellStyle name="normální 2 3 5 2" xfId="211"/>
    <cellStyle name="normální 2 3 6" xfId="212"/>
    <cellStyle name="normální 2 3 6 2" xfId="213"/>
    <cellStyle name="normální 2 3 7" xfId="214"/>
    <cellStyle name="normální 2 3 7 2" xfId="215"/>
    <cellStyle name="normální 2 3 8" xfId="216"/>
    <cellStyle name="normální 2 3 8 2" xfId="217"/>
    <cellStyle name="normální 2 3 9" xfId="218"/>
    <cellStyle name="normální 2 3 9 2" xfId="219"/>
    <cellStyle name="normální 2 4" xfId="220"/>
    <cellStyle name="normální 2 4 2" xfId="221"/>
    <cellStyle name="normální 2 5" xfId="222"/>
    <cellStyle name="normální 2 5 2" xfId="223"/>
    <cellStyle name="normální 2 6" xfId="224"/>
    <cellStyle name="normální 2 6 2" xfId="225"/>
    <cellStyle name="normální 2 7" xfId="226"/>
    <cellStyle name="normální 2 7 2" xfId="227"/>
    <cellStyle name="normální 2 8" xfId="228"/>
    <cellStyle name="normální 2 8 2" xfId="229"/>
    <cellStyle name="normální 2 9" xfId="230"/>
    <cellStyle name="normální 2 9 2" xfId="231"/>
    <cellStyle name="normální 2_ROZP_VRÚ_SLAPY" xfId="232"/>
    <cellStyle name="Normální 20" xfId="233"/>
    <cellStyle name="Normální 21" xfId="234"/>
    <cellStyle name="Normální 22" xfId="235"/>
    <cellStyle name="Normální 23" xfId="236"/>
    <cellStyle name="Normální 24" xfId="237"/>
    <cellStyle name="Normální 25" xfId="238"/>
    <cellStyle name="Normální 26" xfId="239"/>
    <cellStyle name="Normální 27" xfId="240"/>
    <cellStyle name="Normální 28" xfId="241"/>
    <cellStyle name="Normální 29" xfId="242"/>
    <cellStyle name="normální 3" xfId="243"/>
    <cellStyle name="normální 3 10" xfId="244"/>
    <cellStyle name="normální 3 10 2" xfId="245"/>
    <cellStyle name="normální 3 10 3" xfId="246"/>
    <cellStyle name="normální 3 10 4" xfId="247"/>
    <cellStyle name="normální 3 10 5" xfId="248"/>
    <cellStyle name="normální 3 10 6" xfId="249"/>
    <cellStyle name="normální 3 10 7" xfId="250"/>
    <cellStyle name="normální 3 10 8" xfId="251"/>
    <cellStyle name="normální 3 11" xfId="252"/>
    <cellStyle name="normální 3 11 2" xfId="253"/>
    <cellStyle name="normální 3 12" xfId="254"/>
    <cellStyle name="normální 3 12 2" xfId="255"/>
    <cellStyle name="normální 3 13" xfId="256"/>
    <cellStyle name="normální 3 13 2" xfId="257"/>
    <cellStyle name="normální 3 14" xfId="258"/>
    <cellStyle name="normální 3 14 2" xfId="259"/>
    <cellStyle name="normální 3 15" xfId="260"/>
    <cellStyle name="normální 3 15 2" xfId="261"/>
    <cellStyle name="normální 3 16" xfId="262"/>
    <cellStyle name="normální 3 16 2" xfId="263"/>
    <cellStyle name="normální 3 17" xfId="264"/>
    <cellStyle name="normální 3 17 2" xfId="265"/>
    <cellStyle name="normální 3 18" xfId="266"/>
    <cellStyle name="normální 3 18 2" xfId="267"/>
    <cellStyle name="normální 3 19" xfId="268"/>
    <cellStyle name="normální 3 19 2" xfId="269"/>
    <cellStyle name="normální 3 2" xfId="270"/>
    <cellStyle name="normální 3 2 10" xfId="271"/>
    <cellStyle name="normální 3 2 10 2" xfId="272"/>
    <cellStyle name="normální 3 2 11" xfId="273"/>
    <cellStyle name="normální 3 2 11 2" xfId="274"/>
    <cellStyle name="normální 3 2 12" xfId="275"/>
    <cellStyle name="normální 3 2 12 2" xfId="276"/>
    <cellStyle name="normální 3 2 13" xfId="277"/>
    <cellStyle name="normální 3 2 13 2" xfId="278"/>
    <cellStyle name="normální 3 2 14" xfId="279"/>
    <cellStyle name="normální 3 2 14 2" xfId="280"/>
    <cellStyle name="normální 3 2 15" xfId="281"/>
    <cellStyle name="normální 3 2 15 2" xfId="282"/>
    <cellStyle name="normální 3 2 16" xfId="283"/>
    <cellStyle name="normální 3 2 16 2" xfId="284"/>
    <cellStyle name="normální 3 2 17" xfId="285"/>
    <cellStyle name="normální 3 2 17 2" xfId="286"/>
    <cellStyle name="normální 3 2 18" xfId="287"/>
    <cellStyle name="normální 3 2 18 2" xfId="288"/>
    <cellStyle name="normální 3 2 19" xfId="289"/>
    <cellStyle name="normální 3 2 2" xfId="290"/>
    <cellStyle name="normální 3 2 2 10" xfId="291"/>
    <cellStyle name="normální 3 2 2 10 2" xfId="292"/>
    <cellStyle name="normální 3 2 2 11" xfId="293"/>
    <cellStyle name="normální 3 2 2 11 2" xfId="294"/>
    <cellStyle name="normální 3 2 2 12" xfId="295"/>
    <cellStyle name="normální 3 2 2 12 2" xfId="296"/>
    <cellStyle name="normální 3 2 2 13" xfId="297"/>
    <cellStyle name="normální 3 2 2 13 2" xfId="298"/>
    <cellStyle name="normální 3 2 2 14" xfId="299"/>
    <cellStyle name="normální 3 2 2 14 2" xfId="300"/>
    <cellStyle name="normální 3 2 2 15" xfId="301"/>
    <cellStyle name="normální 3 2 2 15 2" xfId="302"/>
    <cellStyle name="normální 3 2 2 16" xfId="303"/>
    <cellStyle name="normální 3 2 2 17" xfId="304"/>
    <cellStyle name="normální 3 2 2 18" xfId="305"/>
    <cellStyle name="normální 3 2 2 19" xfId="306"/>
    <cellStyle name="normální 3 2 2 2" xfId="307"/>
    <cellStyle name="normální 3 2 2 2 2" xfId="308"/>
    <cellStyle name="normální 3 2 2 20" xfId="309"/>
    <cellStyle name="normální 3 2 2 21" xfId="310"/>
    <cellStyle name="normální 3 2 2 22" xfId="311"/>
    <cellStyle name="normální 3 2 2 3" xfId="312"/>
    <cellStyle name="normální 3 2 2 3 2" xfId="313"/>
    <cellStyle name="normální 3 2 2 4" xfId="314"/>
    <cellStyle name="normální 3 2 2 4 2" xfId="315"/>
    <cellStyle name="normální 3 2 2 5" xfId="316"/>
    <cellStyle name="normální 3 2 2 5 2" xfId="317"/>
    <cellStyle name="normální 3 2 2 6" xfId="318"/>
    <cellStyle name="normální 3 2 2 6 2" xfId="319"/>
    <cellStyle name="normální 3 2 2 7" xfId="320"/>
    <cellStyle name="normální 3 2 2 7 2" xfId="321"/>
    <cellStyle name="normální 3 2 2 8" xfId="322"/>
    <cellStyle name="normální 3 2 2 8 2" xfId="323"/>
    <cellStyle name="normální 3 2 2 9" xfId="324"/>
    <cellStyle name="normální 3 2 2 9 2" xfId="325"/>
    <cellStyle name="normální 3 2 20" xfId="326"/>
    <cellStyle name="normální 3 2 21" xfId="327"/>
    <cellStyle name="normální 3 2 22" xfId="328"/>
    <cellStyle name="normální 3 2 23" xfId="329"/>
    <cellStyle name="normální 3 2 24" xfId="330"/>
    <cellStyle name="normální 3 2 25" xfId="331"/>
    <cellStyle name="normální 3 2 26" xfId="332"/>
    <cellStyle name="normální 3 2 27" xfId="333"/>
    <cellStyle name="normální 3 2 3" xfId="334"/>
    <cellStyle name="normální 3 2 3 10" xfId="335"/>
    <cellStyle name="normální 3 2 3 10 2" xfId="336"/>
    <cellStyle name="normální 3 2 3 11" xfId="337"/>
    <cellStyle name="normální 3 2 3 11 2" xfId="338"/>
    <cellStyle name="normální 3 2 3 12" xfId="339"/>
    <cellStyle name="normální 3 2 3 12 2" xfId="340"/>
    <cellStyle name="normální 3 2 3 13" xfId="341"/>
    <cellStyle name="normální 3 2 3 13 2" xfId="342"/>
    <cellStyle name="normální 3 2 3 14" xfId="343"/>
    <cellStyle name="normální 3 2 3 14 2" xfId="344"/>
    <cellStyle name="normální 3 2 3 15" xfId="345"/>
    <cellStyle name="normální 3 2 3 15 2" xfId="346"/>
    <cellStyle name="normální 3 2 3 16" xfId="347"/>
    <cellStyle name="normální 3 2 3 17" xfId="348"/>
    <cellStyle name="normální 3 2 3 18" xfId="349"/>
    <cellStyle name="normální 3 2 3 19" xfId="350"/>
    <cellStyle name="normální 3 2 3 2" xfId="351"/>
    <cellStyle name="normální 3 2 3 2 2" xfId="352"/>
    <cellStyle name="normální 3 2 3 20" xfId="353"/>
    <cellStyle name="normální 3 2 3 21" xfId="354"/>
    <cellStyle name="normální 3 2 3 22" xfId="355"/>
    <cellStyle name="normální 3 2 3 3" xfId="356"/>
    <cellStyle name="normální 3 2 3 3 2" xfId="357"/>
    <cellStyle name="normální 3 2 3 4" xfId="358"/>
    <cellStyle name="normální 3 2 3 4 2" xfId="359"/>
    <cellStyle name="normální 3 2 3 5" xfId="360"/>
    <cellStyle name="normální 3 2 3 5 2" xfId="361"/>
    <cellStyle name="normální 3 2 3 6" xfId="362"/>
    <cellStyle name="normální 3 2 3 6 2" xfId="363"/>
    <cellStyle name="normální 3 2 3 7" xfId="364"/>
    <cellStyle name="normální 3 2 3 7 2" xfId="365"/>
    <cellStyle name="normální 3 2 3 8" xfId="366"/>
    <cellStyle name="normální 3 2 3 8 2" xfId="367"/>
    <cellStyle name="normální 3 2 3 9" xfId="368"/>
    <cellStyle name="normální 3 2 3 9 2" xfId="369"/>
    <cellStyle name="normální 3 2 4" xfId="370"/>
    <cellStyle name="normální 3 2 4 10" xfId="371"/>
    <cellStyle name="normální 3 2 4 10 2" xfId="372"/>
    <cellStyle name="normální 3 2 4 11" xfId="373"/>
    <cellStyle name="normální 3 2 4 11 2" xfId="374"/>
    <cellStyle name="normální 3 2 4 12" xfId="375"/>
    <cellStyle name="normální 3 2 4 12 2" xfId="376"/>
    <cellStyle name="normální 3 2 4 13" xfId="377"/>
    <cellStyle name="normální 3 2 4 13 2" xfId="378"/>
    <cellStyle name="normální 3 2 4 14" xfId="379"/>
    <cellStyle name="normální 3 2 4 14 2" xfId="380"/>
    <cellStyle name="normální 3 2 4 15" xfId="381"/>
    <cellStyle name="normální 3 2 4 15 2" xfId="382"/>
    <cellStyle name="normální 3 2 4 16" xfId="383"/>
    <cellStyle name="normální 3 2 4 17" xfId="384"/>
    <cellStyle name="normální 3 2 4 18" xfId="385"/>
    <cellStyle name="normální 3 2 4 19" xfId="386"/>
    <cellStyle name="normální 3 2 4 2" xfId="387"/>
    <cellStyle name="normální 3 2 4 2 2" xfId="388"/>
    <cellStyle name="normální 3 2 4 20" xfId="389"/>
    <cellStyle name="normální 3 2 4 21" xfId="390"/>
    <cellStyle name="normální 3 2 4 22" xfId="391"/>
    <cellStyle name="normální 3 2 4 3" xfId="392"/>
    <cellStyle name="normální 3 2 4 3 2" xfId="393"/>
    <cellStyle name="normální 3 2 4 4" xfId="394"/>
    <cellStyle name="normální 3 2 4 4 2" xfId="395"/>
    <cellStyle name="normální 3 2 4 5" xfId="396"/>
    <cellStyle name="normální 3 2 4 5 2" xfId="397"/>
    <cellStyle name="normální 3 2 4 6" xfId="398"/>
    <cellStyle name="normální 3 2 4 6 2" xfId="399"/>
    <cellStyle name="normální 3 2 4 7" xfId="400"/>
    <cellStyle name="normální 3 2 4 7 2" xfId="401"/>
    <cellStyle name="normální 3 2 4 8" xfId="402"/>
    <cellStyle name="normální 3 2 4 8 2" xfId="403"/>
    <cellStyle name="normální 3 2 4 9" xfId="404"/>
    <cellStyle name="normální 3 2 4 9 2" xfId="405"/>
    <cellStyle name="normální 3 2 5" xfId="406"/>
    <cellStyle name="normální 3 2 5 2" xfId="407"/>
    <cellStyle name="normální 3 2 5 3" xfId="408"/>
    <cellStyle name="normální 3 2 5 4" xfId="409"/>
    <cellStyle name="normální 3 2 5 5" xfId="410"/>
    <cellStyle name="normální 3 2 5 6" xfId="411"/>
    <cellStyle name="normální 3 2 5 7" xfId="412"/>
    <cellStyle name="normální 3 2 5 8" xfId="413"/>
    <cellStyle name="normální 3 2 6" xfId="414"/>
    <cellStyle name="normální 3 2 6 2" xfId="415"/>
    <cellStyle name="normální 3 2 6 3" xfId="416"/>
    <cellStyle name="normální 3 2 6 4" xfId="417"/>
    <cellStyle name="normální 3 2 6 5" xfId="418"/>
    <cellStyle name="normální 3 2 6 6" xfId="419"/>
    <cellStyle name="normální 3 2 6 7" xfId="420"/>
    <cellStyle name="normální 3 2 6 8" xfId="421"/>
    <cellStyle name="normální 3 2 7" xfId="422"/>
    <cellStyle name="normální 3 2 7 2" xfId="423"/>
    <cellStyle name="normální 3 2 7 3" xfId="424"/>
    <cellStyle name="normální 3 2 7 4" xfId="425"/>
    <cellStyle name="normální 3 2 7 5" xfId="426"/>
    <cellStyle name="normální 3 2 7 6" xfId="427"/>
    <cellStyle name="normální 3 2 7 7" xfId="428"/>
    <cellStyle name="normální 3 2 7 8" xfId="429"/>
    <cellStyle name="normální 3 2 8" xfId="430"/>
    <cellStyle name="normální 3 2 8 2" xfId="431"/>
    <cellStyle name="normální 3 2 9" xfId="432"/>
    <cellStyle name="normální 3 2 9 2" xfId="433"/>
    <cellStyle name="normální 3 20" xfId="434"/>
    <cellStyle name="normální 3 20 2" xfId="435"/>
    <cellStyle name="normální 3 21" xfId="436"/>
    <cellStyle name="normální 3 21 2" xfId="437"/>
    <cellStyle name="normální 3 22" xfId="438"/>
    <cellStyle name="normální 3 23" xfId="439"/>
    <cellStyle name="normální 3 24" xfId="440"/>
    <cellStyle name="normální 3 25" xfId="441"/>
    <cellStyle name="normální 3 26" xfId="442"/>
    <cellStyle name="normální 3 27" xfId="443"/>
    <cellStyle name="normální 3 28" xfId="444"/>
    <cellStyle name="normální 3 29" xfId="445"/>
    <cellStyle name="normální 3 3" xfId="446"/>
    <cellStyle name="normální 3 3 10" xfId="447"/>
    <cellStyle name="normální 3 3 10 2" xfId="448"/>
    <cellStyle name="normální 3 3 10 3" xfId="449"/>
    <cellStyle name="normální 3 3 10 4" xfId="450"/>
    <cellStyle name="normální 3 3 10 5" xfId="451"/>
    <cellStyle name="normální 3 3 10 6" xfId="452"/>
    <cellStyle name="normální 3 3 10 7" xfId="453"/>
    <cellStyle name="normální 3 3 10 8" xfId="454"/>
    <cellStyle name="normální 3 3 11" xfId="455"/>
    <cellStyle name="normální 3 3 11 2" xfId="456"/>
    <cellStyle name="normální 3 3 12" xfId="457"/>
    <cellStyle name="normální 3 3 12 2" xfId="458"/>
    <cellStyle name="normální 3 3 13" xfId="459"/>
    <cellStyle name="normální 3 3 13 2" xfId="460"/>
    <cellStyle name="normální 3 3 14" xfId="461"/>
    <cellStyle name="normální 3 3 14 2" xfId="462"/>
    <cellStyle name="normální 3 3 15" xfId="463"/>
    <cellStyle name="normální 3 3 15 2" xfId="464"/>
    <cellStyle name="normální 3 3 16" xfId="465"/>
    <cellStyle name="normální 3 3 16 2" xfId="466"/>
    <cellStyle name="normální 3 3 17" xfId="467"/>
    <cellStyle name="normální 3 3 17 2" xfId="468"/>
    <cellStyle name="normální 3 3 18" xfId="469"/>
    <cellStyle name="normální 3 3 18 2" xfId="470"/>
    <cellStyle name="normální 3 3 19" xfId="471"/>
    <cellStyle name="normální 3 3 19 2" xfId="472"/>
    <cellStyle name="normální 3 3 2" xfId="473"/>
    <cellStyle name="normální 3 3 20" xfId="474"/>
    <cellStyle name="normální 3 3 20 2" xfId="475"/>
    <cellStyle name="normální 3 3 21" xfId="476"/>
    <cellStyle name="normální 3 3 22" xfId="477"/>
    <cellStyle name="normální 3 3 23" xfId="478"/>
    <cellStyle name="normální 3 3 24" xfId="479"/>
    <cellStyle name="normální 3 3 25" xfId="480"/>
    <cellStyle name="normální 3 3 26" xfId="481"/>
    <cellStyle name="normální 3 3 27" xfId="482"/>
    <cellStyle name="normální 3 3 28" xfId="483"/>
    <cellStyle name="normální 3 3 29" xfId="484"/>
    <cellStyle name="normální 3 3 3" xfId="485"/>
    <cellStyle name="normální 3 3 3 2" xfId="486"/>
    <cellStyle name="normální 3 3 3 3" xfId="487"/>
    <cellStyle name="normální 3 3 3 3 2" xfId="488"/>
    <cellStyle name="normální 3 3 3 3 3" xfId="489"/>
    <cellStyle name="normální 3 3 3 3 4" xfId="490"/>
    <cellStyle name="normální 3 3 3 3 5" xfId="491"/>
    <cellStyle name="normální 3 3 3 3 6" xfId="492"/>
    <cellStyle name="normální 3 3 3 3 7" xfId="493"/>
    <cellStyle name="normální 3 3 3 3 8" xfId="494"/>
    <cellStyle name="normální 3 3 4" xfId="495"/>
    <cellStyle name="normální 3 3 5" xfId="496"/>
    <cellStyle name="normální 3 3 6" xfId="497"/>
    <cellStyle name="normální 3 3 6 10" xfId="498"/>
    <cellStyle name="normální 3 3 6 10 2" xfId="499"/>
    <cellStyle name="normální 3 3 6 11" xfId="500"/>
    <cellStyle name="normální 3 3 6 11 2" xfId="501"/>
    <cellStyle name="normální 3 3 6 12" xfId="502"/>
    <cellStyle name="normální 3 3 6 12 2" xfId="503"/>
    <cellStyle name="normální 3 3 6 13" xfId="504"/>
    <cellStyle name="normální 3 3 6 13 2" xfId="505"/>
    <cellStyle name="normální 3 3 6 14" xfId="506"/>
    <cellStyle name="normální 3 3 6 15" xfId="507"/>
    <cellStyle name="normální 3 3 6 16" xfId="508"/>
    <cellStyle name="normální 3 3 6 17" xfId="509"/>
    <cellStyle name="normální 3 3 6 18" xfId="510"/>
    <cellStyle name="normální 3 3 6 19" xfId="511"/>
    <cellStyle name="normální 3 3 6 2" xfId="512"/>
    <cellStyle name="normální 3 3 6 2 2" xfId="513"/>
    <cellStyle name="normální 3 3 6 2 3" xfId="514"/>
    <cellStyle name="normální 3 3 6 2 4" xfId="515"/>
    <cellStyle name="normální 3 3 6 2 5" xfId="516"/>
    <cellStyle name="normální 3 3 6 2 6" xfId="517"/>
    <cellStyle name="normální 3 3 6 2 7" xfId="518"/>
    <cellStyle name="normální 3 3 6 2 8" xfId="519"/>
    <cellStyle name="normální 3 3 6 20" xfId="520"/>
    <cellStyle name="normální 3 3 6 21" xfId="521"/>
    <cellStyle name="normální 3 3 6 22" xfId="522"/>
    <cellStyle name="normální 3 3 6 23" xfId="523"/>
    <cellStyle name="normální 3 3 6 24" xfId="524"/>
    <cellStyle name="normální 3 3 6 25" xfId="525"/>
    <cellStyle name="normální 3 3 6 26" xfId="526"/>
    <cellStyle name="normální 3 3 6 27" xfId="527"/>
    <cellStyle name="normální 3 3 6 28" xfId="528"/>
    <cellStyle name="normální 3 3 6 29" xfId="529"/>
    <cellStyle name="normální 3 3 6 29 2" xfId="530"/>
    <cellStyle name="normální 3 3 6 3" xfId="531"/>
    <cellStyle name="normální 3 3 6 3 2" xfId="532"/>
    <cellStyle name="normální 3 3 6 30" xfId="533"/>
    <cellStyle name="normální 3 3 6 31" xfId="534"/>
    <cellStyle name="normální 3 3 6 32" xfId="535"/>
    <cellStyle name="normální 3 3 6 33" xfId="536"/>
    <cellStyle name="normální 3 3 6 34" xfId="537"/>
    <cellStyle name="normální 3 3 6 35" xfId="538"/>
    <cellStyle name="normální 3 3 6 36" xfId="539"/>
    <cellStyle name="normální 3 3 6 37" xfId="540"/>
    <cellStyle name="normální 3 3 6 38" xfId="541"/>
    <cellStyle name="normální 3 3 6 4" xfId="542"/>
    <cellStyle name="normální 3 3 6 4 2" xfId="543"/>
    <cellStyle name="normální 3 3 6 5" xfId="544"/>
    <cellStyle name="normální 3 3 6 5 2" xfId="545"/>
    <cellStyle name="normální 3 3 6 6" xfId="546"/>
    <cellStyle name="normální 3 3 6 6 2" xfId="547"/>
    <cellStyle name="normální 3 3 6 7" xfId="548"/>
    <cellStyle name="normální 3 3 6 7 2" xfId="549"/>
    <cellStyle name="normální 3 3 6 8" xfId="550"/>
    <cellStyle name="normální 3 3 6 8 2" xfId="551"/>
    <cellStyle name="normální 3 3 6 9" xfId="552"/>
    <cellStyle name="normální 3 3 6 9 2" xfId="553"/>
    <cellStyle name="normální 3 3 7" xfId="554"/>
    <cellStyle name="normální 3 3 7 10" xfId="555"/>
    <cellStyle name="normální 3 3 7 11" xfId="556"/>
    <cellStyle name="normální 3 3 7 12" xfId="557"/>
    <cellStyle name="normální 3 3 7 13" xfId="558"/>
    <cellStyle name="normální 3 3 7 14" xfId="559"/>
    <cellStyle name="normální 3 3 7 15" xfId="560"/>
    <cellStyle name="normální 3 3 7 16" xfId="561"/>
    <cellStyle name="normální 3 3 7 17" xfId="562"/>
    <cellStyle name="normální 3 3 7 17 2" xfId="563"/>
    <cellStyle name="normální 3 3 7 18" xfId="564"/>
    <cellStyle name="normální 3 3 7 19" xfId="565"/>
    <cellStyle name="normální 3 3 7 2" xfId="566"/>
    <cellStyle name="normální 3 3 7 2 10" xfId="567"/>
    <cellStyle name="normální 3 3 7 2 11" xfId="568"/>
    <cellStyle name="normální 3 3 7 2 12" xfId="569"/>
    <cellStyle name="normální 3 3 7 2 13" xfId="570"/>
    <cellStyle name="normální 3 3 7 2 14" xfId="571"/>
    <cellStyle name="normální 3 3 7 2 2" xfId="572"/>
    <cellStyle name="normální 3 3 7 2 2 2" xfId="573"/>
    <cellStyle name="normální 3 3 7 2 3" xfId="574"/>
    <cellStyle name="normální 3 3 7 2 3 2" xfId="575"/>
    <cellStyle name="normální 3 3 7 2 4" xfId="576"/>
    <cellStyle name="normální 3 3 7 2 5" xfId="577"/>
    <cellStyle name="normální 3 3 7 2 6" xfId="578"/>
    <cellStyle name="normální 3 3 7 2 7" xfId="579"/>
    <cellStyle name="normální 3 3 7 2 8" xfId="580"/>
    <cellStyle name="normální 3 3 7 2 9" xfId="581"/>
    <cellStyle name="normální 3 3 7 20" xfId="582"/>
    <cellStyle name="normální 3 3 7 21" xfId="583"/>
    <cellStyle name="normální 3 3 7 22" xfId="584"/>
    <cellStyle name="normální 3 3 7 23" xfId="585"/>
    <cellStyle name="normální 3 3 7 24" xfId="586"/>
    <cellStyle name="normální 3 3 7 25" xfId="587"/>
    <cellStyle name="normální 3 3 7 26" xfId="588"/>
    <cellStyle name="normální 3 3 7 3" xfId="589"/>
    <cellStyle name="normální 3 3 7 4" xfId="590"/>
    <cellStyle name="normální 3 3 7 5" xfId="591"/>
    <cellStyle name="normální 3 3 7 6" xfId="592"/>
    <cellStyle name="normální 3 3 7 7" xfId="593"/>
    <cellStyle name="normální 3 3 7 8" xfId="594"/>
    <cellStyle name="normální 3 3 7 9" xfId="595"/>
    <cellStyle name="normální 3 3 8" xfId="596"/>
    <cellStyle name="normální 3 3 8 10" xfId="597"/>
    <cellStyle name="normální 3 3 8 11" xfId="598"/>
    <cellStyle name="normální 3 3 8 12" xfId="599"/>
    <cellStyle name="normální 3 3 8 13" xfId="600"/>
    <cellStyle name="normální 3 3 8 14" xfId="601"/>
    <cellStyle name="normální 3 3 8 15" xfId="602"/>
    <cellStyle name="normální 3 3 8 16" xfId="603"/>
    <cellStyle name="normální 3 3 8 17" xfId="604"/>
    <cellStyle name="normální 3 3 8 17 2" xfId="605"/>
    <cellStyle name="normální 3 3 8 18" xfId="606"/>
    <cellStyle name="normální 3 3 8 19" xfId="607"/>
    <cellStyle name="normální 3 3 8 2" xfId="608"/>
    <cellStyle name="normální 3 3 8 20" xfId="609"/>
    <cellStyle name="normální 3 3 8 21" xfId="610"/>
    <cellStyle name="normální 3 3 8 22" xfId="611"/>
    <cellStyle name="normální 3 3 8 23" xfId="612"/>
    <cellStyle name="normální 3 3 8 24" xfId="613"/>
    <cellStyle name="normální 3 3 8 25" xfId="614"/>
    <cellStyle name="normální 3 3 8 26" xfId="615"/>
    <cellStyle name="normální 3 3 8 27" xfId="616"/>
    <cellStyle name="normální 3 3 8 3" xfId="617"/>
    <cellStyle name="normální 3 3 8 4" xfId="618"/>
    <cellStyle name="normální 3 3 8 5" xfId="619"/>
    <cellStyle name="normální 3 3 8 6" xfId="620"/>
    <cellStyle name="normální 3 3 8 7" xfId="621"/>
    <cellStyle name="normální 3 3 8 8" xfId="622"/>
    <cellStyle name="normální 3 3 8 9" xfId="623"/>
    <cellStyle name="normální 3 3 9" xfId="624"/>
    <cellStyle name="normální 3 3 9 2" xfId="625"/>
    <cellStyle name="normální 3 3 9 3" xfId="626"/>
    <cellStyle name="normální 3 3 9 4" xfId="627"/>
    <cellStyle name="normální 3 3 9 5" xfId="628"/>
    <cellStyle name="normální 3 3 9 6" xfId="629"/>
    <cellStyle name="normální 3 3 9 7" xfId="630"/>
    <cellStyle name="normální 3 3 9 8" xfId="631"/>
    <cellStyle name="normální 3 30" xfId="632"/>
    <cellStyle name="normální 3 31" xfId="633"/>
    <cellStyle name="normální 3 32" xfId="634"/>
    <cellStyle name="normální 3 33" xfId="635"/>
    <cellStyle name="normální 3 34" xfId="636"/>
    <cellStyle name="normální 3 35" xfId="637"/>
    <cellStyle name="normální 3 36" xfId="638"/>
    <cellStyle name="normální 3 37" xfId="639"/>
    <cellStyle name="normální 3 38" xfId="640"/>
    <cellStyle name="normální 3 39" xfId="641"/>
    <cellStyle name="normální 3 4" xfId="642"/>
    <cellStyle name="normální 3 4 10" xfId="643"/>
    <cellStyle name="normální 3 4 10 2" xfId="644"/>
    <cellStyle name="normální 3 4 11" xfId="645"/>
    <cellStyle name="normální 3 4 11 2" xfId="646"/>
    <cellStyle name="normální 3 4 12" xfId="647"/>
    <cellStyle name="normální 3 4 12 2" xfId="648"/>
    <cellStyle name="normální 3 4 13" xfId="649"/>
    <cellStyle name="normální 3 4 13 2" xfId="650"/>
    <cellStyle name="normální 3 4 14" xfId="651"/>
    <cellStyle name="normální 3 4 14 2" xfId="652"/>
    <cellStyle name="normální 3 4 15" xfId="653"/>
    <cellStyle name="normální 3 4 15 2" xfId="654"/>
    <cellStyle name="normální 3 4 16" xfId="655"/>
    <cellStyle name="normální 3 4 16 2" xfId="656"/>
    <cellStyle name="normální 3 4 17" xfId="657"/>
    <cellStyle name="normální 3 4 18" xfId="658"/>
    <cellStyle name="normální 3 4 19" xfId="659"/>
    <cellStyle name="normální 3 4 2" xfId="660"/>
    <cellStyle name="normální 3 4 2 10" xfId="661"/>
    <cellStyle name="normální 3 4 2 10 2" xfId="662"/>
    <cellStyle name="normální 3 4 2 11" xfId="663"/>
    <cellStyle name="normální 3 4 2 11 2" xfId="664"/>
    <cellStyle name="normální 3 4 2 12" xfId="665"/>
    <cellStyle name="normální 3 4 2 12 2" xfId="666"/>
    <cellStyle name="normální 3 4 2 13" xfId="667"/>
    <cellStyle name="normální 3 4 2 13 2" xfId="668"/>
    <cellStyle name="normální 3 4 2 14" xfId="669"/>
    <cellStyle name="normální 3 4 2 14 2" xfId="670"/>
    <cellStyle name="normální 3 4 2 15" xfId="671"/>
    <cellStyle name="normální 3 4 2 15 2" xfId="672"/>
    <cellStyle name="normální 3 4 2 16" xfId="673"/>
    <cellStyle name="normální 3 4 2 17" xfId="674"/>
    <cellStyle name="normální 3 4 2 18" xfId="675"/>
    <cellStyle name="normální 3 4 2 19" xfId="676"/>
    <cellStyle name="normální 3 4 2 2" xfId="677"/>
    <cellStyle name="normální 3 4 2 2 2" xfId="678"/>
    <cellStyle name="normální 3 4 2 20" xfId="679"/>
    <cellStyle name="normální 3 4 2 21" xfId="680"/>
    <cellStyle name="normální 3 4 2 22" xfId="681"/>
    <cellStyle name="normální 3 4 2 3" xfId="682"/>
    <cellStyle name="normální 3 4 2 3 2" xfId="683"/>
    <cellStyle name="normální 3 4 2 4" xfId="684"/>
    <cellStyle name="normální 3 4 2 4 2" xfId="685"/>
    <cellStyle name="normální 3 4 2 5" xfId="686"/>
    <cellStyle name="normální 3 4 2 5 2" xfId="687"/>
    <cellStyle name="normální 3 4 2 6" xfId="688"/>
    <cellStyle name="normální 3 4 2 6 2" xfId="689"/>
    <cellStyle name="normální 3 4 2 7" xfId="690"/>
    <cellStyle name="normální 3 4 2 7 2" xfId="691"/>
    <cellStyle name="normální 3 4 2 8" xfId="692"/>
    <cellStyle name="normální 3 4 2 8 2" xfId="693"/>
    <cellStyle name="normální 3 4 2 9" xfId="694"/>
    <cellStyle name="normální 3 4 2 9 2" xfId="695"/>
    <cellStyle name="normální 3 4 20" xfId="696"/>
    <cellStyle name="normální 3 4 21" xfId="697"/>
    <cellStyle name="normální 3 4 22" xfId="698"/>
    <cellStyle name="normální 3 4 23" xfId="699"/>
    <cellStyle name="normální 3 4 24" xfId="700"/>
    <cellStyle name="normální 3 4 25" xfId="701"/>
    <cellStyle name="normální 3 4 3" xfId="702"/>
    <cellStyle name="normální 3 4 3 2" xfId="703"/>
    <cellStyle name="normální 3 4 3 3" xfId="704"/>
    <cellStyle name="normální 3 4 3 4" xfId="705"/>
    <cellStyle name="normální 3 4 3 5" xfId="706"/>
    <cellStyle name="normální 3 4 3 6" xfId="707"/>
    <cellStyle name="normální 3 4 3 7" xfId="708"/>
    <cellStyle name="normální 3 4 3 8" xfId="709"/>
    <cellStyle name="normální 3 4 4" xfId="710"/>
    <cellStyle name="normální 3 4 4 2" xfId="711"/>
    <cellStyle name="normální 3 4 5" xfId="712"/>
    <cellStyle name="normální 3 4 5 2" xfId="713"/>
    <cellStyle name="normální 3 4 6" xfId="714"/>
    <cellStyle name="normální 3 4 6 2" xfId="715"/>
    <cellStyle name="normální 3 4 7" xfId="716"/>
    <cellStyle name="normální 3 4 7 2" xfId="717"/>
    <cellStyle name="normální 3 4 8" xfId="718"/>
    <cellStyle name="normální 3 4 8 2" xfId="719"/>
    <cellStyle name="normální 3 4 9" xfId="720"/>
    <cellStyle name="normální 3 4 9 2" xfId="721"/>
    <cellStyle name="normální 3 5" xfId="722"/>
    <cellStyle name="normální 3 5 10" xfId="723"/>
    <cellStyle name="normální 3 5 10 2" xfId="724"/>
    <cellStyle name="normální 3 5 11" xfId="725"/>
    <cellStyle name="normální 3 5 11 2" xfId="726"/>
    <cellStyle name="normální 3 5 12" xfId="727"/>
    <cellStyle name="normální 3 5 12 2" xfId="728"/>
    <cellStyle name="normální 3 5 13" xfId="729"/>
    <cellStyle name="normální 3 5 13 2" xfId="730"/>
    <cellStyle name="normální 3 5 14" xfId="731"/>
    <cellStyle name="normální 3 5 14 2" xfId="732"/>
    <cellStyle name="normální 3 5 15" xfId="733"/>
    <cellStyle name="normální 3 5 15 2" xfId="734"/>
    <cellStyle name="normální 3 5 16" xfId="735"/>
    <cellStyle name="normální 3 5 17" xfId="736"/>
    <cellStyle name="normální 3 5 18" xfId="737"/>
    <cellStyle name="normální 3 5 19" xfId="738"/>
    <cellStyle name="normální 3 5 2" xfId="739"/>
    <cellStyle name="normální 3 5 2 2" xfId="740"/>
    <cellStyle name="normální 3 5 20" xfId="741"/>
    <cellStyle name="normální 3 5 21" xfId="742"/>
    <cellStyle name="normální 3 5 22" xfId="743"/>
    <cellStyle name="normální 3 5 3" xfId="744"/>
    <cellStyle name="normální 3 5 3 2" xfId="745"/>
    <cellStyle name="normální 3 5 4" xfId="746"/>
    <cellStyle name="normální 3 5 4 2" xfId="747"/>
    <cellStyle name="normální 3 5 5" xfId="748"/>
    <cellStyle name="normální 3 5 5 2" xfId="749"/>
    <cellStyle name="normální 3 5 6" xfId="750"/>
    <cellStyle name="normální 3 5 6 2" xfId="751"/>
    <cellStyle name="normální 3 5 7" xfId="752"/>
    <cellStyle name="normální 3 5 7 2" xfId="753"/>
    <cellStyle name="normální 3 5 8" xfId="754"/>
    <cellStyle name="normální 3 5 8 2" xfId="755"/>
    <cellStyle name="normální 3 5 9" xfId="756"/>
    <cellStyle name="normální 3 5 9 2" xfId="757"/>
    <cellStyle name="normální 3 6" xfId="758"/>
    <cellStyle name="normální 3 6 10" xfId="759"/>
    <cellStyle name="normální 3 6 10 2" xfId="760"/>
    <cellStyle name="normální 3 6 11" xfId="761"/>
    <cellStyle name="normální 3 6 11 2" xfId="762"/>
    <cellStyle name="normální 3 6 12" xfId="763"/>
    <cellStyle name="normální 3 6 12 2" xfId="764"/>
    <cellStyle name="normální 3 6 13" xfId="765"/>
    <cellStyle name="normální 3 6 13 2" xfId="766"/>
    <cellStyle name="normální 3 6 14" xfId="767"/>
    <cellStyle name="normální 3 6 14 2" xfId="768"/>
    <cellStyle name="normální 3 6 15" xfId="769"/>
    <cellStyle name="normální 3 6 15 2" xfId="770"/>
    <cellStyle name="normální 3 6 16" xfId="771"/>
    <cellStyle name="normální 3 6 17" xfId="772"/>
    <cellStyle name="normální 3 6 18" xfId="773"/>
    <cellStyle name="normální 3 6 19" xfId="774"/>
    <cellStyle name="normální 3 6 2" xfId="775"/>
    <cellStyle name="normální 3 6 2 2" xfId="776"/>
    <cellStyle name="normální 3 6 20" xfId="777"/>
    <cellStyle name="normální 3 6 21" xfId="778"/>
    <cellStyle name="normální 3 6 22" xfId="779"/>
    <cellStyle name="normální 3 6 3" xfId="780"/>
    <cellStyle name="normální 3 6 3 2" xfId="781"/>
    <cellStyle name="normální 3 6 4" xfId="782"/>
    <cellStyle name="normální 3 6 4 2" xfId="783"/>
    <cellStyle name="normální 3 6 5" xfId="784"/>
    <cellStyle name="normální 3 6 5 2" xfId="785"/>
    <cellStyle name="normální 3 6 6" xfId="786"/>
    <cellStyle name="normální 3 6 6 2" xfId="787"/>
    <cellStyle name="normální 3 6 7" xfId="788"/>
    <cellStyle name="normální 3 6 7 2" xfId="789"/>
    <cellStyle name="normální 3 6 8" xfId="790"/>
    <cellStyle name="normální 3 6 8 2" xfId="791"/>
    <cellStyle name="normální 3 6 9" xfId="792"/>
    <cellStyle name="normální 3 6 9 2" xfId="793"/>
    <cellStyle name="normální 3 7" xfId="794"/>
    <cellStyle name="normální 3 7 10" xfId="795"/>
    <cellStyle name="normální 3 7 10 2" xfId="796"/>
    <cellStyle name="normální 3 7 11" xfId="797"/>
    <cellStyle name="normální 3 7 11 2" xfId="798"/>
    <cellStyle name="normální 3 7 12" xfId="799"/>
    <cellStyle name="normální 3 7 12 2" xfId="800"/>
    <cellStyle name="normální 3 7 13" xfId="801"/>
    <cellStyle name="normální 3 7 13 2" xfId="802"/>
    <cellStyle name="normální 3 7 14" xfId="803"/>
    <cellStyle name="normální 3 7 14 2" xfId="804"/>
    <cellStyle name="normální 3 7 15" xfId="805"/>
    <cellStyle name="normální 3 7 15 2" xfId="806"/>
    <cellStyle name="normální 3 7 16" xfId="807"/>
    <cellStyle name="normální 3 7 17" xfId="808"/>
    <cellStyle name="normální 3 7 18" xfId="809"/>
    <cellStyle name="normální 3 7 19" xfId="810"/>
    <cellStyle name="normální 3 7 2" xfId="811"/>
    <cellStyle name="normální 3 7 2 2" xfId="812"/>
    <cellStyle name="normální 3 7 20" xfId="813"/>
    <cellStyle name="normální 3 7 21" xfId="814"/>
    <cellStyle name="normální 3 7 22" xfId="815"/>
    <cellStyle name="normální 3 7 3" xfId="816"/>
    <cellStyle name="normální 3 7 3 2" xfId="817"/>
    <cellStyle name="normální 3 7 4" xfId="818"/>
    <cellStyle name="normální 3 7 4 2" xfId="819"/>
    <cellStyle name="normální 3 7 5" xfId="820"/>
    <cellStyle name="normální 3 7 5 2" xfId="821"/>
    <cellStyle name="normální 3 7 6" xfId="822"/>
    <cellStyle name="normální 3 7 6 2" xfId="823"/>
    <cellStyle name="normální 3 7 7" xfId="824"/>
    <cellStyle name="normální 3 7 7 2" xfId="825"/>
    <cellStyle name="normální 3 7 8" xfId="826"/>
    <cellStyle name="normální 3 7 8 2" xfId="827"/>
    <cellStyle name="normální 3 7 9" xfId="828"/>
    <cellStyle name="normální 3 7 9 2" xfId="829"/>
    <cellStyle name="normální 3 8" xfId="830"/>
    <cellStyle name="normální 3 8 2" xfId="831"/>
    <cellStyle name="normální 3 8 3" xfId="832"/>
    <cellStyle name="normální 3 8 4" xfId="833"/>
    <cellStyle name="normální 3 8 5" xfId="834"/>
    <cellStyle name="normální 3 8 6" xfId="835"/>
    <cellStyle name="normální 3 8 7" xfId="836"/>
    <cellStyle name="normální 3 8 8" xfId="837"/>
    <cellStyle name="normální 3 9" xfId="838"/>
    <cellStyle name="normální 3 9 2" xfId="839"/>
    <cellStyle name="normální 3 9 3" xfId="840"/>
    <cellStyle name="normální 3 9 4" xfId="841"/>
    <cellStyle name="normální 3 9 5" xfId="842"/>
    <cellStyle name="normální 3 9 6" xfId="843"/>
    <cellStyle name="normální 3 9 7" xfId="844"/>
    <cellStyle name="normální 3 9 8" xfId="845"/>
    <cellStyle name="Normální 30" xfId="846"/>
    <cellStyle name="Normální 31" xfId="847"/>
    <cellStyle name="Normální 32" xfId="848"/>
    <cellStyle name="Normální 33" xfId="849"/>
    <cellStyle name="Normální 34" xfId="850"/>
    <cellStyle name="Normální 35" xfId="851"/>
    <cellStyle name="Normální 36" xfId="852"/>
    <cellStyle name="Normální 37" xfId="853"/>
    <cellStyle name="Normální 38" xfId="854"/>
    <cellStyle name="Normální 39" xfId="855"/>
    <cellStyle name="normální 4" xfId="856"/>
    <cellStyle name="normální 4 10" xfId="857"/>
    <cellStyle name="normální 4 10 2" xfId="858"/>
    <cellStyle name="normální 4 11" xfId="859"/>
    <cellStyle name="normální 4 11 2" xfId="860"/>
    <cellStyle name="normální 4 12" xfId="861"/>
    <cellStyle name="normální 4 12 2" xfId="862"/>
    <cellStyle name="normální 4 13" xfId="863"/>
    <cellStyle name="normální 4 13 2" xfId="864"/>
    <cellStyle name="normální 4 14" xfId="865"/>
    <cellStyle name="normální 4 14 2" xfId="866"/>
    <cellStyle name="normální 4 15" xfId="867"/>
    <cellStyle name="normální 4 15 2" xfId="868"/>
    <cellStyle name="normální 4 16" xfId="869"/>
    <cellStyle name="normální 4 16 2" xfId="870"/>
    <cellStyle name="normální 4 17" xfId="871"/>
    <cellStyle name="normální 4 17 2" xfId="872"/>
    <cellStyle name="normální 4 18" xfId="873"/>
    <cellStyle name="normální 4 18 2" xfId="874"/>
    <cellStyle name="normální 4 19" xfId="875"/>
    <cellStyle name="normální 4 19 2" xfId="876"/>
    <cellStyle name="normální 4 2" xfId="877"/>
    <cellStyle name="normální 4 20" xfId="878"/>
    <cellStyle name="normální 4 20 2" xfId="879"/>
    <cellStyle name="normální 4 21" xfId="880"/>
    <cellStyle name="normální 4 22" xfId="881"/>
    <cellStyle name="normální 4 23" xfId="882"/>
    <cellStyle name="normální 4 24" xfId="883"/>
    <cellStyle name="normální 4 25" xfId="884"/>
    <cellStyle name="normální 4 26" xfId="885"/>
    <cellStyle name="normální 4 27" xfId="886"/>
    <cellStyle name="normální 4 3" xfId="887"/>
    <cellStyle name="normální 4 3 10" xfId="888"/>
    <cellStyle name="normální 4 3 10 2" xfId="889"/>
    <cellStyle name="normální 4 3 11" xfId="890"/>
    <cellStyle name="normální 4 3 11 2" xfId="891"/>
    <cellStyle name="normální 4 3 12" xfId="892"/>
    <cellStyle name="normální 4 3 12 2" xfId="893"/>
    <cellStyle name="normální 4 3 13" xfId="894"/>
    <cellStyle name="normální 4 3 13 2" xfId="895"/>
    <cellStyle name="normální 4 3 14" xfId="896"/>
    <cellStyle name="normální 4 3 14 2" xfId="897"/>
    <cellStyle name="normální 4 3 15" xfId="898"/>
    <cellStyle name="normální 4 3 15 2" xfId="899"/>
    <cellStyle name="normální 4 3 16" xfId="900"/>
    <cellStyle name="normální 4 3 16 2" xfId="901"/>
    <cellStyle name="normální 4 3 17" xfId="902"/>
    <cellStyle name="normální 4 3 18" xfId="903"/>
    <cellStyle name="normální 4 3 19" xfId="904"/>
    <cellStyle name="normální 4 3 2" xfId="905"/>
    <cellStyle name="normální 4 3 2 10" xfId="906"/>
    <cellStyle name="normální 4 3 2 10 2" xfId="907"/>
    <cellStyle name="normální 4 3 2 11" xfId="908"/>
    <cellStyle name="normální 4 3 2 11 2" xfId="909"/>
    <cellStyle name="normální 4 3 2 12" xfId="910"/>
    <cellStyle name="normální 4 3 2 12 2" xfId="911"/>
    <cellStyle name="normální 4 3 2 13" xfId="912"/>
    <cellStyle name="normální 4 3 2 13 2" xfId="913"/>
    <cellStyle name="normální 4 3 2 14" xfId="914"/>
    <cellStyle name="normální 4 3 2 14 2" xfId="915"/>
    <cellStyle name="normální 4 3 2 15" xfId="916"/>
    <cellStyle name="normální 4 3 2 15 2" xfId="917"/>
    <cellStyle name="normální 4 3 2 16" xfId="918"/>
    <cellStyle name="normální 4 3 2 17" xfId="919"/>
    <cellStyle name="normální 4 3 2 18" xfId="920"/>
    <cellStyle name="normální 4 3 2 19" xfId="921"/>
    <cellStyle name="normální 4 3 2 2" xfId="922"/>
    <cellStyle name="normální 4 3 2 2 2" xfId="923"/>
    <cellStyle name="normální 4 3 2 20" xfId="924"/>
    <cellStyle name="normální 4 3 2 21" xfId="925"/>
    <cellStyle name="normální 4 3 2 22" xfId="926"/>
    <cellStyle name="normální 4 3 2 3" xfId="927"/>
    <cellStyle name="normální 4 3 2 3 2" xfId="928"/>
    <cellStyle name="normální 4 3 2 4" xfId="929"/>
    <cellStyle name="normální 4 3 2 4 2" xfId="930"/>
    <cellStyle name="normální 4 3 2 5" xfId="931"/>
    <cellStyle name="normální 4 3 2 5 2" xfId="932"/>
    <cellStyle name="normální 4 3 2 6" xfId="933"/>
    <cellStyle name="normální 4 3 2 6 2" xfId="934"/>
    <cellStyle name="normální 4 3 2 7" xfId="935"/>
    <cellStyle name="normální 4 3 2 7 2" xfId="936"/>
    <cellStyle name="normální 4 3 2 8" xfId="937"/>
    <cellStyle name="normální 4 3 2 8 2" xfId="938"/>
    <cellStyle name="normální 4 3 2 9" xfId="939"/>
    <cellStyle name="normální 4 3 2 9 2" xfId="940"/>
    <cellStyle name="normální 4 3 20" xfId="941"/>
    <cellStyle name="normální 4 3 21" xfId="942"/>
    <cellStyle name="normální 4 3 22" xfId="943"/>
    <cellStyle name="normální 4 3 23" xfId="944"/>
    <cellStyle name="normální 4 3 24" xfId="945"/>
    <cellStyle name="normální 4 3 25" xfId="946"/>
    <cellStyle name="normální 4 3 3" xfId="947"/>
    <cellStyle name="normální 4 3 3 2" xfId="948"/>
    <cellStyle name="normální 4 3 3 3" xfId="949"/>
    <cellStyle name="normální 4 3 3 4" xfId="950"/>
    <cellStyle name="normální 4 3 3 5" xfId="951"/>
    <cellStyle name="normální 4 3 3 6" xfId="952"/>
    <cellStyle name="normální 4 3 3 7" xfId="953"/>
    <cellStyle name="normální 4 3 3 8" xfId="954"/>
    <cellStyle name="normální 4 3 4" xfId="955"/>
    <cellStyle name="normální 4 3 4 2" xfId="956"/>
    <cellStyle name="normální 4 3 5" xfId="957"/>
    <cellStyle name="normální 4 3 5 2" xfId="958"/>
    <cellStyle name="normální 4 3 6" xfId="959"/>
    <cellStyle name="normální 4 3 6 2" xfId="960"/>
    <cellStyle name="normální 4 3 7" xfId="961"/>
    <cellStyle name="normální 4 3 7 2" xfId="962"/>
    <cellStyle name="normální 4 3 8" xfId="963"/>
    <cellStyle name="normální 4 3 8 2" xfId="964"/>
    <cellStyle name="normální 4 3 9" xfId="965"/>
    <cellStyle name="normální 4 3 9 2" xfId="966"/>
    <cellStyle name="normální 4 4" xfId="967"/>
    <cellStyle name="normální 4 5" xfId="968"/>
    <cellStyle name="normální 4 6" xfId="969"/>
    <cellStyle name="normální 4 7" xfId="970"/>
    <cellStyle name="normální 4 7 10" xfId="971"/>
    <cellStyle name="normální 4 7 11" xfId="972"/>
    <cellStyle name="normální 4 7 12" xfId="973"/>
    <cellStyle name="normální 4 7 13" xfId="974"/>
    <cellStyle name="normální 4 7 14" xfId="975"/>
    <cellStyle name="normální 4 7 15" xfId="976"/>
    <cellStyle name="normální 4 7 16" xfId="977"/>
    <cellStyle name="normální 4 7 17" xfId="978"/>
    <cellStyle name="normální 4 7 17 2" xfId="979"/>
    <cellStyle name="normální 4 7 18" xfId="980"/>
    <cellStyle name="normální 4 7 19" xfId="981"/>
    <cellStyle name="normální 4 7 2" xfId="982"/>
    <cellStyle name="normální 4 7 20" xfId="983"/>
    <cellStyle name="normální 4 7 21" xfId="984"/>
    <cellStyle name="normální 4 7 22" xfId="985"/>
    <cellStyle name="normální 4 7 23" xfId="986"/>
    <cellStyle name="normální 4 7 24" xfId="987"/>
    <cellStyle name="normální 4 7 25" xfId="988"/>
    <cellStyle name="normální 4 7 26" xfId="989"/>
    <cellStyle name="normální 4 7 27" xfId="990"/>
    <cellStyle name="normální 4 7 3" xfId="991"/>
    <cellStyle name="normální 4 7 4" xfId="992"/>
    <cellStyle name="normální 4 7 5" xfId="993"/>
    <cellStyle name="normální 4 7 6" xfId="994"/>
    <cellStyle name="normální 4 7 7" xfId="995"/>
    <cellStyle name="normální 4 7 8" xfId="996"/>
    <cellStyle name="normální 4 7 9" xfId="997"/>
    <cellStyle name="normální 4 8" xfId="998"/>
    <cellStyle name="normální 4 8 10" xfId="999"/>
    <cellStyle name="normální 4 8 11" xfId="1000"/>
    <cellStyle name="normální 4 8 12" xfId="1001"/>
    <cellStyle name="normální 4 8 13" xfId="1002"/>
    <cellStyle name="normální 4 8 14" xfId="1003"/>
    <cellStyle name="normální 4 8 15" xfId="1004"/>
    <cellStyle name="normální 4 8 16" xfId="1005"/>
    <cellStyle name="normální 4 8 17" xfId="1006"/>
    <cellStyle name="normální 4 8 17 2" xfId="1007"/>
    <cellStyle name="normální 4 8 18" xfId="1008"/>
    <cellStyle name="normální 4 8 19" xfId="1009"/>
    <cellStyle name="normální 4 8 2" xfId="1010"/>
    <cellStyle name="normální 4 8 20" xfId="1011"/>
    <cellStyle name="normální 4 8 21" xfId="1012"/>
    <cellStyle name="normální 4 8 22" xfId="1013"/>
    <cellStyle name="normální 4 8 23" xfId="1014"/>
    <cellStyle name="normální 4 8 24" xfId="1015"/>
    <cellStyle name="normální 4 8 25" xfId="1016"/>
    <cellStyle name="normální 4 8 26" xfId="1017"/>
    <cellStyle name="normální 4 8 27" xfId="1018"/>
    <cellStyle name="normální 4 8 3" xfId="1019"/>
    <cellStyle name="normální 4 8 4" xfId="1020"/>
    <cellStyle name="normální 4 8 5" xfId="1021"/>
    <cellStyle name="normální 4 8 6" xfId="1022"/>
    <cellStyle name="normální 4 8 7" xfId="1023"/>
    <cellStyle name="normální 4 8 8" xfId="1024"/>
    <cellStyle name="normální 4 8 9" xfId="1025"/>
    <cellStyle name="normální 4 9" xfId="1026"/>
    <cellStyle name="normální 4 9 10" xfId="1027"/>
    <cellStyle name="normální 4 9 11" xfId="1028"/>
    <cellStyle name="normální 4 9 12" xfId="1029"/>
    <cellStyle name="normální 4 9 13" xfId="1030"/>
    <cellStyle name="normální 4 9 14" xfId="1031"/>
    <cellStyle name="normální 4 9 15" xfId="1032"/>
    <cellStyle name="normální 4 9 16" xfId="1033"/>
    <cellStyle name="normální 4 9 17" xfId="1034"/>
    <cellStyle name="normální 4 9 17 2" xfId="1035"/>
    <cellStyle name="normální 4 9 18" xfId="1036"/>
    <cellStyle name="normální 4 9 19" xfId="1037"/>
    <cellStyle name="normální 4 9 2" xfId="1038"/>
    <cellStyle name="normální 4 9 20" xfId="1039"/>
    <cellStyle name="normální 4 9 21" xfId="1040"/>
    <cellStyle name="normální 4 9 22" xfId="1041"/>
    <cellStyle name="normální 4 9 23" xfId="1042"/>
    <cellStyle name="normální 4 9 24" xfId="1043"/>
    <cellStyle name="normální 4 9 25" xfId="1044"/>
    <cellStyle name="normální 4 9 26" xfId="1045"/>
    <cellStyle name="normální 4 9 27" xfId="1046"/>
    <cellStyle name="normální 4 9 3" xfId="1047"/>
    <cellStyle name="normální 4 9 4" xfId="1048"/>
    <cellStyle name="normální 4 9 5" xfId="1049"/>
    <cellStyle name="normální 4 9 6" xfId="1050"/>
    <cellStyle name="normální 4 9 7" xfId="1051"/>
    <cellStyle name="normální 4 9 8" xfId="1052"/>
    <cellStyle name="normální 4 9 9" xfId="1053"/>
    <cellStyle name="Normální 40" xfId="1054"/>
    <cellStyle name="Normální 41" xfId="1055"/>
    <cellStyle name="Normální 42" xfId="1056"/>
    <cellStyle name="Normální 43" xfId="1057"/>
    <cellStyle name="Normální 44" xfId="1058"/>
    <cellStyle name="Normální 45" xfId="1059"/>
    <cellStyle name="Normální 46" xfId="1060"/>
    <cellStyle name="Normální 47" xfId="1061"/>
    <cellStyle name="normální 5" xfId="1062"/>
    <cellStyle name="normální 5 10" xfId="1063"/>
    <cellStyle name="normální 5 10 2" xfId="1064"/>
    <cellStyle name="normální 5 11" xfId="1065"/>
    <cellStyle name="normální 5 11 2" xfId="1066"/>
    <cellStyle name="normální 5 12" xfId="1067"/>
    <cellStyle name="normální 5 12 2" xfId="1068"/>
    <cellStyle name="normální 5 13" xfId="1069"/>
    <cellStyle name="normální 5 13 2" xfId="1070"/>
    <cellStyle name="normální 5 14" xfId="1071"/>
    <cellStyle name="normální 5 14 2" xfId="1072"/>
    <cellStyle name="normální 5 15" xfId="1073"/>
    <cellStyle name="normální 5 15 2" xfId="1074"/>
    <cellStyle name="normální 5 16" xfId="1075"/>
    <cellStyle name="normální 5 16 2" xfId="1076"/>
    <cellStyle name="normální 5 17" xfId="1077"/>
    <cellStyle name="normální 5 18" xfId="1078"/>
    <cellStyle name="normální 5 19" xfId="1079"/>
    <cellStyle name="normální 5 2" xfId="1080"/>
    <cellStyle name="normální 5 2 10" xfId="1081"/>
    <cellStyle name="normální 5 2 10 2" xfId="1082"/>
    <cellStyle name="normální 5 2 11" xfId="1083"/>
    <cellStyle name="normální 5 2 11 2" xfId="1084"/>
    <cellStyle name="normální 5 2 12" xfId="1085"/>
    <cellStyle name="normální 5 2 12 2" xfId="1086"/>
    <cellStyle name="normální 5 2 13" xfId="1087"/>
    <cellStyle name="normální 5 2 13 2" xfId="1088"/>
    <cellStyle name="normální 5 2 14" xfId="1089"/>
    <cellStyle name="normální 5 2 14 2" xfId="1090"/>
    <cellStyle name="normální 5 2 15" xfId="1091"/>
    <cellStyle name="normální 5 2 15 2" xfId="1092"/>
    <cellStyle name="normální 5 2 16" xfId="1093"/>
    <cellStyle name="normální 5 2 16 2" xfId="1094"/>
    <cellStyle name="normální 5 2 17" xfId="1095"/>
    <cellStyle name="normální 5 2 18" xfId="1096"/>
    <cellStyle name="normální 5 2 19" xfId="1097"/>
    <cellStyle name="normální 5 2 2" xfId="1098"/>
    <cellStyle name="normální 5 2 2 10" xfId="1099"/>
    <cellStyle name="normální 5 2 2 10 2" xfId="1100"/>
    <cellStyle name="normální 5 2 2 11" xfId="1101"/>
    <cellStyle name="normální 5 2 2 11 2" xfId="1102"/>
    <cellStyle name="normální 5 2 2 12" xfId="1103"/>
    <cellStyle name="normální 5 2 2 12 2" xfId="1104"/>
    <cellStyle name="normální 5 2 2 13" xfId="1105"/>
    <cellStyle name="normální 5 2 2 13 2" xfId="1106"/>
    <cellStyle name="normální 5 2 2 14" xfId="1107"/>
    <cellStyle name="normální 5 2 2 14 2" xfId="1108"/>
    <cellStyle name="normální 5 2 2 15" xfId="1109"/>
    <cellStyle name="normální 5 2 2 15 2" xfId="1110"/>
    <cellStyle name="normální 5 2 2 16" xfId="1111"/>
    <cellStyle name="normální 5 2 2 17" xfId="1112"/>
    <cellStyle name="normální 5 2 2 18" xfId="1113"/>
    <cellStyle name="normální 5 2 2 19" xfId="1114"/>
    <cellStyle name="normální 5 2 2 2" xfId="1115"/>
    <cellStyle name="normální 5 2 2 2 2" xfId="1116"/>
    <cellStyle name="normální 5 2 2 20" xfId="1117"/>
    <cellStyle name="normální 5 2 2 21" xfId="1118"/>
    <cellStyle name="normální 5 2 2 22" xfId="1119"/>
    <cellStyle name="normální 5 2 2 3" xfId="1120"/>
    <cellStyle name="normální 5 2 2 3 2" xfId="1121"/>
    <cellStyle name="normální 5 2 2 4" xfId="1122"/>
    <cellStyle name="normální 5 2 2 4 2" xfId="1123"/>
    <cellStyle name="normální 5 2 2 5" xfId="1124"/>
    <cellStyle name="normální 5 2 2 5 2" xfId="1125"/>
    <cellStyle name="normální 5 2 2 6" xfId="1126"/>
    <cellStyle name="normální 5 2 2 6 2" xfId="1127"/>
    <cellStyle name="normální 5 2 2 7" xfId="1128"/>
    <cellStyle name="normální 5 2 2 7 2" xfId="1129"/>
    <cellStyle name="normální 5 2 2 8" xfId="1130"/>
    <cellStyle name="normální 5 2 2 8 2" xfId="1131"/>
    <cellStyle name="normální 5 2 2 9" xfId="1132"/>
    <cellStyle name="normální 5 2 2 9 2" xfId="1133"/>
    <cellStyle name="normální 5 2 20" xfId="1134"/>
    <cellStyle name="normální 5 2 21" xfId="1135"/>
    <cellStyle name="normální 5 2 22" xfId="1136"/>
    <cellStyle name="normální 5 2 23" xfId="1137"/>
    <cellStyle name="normální 5 2 24" xfId="1138"/>
    <cellStyle name="normální 5 2 25" xfId="1139"/>
    <cellStyle name="normální 5 2 3" xfId="1140"/>
    <cellStyle name="normální 5 2 3 2" xfId="1141"/>
    <cellStyle name="normální 5 2 3 3" xfId="1142"/>
    <cellStyle name="normální 5 2 3 4" xfId="1143"/>
    <cellStyle name="normální 5 2 3 5" xfId="1144"/>
    <cellStyle name="normální 5 2 3 6" xfId="1145"/>
    <cellStyle name="normální 5 2 3 7" xfId="1146"/>
    <cellStyle name="normální 5 2 3 8" xfId="1147"/>
    <cellStyle name="normální 5 2 4" xfId="1148"/>
    <cellStyle name="normální 5 2 4 2" xfId="1149"/>
    <cellStyle name="normální 5 2 5" xfId="1150"/>
    <cellStyle name="normální 5 2 5 2" xfId="1151"/>
    <cellStyle name="normální 5 2 6" xfId="1152"/>
    <cellStyle name="normální 5 2 6 2" xfId="1153"/>
    <cellStyle name="normální 5 2 7" xfId="1154"/>
    <cellStyle name="normální 5 2 7 2" xfId="1155"/>
    <cellStyle name="normální 5 2 8" xfId="1156"/>
    <cellStyle name="normální 5 2 8 2" xfId="1157"/>
    <cellStyle name="normální 5 2 9" xfId="1158"/>
    <cellStyle name="normální 5 2 9 2" xfId="1159"/>
    <cellStyle name="normální 5 20" xfId="1160"/>
    <cellStyle name="normální 5 21" xfId="1161"/>
    <cellStyle name="normální 5 22" xfId="1162"/>
    <cellStyle name="normální 5 23" xfId="1163"/>
    <cellStyle name="normální 5 3" xfId="1164"/>
    <cellStyle name="normální 5 3 2" xfId="1165"/>
    <cellStyle name="normální 5 4" xfId="1166"/>
    <cellStyle name="normální 5 4 2" xfId="1167"/>
    <cellStyle name="normální 5 5" xfId="1168"/>
    <cellStyle name="normální 5 5 2" xfId="1169"/>
    <cellStyle name="normální 5 6" xfId="1170"/>
    <cellStyle name="normální 5 6 2" xfId="1171"/>
    <cellStyle name="normální 5 7" xfId="1172"/>
    <cellStyle name="normální 5 7 2" xfId="1173"/>
    <cellStyle name="normální 5 8" xfId="1174"/>
    <cellStyle name="normální 5 8 2" xfId="1175"/>
    <cellStyle name="normální 5 9" xfId="1176"/>
    <cellStyle name="normální 5 9 2" xfId="1177"/>
    <cellStyle name="normální 6" xfId="1178"/>
    <cellStyle name="normální 6 10" xfId="1179"/>
    <cellStyle name="normální 6 10 2" xfId="1180"/>
    <cellStyle name="normální 6 11" xfId="1181"/>
    <cellStyle name="normální 6 11 2" xfId="1182"/>
    <cellStyle name="normální 6 12" xfId="1183"/>
    <cellStyle name="normální 6 12 2" xfId="1184"/>
    <cellStyle name="normální 6 13" xfId="1185"/>
    <cellStyle name="normální 6 13 2" xfId="1186"/>
    <cellStyle name="normální 6 14" xfId="1187"/>
    <cellStyle name="normální 6 14 2" xfId="1188"/>
    <cellStyle name="normální 6 15" xfId="1189"/>
    <cellStyle name="normální 6 15 2" xfId="1190"/>
    <cellStyle name="normální 6 16" xfId="1191"/>
    <cellStyle name="normální 6 16 2" xfId="1192"/>
    <cellStyle name="normální 6 17" xfId="1193"/>
    <cellStyle name="normální 6 18" xfId="1194"/>
    <cellStyle name="normální 6 19" xfId="1195"/>
    <cellStyle name="normální 6 2" xfId="1196"/>
    <cellStyle name="normální 6 2 10" xfId="1197"/>
    <cellStyle name="normální 6 2 10 2" xfId="1198"/>
    <cellStyle name="normální 6 2 11" xfId="1199"/>
    <cellStyle name="normální 6 2 11 2" xfId="1200"/>
    <cellStyle name="normální 6 2 12" xfId="1201"/>
    <cellStyle name="normální 6 2 12 2" xfId="1202"/>
    <cellStyle name="normální 6 2 13" xfId="1203"/>
    <cellStyle name="normální 6 2 13 2" xfId="1204"/>
    <cellStyle name="normální 6 2 14" xfId="1205"/>
    <cellStyle name="normální 6 2 14 2" xfId="1206"/>
    <cellStyle name="normální 6 2 15" xfId="1207"/>
    <cellStyle name="normální 6 2 15 2" xfId="1208"/>
    <cellStyle name="normální 6 2 16" xfId="1209"/>
    <cellStyle name="normální 6 2 17" xfId="1210"/>
    <cellStyle name="normální 6 2 18" xfId="1211"/>
    <cellStyle name="normální 6 2 19" xfId="1212"/>
    <cellStyle name="normální 6 2 2" xfId="1213"/>
    <cellStyle name="normální 6 2 2 2" xfId="1214"/>
    <cellStyle name="normální 6 2 20" xfId="1215"/>
    <cellStyle name="normální 6 2 21" xfId="1216"/>
    <cellStyle name="normální 6 2 22" xfId="1217"/>
    <cellStyle name="normální 6 2 3" xfId="1218"/>
    <cellStyle name="normální 6 2 3 2" xfId="1219"/>
    <cellStyle name="normální 6 2 4" xfId="1220"/>
    <cellStyle name="normální 6 2 4 2" xfId="1221"/>
    <cellStyle name="normální 6 2 5" xfId="1222"/>
    <cellStyle name="normální 6 2 5 2" xfId="1223"/>
    <cellStyle name="normální 6 2 6" xfId="1224"/>
    <cellStyle name="normální 6 2 6 2" xfId="1225"/>
    <cellStyle name="normální 6 2 7" xfId="1226"/>
    <cellStyle name="normální 6 2 7 2" xfId="1227"/>
    <cellStyle name="normální 6 2 8" xfId="1228"/>
    <cellStyle name="normální 6 2 8 2" xfId="1229"/>
    <cellStyle name="normální 6 2 9" xfId="1230"/>
    <cellStyle name="normální 6 2 9 2" xfId="1231"/>
    <cellStyle name="normální 6 20" xfId="1232"/>
    <cellStyle name="normální 6 21" xfId="1233"/>
    <cellStyle name="normální 6 22" xfId="1234"/>
    <cellStyle name="normální 6 23" xfId="1235"/>
    <cellStyle name="normální 6 24" xfId="1236"/>
    <cellStyle name="normální 6 25" xfId="1237"/>
    <cellStyle name="normální 6 3" xfId="1238"/>
    <cellStyle name="normální 6 3 2" xfId="1239"/>
    <cellStyle name="normální 6 3 3" xfId="1240"/>
    <cellStyle name="normální 6 3 4" xfId="1241"/>
    <cellStyle name="normální 6 3 5" xfId="1242"/>
    <cellStyle name="normální 6 3 6" xfId="1243"/>
    <cellStyle name="normální 6 3 7" xfId="1244"/>
    <cellStyle name="normální 6 3 8" xfId="1245"/>
    <cellStyle name="normální 6 4" xfId="1246"/>
    <cellStyle name="normální 6 4 2" xfId="1247"/>
    <cellStyle name="normální 6 5" xfId="1248"/>
    <cellStyle name="normální 6 5 2" xfId="1249"/>
    <cellStyle name="normální 6 6" xfId="1250"/>
    <cellStyle name="normální 6 6 2" xfId="1251"/>
    <cellStyle name="normální 6 7" xfId="1252"/>
    <cellStyle name="normální 6 7 2" xfId="1253"/>
    <cellStyle name="normální 6 8" xfId="1254"/>
    <cellStyle name="normální 6 8 2" xfId="1255"/>
    <cellStyle name="normální 6 9" xfId="1256"/>
    <cellStyle name="normální 6 9 2" xfId="1257"/>
    <cellStyle name="normální 7" xfId="1258"/>
    <cellStyle name="normální 7 10" xfId="1259"/>
    <cellStyle name="normální 7 10 2" xfId="1260"/>
    <cellStyle name="normální 7 11" xfId="1261"/>
    <cellStyle name="normální 7 11 2" xfId="1262"/>
    <cellStyle name="normální 7 12" xfId="1263"/>
    <cellStyle name="normální 7 12 2" xfId="1264"/>
    <cellStyle name="normální 7 13" xfId="1265"/>
    <cellStyle name="normální 7 13 2" xfId="1266"/>
    <cellStyle name="normální 7 14" xfId="1267"/>
    <cellStyle name="normální 7 14 2" xfId="1268"/>
    <cellStyle name="normální 7 15" xfId="1269"/>
    <cellStyle name="normální 7 15 2" xfId="1270"/>
    <cellStyle name="normální 7 16" xfId="1271"/>
    <cellStyle name="normální 7 17" xfId="1272"/>
    <cellStyle name="normální 7 18" xfId="1273"/>
    <cellStyle name="normální 7 19" xfId="1274"/>
    <cellStyle name="normální 7 2" xfId="1275"/>
    <cellStyle name="normální 7 2 2" xfId="1276"/>
    <cellStyle name="normální 7 20" xfId="1277"/>
    <cellStyle name="normální 7 21" xfId="1278"/>
    <cellStyle name="normální 7 22" xfId="1279"/>
    <cellStyle name="normální 7 3" xfId="1280"/>
    <cellStyle name="normální 7 3 2" xfId="1281"/>
    <cellStyle name="normální 7 4" xfId="1282"/>
    <cellStyle name="normální 7 4 2" xfId="1283"/>
    <cellStyle name="normální 7 5" xfId="1284"/>
    <cellStyle name="normální 7 5 2" xfId="1285"/>
    <cellStyle name="normální 7 6" xfId="1286"/>
    <cellStyle name="normální 7 6 2" xfId="1287"/>
    <cellStyle name="normální 7 7" xfId="1288"/>
    <cellStyle name="normální 7 7 2" xfId="1289"/>
    <cellStyle name="normální 7 8" xfId="1290"/>
    <cellStyle name="normální 7 8 2" xfId="1291"/>
    <cellStyle name="normální 7 9" xfId="1292"/>
    <cellStyle name="normální 7 9 2" xfId="1293"/>
    <cellStyle name="normální 8" xfId="1294"/>
    <cellStyle name="normální 8 10" xfId="1295"/>
    <cellStyle name="normální 8 10 2" xfId="1296"/>
    <cellStyle name="normální 8 11" xfId="1297"/>
    <cellStyle name="normální 8 11 2" xfId="1298"/>
    <cellStyle name="normální 8 12" xfId="1299"/>
    <cellStyle name="normální 8 12 2" xfId="1300"/>
    <cellStyle name="normální 8 13" xfId="1301"/>
    <cellStyle name="normální 8 13 2" xfId="1302"/>
    <cellStyle name="normální 8 14" xfId="1303"/>
    <cellStyle name="normální 8 14 2" xfId="1304"/>
    <cellStyle name="normální 8 15" xfId="1305"/>
    <cellStyle name="normální 8 15 2" xfId="1306"/>
    <cellStyle name="normální 8 16" xfId="1307"/>
    <cellStyle name="normální 8 17" xfId="1308"/>
    <cellStyle name="normální 8 18" xfId="1309"/>
    <cellStyle name="normální 8 19" xfId="1310"/>
    <cellStyle name="normální 8 2" xfId="1311"/>
    <cellStyle name="normální 8 2 2" xfId="1312"/>
    <cellStyle name="normální 8 20" xfId="1313"/>
    <cellStyle name="normální 8 21" xfId="1314"/>
    <cellStyle name="normální 8 22" xfId="1315"/>
    <cellStyle name="normální 8 3" xfId="1316"/>
    <cellStyle name="normální 8 3 2" xfId="1317"/>
    <cellStyle name="normální 8 4" xfId="1318"/>
    <cellStyle name="normální 8 4 2" xfId="1319"/>
    <cellStyle name="normální 8 5" xfId="1320"/>
    <cellStyle name="normální 8 5 2" xfId="1321"/>
    <cellStyle name="normální 8 6" xfId="1322"/>
    <cellStyle name="normální 8 6 2" xfId="1323"/>
    <cellStyle name="normální 8 7" xfId="1324"/>
    <cellStyle name="normální 8 7 2" xfId="1325"/>
    <cellStyle name="normální 8 8" xfId="1326"/>
    <cellStyle name="normální 8 8 2" xfId="1327"/>
    <cellStyle name="normální 8 9" xfId="1328"/>
    <cellStyle name="normální 8 9 2" xfId="1329"/>
    <cellStyle name="normální 9" xfId="1330"/>
    <cellStyle name="normální 9 10" xfId="1331"/>
    <cellStyle name="normální 9 10 2" xfId="1332"/>
    <cellStyle name="normální 9 11" xfId="1333"/>
    <cellStyle name="normální 9 11 2" xfId="1334"/>
    <cellStyle name="normální 9 12" xfId="1335"/>
    <cellStyle name="normální 9 12 2" xfId="1336"/>
    <cellStyle name="normální 9 13" xfId="1337"/>
    <cellStyle name="normální 9 13 2" xfId="1338"/>
    <cellStyle name="normální 9 14" xfId="1339"/>
    <cellStyle name="normální 9 14 2" xfId="1340"/>
    <cellStyle name="normální 9 15" xfId="1341"/>
    <cellStyle name="normální 9 15 2" xfId="1342"/>
    <cellStyle name="normální 9 16" xfId="1343"/>
    <cellStyle name="normální 9 17" xfId="1344"/>
    <cellStyle name="normální 9 18" xfId="1345"/>
    <cellStyle name="normální 9 19" xfId="1346"/>
    <cellStyle name="normální 9 2" xfId="1347"/>
    <cellStyle name="normální 9 2 2" xfId="1348"/>
    <cellStyle name="normální 9 20" xfId="1349"/>
    <cellStyle name="normální 9 21" xfId="1350"/>
    <cellStyle name="normální 9 22" xfId="1351"/>
    <cellStyle name="normální 9 3" xfId="1352"/>
    <cellStyle name="normální 9 3 2" xfId="1353"/>
    <cellStyle name="normální 9 4" xfId="1354"/>
    <cellStyle name="normální 9 4 2" xfId="1355"/>
    <cellStyle name="normální 9 5" xfId="1356"/>
    <cellStyle name="normální 9 5 2" xfId="1357"/>
    <cellStyle name="normální 9 6" xfId="1358"/>
    <cellStyle name="normální 9 6 2" xfId="1359"/>
    <cellStyle name="normální 9 7" xfId="1360"/>
    <cellStyle name="normální 9 7 2" xfId="1361"/>
    <cellStyle name="normální 9 8" xfId="1362"/>
    <cellStyle name="normální 9 8 2" xfId="1363"/>
    <cellStyle name="normální 9 9" xfId="1364"/>
    <cellStyle name="normální 9 9 2" xfId="1365"/>
    <cellStyle name="normální_POL.XLS" xfId="1366"/>
    <cellStyle name="Poznámka" xfId="1367" builtinId="10" customBuiltin="1"/>
    <cellStyle name="Propojená buňka" xfId="1368" builtinId="24" customBuiltin="1"/>
    <cellStyle name="Správně" xfId="1369" builtinId="26" customBuiltin="1"/>
    <cellStyle name="Styl 1" xfId="1370"/>
    <cellStyle name="Style 1" xfId="1371"/>
    <cellStyle name="Text upozornění" xfId="1372" builtinId="11" customBuiltin="1"/>
    <cellStyle name="Vstup" xfId="1373" builtinId="20" customBuiltin="1"/>
    <cellStyle name="Výpočet" xfId="1374" builtinId="22" customBuiltin="1"/>
    <cellStyle name="Výstup" xfId="1375" builtinId="21" customBuiltin="1"/>
    <cellStyle name="Vysvětlující text" xfId="1376" builtinId="53" customBuiltin="1"/>
    <cellStyle name="Zvýraznění 1" xfId="1377" builtinId="29" customBuiltin="1"/>
    <cellStyle name="Zvýraznění 2" xfId="1378" builtinId="33" customBuiltin="1"/>
    <cellStyle name="Zvýraznění 3" xfId="1379" builtinId="37" customBuiltin="1"/>
    <cellStyle name="Zvýraznění 4" xfId="1380" builtinId="41" customBuiltin="1"/>
    <cellStyle name="Zvýraznění 5" xfId="1381" builtinId="45" customBuiltin="1"/>
    <cellStyle name="Zvýraznění 6" xfId="1382" builtinId="49" customBuiltin="1"/>
  </cellStyles>
  <dxfs count="1">
    <dxf>
      <font>
        <b/>
        <i/>
        <strike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100"/>
  <sheetViews>
    <sheetView tabSelected="1" view="pageBreakPreview" zoomScaleNormal="100" zoomScaleSheetLayoutView="100" workbookViewId="0">
      <selection activeCell="J25" sqref="J25"/>
    </sheetView>
  </sheetViews>
  <sheetFormatPr defaultRowHeight="12.5" x14ac:dyDescent="0.25"/>
  <cols>
    <col min="1" max="1" width="2" customWidth="1"/>
    <col min="2" max="2" width="15" customWidth="1"/>
    <col min="3" max="3" width="15.81640625" customWidth="1"/>
    <col min="4" max="4" width="18" customWidth="1"/>
    <col min="5" max="5" width="19" customWidth="1"/>
    <col min="6" max="6" width="15.1796875" customWidth="1"/>
    <col min="7" max="7" width="15.26953125" customWidth="1"/>
  </cols>
  <sheetData>
    <row r="1" spans="1:57" ht="24.75" customHeight="1" thickBot="1" x14ac:dyDescent="0.3">
      <c r="A1" s="1"/>
      <c r="B1" s="2"/>
      <c r="C1" s="2"/>
      <c r="D1" s="2"/>
      <c r="E1" s="2"/>
      <c r="F1" s="2"/>
      <c r="G1" s="2"/>
    </row>
    <row r="2" spans="1:57" ht="12.75" customHeight="1" x14ac:dyDescent="0.3">
      <c r="A2" s="3" t="s">
        <v>434</v>
      </c>
      <c r="B2" s="4"/>
      <c r="C2" s="5" t="s">
        <v>167</v>
      </c>
      <c r="D2" s="5"/>
      <c r="E2" s="140" t="s">
        <v>174</v>
      </c>
      <c r="F2" s="6" t="s">
        <v>0</v>
      </c>
      <c r="G2" s="7"/>
    </row>
    <row r="3" spans="1:57" ht="3" hidden="1" customHeight="1" x14ac:dyDescent="0.25">
      <c r="A3" s="8"/>
      <c r="B3" s="9"/>
      <c r="C3" s="10"/>
      <c r="D3" s="10"/>
      <c r="E3" s="9"/>
      <c r="F3" s="11"/>
      <c r="G3" s="12"/>
    </row>
    <row r="4" spans="1:57" ht="12" customHeight="1" x14ac:dyDescent="0.3">
      <c r="A4" s="13" t="s">
        <v>68</v>
      </c>
      <c r="B4" s="9"/>
      <c r="C4" s="10"/>
      <c r="D4" s="10"/>
      <c r="E4" s="9"/>
      <c r="F4" s="11" t="s">
        <v>2</v>
      </c>
      <c r="G4" s="14"/>
    </row>
    <row r="5" spans="1:57" ht="13" customHeight="1" x14ac:dyDescent="0.3">
      <c r="A5" s="15"/>
      <c r="B5" s="16"/>
      <c r="C5" s="152" t="s">
        <v>170</v>
      </c>
      <c r="D5" s="17"/>
      <c r="E5" s="18"/>
      <c r="F5" s="11" t="s">
        <v>4</v>
      </c>
      <c r="G5" s="12"/>
    </row>
    <row r="6" spans="1:57" ht="13" customHeight="1" x14ac:dyDescent="0.3">
      <c r="A6" s="15"/>
      <c r="B6" s="16"/>
      <c r="C6" s="152" t="s">
        <v>171</v>
      </c>
      <c r="D6" s="17"/>
      <c r="E6" s="18"/>
      <c r="F6" s="19" t="s">
        <v>5</v>
      </c>
      <c r="G6" s="20">
        <v>0</v>
      </c>
    </row>
    <row r="7" spans="1:57" ht="13" customHeight="1" x14ac:dyDescent="0.3">
      <c r="A7" s="15"/>
      <c r="B7" s="16"/>
      <c r="C7" s="152" t="s">
        <v>169</v>
      </c>
      <c r="D7" s="17"/>
      <c r="E7" s="18"/>
      <c r="F7" s="26" t="s">
        <v>6</v>
      </c>
      <c r="G7" s="20">
        <f>IF(PocetMJ=0,,ROUND((F30+F32)/PocetMJ,1))</f>
        <v>0</v>
      </c>
    </row>
    <row r="8" spans="1:57" ht="13" customHeight="1" x14ac:dyDescent="0.3">
      <c r="A8" s="13" t="s">
        <v>1</v>
      </c>
      <c r="B8" s="9"/>
      <c r="C8" s="10"/>
      <c r="D8" s="10"/>
      <c r="E8" s="9"/>
      <c r="F8" s="28" t="s">
        <v>8</v>
      </c>
      <c r="G8" s="29"/>
      <c r="O8" s="21"/>
    </row>
    <row r="9" spans="1:57" ht="13" customHeight="1" x14ac:dyDescent="0.3">
      <c r="A9" s="22"/>
      <c r="B9" s="23"/>
      <c r="C9" s="24" t="s">
        <v>173</v>
      </c>
      <c r="D9" s="25"/>
      <c r="E9" s="25"/>
      <c r="F9" s="28"/>
      <c r="G9" s="29"/>
    </row>
    <row r="10" spans="1:57" x14ac:dyDescent="0.25">
      <c r="A10" s="27" t="s">
        <v>7</v>
      </c>
      <c r="B10" s="11"/>
      <c r="C10" s="153" t="s">
        <v>137</v>
      </c>
      <c r="D10" s="153"/>
      <c r="E10" s="154"/>
      <c r="F10" s="28"/>
      <c r="G10" s="29"/>
      <c r="H10" s="30"/>
      <c r="I10" s="31"/>
    </row>
    <row r="11" spans="1:57" x14ac:dyDescent="0.25">
      <c r="A11" s="27" t="s">
        <v>9</v>
      </c>
      <c r="B11" s="11"/>
      <c r="C11" s="153" t="str">
        <f>Projektant</f>
        <v>Ing. Milan Štantejský</v>
      </c>
      <c r="D11" s="153"/>
      <c r="E11" s="154"/>
      <c r="F11" s="11"/>
      <c r="G11" s="32"/>
      <c r="H11" s="33"/>
    </row>
    <row r="12" spans="1:57" x14ac:dyDescent="0.25">
      <c r="A12" s="27" t="s">
        <v>10</v>
      </c>
      <c r="B12" s="11"/>
      <c r="C12" s="153"/>
      <c r="D12" s="153"/>
      <c r="E12" s="153"/>
      <c r="F12" s="34"/>
      <c r="G12" s="35"/>
      <c r="H12" s="36"/>
    </row>
    <row r="13" spans="1:57" ht="13.5" customHeight="1" x14ac:dyDescent="0.25">
      <c r="A13" s="27" t="s">
        <v>11</v>
      </c>
      <c r="B13" s="11"/>
      <c r="C13" s="153"/>
      <c r="D13" s="153"/>
      <c r="E13" s="153"/>
      <c r="F13" s="37" t="s">
        <v>12</v>
      </c>
      <c r="G13" s="38" t="s">
        <v>168</v>
      </c>
      <c r="H13" s="33"/>
      <c r="BA13" s="39"/>
      <c r="BB13" s="39"/>
      <c r="BC13" s="39"/>
      <c r="BD13" s="39"/>
      <c r="BE13" s="39"/>
    </row>
    <row r="14" spans="1:57" ht="12.75" customHeight="1" x14ac:dyDescent="0.25">
      <c r="A14" s="40" t="s">
        <v>13</v>
      </c>
      <c r="B14" s="9"/>
      <c r="C14" s="160"/>
      <c r="D14" s="160"/>
      <c r="E14" s="160"/>
      <c r="F14" s="41" t="s">
        <v>14</v>
      </c>
      <c r="G14" s="42"/>
      <c r="H14" s="33"/>
    </row>
    <row r="15" spans="1:57" ht="28.5" customHeight="1" thickBot="1" x14ac:dyDescent="0.3">
      <c r="A15" s="43" t="s">
        <v>15</v>
      </c>
      <c r="B15" s="44"/>
      <c r="C15" s="44"/>
      <c r="D15" s="44"/>
      <c r="E15" s="45"/>
      <c r="F15" s="45"/>
      <c r="G15" s="46"/>
      <c r="H15" s="33"/>
    </row>
    <row r="16" spans="1:57" ht="17.25" customHeight="1" thickBot="1" x14ac:dyDescent="0.35">
      <c r="A16" s="47" t="s">
        <v>16</v>
      </c>
      <c r="B16" s="48"/>
      <c r="C16" s="49"/>
      <c r="D16" s="50"/>
      <c r="E16" s="51"/>
      <c r="F16" s="51"/>
      <c r="G16" s="49"/>
    </row>
    <row r="17" spans="1:10" ht="16" customHeight="1" x14ac:dyDescent="0.25">
      <c r="A17" s="52"/>
      <c r="B17" s="53" t="s">
        <v>17</v>
      </c>
      <c r="C17" s="54">
        <f>HSV</f>
        <v>0</v>
      </c>
      <c r="D17" s="55"/>
      <c r="E17" s="56"/>
      <c r="F17" s="57"/>
      <c r="G17" s="54"/>
    </row>
    <row r="18" spans="1:10" ht="16" customHeight="1" x14ac:dyDescent="0.25">
      <c r="A18" s="52" t="s">
        <v>18</v>
      </c>
      <c r="B18" s="53" t="s">
        <v>19</v>
      </c>
      <c r="C18" s="54">
        <f>PSV</f>
        <v>0</v>
      </c>
      <c r="D18" s="8"/>
      <c r="E18" s="58"/>
      <c r="F18" s="59"/>
      <c r="G18" s="54"/>
    </row>
    <row r="19" spans="1:10" ht="16" customHeight="1" x14ac:dyDescent="0.25">
      <c r="A19" s="52" t="s">
        <v>20</v>
      </c>
      <c r="B19" s="53" t="s">
        <v>21</v>
      </c>
      <c r="C19" s="54">
        <f>Mont</f>
        <v>0</v>
      </c>
      <c r="D19" s="8"/>
      <c r="E19" s="58"/>
      <c r="F19" s="59"/>
      <c r="G19" s="54"/>
    </row>
    <row r="20" spans="1:10" ht="16" customHeight="1" x14ac:dyDescent="0.25">
      <c r="A20" s="60" t="s">
        <v>22</v>
      </c>
      <c r="B20" s="61" t="s">
        <v>23</v>
      </c>
      <c r="C20" s="54">
        <f>Dodavka</f>
        <v>0</v>
      </c>
      <c r="D20" s="8"/>
      <c r="E20" s="58"/>
      <c r="F20" s="59"/>
      <c r="G20" s="54"/>
    </row>
    <row r="21" spans="1:10" ht="16" customHeight="1" x14ac:dyDescent="0.25">
      <c r="A21" s="62" t="s">
        <v>24</v>
      </c>
      <c r="B21" s="53"/>
      <c r="C21" s="54">
        <f>SUM(C17:C20)</f>
        <v>0</v>
      </c>
      <c r="D21" s="8"/>
      <c r="E21" s="58"/>
      <c r="F21" s="59"/>
      <c r="G21" s="54"/>
    </row>
    <row r="22" spans="1:10" ht="16" customHeight="1" x14ac:dyDescent="0.25">
      <c r="A22" s="62"/>
      <c r="B22" s="53"/>
      <c r="C22" s="54"/>
      <c r="D22" s="8"/>
      <c r="E22" s="58"/>
      <c r="F22" s="59"/>
      <c r="G22" s="54"/>
    </row>
    <row r="23" spans="1:10" ht="16" customHeight="1" x14ac:dyDescent="0.25">
      <c r="A23" s="62" t="s">
        <v>25</v>
      </c>
      <c r="B23" s="53"/>
      <c r="C23" s="54">
        <f>HZS</f>
        <v>0</v>
      </c>
      <c r="D23" s="8"/>
      <c r="E23" s="58"/>
      <c r="F23" s="59"/>
      <c r="G23" s="54"/>
    </row>
    <row r="24" spans="1:10" ht="16" customHeight="1" x14ac:dyDescent="0.25">
      <c r="A24" s="63" t="s">
        <v>26</v>
      </c>
      <c r="B24" s="64"/>
      <c r="C24" s="54">
        <f>C21+C23</f>
        <v>0</v>
      </c>
      <c r="D24" s="8"/>
      <c r="E24" s="58"/>
      <c r="F24" s="59"/>
      <c r="G24" s="54"/>
    </row>
    <row r="25" spans="1:10" ht="16" customHeight="1" thickBot="1" x14ac:dyDescent="0.3">
      <c r="A25" s="161" t="s">
        <v>27</v>
      </c>
      <c r="B25" s="162"/>
      <c r="C25" s="65">
        <f>C24+G25</f>
        <v>0</v>
      </c>
      <c r="D25" s="66"/>
      <c r="E25" s="67"/>
      <c r="F25" s="68"/>
      <c r="G25" s="54"/>
    </row>
    <row r="26" spans="1:10" ht="13" x14ac:dyDescent="0.3">
      <c r="A26" s="69" t="s">
        <v>28</v>
      </c>
      <c r="B26" s="70"/>
      <c r="C26" s="71"/>
      <c r="D26" s="70" t="s">
        <v>29</v>
      </c>
      <c r="E26" s="70"/>
      <c r="F26" s="72" t="s">
        <v>30</v>
      </c>
      <c r="G26" s="73"/>
    </row>
    <row r="27" spans="1:10" x14ac:dyDescent="0.25">
      <c r="A27" s="63" t="s">
        <v>31</v>
      </c>
      <c r="B27" s="64"/>
      <c r="C27" s="74"/>
      <c r="D27" s="64" t="s">
        <v>31</v>
      </c>
      <c r="E27" s="75"/>
      <c r="F27" s="76" t="s">
        <v>31</v>
      </c>
      <c r="G27" s="77"/>
    </row>
    <row r="28" spans="1:10" ht="37.5" customHeight="1" x14ac:dyDescent="0.25">
      <c r="A28" s="63" t="s">
        <v>32</v>
      </c>
      <c r="B28" s="78"/>
      <c r="C28" s="74"/>
      <c r="D28" s="64" t="s">
        <v>32</v>
      </c>
      <c r="E28" s="75"/>
      <c r="F28" s="76" t="s">
        <v>32</v>
      </c>
      <c r="G28" s="77"/>
    </row>
    <row r="29" spans="1:10" x14ac:dyDescent="0.25">
      <c r="A29" s="63"/>
      <c r="B29" s="79"/>
      <c r="C29" s="74"/>
      <c r="D29" s="64"/>
      <c r="E29" s="75"/>
      <c r="F29" s="76"/>
      <c r="G29" s="77"/>
    </row>
    <row r="30" spans="1:10" x14ac:dyDescent="0.25">
      <c r="A30" s="63" t="s">
        <v>33</v>
      </c>
      <c r="B30" s="64"/>
      <c r="C30" s="74"/>
      <c r="D30" s="76" t="s">
        <v>34</v>
      </c>
      <c r="E30" s="74"/>
      <c r="F30" s="80" t="s">
        <v>34</v>
      </c>
      <c r="G30" s="77"/>
    </row>
    <row r="31" spans="1:10" ht="69" customHeight="1" x14ac:dyDescent="0.25">
      <c r="A31" s="63"/>
      <c r="B31" s="64"/>
      <c r="C31" s="81"/>
      <c r="D31" s="82"/>
      <c r="E31" s="81"/>
      <c r="F31" s="64"/>
      <c r="G31" s="77"/>
    </row>
    <row r="32" spans="1:10" ht="15.5" x14ac:dyDescent="0.35">
      <c r="A32" s="83" t="s">
        <v>35</v>
      </c>
      <c r="B32" s="84"/>
      <c r="C32" s="85">
        <v>21</v>
      </c>
      <c r="D32" s="84" t="s">
        <v>36</v>
      </c>
      <c r="E32" s="86"/>
      <c r="F32" s="163">
        <f>C25-F34</f>
        <v>0</v>
      </c>
      <c r="G32" s="164"/>
      <c r="J32" s="39"/>
    </row>
    <row r="33" spans="1:8" ht="15.5" x14ac:dyDescent="0.35">
      <c r="A33" s="83" t="s">
        <v>37</v>
      </c>
      <c r="B33" s="84"/>
      <c r="C33" s="85">
        <v>21</v>
      </c>
      <c r="D33" s="84" t="s">
        <v>38</v>
      </c>
      <c r="E33" s="86"/>
      <c r="F33" s="163">
        <f>ROUND(PRODUCT(F32,C33/100),0)</f>
        <v>0</v>
      </c>
      <c r="G33" s="164"/>
    </row>
    <row r="34" spans="1:8" x14ac:dyDescent="0.25">
      <c r="A34" s="83" t="s">
        <v>35</v>
      </c>
      <c r="B34" s="84"/>
      <c r="C34" s="85">
        <v>0</v>
      </c>
      <c r="D34" s="84" t="s">
        <v>38</v>
      </c>
      <c r="E34" s="86"/>
      <c r="F34" s="155">
        <v>0</v>
      </c>
      <c r="G34" s="156"/>
    </row>
    <row r="35" spans="1:8" x14ac:dyDescent="0.25">
      <c r="A35" s="83" t="s">
        <v>37</v>
      </c>
      <c r="B35" s="87"/>
      <c r="C35" s="88">
        <f>SazbaDPH2</f>
        <v>0</v>
      </c>
      <c r="D35" s="84" t="s">
        <v>38</v>
      </c>
      <c r="E35" s="59"/>
      <c r="F35" s="155">
        <f>ROUND(PRODUCT(F34,C35/100),0)</f>
        <v>0</v>
      </c>
      <c r="G35" s="156"/>
    </row>
    <row r="36" spans="1:8" s="92" customFormat="1" ht="19.5" customHeight="1" thickBot="1" x14ac:dyDescent="0.4">
      <c r="A36" s="89" t="s">
        <v>39</v>
      </c>
      <c r="B36" s="90"/>
      <c r="C36" s="90"/>
      <c r="D36" s="90"/>
      <c r="E36" s="91"/>
      <c r="F36" s="157">
        <f>ROUND(SUM(F32:F35),0)</f>
        <v>0</v>
      </c>
      <c r="G36" s="158"/>
    </row>
    <row r="38" spans="1:8" x14ac:dyDescent="0.25">
      <c r="A38" s="93" t="s">
        <v>40</v>
      </c>
      <c r="B38" s="93"/>
      <c r="C38" s="93"/>
      <c r="D38" s="93"/>
      <c r="E38" s="93"/>
      <c r="F38" s="93"/>
      <c r="G38" s="93"/>
      <c r="H38" t="s">
        <v>3</v>
      </c>
    </row>
    <row r="39" spans="1:8" ht="14.25" customHeight="1" x14ac:dyDescent="0.25">
      <c r="A39" s="93"/>
      <c r="B39" s="159" t="s">
        <v>78</v>
      </c>
      <c r="C39" s="159"/>
      <c r="D39" s="159"/>
      <c r="E39" s="159"/>
      <c r="F39" s="159"/>
      <c r="G39" s="159"/>
      <c r="H39" t="s">
        <v>3</v>
      </c>
    </row>
    <row r="40" spans="1:8" ht="12.75" customHeight="1" x14ac:dyDescent="0.25">
      <c r="A40" s="94"/>
      <c r="B40" s="159"/>
      <c r="C40" s="159"/>
      <c r="D40" s="159"/>
      <c r="E40" s="159"/>
      <c r="F40" s="159"/>
      <c r="G40" s="159"/>
      <c r="H40" t="s">
        <v>3</v>
      </c>
    </row>
    <row r="41" spans="1:8" x14ac:dyDescent="0.25">
      <c r="A41" s="94"/>
      <c r="B41" s="159"/>
      <c r="C41" s="159"/>
      <c r="D41" s="159"/>
      <c r="E41" s="159"/>
      <c r="F41" s="159"/>
      <c r="G41" s="159"/>
      <c r="H41" t="s">
        <v>3</v>
      </c>
    </row>
    <row r="42" spans="1:8" x14ac:dyDescent="0.25">
      <c r="A42" s="94"/>
      <c r="B42" s="159"/>
      <c r="C42" s="159"/>
      <c r="D42" s="159"/>
      <c r="E42" s="159"/>
      <c r="F42" s="159"/>
      <c r="G42" s="159"/>
      <c r="H42" t="s">
        <v>3</v>
      </c>
    </row>
    <row r="43" spans="1:8" x14ac:dyDescent="0.25">
      <c r="A43" s="94"/>
      <c r="B43" s="159"/>
      <c r="C43" s="159"/>
      <c r="D43" s="159"/>
      <c r="E43" s="159"/>
      <c r="F43" s="159"/>
      <c r="G43" s="159"/>
      <c r="H43" t="s">
        <v>3</v>
      </c>
    </row>
    <row r="44" spans="1:8" x14ac:dyDescent="0.25">
      <c r="A44" s="94"/>
      <c r="B44" s="159"/>
      <c r="C44" s="159"/>
      <c r="D44" s="159"/>
      <c r="E44" s="159"/>
      <c r="F44" s="159"/>
      <c r="G44" s="159"/>
      <c r="H44" t="s">
        <v>3</v>
      </c>
    </row>
    <row r="45" spans="1:8" ht="0.75" customHeight="1" x14ac:dyDescent="0.25">
      <c r="A45" s="94"/>
      <c r="B45" s="159"/>
      <c r="C45" s="159"/>
      <c r="D45" s="159"/>
      <c r="E45" s="159"/>
      <c r="F45" s="159"/>
      <c r="G45" s="159"/>
      <c r="H45" t="s">
        <v>3</v>
      </c>
    </row>
    <row r="46" spans="1:8" x14ac:dyDescent="0.25">
      <c r="B46" s="159"/>
      <c r="C46" s="159"/>
      <c r="D46" s="159"/>
      <c r="E46" s="159"/>
      <c r="F46" s="159"/>
      <c r="G46" s="159"/>
    </row>
    <row r="47" spans="1:8" ht="12.75" customHeight="1" x14ac:dyDescent="0.25">
      <c r="B47" s="159"/>
      <c r="C47" s="159"/>
      <c r="D47" s="159"/>
      <c r="E47" s="159"/>
      <c r="F47" s="159"/>
      <c r="G47" s="159"/>
    </row>
    <row r="48" spans="1:8" x14ac:dyDescent="0.25">
      <c r="B48" s="159"/>
      <c r="C48" s="159"/>
      <c r="D48" s="159"/>
      <c r="E48" s="159"/>
      <c r="F48" s="159"/>
      <c r="G48" s="159"/>
    </row>
    <row r="100" spans="3:3" x14ac:dyDescent="0.25">
      <c r="C100" t="s">
        <v>63</v>
      </c>
    </row>
  </sheetData>
  <sheetProtection algorithmName="SHA-512" hashValue="C1MfuAPxNysTpIdCXH5yPMOgzTzxwsfioswZYamaJzXg4Vz20/txUGAwzgxwelW0wJDsGhBGZjcE0VNr+ZzKeg==" saltValue="3rEl45iBcwY81Qm9xZ5Dkg==" spinCount="100000" sheet="1"/>
  <mergeCells count="12">
    <mergeCell ref="C10:E10"/>
    <mergeCell ref="C12:E12"/>
    <mergeCell ref="C14:E14"/>
    <mergeCell ref="A25:B25"/>
    <mergeCell ref="F32:G32"/>
    <mergeCell ref="F33:G33"/>
    <mergeCell ref="C11:E11"/>
    <mergeCell ref="C13:E13"/>
    <mergeCell ref="F34:G34"/>
    <mergeCell ref="F35:G35"/>
    <mergeCell ref="F36:G36"/>
    <mergeCell ref="B39:G48"/>
  </mergeCells>
  <phoneticPr fontId="0" type="noConversion"/>
  <printOptions horizontalCentered="1"/>
  <pageMargins left="0.19685039370078741" right="0.19685039370078741" top="0.59055118110236227" bottom="0.39370078740157483" header="0.19685039370078741" footer="0.31496062992125984"/>
  <pageSetup paperSize="9" scale="85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N102"/>
  <sheetViews>
    <sheetView view="pageBreakPreview" zoomScale="130" zoomScaleNormal="100" zoomScaleSheetLayoutView="130" workbookViewId="0">
      <pane ySplit="9" topLeftCell="A10" activePane="bottomLeft" state="frozen"/>
      <selection pane="bottomLeft" activeCell="D30" sqref="D29:D30"/>
    </sheetView>
  </sheetViews>
  <sheetFormatPr defaultRowHeight="12.5" x14ac:dyDescent="0.25"/>
  <cols>
    <col min="1" max="1" width="7.54296875" customWidth="1"/>
    <col min="2" max="2" width="6.1796875" customWidth="1"/>
    <col min="3" max="3" width="11.453125" customWidth="1"/>
    <col min="4" max="4" width="28.1796875" customWidth="1"/>
    <col min="5" max="5" width="11.26953125" customWidth="1"/>
    <col min="6" max="6" width="10.81640625" customWidth="1"/>
    <col min="7" max="7" width="11" customWidth="1"/>
    <col min="8" max="8" width="11.1796875" customWidth="1"/>
    <col min="9" max="9" width="10.7265625" customWidth="1"/>
    <col min="10" max="10" width="10.1796875" bestFit="1" customWidth="1"/>
    <col min="11" max="11" width="11.26953125" customWidth="1"/>
    <col min="12" max="12" width="13.81640625" customWidth="1"/>
    <col min="13" max="13" width="10.1796875" customWidth="1"/>
    <col min="14" max="14" width="15.453125" customWidth="1"/>
  </cols>
  <sheetData>
    <row r="1" spans="1:12" ht="13.5" thickTop="1" x14ac:dyDescent="0.3">
      <c r="A1" s="165" t="s">
        <v>69</v>
      </c>
      <c r="B1" s="166"/>
      <c r="C1" s="141" t="str">
        <f>nazevobjektu</f>
        <v>Úprava povrchů a technologií 2 porodních 
a sekčního sálu včetně</v>
      </c>
      <c r="D1" s="95"/>
      <c r="E1" s="96"/>
      <c r="F1" s="95"/>
      <c r="G1" s="97" t="str">
        <f>Zařazení</f>
        <v>Výkaz výměr</v>
      </c>
      <c r="H1" s="124"/>
      <c r="I1" s="98"/>
    </row>
    <row r="2" spans="1:12" ht="13" x14ac:dyDescent="0.3">
      <c r="A2" s="125"/>
      <c r="B2" s="126"/>
      <c r="C2" s="142" t="str">
        <f>'Krycí list'!C6</f>
        <v xml:space="preserve">zázemí (povrchy, rozvody, 
vzduchotechnika, klimatizace) - PD,             </v>
      </c>
      <c r="D2" s="127"/>
      <c r="E2" s="128"/>
      <c r="F2" s="127"/>
      <c r="G2" s="129" t="str">
        <f>soustava</f>
        <v>D.1.4a</v>
      </c>
      <c r="H2" s="130"/>
      <c r="I2" s="131"/>
    </row>
    <row r="3" spans="1:12" ht="13" x14ac:dyDescent="0.3">
      <c r="A3" s="125"/>
      <c r="B3" s="126"/>
      <c r="C3" s="142" t="str">
        <f>'Krycí list'!C7</f>
        <v xml:space="preserve">Nemocnice Rychnov nad Kněžnou
</v>
      </c>
      <c r="D3" s="127"/>
      <c r="E3" s="128"/>
      <c r="F3" s="127"/>
      <c r="G3" s="129" t="str">
        <f>Profese</f>
        <v>VZT + CHL</v>
      </c>
      <c r="H3" s="130"/>
      <c r="I3" s="131"/>
    </row>
    <row r="4" spans="1:12" ht="13.5" thickBot="1" x14ac:dyDescent="0.35">
      <c r="A4" s="167" t="s">
        <v>41</v>
      </c>
      <c r="B4" s="168"/>
      <c r="C4" s="99" t="str">
        <f>nazevstavby</f>
        <v>Pavilon DIGP</v>
      </c>
      <c r="D4" s="100"/>
      <c r="E4" s="101"/>
      <c r="F4" s="100"/>
      <c r="G4" s="169"/>
      <c r="H4" s="170"/>
      <c r="I4" s="171"/>
    </row>
    <row r="5" spans="1:12" ht="13" thickTop="1" x14ac:dyDescent="0.25">
      <c r="A5" s="75"/>
      <c r="B5" s="75"/>
      <c r="C5" s="75"/>
      <c r="D5" s="75"/>
      <c r="E5" s="75"/>
      <c r="F5" s="64"/>
      <c r="G5" s="75"/>
      <c r="H5" s="75"/>
      <c r="I5" s="75"/>
    </row>
    <row r="6" spans="1:12" ht="19.5" customHeight="1" x14ac:dyDescent="0.4">
      <c r="A6" s="102" t="s">
        <v>42</v>
      </c>
      <c r="B6" s="103"/>
      <c r="C6" s="103"/>
      <c r="D6" s="103"/>
      <c r="E6" s="104"/>
      <c r="F6" s="103"/>
      <c r="G6" s="103"/>
      <c r="H6" s="103"/>
      <c r="I6" s="103"/>
    </row>
    <row r="7" spans="1:12" ht="13.5" customHeight="1" x14ac:dyDescent="0.4">
      <c r="A7" s="102"/>
      <c r="B7" s="103"/>
      <c r="C7" s="103"/>
      <c r="D7" s="103"/>
      <c r="E7" s="104"/>
      <c r="F7" s="103"/>
      <c r="G7" s="103"/>
      <c r="H7" s="103"/>
      <c r="I7" s="103"/>
    </row>
    <row r="8" spans="1:12" ht="13.5" thickBot="1" x14ac:dyDescent="0.35">
      <c r="A8" s="139" t="s">
        <v>172</v>
      </c>
      <c r="B8" s="75"/>
      <c r="C8" s="75"/>
      <c r="D8" s="75"/>
      <c r="E8" s="75"/>
      <c r="F8" s="75"/>
      <c r="G8" s="75"/>
      <c r="H8" s="75"/>
      <c r="I8" s="75"/>
    </row>
    <row r="9" spans="1:12" s="33" customFormat="1" ht="13.5" thickBot="1" x14ac:dyDescent="0.35">
      <c r="A9" s="105"/>
      <c r="B9" s="106" t="s">
        <v>43</v>
      </c>
      <c r="C9" s="106"/>
      <c r="D9" s="107"/>
      <c r="E9" s="108" t="s">
        <v>44</v>
      </c>
      <c r="F9" s="109" t="s">
        <v>45</v>
      </c>
      <c r="G9" s="109" t="s">
        <v>46</v>
      </c>
      <c r="H9" s="109" t="s">
        <v>47</v>
      </c>
      <c r="I9" s="110" t="s">
        <v>25</v>
      </c>
    </row>
    <row r="10" spans="1:12" s="33" customFormat="1" x14ac:dyDescent="0.25">
      <c r="A10" s="149" t="str">
        <f>Položky!B9</f>
        <v>1.</v>
      </c>
      <c r="B10" s="132" t="str">
        <f>Položky!C9</f>
        <v>Zařízení č. 1 - Operační sál porodní</v>
      </c>
      <c r="C10" s="133"/>
      <c r="D10" s="134"/>
      <c r="E10" s="121">
        <f>Položky!G140</f>
        <v>0</v>
      </c>
      <c r="F10" s="122">
        <f>Položky!G141-E10-H10-I10</f>
        <v>0</v>
      </c>
      <c r="G10" s="122">
        <v>0</v>
      </c>
      <c r="H10" s="122">
        <f>Položky!G137+Položky!G138</f>
        <v>0</v>
      </c>
      <c r="I10" s="123">
        <f>Položky!G139</f>
        <v>0</v>
      </c>
      <c r="J10" s="138">
        <f>E10+F10+H10+I10</f>
        <v>0</v>
      </c>
      <c r="K10" s="146"/>
    </row>
    <row r="11" spans="1:12" s="33" customFormat="1" x14ac:dyDescent="0.25">
      <c r="A11" s="149" t="str">
        <f>Položky!B142</f>
        <v>1A.</v>
      </c>
      <c r="B11" s="132" t="str">
        <f>Položky!C142</f>
        <v>Zařízení č. 1A - Operační sál porodní - vlhčení</v>
      </c>
      <c r="C11" s="133"/>
      <c r="D11" s="134"/>
      <c r="E11" s="121">
        <f>Položky!G160</f>
        <v>0</v>
      </c>
      <c r="F11" s="122">
        <f>Položky!G161-E11-H11-I11</f>
        <v>0</v>
      </c>
      <c r="G11" s="122">
        <v>0</v>
      </c>
      <c r="H11" s="122">
        <f>Položky!G158</f>
        <v>0</v>
      </c>
      <c r="I11" s="123">
        <f>Položky!G159</f>
        <v>0</v>
      </c>
      <c r="J11" s="138">
        <f>E11+F11+H11+I11</f>
        <v>0</v>
      </c>
      <c r="K11" s="146"/>
    </row>
    <row r="12" spans="1:12" s="30" customFormat="1" x14ac:dyDescent="0.25">
      <c r="A12" s="149" t="str">
        <f>Položky!B162</f>
        <v>1B.</v>
      </c>
      <c r="B12" s="132" t="str">
        <f>Položky!C162</f>
        <v>Zařízení č. 1B - Operační sál - chlazení</v>
      </c>
      <c r="C12" s="133"/>
      <c r="D12" s="134"/>
      <c r="E12" s="121">
        <f>Položky!G187</f>
        <v>0</v>
      </c>
      <c r="F12" s="122">
        <f>Položky!G188-E12-H12-I12</f>
        <v>0</v>
      </c>
      <c r="G12" s="122">
        <v>0</v>
      </c>
      <c r="H12" s="122">
        <f>Položky!G185</f>
        <v>0</v>
      </c>
      <c r="I12" s="123">
        <f>Položky!G186</f>
        <v>0</v>
      </c>
      <c r="J12" s="138">
        <f>E12+F12+H12+I12</f>
        <v>0</v>
      </c>
      <c r="K12" s="146"/>
    </row>
    <row r="13" spans="1:12" s="30" customFormat="1" x14ac:dyDescent="0.25">
      <c r="A13" s="149" t="str">
        <f>Položky!B189</f>
        <v>1C.</v>
      </c>
      <c r="B13" s="132" t="str">
        <f>Položky!C189</f>
        <v>Zařízení č. 1C - Operační sál porodní - chlazení</v>
      </c>
      <c r="C13" s="133"/>
      <c r="D13" s="134"/>
      <c r="E13" s="121">
        <f>Položky!G214</f>
        <v>0</v>
      </c>
      <c r="F13" s="122">
        <f>Položky!G215-E13-H13-I13</f>
        <v>0</v>
      </c>
      <c r="G13" s="122">
        <v>0</v>
      </c>
      <c r="H13" s="122">
        <f>Položky!G212</f>
        <v>0</v>
      </c>
      <c r="I13" s="123">
        <f>Položky!G213</f>
        <v>0</v>
      </c>
      <c r="J13" s="138">
        <f>E13+F13+H13+I13</f>
        <v>0</v>
      </c>
      <c r="K13" s="146"/>
    </row>
    <row r="14" spans="1:12" s="30" customFormat="1" ht="13" x14ac:dyDescent="0.3">
      <c r="A14" s="149" t="str">
        <f>Položky!B216</f>
        <v>K1.</v>
      </c>
      <c r="B14" s="132" t="str">
        <f>Položky!C216</f>
        <v>Zařízení č. K1 - Rozvodna UPS m.č. 506b</v>
      </c>
      <c r="C14" s="133"/>
      <c r="D14" s="134"/>
      <c r="E14" s="121">
        <f>Položky!G237</f>
        <v>0</v>
      </c>
      <c r="F14" s="122">
        <f>Položky!G238-E14-H14-I14</f>
        <v>0</v>
      </c>
      <c r="G14" s="122">
        <v>0</v>
      </c>
      <c r="H14" s="122">
        <f>Položky!G235</f>
        <v>0</v>
      </c>
      <c r="I14" s="123">
        <f>Položky!G236</f>
        <v>0</v>
      </c>
      <c r="J14" s="138">
        <f>E14+F14+H14+I14</f>
        <v>0</v>
      </c>
      <c r="K14" s="147"/>
      <c r="L14" s="33"/>
    </row>
    <row r="15" spans="1:12" s="30" customFormat="1" ht="13" x14ac:dyDescent="0.3">
      <c r="A15" s="149" t="str">
        <f>Položky!B239</f>
        <v>T1.</v>
      </c>
      <c r="B15" s="132" t="str">
        <f>Položky!C239</f>
        <v>Zařízení č. T1 - Strojovna VZT 7.NP</v>
      </c>
      <c r="C15" s="133"/>
      <c r="D15" s="134"/>
      <c r="E15" s="121">
        <f>Položky!G257</f>
        <v>0</v>
      </c>
      <c r="F15" s="122">
        <f>Položky!G258-E15-H15-I15</f>
        <v>0</v>
      </c>
      <c r="G15" s="122">
        <v>0</v>
      </c>
      <c r="H15" s="122">
        <f>Položky!G255</f>
        <v>0</v>
      </c>
      <c r="I15" s="123">
        <f>Položky!G256</f>
        <v>0</v>
      </c>
      <c r="J15" s="138">
        <f t="shared" ref="J15:J20" si="0">E15+F15+H15+I15</f>
        <v>0</v>
      </c>
      <c r="K15" s="147"/>
      <c r="L15" s="151"/>
    </row>
    <row r="16" spans="1:12" s="30" customFormat="1" ht="13" x14ac:dyDescent="0.3">
      <c r="A16" s="149" t="str">
        <f>Položky!B259</f>
        <v>800.</v>
      </c>
      <c r="B16" s="132" t="str">
        <f>Položky!C259</f>
        <v>Likvidace zdroje chladu pro OS</v>
      </c>
      <c r="C16" s="133"/>
      <c r="D16" s="134"/>
      <c r="E16" s="135">
        <v>0</v>
      </c>
      <c r="F16" s="122">
        <f>Položky!G265</f>
        <v>0</v>
      </c>
      <c r="G16" s="136">
        <v>0</v>
      </c>
      <c r="H16" s="136">
        <v>0</v>
      </c>
      <c r="I16" s="137">
        <v>0</v>
      </c>
      <c r="J16" s="138">
        <f t="shared" si="0"/>
        <v>0</v>
      </c>
      <c r="K16" s="147"/>
      <c r="L16" s="151"/>
    </row>
    <row r="17" spans="1:14" s="30" customFormat="1" ht="13" x14ac:dyDescent="0.3">
      <c r="A17" s="149" t="str">
        <f>Položky!B266</f>
        <v>850.</v>
      </c>
      <c r="B17" s="132" t="str">
        <f>Položky!C266</f>
        <v>Demontáže včetně ekologické likvidace</v>
      </c>
      <c r="C17" s="133"/>
      <c r="D17" s="134"/>
      <c r="E17" s="135">
        <v>0</v>
      </c>
      <c r="F17" s="122">
        <f>Položky!G273</f>
        <v>0</v>
      </c>
      <c r="G17" s="136">
        <v>0</v>
      </c>
      <c r="H17" s="136">
        <v>0</v>
      </c>
      <c r="I17" s="137">
        <v>0</v>
      </c>
      <c r="J17" s="138">
        <f t="shared" si="0"/>
        <v>0</v>
      </c>
      <c r="K17" s="147"/>
      <c r="L17" s="151"/>
    </row>
    <row r="18" spans="1:14" s="30" customFormat="1" ht="13" x14ac:dyDescent="0.3">
      <c r="A18" s="149" t="str">
        <f>Položky!B274</f>
        <v>900.</v>
      </c>
      <c r="B18" s="132" t="str">
        <f>Položky!C274</f>
        <v>Nová montáž pro úpravy a přeložky stávající VZT</v>
      </c>
      <c r="C18" s="133"/>
      <c r="D18" s="134"/>
      <c r="E18" s="121">
        <f>Položky!G281</f>
        <v>0</v>
      </c>
      <c r="F18" s="122">
        <f>Položky!G282-E18-H18-I18</f>
        <v>0</v>
      </c>
      <c r="G18" s="122">
        <v>0</v>
      </c>
      <c r="H18" s="122">
        <f>Položky!G279</f>
        <v>0</v>
      </c>
      <c r="I18" s="123">
        <f>Položky!G280</f>
        <v>0</v>
      </c>
      <c r="J18" s="138">
        <f t="shared" si="0"/>
        <v>0</v>
      </c>
      <c r="K18" s="147"/>
      <c r="L18" s="151"/>
    </row>
    <row r="19" spans="1:14" s="33" customFormat="1" ht="13.5" thickBot="1" x14ac:dyDescent="0.35">
      <c r="A19" s="149" t="str">
        <f>Položky!B283</f>
        <v>999.</v>
      </c>
      <c r="B19" s="132" t="str">
        <f>Položky!C283</f>
        <v>Ostatní položky</v>
      </c>
      <c r="C19" s="133"/>
      <c r="D19" s="134"/>
      <c r="E19" s="135">
        <v>0</v>
      </c>
      <c r="F19" s="122">
        <f>Položky!G293</f>
        <v>0</v>
      </c>
      <c r="G19" s="136">
        <v>0</v>
      </c>
      <c r="H19" s="136">
        <v>0</v>
      </c>
      <c r="I19" s="137">
        <v>0</v>
      </c>
      <c r="J19" s="138">
        <f t="shared" si="0"/>
        <v>0</v>
      </c>
      <c r="K19" s="148"/>
      <c r="L19" s="144"/>
      <c r="M19" s="150"/>
      <c r="N19" s="138"/>
    </row>
    <row r="20" spans="1:14" s="117" customFormat="1" ht="13.5" thickBot="1" x14ac:dyDescent="0.35">
      <c r="A20" s="111"/>
      <c r="B20" s="112" t="s">
        <v>48</v>
      </c>
      <c r="C20" s="112"/>
      <c r="D20" s="113"/>
      <c r="E20" s="114">
        <f>SUM(E10:E19)</f>
        <v>0</v>
      </c>
      <c r="F20" s="115">
        <f>SUM(F10:F19)</f>
        <v>0</v>
      </c>
      <c r="G20" s="115">
        <f>SUM(G10:G19)</f>
        <v>0</v>
      </c>
      <c r="H20" s="115">
        <f>SUM(H10:H19)</f>
        <v>0</v>
      </c>
      <c r="I20" s="116">
        <f>SUM(I10:I19)</f>
        <v>0</v>
      </c>
      <c r="J20" s="143">
        <f t="shared" si="0"/>
        <v>0</v>
      </c>
      <c r="K20" s="143"/>
      <c r="L20" s="145"/>
      <c r="M20" s="145"/>
      <c r="N20" s="145"/>
    </row>
    <row r="21" spans="1:14" x14ac:dyDescent="0.25">
      <c r="A21" s="64"/>
      <c r="B21" s="64"/>
      <c r="C21" s="64"/>
      <c r="D21" s="64"/>
      <c r="E21" s="64"/>
      <c r="F21" s="64"/>
      <c r="G21" s="64"/>
      <c r="H21" s="64"/>
      <c r="I21" s="64"/>
    </row>
    <row r="22" spans="1:14" ht="13" x14ac:dyDescent="0.3">
      <c r="B22" s="117"/>
      <c r="F22" s="118"/>
      <c r="G22" s="119"/>
      <c r="H22" s="119"/>
      <c r="I22" s="120"/>
      <c r="J22" s="39"/>
    </row>
    <row r="23" spans="1:14" x14ac:dyDescent="0.25">
      <c r="F23" s="118"/>
      <c r="G23" s="119"/>
      <c r="H23" s="119"/>
      <c r="I23" s="120"/>
    </row>
    <row r="24" spans="1:14" x14ac:dyDescent="0.25">
      <c r="F24" s="118"/>
      <c r="G24" s="119"/>
      <c r="H24" s="119"/>
      <c r="I24" s="120"/>
      <c r="J24" s="39"/>
    </row>
    <row r="25" spans="1:14" x14ac:dyDescent="0.25">
      <c r="F25" s="118"/>
      <c r="G25" s="119"/>
      <c r="H25" s="119"/>
      <c r="I25" s="120"/>
    </row>
    <row r="26" spans="1:14" x14ac:dyDescent="0.25">
      <c r="F26" s="118"/>
      <c r="G26" s="119"/>
      <c r="H26" s="119"/>
      <c r="I26" s="120"/>
    </row>
    <row r="27" spans="1:14" x14ac:dyDescent="0.25">
      <c r="F27" s="118"/>
      <c r="G27" s="119"/>
      <c r="H27" s="119"/>
      <c r="I27" s="120"/>
    </row>
    <row r="28" spans="1:14" x14ac:dyDescent="0.25">
      <c r="F28" s="118"/>
      <c r="G28" s="119"/>
      <c r="H28" s="119"/>
      <c r="I28" s="120"/>
    </row>
    <row r="29" spans="1:14" x14ac:dyDescent="0.25">
      <c r="F29" s="118"/>
      <c r="G29" s="119"/>
      <c r="H29" s="119"/>
      <c r="I29" s="120"/>
    </row>
    <row r="30" spans="1:14" x14ac:dyDescent="0.25">
      <c r="F30" s="118"/>
      <c r="G30" s="119"/>
      <c r="H30" s="119"/>
      <c r="I30" s="120"/>
    </row>
    <row r="31" spans="1:14" x14ac:dyDescent="0.25">
      <c r="F31" s="118"/>
      <c r="G31" s="119"/>
      <c r="H31" s="119"/>
      <c r="I31" s="120"/>
    </row>
    <row r="32" spans="1:14" x14ac:dyDescent="0.25">
      <c r="F32" s="118"/>
      <c r="G32" s="119"/>
      <c r="H32" s="119"/>
      <c r="I32" s="120"/>
    </row>
    <row r="33" spans="6:9" x14ac:dyDescent="0.25">
      <c r="F33" s="118"/>
      <c r="G33" s="119"/>
      <c r="H33" s="119"/>
      <c r="I33" s="120"/>
    </row>
    <row r="34" spans="6:9" x14ac:dyDescent="0.25">
      <c r="F34" s="118"/>
      <c r="G34" s="119"/>
      <c r="H34" s="119"/>
      <c r="I34" s="120"/>
    </row>
    <row r="35" spans="6:9" x14ac:dyDescent="0.25">
      <c r="F35" s="118"/>
      <c r="G35" s="119"/>
      <c r="H35" s="119"/>
      <c r="I35" s="120"/>
    </row>
    <row r="36" spans="6:9" x14ac:dyDescent="0.25">
      <c r="F36" s="118"/>
      <c r="G36" s="119"/>
      <c r="H36" s="119"/>
      <c r="I36" s="120"/>
    </row>
    <row r="37" spans="6:9" x14ac:dyDescent="0.25">
      <c r="F37" s="118"/>
      <c r="G37" s="119"/>
      <c r="H37" s="119"/>
      <c r="I37" s="120"/>
    </row>
    <row r="38" spans="6:9" x14ac:dyDescent="0.25">
      <c r="F38" s="118"/>
      <c r="G38" s="119"/>
      <c r="H38" s="119"/>
      <c r="I38" s="120"/>
    </row>
    <row r="39" spans="6:9" x14ac:dyDescent="0.25">
      <c r="F39" s="118"/>
      <c r="G39" s="119"/>
      <c r="H39" s="119"/>
      <c r="I39" s="120"/>
    </row>
    <row r="40" spans="6:9" x14ac:dyDescent="0.25">
      <c r="F40" s="118"/>
      <c r="G40" s="119"/>
      <c r="H40" s="119"/>
      <c r="I40" s="120"/>
    </row>
    <row r="41" spans="6:9" x14ac:dyDescent="0.25">
      <c r="F41" s="118"/>
      <c r="G41" s="119"/>
      <c r="H41" s="119"/>
      <c r="I41" s="120"/>
    </row>
    <row r="42" spans="6:9" x14ac:dyDescent="0.25">
      <c r="F42" s="118"/>
      <c r="G42" s="119"/>
      <c r="H42" s="119"/>
      <c r="I42" s="120"/>
    </row>
    <row r="43" spans="6:9" x14ac:dyDescent="0.25">
      <c r="F43" s="118"/>
      <c r="G43" s="119"/>
      <c r="H43" s="119"/>
      <c r="I43" s="120"/>
    </row>
    <row r="44" spans="6:9" x14ac:dyDescent="0.25">
      <c r="F44" s="118"/>
      <c r="G44" s="119"/>
      <c r="H44" s="119"/>
      <c r="I44" s="120"/>
    </row>
    <row r="45" spans="6:9" x14ac:dyDescent="0.25">
      <c r="F45" s="118"/>
      <c r="G45" s="119"/>
      <c r="H45" s="119"/>
      <c r="I45" s="120"/>
    </row>
    <row r="46" spans="6:9" x14ac:dyDescent="0.25">
      <c r="F46" s="118"/>
      <c r="G46" s="119"/>
      <c r="H46" s="119"/>
      <c r="I46" s="120"/>
    </row>
    <row r="47" spans="6:9" x14ac:dyDescent="0.25">
      <c r="F47" s="118"/>
      <c r="G47" s="119"/>
      <c r="H47" s="119"/>
      <c r="I47" s="120"/>
    </row>
    <row r="48" spans="6:9" x14ac:dyDescent="0.25">
      <c r="F48" s="118"/>
      <c r="G48" s="119"/>
      <c r="H48" s="119"/>
      <c r="I48" s="120"/>
    </row>
    <row r="49" spans="6:9" x14ac:dyDescent="0.25">
      <c r="F49" s="118"/>
      <c r="G49" s="119"/>
      <c r="H49" s="119"/>
      <c r="I49" s="120"/>
    </row>
    <row r="50" spans="6:9" x14ac:dyDescent="0.25">
      <c r="F50" s="118"/>
      <c r="G50" s="119"/>
      <c r="H50" s="119"/>
      <c r="I50" s="120"/>
    </row>
    <row r="51" spans="6:9" x14ac:dyDescent="0.25">
      <c r="F51" s="118"/>
      <c r="G51" s="119"/>
      <c r="H51" s="119"/>
      <c r="I51" s="120"/>
    </row>
    <row r="52" spans="6:9" x14ac:dyDescent="0.25">
      <c r="F52" s="118"/>
      <c r="G52" s="119"/>
      <c r="H52" s="119"/>
      <c r="I52" s="120"/>
    </row>
    <row r="53" spans="6:9" x14ac:dyDescent="0.25">
      <c r="F53" s="118"/>
      <c r="G53" s="119"/>
      <c r="H53" s="119"/>
      <c r="I53" s="120"/>
    </row>
    <row r="54" spans="6:9" x14ac:dyDescent="0.25">
      <c r="F54" s="118"/>
      <c r="G54" s="119"/>
      <c r="H54" s="119"/>
      <c r="I54" s="120"/>
    </row>
    <row r="55" spans="6:9" x14ac:dyDescent="0.25">
      <c r="F55" s="118"/>
      <c r="G55" s="119"/>
      <c r="H55" s="119"/>
      <c r="I55" s="120"/>
    </row>
    <row r="56" spans="6:9" x14ac:dyDescent="0.25">
      <c r="F56" s="118"/>
      <c r="G56" s="119"/>
      <c r="H56" s="119"/>
      <c r="I56" s="120"/>
    </row>
    <row r="57" spans="6:9" x14ac:dyDescent="0.25">
      <c r="F57" s="118"/>
      <c r="G57" s="119"/>
      <c r="H57" s="119"/>
      <c r="I57" s="120"/>
    </row>
    <row r="58" spans="6:9" x14ac:dyDescent="0.25">
      <c r="F58" s="118"/>
      <c r="G58" s="119"/>
      <c r="H58" s="119"/>
      <c r="I58" s="120"/>
    </row>
    <row r="59" spans="6:9" x14ac:dyDescent="0.25">
      <c r="F59" s="118"/>
      <c r="G59" s="119"/>
      <c r="H59" s="119"/>
      <c r="I59" s="120"/>
    </row>
    <row r="60" spans="6:9" x14ac:dyDescent="0.25">
      <c r="F60" s="118"/>
      <c r="G60" s="119"/>
      <c r="H60" s="119"/>
      <c r="I60" s="120"/>
    </row>
    <row r="61" spans="6:9" x14ac:dyDescent="0.25">
      <c r="F61" s="118"/>
      <c r="G61" s="119"/>
      <c r="H61" s="119"/>
      <c r="I61" s="120"/>
    </row>
    <row r="62" spans="6:9" x14ac:dyDescent="0.25">
      <c r="F62" s="118"/>
      <c r="G62" s="119"/>
      <c r="H62" s="119"/>
      <c r="I62" s="120"/>
    </row>
    <row r="63" spans="6:9" x14ac:dyDescent="0.25">
      <c r="F63" s="118"/>
      <c r="G63" s="119"/>
      <c r="H63" s="119"/>
      <c r="I63" s="120"/>
    </row>
    <row r="64" spans="6:9" x14ac:dyDescent="0.25">
      <c r="F64" s="118"/>
      <c r="G64" s="119"/>
      <c r="H64" s="119"/>
      <c r="I64" s="120"/>
    </row>
    <row r="65" spans="6:9" x14ac:dyDescent="0.25">
      <c r="F65" s="118"/>
      <c r="G65" s="119"/>
      <c r="H65" s="119"/>
      <c r="I65" s="120"/>
    </row>
    <row r="66" spans="6:9" x14ac:dyDescent="0.25">
      <c r="F66" s="118"/>
      <c r="G66" s="119"/>
      <c r="H66" s="119"/>
      <c r="I66" s="120"/>
    </row>
    <row r="67" spans="6:9" x14ac:dyDescent="0.25">
      <c r="F67" s="118"/>
      <c r="G67" s="119"/>
      <c r="H67" s="119"/>
      <c r="I67" s="120"/>
    </row>
    <row r="68" spans="6:9" x14ac:dyDescent="0.25">
      <c r="F68" s="118"/>
      <c r="G68" s="119"/>
      <c r="H68" s="119"/>
      <c r="I68" s="120"/>
    </row>
    <row r="69" spans="6:9" x14ac:dyDescent="0.25">
      <c r="F69" s="118"/>
      <c r="G69" s="119"/>
      <c r="H69" s="119"/>
      <c r="I69" s="120"/>
    </row>
    <row r="70" spans="6:9" x14ac:dyDescent="0.25">
      <c r="F70" s="118"/>
      <c r="G70" s="119"/>
      <c r="H70" s="119"/>
      <c r="I70" s="120"/>
    </row>
    <row r="71" spans="6:9" x14ac:dyDescent="0.25">
      <c r="F71" s="118"/>
      <c r="G71" s="119"/>
      <c r="H71" s="119"/>
      <c r="I71" s="120"/>
    </row>
    <row r="102" spans="3:3" x14ac:dyDescent="0.25">
      <c r="C102" t="s">
        <v>63</v>
      </c>
    </row>
  </sheetData>
  <sheetProtection algorithmName="SHA-512" hashValue="PGHW6OhpGMWkduo1t3QMW7IqiEbKoCOyEkFDDNF+C/4x+HKQeHR55SA65gDciBCmJkXbNlrKjYX0svlImOomrA==" saltValue="ZpkAAjGHh/+kvYXdN7aRKg==" spinCount="100000" sheet="1"/>
  <mergeCells count="3">
    <mergeCell ref="A1:B1"/>
    <mergeCell ref="A4:B4"/>
    <mergeCell ref="G4:I4"/>
  </mergeCells>
  <phoneticPr fontId="0" type="noConversion"/>
  <printOptions horizontalCentered="1"/>
  <pageMargins left="0.19685039370078741" right="0.19685039370078741" top="0.59055118110236227" bottom="0.39370078740157483" header="0.19685039370078741" footer="0.31496062992125984"/>
  <pageSetup paperSize="9" scale="85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351"/>
  <sheetViews>
    <sheetView showGridLines="0" showZeros="0" view="pageBreakPreview" topLeftCell="A217" zoomScale="115" zoomScaleNormal="100" zoomScaleSheetLayoutView="115" workbookViewId="0">
      <selection activeCell="L235" sqref="L235"/>
    </sheetView>
  </sheetViews>
  <sheetFormatPr defaultColWidth="9.1796875" defaultRowHeight="12.5" x14ac:dyDescent="0.25"/>
  <cols>
    <col min="1" max="1" width="4.453125" style="176" bestFit="1" customWidth="1"/>
    <col min="2" max="2" width="10.7265625" style="176" customWidth="1"/>
    <col min="3" max="3" width="49.1796875" style="176" customWidth="1"/>
    <col min="4" max="4" width="4.453125" style="178" customWidth="1"/>
    <col min="5" max="5" width="7.7265625" style="282" customWidth="1"/>
    <col min="6" max="6" width="9.26953125" style="176" customWidth="1"/>
    <col min="7" max="7" width="15.7265625" style="176" customWidth="1"/>
    <col min="8" max="8" width="11.7265625" style="176" customWidth="1"/>
    <col min="9" max="9" width="9.1796875" style="176"/>
    <col min="10" max="10" width="9.1796875" style="177"/>
    <col min="11" max="11" width="9.1796875" style="178"/>
    <col min="12" max="16384" width="9.1796875" style="176"/>
  </cols>
  <sheetData>
    <row r="1" spans="1:85" ht="15.5" x14ac:dyDescent="0.25">
      <c r="A1" s="174" t="s">
        <v>434</v>
      </c>
      <c r="B1" s="174"/>
      <c r="C1" s="174"/>
      <c r="D1" s="174"/>
      <c r="E1" s="174"/>
      <c r="F1" s="174"/>
      <c r="G1" s="174"/>
      <c r="H1" s="175"/>
    </row>
    <row r="2" spans="1:85" ht="14.25" customHeight="1" thickBot="1" x14ac:dyDescent="0.3">
      <c r="A2" s="179"/>
      <c r="B2" s="180"/>
      <c r="C2" s="181"/>
      <c r="D2" s="182"/>
      <c r="E2" s="183"/>
      <c r="F2" s="181"/>
      <c r="G2" s="181"/>
      <c r="H2" s="181"/>
    </row>
    <row r="3" spans="1:85" ht="13" thickTop="1" x14ac:dyDescent="0.25">
      <c r="A3" s="184" t="s">
        <v>69</v>
      </c>
      <c r="B3" s="185"/>
      <c r="C3" s="186" t="str">
        <f>nazevobjektu</f>
        <v>Úprava povrchů a technologií 2 porodních 
a sekčního sálu včetně</v>
      </c>
      <c r="D3" s="187" t="str">
        <f>Zařazení</f>
        <v>Výkaz výměr</v>
      </c>
      <c r="E3" s="188"/>
      <c r="F3" s="188"/>
      <c r="G3" s="189"/>
      <c r="H3" s="190"/>
    </row>
    <row r="4" spans="1:85" x14ac:dyDescent="0.25">
      <c r="A4" s="191"/>
      <c r="B4" s="192"/>
      <c r="C4" s="193" t="str">
        <f>'Krycí list'!C6</f>
        <v xml:space="preserve">zázemí (povrchy, rozvody, 
vzduchotechnika, klimatizace) - PD,             </v>
      </c>
      <c r="D4" s="194" t="str">
        <f>soustava</f>
        <v>D.1.4a</v>
      </c>
      <c r="E4" s="195"/>
      <c r="F4" s="195"/>
      <c r="G4" s="196"/>
      <c r="H4" s="190"/>
    </row>
    <row r="5" spans="1:85" x14ac:dyDescent="0.25">
      <c r="A5" s="191"/>
      <c r="B5" s="192"/>
      <c r="C5" s="193" t="str">
        <f>'Krycí list'!C7</f>
        <v xml:space="preserve">Nemocnice Rychnov nad Kněžnou
</v>
      </c>
      <c r="D5" s="194" t="str">
        <f>'Krycí list'!E2</f>
        <v>VZT + CHL</v>
      </c>
      <c r="E5" s="195"/>
      <c r="F5" s="195"/>
      <c r="G5" s="196"/>
      <c r="H5" s="190"/>
    </row>
    <row r="6" spans="1:85" ht="13" thickBot="1" x14ac:dyDescent="0.3">
      <c r="A6" s="197" t="s">
        <v>41</v>
      </c>
      <c r="B6" s="198"/>
      <c r="C6" s="199" t="str">
        <f>nazevstavby</f>
        <v>Pavilon DIGP</v>
      </c>
      <c r="D6" s="200"/>
      <c r="E6" s="201"/>
      <c r="F6" s="201"/>
      <c r="G6" s="202"/>
      <c r="H6" s="203"/>
    </row>
    <row r="7" spans="1:85" ht="13" thickTop="1" x14ac:dyDescent="0.25">
      <c r="A7" s="204"/>
      <c r="B7" s="179"/>
      <c r="C7" s="179"/>
      <c r="D7" s="205"/>
      <c r="E7" s="206"/>
      <c r="F7" s="179"/>
      <c r="G7" s="179"/>
      <c r="H7" s="179"/>
      <c r="J7" s="207"/>
    </row>
    <row r="8" spans="1:85" ht="27" customHeight="1" x14ac:dyDescent="0.25">
      <c r="A8" s="208" t="s">
        <v>49</v>
      </c>
      <c r="B8" s="209" t="s">
        <v>67</v>
      </c>
      <c r="C8" s="209" t="s">
        <v>50</v>
      </c>
      <c r="D8" s="209" t="s">
        <v>51</v>
      </c>
      <c r="E8" s="210" t="s">
        <v>52</v>
      </c>
      <c r="F8" s="209" t="s">
        <v>53</v>
      </c>
      <c r="G8" s="209" t="s">
        <v>54</v>
      </c>
      <c r="H8" s="211" t="s">
        <v>76</v>
      </c>
      <c r="J8" s="212"/>
    </row>
    <row r="9" spans="1:85" s="219" customFormat="1" ht="13" x14ac:dyDescent="0.25">
      <c r="A9" s="213" t="s">
        <v>55</v>
      </c>
      <c r="B9" s="214" t="s">
        <v>94</v>
      </c>
      <c r="C9" s="215" t="s">
        <v>198</v>
      </c>
      <c r="D9" s="216"/>
      <c r="E9" s="217"/>
      <c r="F9" s="217"/>
      <c r="G9" s="218"/>
      <c r="H9" s="218"/>
      <c r="I9" s="219">
        <f t="shared" ref="I9:I72" si="0">LEN(C9)</f>
        <v>36</v>
      </c>
      <c r="J9" s="220"/>
      <c r="K9" s="221"/>
    </row>
    <row r="10" spans="1:85" s="219" customFormat="1" ht="30" x14ac:dyDescent="0.25">
      <c r="A10" s="222">
        <v>1</v>
      </c>
      <c r="B10" s="223" t="s">
        <v>210</v>
      </c>
      <c r="C10" s="224" t="s">
        <v>211</v>
      </c>
      <c r="D10" s="225" t="s">
        <v>58</v>
      </c>
      <c r="E10" s="226">
        <v>1</v>
      </c>
      <c r="F10" s="172"/>
      <c r="G10" s="227">
        <f>E10*F10</f>
        <v>0</v>
      </c>
      <c r="H10" s="228" t="s">
        <v>70</v>
      </c>
      <c r="I10" s="219">
        <f t="shared" si="0"/>
        <v>163</v>
      </c>
      <c r="J10" s="220"/>
      <c r="K10" s="221"/>
      <c r="BH10" s="229">
        <v>1</v>
      </c>
      <c r="BI10" s="229">
        <v>7</v>
      </c>
      <c r="CG10" s="219">
        <v>1.47E-3</v>
      </c>
    </row>
    <row r="11" spans="1:85" s="219" customFormat="1" ht="12.75" customHeight="1" x14ac:dyDescent="0.25">
      <c r="A11" s="230"/>
      <c r="B11" s="231"/>
      <c r="C11" s="232" t="s">
        <v>179</v>
      </c>
      <c r="D11" s="233"/>
      <c r="E11" s="234"/>
      <c r="F11" s="235"/>
      <c r="G11" s="236"/>
      <c r="H11" s="237"/>
      <c r="I11" s="219">
        <f t="shared" si="0"/>
        <v>67</v>
      </c>
      <c r="J11" s="220"/>
      <c r="K11" s="221"/>
      <c r="BH11" s="229"/>
      <c r="BI11" s="229"/>
    </row>
    <row r="12" spans="1:85" s="219" customFormat="1" ht="20" x14ac:dyDescent="0.25">
      <c r="A12" s="238"/>
      <c r="B12" s="239"/>
      <c r="C12" s="240" t="s">
        <v>93</v>
      </c>
      <c r="D12" s="241"/>
      <c r="E12" s="242"/>
      <c r="F12" s="243"/>
      <c r="G12" s="244"/>
      <c r="H12" s="245"/>
      <c r="I12" s="219">
        <f t="shared" si="0"/>
        <v>100</v>
      </c>
      <c r="J12" s="220"/>
      <c r="K12" s="221"/>
      <c r="BH12" s="229"/>
      <c r="BI12" s="229"/>
    </row>
    <row r="13" spans="1:85" s="219" customFormat="1" ht="20" x14ac:dyDescent="0.25">
      <c r="A13" s="238"/>
      <c r="B13" s="239"/>
      <c r="C13" s="240" t="s">
        <v>312</v>
      </c>
      <c r="D13" s="241"/>
      <c r="E13" s="242"/>
      <c r="F13" s="243"/>
      <c r="G13" s="244"/>
      <c r="H13" s="245"/>
      <c r="I13" s="219">
        <f t="shared" si="0"/>
        <v>107</v>
      </c>
      <c r="J13" s="220"/>
      <c r="K13" s="221"/>
      <c r="BH13" s="229"/>
      <c r="BI13" s="229"/>
    </row>
    <row r="14" spans="1:85" s="219" customFormat="1" x14ac:dyDescent="0.25">
      <c r="A14" s="238"/>
      <c r="B14" s="239"/>
      <c r="C14" s="240" t="s">
        <v>313</v>
      </c>
      <c r="D14" s="241"/>
      <c r="E14" s="242"/>
      <c r="F14" s="243"/>
      <c r="G14" s="244"/>
      <c r="H14" s="245"/>
      <c r="I14" s="219">
        <f t="shared" si="0"/>
        <v>36</v>
      </c>
      <c r="J14" s="220"/>
      <c r="K14" s="221"/>
      <c r="BH14" s="229"/>
      <c r="BI14" s="229"/>
    </row>
    <row r="15" spans="1:85" s="219" customFormat="1" ht="20" x14ac:dyDescent="0.25">
      <c r="A15" s="238"/>
      <c r="B15" s="239"/>
      <c r="C15" s="240" t="s">
        <v>314</v>
      </c>
      <c r="D15" s="241"/>
      <c r="E15" s="242"/>
      <c r="F15" s="243"/>
      <c r="G15" s="244"/>
      <c r="H15" s="245"/>
      <c r="I15" s="219">
        <f t="shared" si="0"/>
        <v>122</v>
      </c>
      <c r="J15" s="220"/>
      <c r="K15" s="221"/>
      <c r="BH15" s="229"/>
      <c r="BI15" s="229"/>
    </row>
    <row r="16" spans="1:85" s="219" customFormat="1" ht="20" x14ac:dyDescent="0.25">
      <c r="A16" s="238"/>
      <c r="B16" s="239"/>
      <c r="C16" s="240" t="s">
        <v>315</v>
      </c>
      <c r="D16" s="241"/>
      <c r="E16" s="242"/>
      <c r="F16" s="243"/>
      <c r="G16" s="244"/>
      <c r="H16" s="245"/>
      <c r="I16" s="219">
        <f t="shared" si="0"/>
        <v>111</v>
      </c>
      <c r="J16" s="220"/>
      <c r="K16" s="221"/>
      <c r="BH16" s="229"/>
      <c r="BI16" s="229"/>
    </row>
    <row r="17" spans="1:61" s="219" customFormat="1" ht="20" x14ac:dyDescent="0.25">
      <c r="A17" s="238"/>
      <c r="B17" s="239"/>
      <c r="C17" s="240" t="s">
        <v>140</v>
      </c>
      <c r="D17" s="241"/>
      <c r="E17" s="242"/>
      <c r="F17" s="243"/>
      <c r="G17" s="244"/>
      <c r="H17" s="245"/>
      <c r="I17" s="219">
        <f t="shared" si="0"/>
        <v>87</v>
      </c>
      <c r="J17" s="220"/>
      <c r="K17" s="221"/>
      <c r="BH17" s="229"/>
      <c r="BI17" s="229"/>
    </row>
    <row r="18" spans="1:61" s="219" customFormat="1" x14ac:dyDescent="0.25">
      <c r="A18" s="238"/>
      <c r="B18" s="239"/>
      <c r="C18" s="240" t="s">
        <v>316</v>
      </c>
      <c r="D18" s="241"/>
      <c r="E18" s="242"/>
      <c r="F18" s="243"/>
      <c r="G18" s="244"/>
      <c r="H18" s="245"/>
      <c r="I18" s="219">
        <f t="shared" si="0"/>
        <v>52</v>
      </c>
      <c r="J18" s="220"/>
      <c r="K18" s="221"/>
      <c r="BH18" s="229"/>
      <c r="BI18" s="229"/>
    </row>
    <row r="19" spans="1:61" s="219" customFormat="1" x14ac:dyDescent="0.25">
      <c r="A19" s="238"/>
      <c r="B19" s="239"/>
      <c r="C19" s="240" t="s">
        <v>317</v>
      </c>
      <c r="D19" s="241"/>
      <c r="E19" s="242"/>
      <c r="F19" s="243"/>
      <c r="G19" s="244"/>
      <c r="H19" s="245"/>
      <c r="I19" s="219">
        <f t="shared" si="0"/>
        <v>47</v>
      </c>
      <c r="J19" s="220"/>
      <c r="K19" s="221"/>
      <c r="BH19" s="229"/>
      <c r="BI19" s="229"/>
    </row>
    <row r="20" spans="1:61" s="219" customFormat="1" ht="25.5" customHeight="1" x14ac:dyDescent="0.25">
      <c r="A20" s="238"/>
      <c r="B20" s="239"/>
      <c r="C20" s="246" t="s">
        <v>310</v>
      </c>
      <c r="D20" s="241"/>
      <c r="E20" s="242"/>
      <c r="F20" s="243"/>
      <c r="G20" s="244"/>
      <c r="H20" s="245"/>
      <c r="I20" s="219">
        <f t="shared" si="0"/>
        <v>88</v>
      </c>
      <c r="J20" s="220"/>
      <c r="K20" s="221"/>
      <c r="BH20" s="229"/>
      <c r="BI20" s="229"/>
    </row>
    <row r="21" spans="1:61" s="219" customFormat="1" ht="20" x14ac:dyDescent="0.25">
      <c r="A21" s="238"/>
      <c r="B21" s="239"/>
      <c r="C21" s="246" t="s">
        <v>311</v>
      </c>
      <c r="D21" s="241"/>
      <c r="E21" s="242"/>
      <c r="F21" s="243"/>
      <c r="G21" s="244"/>
      <c r="H21" s="245"/>
      <c r="I21" s="219">
        <f t="shared" si="0"/>
        <v>79</v>
      </c>
      <c r="J21" s="220"/>
      <c r="K21" s="221"/>
      <c r="BH21" s="229"/>
      <c r="BI21" s="229"/>
    </row>
    <row r="22" spans="1:61" s="219" customFormat="1" x14ac:dyDescent="0.25">
      <c r="A22" s="238"/>
      <c r="B22" s="239"/>
      <c r="C22" s="246" t="s">
        <v>101</v>
      </c>
      <c r="D22" s="241"/>
      <c r="E22" s="242"/>
      <c r="F22" s="243"/>
      <c r="G22" s="244"/>
      <c r="H22" s="245"/>
      <c r="I22" s="219">
        <f t="shared" si="0"/>
        <v>40</v>
      </c>
      <c r="J22" s="220"/>
      <c r="K22" s="221"/>
      <c r="BH22" s="229"/>
      <c r="BI22" s="229"/>
    </row>
    <row r="23" spans="1:61" s="219" customFormat="1" x14ac:dyDescent="0.25">
      <c r="A23" s="238"/>
      <c r="B23" s="239"/>
      <c r="C23" s="246" t="s">
        <v>138</v>
      </c>
      <c r="D23" s="241"/>
      <c r="E23" s="242"/>
      <c r="F23" s="243"/>
      <c r="G23" s="244"/>
      <c r="H23" s="245"/>
      <c r="I23" s="219">
        <f t="shared" si="0"/>
        <v>71</v>
      </c>
      <c r="J23" s="220"/>
      <c r="K23" s="221"/>
      <c r="BH23" s="229"/>
      <c r="BI23" s="229"/>
    </row>
    <row r="24" spans="1:61" s="219" customFormat="1" ht="25.5" customHeight="1" x14ac:dyDescent="0.25">
      <c r="A24" s="238"/>
      <c r="B24" s="239"/>
      <c r="C24" s="246" t="s">
        <v>130</v>
      </c>
      <c r="D24" s="241"/>
      <c r="E24" s="242"/>
      <c r="F24" s="243"/>
      <c r="G24" s="244"/>
      <c r="H24" s="245"/>
      <c r="I24" s="219">
        <f t="shared" si="0"/>
        <v>81</v>
      </c>
      <c r="J24" s="220"/>
      <c r="K24" s="221"/>
      <c r="BH24" s="229"/>
      <c r="BI24" s="229"/>
    </row>
    <row r="25" spans="1:61" s="219" customFormat="1" x14ac:dyDescent="0.25">
      <c r="A25" s="238"/>
      <c r="B25" s="239"/>
      <c r="C25" s="240" t="s">
        <v>309</v>
      </c>
      <c r="D25" s="241"/>
      <c r="E25" s="242"/>
      <c r="F25" s="243"/>
      <c r="G25" s="244"/>
      <c r="H25" s="245"/>
      <c r="I25" s="219">
        <f t="shared" si="0"/>
        <v>43</v>
      </c>
      <c r="J25" s="220"/>
      <c r="K25" s="221"/>
      <c r="BH25" s="229"/>
      <c r="BI25" s="229"/>
    </row>
    <row r="26" spans="1:61" s="219" customFormat="1" x14ac:dyDescent="0.25">
      <c r="A26" s="238"/>
      <c r="B26" s="239"/>
      <c r="C26" s="240" t="s">
        <v>139</v>
      </c>
      <c r="D26" s="241"/>
      <c r="E26" s="242"/>
      <c r="F26" s="243"/>
      <c r="G26" s="244"/>
      <c r="H26" s="245"/>
      <c r="I26" s="219">
        <f t="shared" si="0"/>
        <v>57</v>
      </c>
      <c r="J26" s="220"/>
      <c r="K26" s="221"/>
      <c r="BH26" s="229"/>
      <c r="BI26" s="229"/>
    </row>
    <row r="27" spans="1:61" s="219" customFormat="1" ht="20" x14ac:dyDescent="0.25">
      <c r="A27" s="222">
        <f>A10+1</f>
        <v>2</v>
      </c>
      <c r="B27" s="223" t="s">
        <v>307</v>
      </c>
      <c r="C27" s="224" t="s">
        <v>308</v>
      </c>
      <c r="D27" s="225" t="s">
        <v>58</v>
      </c>
      <c r="E27" s="226">
        <v>2</v>
      </c>
      <c r="F27" s="173">
        <v>0</v>
      </c>
      <c r="G27" s="227">
        <f t="shared" ref="G27:G37" si="1">E27*F27</f>
        <v>0</v>
      </c>
      <c r="H27" s="228" t="s">
        <v>70</v>
      </c>
      <c r="I27" s="219">
        <f t="shared" si="0"/>
        <v>75</v>
      </c>
      <c r="J27" s="220"/>
      <c r="K27" s="221"/>
      <c r="BH27" s="229"/>
      <c r="BI27" s="229"/>
    </row>
    <row r="28" spans="1:61" s="219" customFormat="1" ht="20" x14ac:dyDescent="0.25">
      <c r="A28" s="222">
        <f t="shared" ref="A28:A37" si="2">A27+1</f>
        <v>3</v>
      </c>
      <c r="B28" s="223" t="s">
        <v>318</v>
      </c>
      <c r="C28" s="224" t="s">
        <v>319</v>
      </c>
      <c r="D28" s="225" t="s">
        <v>58</v>
      </c>
      <c r="E28" s="226">
        <v>1</v>
      </c>
      <c r="F28" s="173">
        <v>0</v>
      </c>
      <c r="G28" s="227">
        <f t="shared" si="1"/>
        <v>0</v>
      </c>
      <c r="H28" s="228" t="s">
        <v>70</v>
      </c>
      <c r="I28" s="219">
        <f t="shared" si="0"/>
        <v>91</v>
      </c>
      <c r="J28" s="220"/>
      <c r="K28" s="221"/>
      <c r="BH28" s="229"/>
      <c r="BI28" s="229"/>
    </row>
    <row r="29" spans="1:61" s="219" customFormat="1" ht="30" x14ac:dyDescent="0.25">
      <c r="A29" s="222">
        <f t="shared" si="2"/>
        <v>4</v>
      </c>
      <c r="B29" s="223" t="s">
        <v>289</v>
      </c>
      <c r="C29" s="224" t="s">
        <v>288</v>
      </c>
      <c r="D29" s="225" t="s">
        <v>58</v>
      </c>
      <c r="E29" s="226">
        <v>1</v>
      </c>
      <c r="F29" s="173"/>
      <c r="G29" s="227">
        <f t="shared" si="1"/>
        <v>0</v>
      </c>
      <c r="H29" s="228" t="s">
        <v>70</v>
      </c>
      <c r="I29" s="219">
        <f t="shared" si="0"/>
        <v>142</v>
      </c>
      <c r="J29" s="220" t="s">
        <v>151</v>
      </c>
      <c r="K29" s="221"/>
      <c r="BH29" s="229"/>
      <c r="BI29" s="229"/>
    </row>
    <row r="30" spans="1:61" s="219" customFormat="1" ht="30" x14ac:dyDescent="0.25">
      <c r="A30" s="222">
        <f t="shared" si="2"/>
        <v>5</v>
      </c>
      <c r="B30" s="223" t="s">
        <v>291</v>
      </c>
      <c r="C30" s="224" t="s">
        <v>296</v>
      </c>
      <c r="D30" s="225" t="s">
        <v>58</v>
      </c>
      <c r="E30" s="226">
        <v>1</v>
      </c>
      <c r="F30" s="173"/>
      <c r="G30" s="227">
        <f t="shared" si="1"/>
        <v>0</v>
      </c>
      <c r="H30" s="228" t="s">
        <v>70</v>
      </c>
      <c r="I30" s="219">
        <f t="shared" si="0"/>
        <v>142</v>
      </c>
      <c r="J30" s="220" t="s">
        <v>152</v>
      </c>
      <c r="K30" s="221"/>
      <c r="BH30" s="229"/>
      <c r="BI30" s="229"/>
    </row>
    <row r="31" spans="1:61" s="219" customFormat="1" ht="30" x14ac:dyDescent="0.25">
      <c r="A31" s="222">
        <f t="shared" si="2"/>
        <v>6</v>
      </c>
      <c r="B31" s="223" t="s">
        <v>292</v>
      </c>
      <c r="C31" s="224" t="s">
        <v>295</v>
      </c>
      <c r="D31" s="225" t="s">
        <v>58</v>
      </c>
      <c r="E31" s="226">
        <v>1</v>
      </c>
      <c r="F31" s="173"/>
      <c r="G31" s="227">
        <f t="shared" si="1"/>
        <v>0</v>
      </c>
      <c r="H31" s="228" t="s">
        <v>70</v>
      </c>
      <c r="I31" s="219">
        <f t="shared" si="0"/>
        <v>142</v>
      </c>
      <c r="J31" s="220" t="s">
        <v>290</v>
      </c>
      <c r="K31" s="221"/>
      <c r="BH31" s="229"/>
      <c r="BI31" s="229"/>
    </row>
    <row r="32" spans="1:61" s="219" customFormat="1" ht="20" x14ac:dyDescent="0.25">
      <c r="A32" s="222">
        <f t="shared" si="2"/>
        <v>7</v>
      </c>
      <c r="B32" s="223" t="s">
        <v>293</v>
      </c>
      <c r="C32" s="224" t="s">
        <v>297</v>
      </c>
      <c r="D32" s="225" t="s">
        <v>58</v>
      </c>
      <c r="E32" s="226">
        <v>1</v>
      </c>
      <c r="F32" s="173"/>
      <c r="G32" s="227">
        <f t="shared" si="1"/>
        <v>0</v>
      </c>
      <c r="H32" s="228" t="s">
        <v>70</v>
      </c>
      <c r="I32" s="219">
        <f t="shared" si="0"/>
        <v>115</v>
      </c>
      <c r="J32" s="220" t="s">
        <v>153</v>
      </c>
      <c r="K32" s="221"/>
      <c r="BH32" s="229"/>
      <c r="BI32" s="229"/>
    </row>
    <row r="33" spans="1:61" s="219" customFormat="1" ht="20" x14ac:dyDescent="0.25">
      <c r="A33" s="222">
        <f t="shared" si="2"/>
        <v>8</v>
      </c>
      <c r="B33" s="223" t="s">
        <v>294</v>
      </c>
      <c r="C33" s="224" t="s">
        <v>298</v>
      </c>
      <c r="D33" s="225" t="s">
        <v>58</v>
      </c>
      <c r="E33" s="226">
        <v>2</v>
      </c>
      <c r="F33" s="173"/>
      <c r="G33" s="227">
        <f t="shared" si="1"/>
        <v>0</v>
      </c>
      <c r="H33" s="228" t="s">
        <v>70</v>
      </c>
      <c r="I33" s="219">
        <f t="shared" si="0"/>
        <v>115</v>
      </c>
      <c r="J33" s="220" t="s">
        <v>154</v>
      </c>
      <c r="K33" s="221"/>
      <c r="BH33" s="229"/>
      <c r="BI33" s="229"/>
    </row>
    <row r="34" spans="1:61" s="219" customFormat="1" ht="20" x14ac:dyDescent="0.25">
      <c r="A34" s="222">
        <f t="shared" si="2"/>
        <v>9</v>
      </c>
      <c r="B34" s="223" t="s">
        <v>301</v>
      </c>
      <c r="C34" s="224" t="s">
        <v>304</v>
      </c>
      <c r="D34" s="225" t="s">
        <v>58</v>
      </c>
      <c r="E34" s="226">
        <v>1</v>
      </c>
      <c r="F34" s="173"/>
      <c r="G34" s="227">
        <f t="shared" si="1"/>
        <v>0</v>
      </c>
      <c r="H34" s="228" t="s">
        <v>70</v>
      </c>
      <c r="I34" s="219">
        <f t="shared" si="0"/>
        <v>116</v>
      </c>
      <c r="J34" s="220" t="s">
        <v>299</v>
      </c>
      <c r="K34" s="221"/>
      <c r="BH34" s="229"/>
      <c r="BI34" s="229"/>
    </row>
    <row r="35" spans="1:61" s="219" customFormat="1" ht="20" x14ac:dyDescent="0.25">
      <c r="A35" s="222">
        <f t="shared" si="2"/>
        <v>10</v>
      </c>
      <c r="B35" s="223" t="s">
        <v>302</v>
      </c>
      <c r="C35" s="224" t="s">
        <v>303</v>
      </c>
      <c r="D35" s="225" t="s">
        <v>58</v>
      </c>
      <c r="E35" s="226">
        <v>2</v>
      </c>
      <c r="F35" s="173"/>
      <c r="G35" s="227">
        <f t="shared" si="1"/>
        <v>0</v>
      </c>
      <c r="H35" s="228" t="s">
        <v>70</v>
      </c>
      <c r="I35" s="219">
        <f t="shared" si="0"/>
        <v>115</v>
      </c>
      <c r="J35" s="220" t="s">
        <v>300</v>
      </c>
      <c r="K35" s="221"/>
      <c r="BH35" s="229"/>
      <c r="BI35" s="229"/>
    </row>
    <row r="36" spans="1:61" s="219" customFormat="1" x14ac:dyDescent="0.25">
      <c r="A36" s="222">
        <f t="shared" si="2"/>
        <v>11</v>
      </c>
      <c r="B36" s="223" t="s">
        <v>286</v>
      </c>
      <c r="C36" s="224" t="s">
        <v>287</v>
      </c>
      <c r="D36" s="225" t="s">
        <v>58</v>
      </c>
      <c r="E36" s="226">
        <v>2</v>
      </c>
      <c r="F36" s="173"/>
      <c r="G36" s="227">
        <f t="shared" si="1"/>
        <v>0</v>
      </c>
      <c r="H36" s="228" t="s">
        <v>70</v>
      </c>
      <c r="I36" s="219">
        <f t="shared" si="0"/>
        <v>37</v>
      </c>
      <c r="J36" s="220"/>
      <c r="K36" s="221"/>
      <c r="BH36" s="229"/>
      <c r="BI36" s="229"/>
    </row>
    <row r="37" spans="1:61" s="219" customFormat="1" x14ac:dyDescent="0.25">
      <c r="A37" s="222">
        <f t="shared" si="2"/>
        <v>12</v>
      </c>
      <c r="B37" s="223" t="s">
        <v>272</v>
      </c>
      <c r="C37" s="224" t="s">
        <v>107</v>
      </c>
      <c r="D37" s="225" t="s">
        <v>58</v>
      </c>
      <c r="E37" s="226">
        <v>2</v>
      </c>
      <c r="F37" s="173"/>
      <c r="G37" s="227">
        <f t="shared" si="1"/>
        <v>0</v>
      </c>
      <c r="H37" s="228" t="s">
        <v>70</v>
      </c>
      <c r="I37" s="219">
        <f t="shared" si="0"/>
        <v>61</v>
      </c>
      <c r="J37" s="220"/>
      <c r="K37" s="221"/>
      <c r="BH37" s="229"/>
      <c r="BI37" s="229"/>
    </row>
    <row r="38" spans="1:61" s="219" customFormat="1" x14ac:dyDescent="0.25">
      <c r="A38" s="238"/>
      <c r="B38" s="239"/>
      <c r="C38" s="240" t="s">
        <v>274</v>
      </c>
      <c r="D38" s="241"/>
      <c r="E38" s="242"/>
      <c r="F38" s="243"/>
      <c r="G38" s="244"/>
      <c r="H38" s="245"/>
      <c r="I38" s="219">
        <f t="shared" si="0"/>
        <v>44</v>
      </c>
      <c r="J38" s="220"/>
      <c r="K38" s="221"/>
      <c r="BH38" s="229"/>
      <c r="BI38" s="229"/>
    </row>
    <row r="39" spans="1:61" s="219" customFormat="1" x14ac:dyDescent="0.25">
      <c r="A39" s="238"/>
      <c r="B39" s="239"/>
      <c r="C39" s="240" t="s">
        <v>98</v>
      </c>
      <c r="D39" s="241"/>
      <c r="E39" s="242"/>
      <c r="F39" s="243"/>
      <c r="G39" s="244"/>
      <c r="H39" s="245"/>
      <c r="I39" s="219">
        <f t="shared" si="0"/>
        <v>35</v>
      </c>
      <c r="J39" s="220"/>
      <c r="K39" s="221"/>
      <c r="BH39" s="229"/>
      <c r="BI39" s="229"/>
    </row>
    <row r="40" spans="1:61" s="219" customFormat="1" x14ac:dyDescent="0.25">
      <c r="A40" s="238"/>
      <c r="B40" s="239"/>
      <c r="C40" s="246" t="s">
        <v>101</v>
      </c>
      <c r="D40" s="241"/>
      <c r="E40" s="242"/>
      <c r="F40" s="243"/>
      <c r="G40" s="244"/>
      <c r="H40" s="245"/>
      <c r="I40" s="219">
        <f t="shared" si="0"/>
        <v>40</v>
      </c>
      <c r="J40" s="220"/>
      <c r="K40" s="221"/>
      <c r="BH40" s="229"/>
      <c r="BI40" s="229"/>
    </row>
    <row r="41" spans="1:61" s="219" customFormat="1" ht="20" x14ac:dyDescent="0.25">
      <c r="A41" s="222">
        <f>A37+1</f>
        <v>13</v>
      </c>
      <c r="B41" s="223" t="s">
        <v>273</v>
      </c>
      <c r="C41" s="224" t="s">
        <v>285</v>
      </c>
      <c r="D41" s="225" t="s">
        <v>58</v>
      </c>
      <c r="E41" s="226">
        <v>2</v>
      </c>
      <c r="F41" s="173"/>
      <c r="G41" s="227">
        <f>E41*F41</f>
        <v>0</v>
      </c>
      <c r="H41" s="228" t="s">
        <v>70</v>
      </c>
      <c r="I41" s="219">
        <f t="shared" si="0"/>
        <v>119</v>
      </c>
      <c r="J41" s="220"/>
      <c r="K41" s="221"/>
      <c r="BH41" s="229"/>
      <c r="BI41" s="229"/>
    </row>
    <row r="42" spans="1:61" s="219" customFormat="1" x14ac:dyDescent="0.25">
      <c r="A42" s="247"/>
      <c r="B42" s="248"/>
      <c r="C42" s="249" t="s">
        <v>274</v>
      </c>
      <c r="D42" s="250"/>
      <c r="E42" s="251"/>
      <c r="F42" s="252"/>
      <c r="G42" s="253"/>
      <c r="H42" s="254"/>
      <c r="I42" s="219">
        <f t="shared" si="0"/>
        <v>44</v>
      </c>
      <c r="J42" s="220"/>
      <c r="K42" s="221"/>
      <c r="BH42" s="229"/>
      <c r="BI42" s="229"/>
    </row>
    <row r="43" spans="1:61" s="219" customFormat="1" x14ac:dyDescent="0.25">
      <c r="A43" s="222">
        <f>A41+1</f>
        <v>14</v>
      </c>
      <c r="B43" s="223" t="s">
        <v>277</v>
      </c>
      <c r="C43" s="224" t="s">
        <v>275</v>
      </c>
      <c r="D43" s="225" t="s">
        <v>58</v>
      </c>
      <c r="E43" s="226">
        <v>2</v>
      </c>
      <c r="F43" s="173"/>
      <c r="G43" s="227">
        <f>E43*F43</f>
        <v>0</v>
      </c>
      <c r="H43" s="228" t="s">
        <v>70</v>
      </c>
      <c r="I43" s="219">
        <f t="shared" si="0"/>
        <v>60</v>
      </c>
      <c r="J43" s="220"/>
      <c r="K43" s="221"/>
      <c r="BH43" s="229"/>
      <c r="BI43" s="229"/>
    </row>
    <row r="44" spans="1:61" s="219" customFormat="1" x14ac:dyDescent="0.25">
      <c r="A44" s="238"/>
      <c r="B44" s="239"/>
      <c r="C44" s="240" t="s">
        <v>274</v>
      </c>
      <c r="D44" s="241"/>
      <c r="E44" s="242"/>
      <c r="F44" s="243"/>
      <c r="G44" s="244"/>
      <c r="H44" s="245"/>
      <c r="I44" s="219">
        <f t="shared" si="0"/>
        <v>44</v>
      </c>
      <c r="J44" s="220"/>
      <c r="K44" s="221"/>
      <c r="BH44" s="229"/>
      <c r="BI44" s="229"/>
    </row>
    <row r="45" spans="1:61" s="219" customFormat="1" x14ac:dyDescent="0.25">
      <c r="A45" s="238"/>
      <c r="B45" s="239"/>
      <c r="C45" s="240" t="s">
        <v>98</v>
      </c>
      <c r="D45" s="241"/>
      <c r="E45" s="242"/>
      <c r="F45" s="243"/>
      <c r="G45" s="244"/>
      <c r="H45" s="245"/>
      <c r="I45" s="219">
        <f t="shared" si="0"/>
        <v>35</v>
      </c>
      <c r="J45" s="220"/>
      <c r="K45" s="221"/>
      <c r="BH45" s="229"/>
      <c r="BI45" s="229"/>
    </row>
    <row r="46" spans="1:61" s="219" customFormat="1" x14ac:dyDescent="0.25">
      <c r="A46" s="255"/>
      <c r="B46" s="256"/>
      <c r="C46" s="257" t="s">
        <v>101</v>
      </c>
      <c r="D46" s="258"/>
      <c r="E46" s="259"/>
      <c r="F46" s="260"/>
      <c r="G46" s="261"/>
      <c r="H46" s="262"/>
      <c r="I46" s="219">
        <f t="shared" si="0"/>
        <v>40</v>
      </c>
      <c r="J46" s="220"/>
      <c r="K46" s="221"/>
      <c r="BH46" s="229"/>
      <c r="BI46" s="229"/>
    </row>
    <row r="47" spans="1:61" s="219" customFormat="1" ht="20" x14ac:dyDescent="0.25">
      <c r="A47" s="222">
        <f>A43+1</f>
        <v>15</v>
      </c>
      <c r="B47" s="223" t="s">
        <v>278</v>
      </c>
      <c r="C47" s="224" t="s">
        <v>276</v>
      </c>
      <c r="D47" s="225" t="s">
        <v>58</v>
      </c>
      <c r="E47" s="226">
        <v>2</v>
      </c>
      <c r="F47" s="173"/>
      <c r="G47" s="227">
        <f>E47*F47</f>
        <v>0</v>
      </c>
      <c r="H47" s="228" t="s">
        <v>70</v>
      </c>
      <c r="I47" s="219">
        <f t="shared" si="0"/>
        <v>77</v>
      </c>
      <c r="J47" s="220"/>
      <c r="K47" s="221"/>
      <c r="BH47" s="229"/>
      <c r="BI47" s="229"/>
    </row>
    <row r="48" spans="1:61" s="219" customFormat="1" x14ac:dyDescent="0.25">
      <c r="A48" s="247"/>
      <c r="B48" s="248"/>
      <c r="C48" s="249" t="s">
        <v>274</v>
      </c>
      <c r="D48" s="250"/>
      <c r="E48" s="251"/>
      <c r="F48" s="252"/>
      <c r="G48" s="253"/>
      <c r="H48" s="254"/>
      <c r="I48" s="219">
        <f t="shared" si="0"/>
        <v>44</v>
      </c>
      <c r="J48" s="220"/>
      <c r="K48" s="221"/>
      <c r="BH48" s="229"/>
      <c r="BI48" s="229"/>
    </row>
    <row r="49" spans="1:61" s="219" customFormat="1" x14ac:dyDescent="0.25">
      <c r="A49" s="222">
        <f>A47+1</f>
        <v>16</v>
      </c>
      <c r="B49" s="223" t="s">
        <v>279</v>
      </c>
      <c r="C49" s="224" t="s">
        <v>275</v>
      </c>
      <c r="D49" s="225" t="s">
        <v>58</v>
      </c>
      <c r="E49" s="226">
        <v>2</v>
      </c>
      <c r="F49" s="173"/>
      <c r="G49" s="227">
        <f>E49*F49</f>
        <v>0</v>
      </c>
      <c r="H49" s="228" t="s">
        <v>70</v>
      </c>
      <c r="I49" s="219">
        <f t="shared" si="0"/>
        <v>60</v>
      </c>
      <c r="J49" s="220"/>
      <c r="K49" s="221"/>
      <c r="BH49" s="229"/>
      <c r="BI49" s="229"/>
    </row>
    <row r="50" spans="1:61" s="219" customFormat="1" x14ac:dyDescent="0.25">
      <c r="A50" s="238"/>
      <c r="B50" s="239"/>
      <c r="C50" s="240" t="s">
        <v>274</v>
      </c>
      <c r="D50" s="241"/>
      <c r="E50" s="242"/>
      <c r="F50" s="243"/>
      <c r="G50" s="244"/>
      <c r="H50" s="245"/>
      <c r="I50" s="219">
        <f t="shared" si="0"/>
        <v>44</v>
      </c>
      <c r="J50" s="220"/>
      <c r="K50" s="221"/>
      <c r="BH50" s="229"/>
      <c r="BI50" s="229"/>
    </row>
    <row r="51" spans="1:61" s="219" customFormat="1" x14ac:dyDescent="0.25">
      <c r="A51" s="238"/>
      <c r="B51" s="239"/>
      <c r="C51" s="240" t="s">
        <v>98</v>
      </c>
      <c r="D51" s="241"/>
      <c r="E51" s="242"/>
      <c r="F51" s="243"/>
      <c r="G51" s="244"/>
      <c r="H51" s="245"/>
      <c r="I51" s="219">
        <f t="shared" si="0"/>
        <v>35</v>
      </c>
      <c r="J51" s="220"/>
      <c r="K51" s="221"/>
      <c r="BH51" s="229"/>
      <c r="BI51" s="229"/>
    </row>
    <row r="52" spans="1:61" s="219" customFormat="1" x14ac:dyDescent="0.25">
      <c r="A52" s="255"/>
      <c r="B52" s="256"/>
      <c r="C52" s="257" t="s">
        <v>101</v>
      </c>
      <c r="D52" s="258"/>
      <c r="E52" s="259"/>
      <c r="F52" s="260"/>
      <c r="G52" s="261"/>
      <c r="H52" s="262"/>
      <c r="I52" s="219">
        <f t="shared" si="0"/>
        <v>40</v>
      </c>
      <c r="J52" s="220"/>
      <c r="K52" s="221"/>
      <c r="BH52" s="229"/>
      <c r="BI52" s="229"/>
    </row>
    <row r="53" spans="1:61" s="219" customFormat="1" ht="20" x14ac:dyDescent="0.25">
      <c r="A53" s="222">
        <f>A49+1</f>
        <v>17</v>
      </c>
      <c r="B53" s="223" t="s">
        <v>280</v>
      </c>
      <c r="C53" s="224" t="s">
        <v>276</v>
      </c>
      <c r="D53" s="225" t="s">
        <v>58</v>
      </c>
      <c r="E53" s="226">
        <v>2</v>
      </c>
      <c r="F53" s="173"/>
      <c r="G53" s="227">
        <f>E53*F53</f>
        <v>0</v>
      </c>
      <c r="H53" s="228" t="s">
        <v>70</v>
      </c>
      <c r="I53" s="219">
        <f t="shared" si="0"/>
        <v>77</v>
      </c>
      <c r="J53" s="220"/>
      <c r="K53" s="221"/>
      <c r="BH53" s="229"/>
      <c r="BI53" s="229"/>
    </row>
    <row r="54" spans="1:61" s="219" customFormat="1" x14ac:dyDescent="0.25">
      <c r="A54" s="247"/>
      <c r="B54" s="248"/>
      <c r="C54" s="249" t="s">
        <v>274</v>
      </c>
      <c r="D54" s="250"/>
      <c r="E54" s="251"/>
      <c r="F54" s="252"/>
      <c r="G54" s="253"/>
      <c r="H54" s="254"/>
      <c r="I54" s="219">
        <f t="shared" si="0"/>
        <v>44</v>
      </c>
      <c r="J54" s="220"/>
      <c r="K54" s="221"/>
      <c r="BH54" s="229"/>
      <c r="BI54" s="229"/>
    </row>
    <row r="55" spans="1:61" s="219" customFormat="1" x14ac:dyDescent="0.25">
      <c r="A55" s="222">
        <f>A53+1</f>
        <v>18</v>
      </c>
      <c r="B55" s="223" t="s">
        <v>281</v>
      </c>
      <c r="C55" s="224" t="s">
        <v>275</v>
      </c>
      <c r="D55" s="225" t="s">
        <v>58</v>
      </c>
      <c r="E55" s="226">
        <v>2</v>
      </c>
      <c r="F55" s="173"/>
      <c r="G55" s="227">
        <f>E55*F55</f>
        <v>0</v>
      </c>
      <c r="H55" s="228" t="s">
        <v>70</v>
      </c>
      <c r="I55" s="219">
        <f t="shared" si="0"/>
        <v>60</v>
      </c>
      <c r="J55" s="220"/>
      <c r="K55" s="221"/>
      <c r="BH55" s="229"/>
      <c r="BI55" s="229"/>
    </row>
    <row r="56" spans="1:61" s="219" customFormat="1" x14ac:dyDescent="0.25">
      <c r="A56" s="238"/>
      <c r="B56" s="239"/>
      <c r="C56" s="240" t="s">
        <v>274</v>
      </c>
      <c r="D56" s="241"/>
      <c r="E56" s="242"/>
      <c r="F56" s="243"/>
      <c r="G56" s="244"/>
      <c r="H56" s="245"/>
      <c r="I56" s="219">
        <f t="shared" si="0"/>
        <v>44</v>
      </c>
      <c r="J56" s="220"/>
      <c r="K56" s="221"/>
      <c r="BH56" s="229"/>
      <c r="BI56" s="229"/>
    </row>
    <row r="57" spans="1:61" s="219" customFormat="1" x14ac:dyDescent="0.25">
      <c r="A57" s="238"/>
      <c r="B57" s="239"/>
      <c r="C57" s="240" t="s">
        <v>98</v>
      </c>
      <c r="D57" s="241"/>
      <c r="E57" s="242"/>
      <c r="F57" s="243"/>
      <c r="G57" s="244"/>
      <c r="H57" s="245"/>
      <c r="I57" s="219">
        <f t="shared" si="0"/>
        <v>35</v>
      </c>
      <c r="J57" s="220"/>
      <c r="K57" s="221"/>
      <c r="BH57" s="229"/>
      <c r="BI57" s="229"/>
    </row>
    <row r="58" spans="1:61" s="219" customFormat="1" x14ac:dyDescent="0.25">
      <c r="A58" s="255"/>
      <c r="B58" s="256"/>
      <c r="C58" s="257" t="s">
        <v>101</v>
      </c>
      <c r="D58" s="258"/>
      <c r="E58" s="259"/>
      <c r="F58" s="260"/>
      <c r="G58" s="261"/>
      <c r="H58" s="262"/>
      <c r="I58" s="219">
        <f t="shared" si="0"/>
        <v>40</v>
      </c>
      <c r="J58" s="220"/>
      <c r="K58" s="221"/>
      <c r="BH58" s="229"/>
      <c r="BI58" s="229"/>
    </row>
    <row r="59" spans="1:61" s="219" customFormat="1" ht="20" x14ac:dyDescent="0.25">
      <c r="A59" s="222">
        <f>A55+1</f>
        <v>19</v>
      </c>
      <c r="B59" s="223" t="s">
        <v>282</v>
      </c>
      <c r="C59" s="224" t="s">
        <v>276</v>
      </c>
      <c r="D59" s="225" t="s">
        <v>58</v>
      </c>
      <c r="E59" s="226">
        <v>2</v>
      </c>
      <c r="F59" s="173"/>
      <c r="G59" s="227">
        <f>E59*F59</f>
        <v>0</v>
      </c>
      <c r="H59" s="228" t="s">
        <v>70</v>
      </c>
      <c r="I59" s="219">
        <f t="shared" si="0"/>
        <v>77</v>
      </c>
      <c r="J59" s="220"/>
      <c r="K59" s="221"/>
      <c r="BH59" s="229"/>
      <c r="BI59" s="229"/>
    </row>
    <row r="60" spans="1:61" s="219" customFormat="1" x14ac:dyDescent="0.25">
      <c r="A60" s="247"/>
      <c r="B60" s="248"/>
      <c r="C60" s="249" t="s">
        <v>274</v>
      </c>
      <c r="D60" s="250"/>
      <c r="E60" s="251"/>
      <c r="F60" s="252"/>
      <c r="G60" s="253"/>
      <c r="H60" s="254"/>
      <c r="I60" s="219">
        <f t="shared" si="0"/>
        <v>44</v>
      </c>
      <c r="J60" s="220"/>
      <c r="K60" s="221"/>
      <c r="BH60" s="229"/>
      <c r="BI60" s="229"/>
    </row>
    <row r="61" spans="1:61" s="219" customFormat="1" x14ac:dyDescent="0.25">
      <c r="A61" s="222">
        <f>A59+1</f>
        <v>20</v>
      </c>
      <c r="B61" s="223" t="s">
        <v>283</v>
      </c>
      <c r="C61" s="224" t="s">
        <v>106</v>
      </c>
      <c r="D61" s="225" t="s">
        <v>58</v>
      </c>
      <c r="E61" s="226">
        <v>2</v>
      </c>
      <c r="F61" s="173"/>
      <c r="G61" s="227">
        <f>E61*F61</f>
        <v>0</v>
      </c>
      <c r="H61" s="228" t="s">
        <v>70</v>
      </c>
      <c r="I61" s="219">
        <f t="shared" si="0"/>
        <v>60</v>
      </c>
      <c r="J61" s="220"/>
      <c r="K61" s="221"/>
      <c r="BH61" s="229"/>
      <c r="BI61" s="229"/>
    </row>
    <row r="62" spans="1:61" s="219" customFormat="1" x14ac:dyDescent="0.25">
      <c r="A62" s="238"/>
      <c r="B62" s="239"/>
      <c r="C62" s="240" t="s">
        <v>274</v>
      </c>
      <c r="D62" s="241"/>
      <c r="E62" s="242"/>
      <c r="F62" s="243"/>
      <c r="G62" s="244"/>
      <c r="H62" s="245"/>
      <c r="I62" s="219">
        <f t="shared" si="0"/>
        <v>44</v>
      </c>
      <c r="J62" s="220"/>
      <c r="K62" s="221"/>
      <c r="BH62" s="229"/>
      <c r="BI62" s="229"/>
    </row>
    <row r="63" spans="1:61" s="219" customFormat="1" x14ac:dyDescent="0.25">
      <c r="A63" s="238"/>
      <c r="B63" s="239"/>
      <c r="C63" s="240" t="s">
        <v>98</v>
      </c>
      <c r="D63" s="241"/>
      <c r="E63" s="242"/>
      <c r="F63" s="243"/>
      <c r="G63" s="244"/>
      <c r="H63" s="245"/>
      <c r="I63" s="219">
        <f t="shared" si="0"/>
        <v>35</v>
      </c>
      <c r="J63" s="220"/>
      <c r="K63" s="221"/>
      <c r="BH63" s="229"/>
      <c r="BI63" s="229"/>
    </row>
    <row r="64" spans="1:61" s="219" customFormat="1" x14ac:dyDescent="0.25">
      <c r="A64" s="238"/>
      <c r="B64" s="239"/>
      <c r="C64" s="246" t="s">
        <v>101</v>
      </c>
      <c r="D64" s="241"/>
      <c r="E64" s="242"/>
      <c r="F64" s="243"/>
      <c r="G64" s="244"/>
      <c r="H64" s="245"/>
      <c r="I64" s="219">
        <f t="shared" si="0"/>
        <v>40</v>
      </c>
      <c r="J64" s="220"/>
      <c r="K64" s="221"/>
      <c r="BH64" s="229"/>
      <c r="BI64" s="229"/>
    </row>
    <row r="65" spans="1:61" s="219" customFormat="1" ht="20" x14ac:dyDescent="0.25">
      <c r="A65" s="222">
        <f>A61+1</f>
        <v>21</v>
      </c>
      <c r="B65" s="223" t="s">
        <v>284</v>
      </c>
      <c r="C65" s="224" t="s">
        <v>81</v>
      </c>
      <c r="D65" s="225" t="s">
        <v>58</v>
      </c>
      <c r="E65" s="226">
        <v>2</v>
      </c>
      <c r="F65" s="173"/>
      <c r="G65" s="227">
        <f>E65*F65</f>
        <v>0</v>
      </c>
      <c r="H65" s="228" t="s">
        <v>70</v>
      </c>
      <c r="I65" s="219">
        <f t="shared" si="0"/>
        <v>77</v>
      </c>
      <c r="J65" s="220"/>
      <c r="K65" s="221"/>
      <c r="BH65" s="229"/>
      <c r="BI65" s="229"/>
    </row>
    <row r="66" spans="1:61" s="219" customFormat="1" x14ac:dyDescent="0.25">
      <c r="A66" s="247"/>
      <c r="B66" s="248"/>
      <c r="C66" s="249" t="s">
        <v>274</v>
      </c>
      <c r="D66" s="250"/>
      <c r="E66" s="251"/>
      <c r="F66" s="252"/>
      <c r="G66" s="253"/>
      <c r="H66" s="254"/>
      <c r="I66" s="219">
        <f t="shared" si="0"/>
        <v>44</v>
      </c>
      <c r="J66" s="220"/>
      <c r="K66" s="221"/>
      <c r="BH66" s="229"/>
      <c r="BI66" s="229"/>
    </row>
    <row r="67" spans="1:61" s="219" customFormat="1" ht="20" x14ac:dyDescent="0.25">
      <c r="A67" s="222">
        <f>A65+1</f>
        <v>22</v>
      </c>
      <c r="B67" s="223" t="s">
        <v>251</v>
      </c>
      <c r="C67" s="224" t="s">
        <v>252</v>
      </c>
      <c r="D67" s="225" t="s">
        <v>58</v>
      </c>
      <c r="E67" s="226">
        <v>2</v>
      </c>
      <c r="F67" s="173"/>
      <c r="G67" s="227">
        <f>E67*F67</f>
        <v>0</v>
      </c>
      <c r="H67" s="228" t="s">
        <v>70</v>
      </c>
      <c r="I67" s="219">
        <f t="shared" si="0"/>
        <v>139</v>
      </c>
      <c r="J67" s="220"/>
      <c r="K67" s="221"/>
      <c r="BH67" s="229"/>
      <c r="BI67" s="229"/>
    </row>
    <row r="68" spans="1:61" s="219" customFormat="1" ht="12.75" customHeight="1" x14ac:dyDescent="0.25">
      <c r="A68" s="230"/>
      <c r="B68" s="231"/>
      <c r="C68" s="240" t="s">
        <v>253</v>
      </c>
      <c r="D68" s="233"/>
      <c r="E68" s="234"/>
      <c r="F68" s="235"/>
      <c r="G68" s="236"/>
      <c r="H68" s="237"/>
      <c r="I68" s="219">
        <f t="shared" si="0"/>
        <v>69</v>
      </c>
      <c r="J68" s="220"/>
      <c r="K68" s="221"/>
      <c r="BH68" s="229"/>
      <c r="BI68" s="229"/>
    </row>
    <row r="69" spans="1:61" s="219" customFormat="1" x14ac:dyDescent="0.25">
      <c r="A69" s="238"/>
      <c r="B69" s="239"/>
      <c r="C69" s="240" t="s">
        <v>256</v>
      </c>
      <c r="D69" s="241"/>
      <c r="E69" s="242"/>
      <c r="F69" s="243"/>
      <c r="G69" s="244"/>
      <c r="H69" s="245"/>
      <c r="I69" s="219">
        <f t="shared" si="0"/>
        <v>48</v>
      </c>
      <c r="J69" s="220"/>
      <c r="K69" s="221"/>
      <c r="BH69" s="229"/>
      <c r="BI69" s="229"/>
    </row>
    <row r="70" spans="1:61" s="219" customFormat="1" ht="22.5" customHeight="1" x14ac:dyDescent="0.25">
      <c r="A70" s="222">
        <f>A67+1</f>
        <v>23</v>
      </c>
      <c r="B70" s="223" t="s">
        <v>257</v>
      </c>
      <c r="C70" s="224" t="s">
        <v>255</v>
      </c>
      <c r="D70" s="225" t="s">
        <v>58</v>
      </c>
      <c r="E70" s="226">
        <v>4</v>
      </c>
      <c r="F70" s="173"/>
      <c r="G70" s="227">
        <f>E70*F70</f>
        <v>0</v>
      </c>
      <c r="H70" s="228" t="s">
        <v>70</v>
      </c>
      <c r="I70" s="219">
        <f t="shared" si="0"/>
        <v>130</v>
      </c>
      <c r="J70" s="220"/>
      <c r="K70" s="221"/>
      <c r="BH70" s="229"/>
      <c r="BI70" s="229"/>
    </row>
    <row r="71" spans="1:61" s="219" customFormat="1" ht="20" x14ac:dyDescent="0.25">
      <c r="A71" s="247"/>
      <c r="B71" s="248"/>
      <c r="C71" s="249" t="s">
        <v>254</v>
      </c>
      <c r="D71" s="250"/>
      <c r="E71" s="251"/>
      <c r="F71" s="252"/>
      <c r="G71" s="253"/>
      <c r="H71" s="254"/>
      <c r="I71" s="219">
        <f t="shared" si="0"/>
        <v>79</v>
      </c>
      <c r="J71" s="220"/>
      <c r="K71" s="221"/>
      <c r="BH71" s="229"/>
      <c r="BI71" s="229"/>
    </row>
    <row r="72" spans="1:61" s="219" customFormat="1" ht="22.5" customHeight="1" x14ac:dyDescent="0.25">
      <c r="A72" s="222">
        <f>A70+1</f>
        <v>24</v>
      </c>
      <c r="B72" s="223" t="s">
        <v>259</v>
      </c>
      <c r="C72" s="224" t="s">
        <v>258</v>
      </c>
      <c r="D72" s="225" t="s">
        <v>58</v>
      </c>
      <c r="E72" s="226">
        <v>2</v>
      </c>
      <c r="F72" s="173"/>
      <c r="G72" s="227">
        <f>E72*F72</f>
        <v>0</v>
      </c>
      <c r="H72" s="228" t="s">
        <v>70</v>
      </c>
      <c r="I72" s="219">
        <f t="shared" si="0"/>
        <v>130</v>
      </c>
      <c r="J72" s="220"/>
      <c r="K72" s="221"/>
      <c r="BH72" s="229"/>
      <c r="BI72" s="229"/>
    </row>
    <row r="73" spans="1:61" s="219" customFormat="1" x14ac:dyDescent="0.25">
      <c r="A73" s="247"/>
      <c r="B73" s="248"/>
      <c r="C73" s="249" t="s">
        <v>256</v>
      </c>
      <c r="D73" s="250"/>
      <c r="E73" s="251"/>
      <c r="F73" s="252"/>
      <c r="G73" s="253"/>
      <c r="H73" s="254"/>
      <c r="I73" s="219">
        <f t="shared" ref="I73:I136" si="3">LEN(C73)</f>
        <v>48</v>
      </c>
      <c r="J73" s="220"/>
      <c r="K73" s="221"/>
      <c r="BH73" s="229"/>
      <c r="BI73" s="229"/>
    </row>
    <row r="74" spans="1:61" s="219" customFormat="1" ht="30" x14ac:dyDescent="0.25">
      <c r="A74" s="222">
        <f>A72+1</f>
        <v>25</v>
      </c>
      <c r="B74" s="223" t="s">
        <v>260</v>
      </c>
      <c r="C74" s="224" t="s">
        <v>261</v>
      </c>
      <c r="D74" s="225" t="s">
        <v>58</v>
      </c>
      <c r="E74" s="226">
        <v>1</v>
      </c>
      <c r="F74" s="173"/>
      <c r="G74" s="227">
        <f t="shared" ref="G74:G81" si="4">E74*F74</f>
        <v>0</v>
      </c>
      <c r="H74" s="228" t="s">
        <v>70</v>
      </c>
      <c r="I74" s="219">
        <f t="shared" si="3"/>
        <v>182</v>
      </c>
      <c r="J74" s="220"/>
      <c r="K74" s="221"/>
      <c r="BH74" s="229"/>
      <c r="BI74" s="229"/>
    </row>
    <row r="75" spans="1:61" s="219" customFormat="1" ht="20" x14ac:dyDescent="0.25">
      <c r="A75" s="222">
        <f t="shared" ref="A75:A81" si="5">A74+1</f>
        <v>26</v>
      </c>
      <c r="B75" s="223" t="s">
        <v>262</v>
      </c>
      <c r="C75" s="224" t="s">
        <v>263</v>
      </c>
      <c r="D75" s="225" t="s">
        <v>58</v>
      </c>
      <c r="E75" s="226">
        <v>2</v>
      </c>
      <c r="F75" s="173"/>
      <c r="G75" s="227">
        <f t="shared" si="4"/>
        <v>0</v>
      </c>
      <c r="H75" s="228" t="s">
        <v>70</v>
      </c>
      <c r="I75" s="219">
        <f t="shared" si="3"/>
        <v>121</v>
      </c>
      <c r="J75" s="220"/>
      <c r="K75" s="221"/>
      <c r="BH75" s="229"/>
      <c r="BI75" s="229"/>
    </row>
    <row r="76" spans="1:61" s="219" customFormat="1" ht="30" x14ac:dyDescent="0.25">
      <c r="A76" s="222">
        <f t="shared" si="5"/>
        <v>27</v>
      </c>
      <c r="B76" s="223" t="s">
        <v>266</v>
      </c>
      <c r="C76" s="224" t="s">
        <v>156</v>
      </c>
      <c r="D76" s="225" t="s">
        <v>58</v>
      </c>
      <c r="E76" s="226">
        <v>1</v>
      </c>
      <c r="F76" s="173"/>
      <c r="G76" s="227">
        <f t="shared" si="4"/>
        <v>0</v>
      </c>
      <c r="H76" s="228" t="s">
        <v>70</v>
      </c>
      <c r="I76" s="219">
        <f t="shared" si="3"/>
        <v>193</v>
      </c>
      <c r="J76" s="220"/>
      <c r="K76" s="221"/>
      <c r="BH76" s="229"/>
      <c r="BI76" s="229"/>
    </row>
    <row r="77" spans="1:61" s="219" customFormat="1" ht="30" x14ac:dyDescent="0.25">
      <c r="A77" s="222">
        <f t="shared" si="5"/>
        <v>28</v>
      </c>
      <c r="B77" s="223" t="s">
        <v>267</v>
      </c>
      <c r="C77" s="224" t="s">
        <v>155</v>
      </c>
      <c r="D77" s="225" t="s">
        <v>58</v>
      </c>
      <c r="E77" s="226">
        <v>2</v>
      </c>
      <c r="F77" s="173"/>
      <c r="G77" s="227">
        <f t="shared" si="4"/>
        <v>0</v>
      </c>
      <c r="H77" s="228" t="s">
        <v>70</v>
      </c>
      <c r="I77" s="219">
        <f t="shared" si="3"/>
        <v>193</v>
      </c>
      <c r="J77" s="220"/>
      <c r="K77" s="221"/>
      <c r="BH77" s="229"/>
      <c r="BI77" s="229"/>
    </row>
    <row r="78" spans="1:61" s="219" customFormat="1" ht="20" x14ac:dyDescent="0.25">
      <c r="A78" s="222">
        <f t="shared" si="5"/>
        <v>29</v>
      </c>
      <c r="B78" s="223" t="s">
        <v>269</v>
      </c>
      <c r="C78" s="224" t="s">
        <v>268</v>
      </c>
      <c r="D78" s="225" t="s">
        <v>58</v>
      </c>
      <c r="E78" s="226">
        <v>1</v>
      </c>
      <c r="F78" s="173"/>
      <c r="G78" s="227">
        <f t="shared" si="4"/>
        <v>0</v>
      </c>
      <c r="H78" s="228" t="s">
        <v>70</v>
      </c>
      <c r="I78" s="219">
        <f t="shared" si="3"/>
        <v>120</v>
      </c>
      <c r="J78" s="220"/>
      <c r="K78" s="221"/>
      <c r="BH78" s="229"/>
      <c r="BI78" s="229"/>
    </row>
    <row r="79" spans="1:61" s="219" customFormat="1" ht="20" x14ac:dyDescent="0.25">
      <c r="A79" s="222">
        <f t="shared" si="5"/>
        <v>30</v>
      </c>
      <c r="B79" s="223" t="s">
        <v>270</v>
      </c>
      <c r="C79" s="224" t="s">
        <v>264</v>
      </c>
      <c r="D79" s="225" t="s">
        <v>58</v>
      </c>
      <c r="E79" s="226">
        <v>6</v>
      </c>
      <c r="F79" s="173"/>
      <c r="G79" s="227">
        <f t="shared" si="4"/>
        <v>0</v>
      </c>
      <c r="H79" s="228" t="s">
        <v>70</v>
      </c>
      <c r="I79" s="219">
        <f t="shared" si="3"/>
        <v>120</v>
      </c>
      <c r="J79" s="220"/>
      <c r="K79" s="221"/>
      <c r="BH79" s="229"/>
      <c r="BI79" s="229"/>
    </row>
    <row r="80" spans="1:61" s="219" customFormat="1" ht="20" x14ac:dyDescent="0.25">
      <c r="A80" s="222">
        <f t="shared" si="5"/>
        <v>31</v>
      </c>
      <c r="B80" s="223" t="s">
        <v>271</v>
      </c>
      <c r="C80" s="224" t="s">
        <v>265</v>
      </c>
      <c r="D80" s="225" t="s">
        <v>58</v>
      </c>
      <c r="E80" s="226">
        <v>1</v>
      </c>
      <c r="F80" s="173"/>
      <c r="G80" s="227">
        <f t="shared" si="4"/>
        <v>0</v>
      </c>
      <c r="H80" s="228" t="s">
        <v>70</v>
      </c>
      <c r="I80" s="219">
        <f t="shared" si="3"/>
        <v>120</v>
      </c>
      <c r="J80" s="220"/>
      <c r="K80" s="221"/>
      <c r="BH80" s="229"/>
      <c r="BI80" s="229"/>
    </row>
    <row r="81" spans="1:61" s="219" customFormat="1" ht="20" x14ac:dyDescent="0.25">
      <c r="A81" s="222">
        <f t="shared" si="5"/>
        <v>32</v>
      </c>
      <c r="B81" s="223" t="s">
        <v>250</v>
      </c>
      <c r="C81" s="224" t="s">
        <v>248</v>
      </c>
      <c r="D81" s="225" t="s">
        <v>58</v>
      </c>
      <c r="E81" s="226">
        <v>1</v>
      </c>
      <c r="F81" s="173"/>
      <c r="G81" s="227">
        <f t="shared" si="4"/>
        <v>0</v>
      </c>
      <c r="H81" s="228" t="s">
        <v>70</v>
      </c>
      <c r="I81" s="219">
        <f t="shared" si="3"/>
        <v>142</v>
      </c>
      <c r="J81" s="220" t="s">
        <v>80</v>
      </c>
      <c r="K81" s="220"/>
      <c r="BH81" s="229"/>
      <c r="BI81" s="229"/>
    </row>
    <row r="82" spans="1:61" s="219" customFormat="1" x14ac:dyDescent="0.25">
      <c r="A82" s="230"/>
      <c r="B82" s="231"/>
      <c r="C82" s="232" t="s">
        <v>82</v>
      </c>
      <c r="D82" s="233"/>
      <c r="E82" s="234"/>
      <c r="F82" s="235"/>
      <c r="G82" s="236"/>
      <c r="H82" s="237"/>
      <c r="I82" s="219">
        <f t="shared" si="3"/>
        <v>62</v>
      </c>
      <c r="J82" s="220"/>
      <c r="K82" s="221"/>
      <c r="BH82" s="229"/>
      <c r="BI82" s="229"/>
    </row>
    <row r="83" spans="1:61" s="219" customFormat="1" x14ac:dyDescent="0.25">
      <c r="A83" s="238"/>
      <c r="B83" s="239"/>
      <c r="C83" s="240" t="s">
        <v>145</v>
      </c>
      <c r="D83" s="241"/>
      <c r="E83" s="242"/>
      <c r="F83" s="243"/>
      <c r="G83" s="244"/>
      <c r="H83" s="245"/>
      <c r="I83" s="219">
        <f t="shared" si="3"/>
        <v>37</v>
      </c>
      <c r="J83" s="220"/>
      <c r="K83" s="221"/>
      <c r="BH83" s="229"/>
      <c r="BI83" s="229"/>
    </row>
    <row r="84" spans="1:61" s="219" customFormat="1" ht="22.5" customHeight="1" x14ac:dyDescent="0.25">
      <c r="A84" s="238"/>
      <c r="B84" s="239"/>
      <c r="C84" s="240" t="s">
        <v>144</v>
      </c>
      <c r="D84" s="241"/>
      <c r="E84" s="242"/>
      <c r="F84" s="243"/>
      <c r="G84" s="244"/>
      <c r="H84" s="245"/>
      <c r="I84" s="219">
        <f t="shared" si="3"/>
        <v>95</v>
      </c>
      <c r="J84" s="220"/>
      <c r="K84" s="221"/>
      <c r="BH84" s="229"/>
      <c r="BI84" s="229"/>
    </row>
    <row r="85" spans="1:61" s="219" customFormat="1" x14ac:dyDescent="0.25">
      <c r="A85" s="238"/>
      <c r="B85" s="239"/>
      <c r="C85" s="240" t="s">
        <v>246</v>
      </c>
      <c r="D85" s="241"/>
      <c r="E85" s="242"/>
      <c r="F85" s="243"/>
      <c r="G85" s="244"/>
      <c r="H85" s="245"/>
      <c r="I85" s="219">
        <f t="shared" si="3"/>
        <v>44</v>
      </c>
      <c r="J85" s="220"/>
      <c r="K85" s="221"/>
      <c r="BH85" s="229"/>
      <c r="BI85" s="229"/>
    </row>
    <row r="86" spans="1:61" s="219" customFormat="1" ht="20" x14ac:dyDescent="0.25">
      <c r="A86" s="238"/>
      <c r="B86" s="239"/>
      <c r="C86" s="240" t="s">
        <v>147</v>
      </c>
      <c r="D86" s="241"/>
      <c r="E86" s="242"/>
      <c r="F86" s="243"/>
      <c r="G86" s="244"/>
      <c r="H86" s="245"/>
      <c r="I86" s="219">
        <f t="shared" si="3"/>
        <v>95</v>
      </c>
      <c r="J86" s="220"/>
      <c r="K86" s="221"/>
      <c r="BH86" s="229"/>
      <c r="BI86" s="229"/>
    </row>
    <row r="87" spans="1:61" s="219" customFormat="1" x14ac:dyDescent="0.25">
      <c r="A87" s="238"/>
      <c r="B87" s="239"/>
      <c r="C87" s="246" t="s">
        <v>111</v>
      </c>
      <c r="D87" s="241"/>
      <c r="E87" s="242"/>
      <c r="F87" s="243"/>
      <c r="G87" s="244"/>
      <c r="H87" s="245"/>
      <c r="I87" s="219">
        <f t="shared" si="3"/>
        <v>30</v>
      </c>
      <c r="J87" s="220"/>
      <c r="K87" s="221"/>
      <c r="BH87" s="229"/>
      <c r="BI87" s="229"/>
    </row>
    <row r="88" spans="1:61" s="219" customFormat="1" ht="22.5" customHeight="1" x14ac:dyDescent="0.25">
      <c r="A88" s="238"/>
      <c r="B88" s="239"/>
      <c r="C88" s="246" t="s">
        <v>146</v>
      </c>
      <c r="D88" s="241"/>
      <c r="E88" s="242"/>
      <c r="F88" s="243"/>
      <c r="G88" s="244"/>
      <c r="H88" s="245"/>
      <c r="I88" s="219">
        <f t="shared" si="3"/>
        <v>115</v>
      </c>
      <c r="J88" s="220"/>
      <c r="K88" s="221"/>
      <c r="BH88" s="229"/>
      <c r="BI88" s="229"/>
    </row>
    <row r="89" spans="1:61" s="219" customFormat="1" ht="12.75" customHeight="1" x14ac:dyDescent="0.25">
      <c r="A89" s="238"/>
      <c r="B89" s="239"/>
      <c r="C89" s="246" t="s">
        <v>109</v>
      </c>
      <c r="D89" s="241"/>
      <c r="E89" s="242"/>
      <c r="F89" s="243"/>
      <c r="G89" s="244"/>
      <c r="H89" s="245"/>
      <c r="I89" s="219">
        <f t="shared" si="3"/>
        <v>67</v>
      </c>
      <c r="J89" s="220"/>
      <c r="K89" s="221"/>
      <c r="BH89" s="229"/>
      <c r="BI89" s="229"/>
    </row>
    <row r="90" spans="1:61" s="219" customFormat="1" x14ac:dyDescent="0.25">
      <c r="A90" s="238"/>
      <c r="B90" s="239"/>
      <c r="C90" s="246" t="s">
        <v>108</v>
      </c>
      <c r="D90" s="241"/>
      <c r="E90" s="242"/>
      <c r="F90" s="243"/>
      <c r="G90" s="244"/>
      <c r="H90" s="245"/>
      <c r="I90" s="219">
        <f t="shared" si="3"/>
        <v>51</v>
      </c>
      <c r="J90" s="220"/>
      <c r="K90" s="221"/>
      <c r="BH90" s="229"/>
      <c r="BI90" s="229"/>
    </row>
    <row r="91" spans="1:61" s="219" customFormat="1" x14ac:dyDescent="0.25">
      <c r="A91" s="255"/>
      <c r="B91" s="256"/>
      <c r="C91" s="263" t="s">
        <v>110</v>
      </c>
      <c r="D91" s="258"/>
      <c r="E91" s="259"/>
      <c r="F91" s="260"/>
      <c r="G91" s="261"/>
      <c r="H91" s="262"/>
      <c r="I91" s="219">
        <f t="shared" si="3"/>
        <v>51</v>
      </c>
      <c r="J91" s="220"/>
      <c r="K91" s="221"/>
      <c r="BH91" s="229"/>
      <c r="BI91" s="229"/>
    </row>
    <row r="92" spans="1:61" s="219" customFormat="1" ht="30" x14ac:dyDescent="0.25">
      <c r="A92" s="222">
        <f>A80+1</f>
        <v>32</v>
      </c>
      <c r="B92" s="223" t="s">
        <v>244</v>
      </c>
      <c r="C92" s="224" t="s">
        <v>249</v>
      </c>
      <c r="D92" s="225" t="s">
        <v>58</v>
      </c>
      <c r="E92" s="226">
        <v>1</v>
      </c>
      <c r="F92" s="173"/>
      <c r="G92" s="227">
        <f>E92*F92</f>
        <v>0</v>
      </c>
      <c r="H92" s="228" t="s">
        <v>70</v>
      </c>
      <c r="I92" s="219">
        <f t="shared" si="3"/>
        <v>146</v>
      </c>
      <c r="J92" s="220" t="s">
        <v>79</v>
      </c>
      <c r="K92" s="221"/>
      <c r="BH92" s="229"/>
      <c r="BI92" s="229"/>
    </row>
    <row r="93" spans="1:61" s="219" customFormat="1" x14ac:dyDescent="0.25">
      <c r="A93" s="230"/>
      <c r="B93" s="231"/>
      <c r="C93" s="232" t="s">
        <v>82</v>
      </c>
      <c r="D93" s="233"/>
      <c r="E93" s="234"/>
      <c r="F93" s="235"/>
      <c r="G93" s="236"/>
      <c r="H93" s="237"/>
      <c r="I93" s="219">
        <f t="shared" si="3"/>
        <v>62</v>
      </c>
      <c r="J93" s="220"/>
      <c r="K93" s="221"/>
      <c r="BH93" s="229"/>
      <c r="BI93" s="229"/>
    </row>
    <row r="94" spans="1:61" s="219" customFormat="1" x14ac:dyDescent="0.25">
      <c r="A94" s="238"/>
      <c r="B94" s="239"/>
      <c r="C94" s="240" t="s">
        <v>145</v>
      </c>
      <c r="D94" s="241"/>
      <c r="E94" s="242"/>
      <c r="F94" s="243"/>
      <c r="G94" s="244"/>
      <c r="H94" s="245"/>
      <c r="I94" s="219">
        <f t="shared" si="3"/>
        <v>37</v>
      </c>
      <c r="J94" s="220"/>
      <c r="K94" s="221"/>
      <c r="BH94" s="229"/>
      <c r="BI94" s="229"/>
    </row>
    <row r="95" spans="1:61" s="219" customFormat="1" ht="22.5" customHeight="1" x14ac:dyDescent="0.25">
      <c r="A95" s="238"/>
      <c r="B95" s="239"/>
      <c r="C95" s="240" t="s">
        <v>144</v>
      </c>
      <c r="D95" s="241"/>
      <c r="E95" s="242"/>
      <c r="F95" s="243"/>
      <c r="G95" s="244"/>
      <c r="H95" s="245"/>
      <c r="I95" s="219">
        <f t="shared" si="3"/>
        <v>95</v>
      </c>
      <c r="J95" s="220"/>
      <c r="K95" s="221"/>
      <c r="BH95" s="229"/>
      <c r="BI95" s="229"/>
    </row>
    <row r="96" spans="1:61" s="219" customFormat="1" x14ac:dyDescent="0.25">
      <c r="A96" s="238"/>
      <c r="B96" s="239"/>
      <c r="C96" s="240" t="s">
        <v>246</v>
      </c>
      <c r="D96" s="241"/>
      <c r="E96" s="242"/>
      <c r="F96" s="243"/>
      <c r="G96" s="244"/>
      <c r="H96" s="245"/>
      <c r="I96" s="219">
        <f t="shared" si="3"/>
        <v>44</v>
      </c>
      <c r="J96" s="220"/>
      <c r="K96" s="221"/>
      <c r="BH96" s="229"/>
      <c r="BI96" s="229"/>
    </row>
    <row r="97" spans="1:61" s="219" customFormat="1" ht="20" x14ac:dyDescent="0.25">
      <c r="A97" s="238"/>
      <c r="B97" s="239"/>
      <c r="C97" s="240" t="s">
        <v>147</v>
      </c>
      <c r="D97" s="241"/>
      <c r="E97" s="242"/>
      <c r="F97" s="243"/>
      <c r="G97" s="244"/>
      <c r="H97" s="245"/>
      <c r="I97" s="219">
        <f t="shared" si="3"/>
        <v>95</v>
      </c>
      <c r="J97" s="220"/>
      <c r="K97" s="221"/>
      <c r="BH97" s="229"/>
      <c r="BI97" s="229"/>
    </row>
    <row r="98" spans="1:61" s="219" customFormat="1" x14ac:dyDescent="0.25">
      <c r="A98" s="238"/>
      <c r="B98" s="239"/>
      <c r="C98" s="246" t="s">
        <v>111</v>
      </c>
      <c r="D98" s="241"/>
      <c r="E98" s="242"/>
      <c r="F98" s="243"/>
      <c r="G98" s="244"/>
      <c r="H98" s="245"/>
      <c r="I98" s="219">
        <f t="shared" si="3"/>
        <v>30</v>
      </c>
      <c r="J98" s="220"/>
      <c r="K98" s="221"/>
      <c r="BH98" s="229"/>
      <c r="BI98" s="229"/>
    </row>
    <row r="99" spans="1:61" s="219" customFormat="1" ht="22.5" customHeight="1" x14ac:dyDescent="0.25">
      <c r="A99" s="238"/>
      <c r="B99" s="239"/>
      <c r="C99" s="246" t="s">
        <v>146</v>
      </c>
      <c r="D99" s="241"/>
      <c r="E99" s="242"/>
      <c r="F99" s="243"/>
      <c r="G99" s="244"/>
      <c r="H99" s="245"/>
      <c r="I99" s="219">
        <f t="shared" si="3"/>
        <v>115</v>
      </c>
      <c r="J99" s="220"/>
      <c r="K99" s="221"/>
      <c r="BH99" s="229"/>
      <c r="BI99" s="229"/>
    </row>
    <row r="100" spans="1:61" s="219" customFormat="1" ht="12.75" customHeight="1" x14ac:dyDescent="0.25">
      <c r="A100" s="238"/>
      <c r="B100" s="239"/>
      <c r="C100" s="246" t="s">
        <v>109</v>
      </c>
      <c r="D100" s="241"/>
      <c r="E100" s="242"/>
      <c r="F100" s="243"/>
      <c r="G100" s="244"/>
      <c r="H100" s="245"/>
      <c r="I100" s="219">
        <f t="shared" si="3"/>
        <v>67</v>
      </c>
      <c r="J100" s="220"/>
      <c r="K100" s="221"/>
      <c r="BH100" s="229"/>
      <c r="BI100" s="229"/>
    </row>
    <row r="101" spans="1:61" s="219" customFormat="1" x14ac:dyDescent="0.25">
      <c r="A101" s="238"/>
      <c r="B101" s="239"/>
      <c r="C101" s="246" t="s">
        <v>108</v>
      </c>
      <c r="D101" s="241"/>
      <c r="E101" s="242"/>
      <c r="F101" s="243"/>
      <c r="G101" s="244"/>
      <c r="H101" s="245"/>
      <c r="I101" s="219">
        <f t="shared" si="3"/>
        <v>51</v>
      </c>
      <c r="J101" s="220"/>
      <c r="K101" s="221"/>
      <c r="BH101" s="229"/>
      <c r="BI101" s="229"/>
    </row>
    <row r="102" spans="1:61" s="219" customFormat="1" x14ac:dyDescent="0.25">
      <c r="A102" s="238"/>
      <c r="B102" s="239"/>
      <c r="C102" s="240" t="s">
        <v>110</v>
      </c>
      <c r="D102" s="241"/>
      <c r="E102" s="242"/>
      <c r="F102" s="243"/>
      <c r="G102" s="244"/>
      <c r="H102" s="245"/>
      <c r="I102" s="219">
        <f t="shared" si="3"/>
        <v>51</v>
      </c>
      <c r="J102" s="220"/>
      <c r="K102" s="221"/>
      <c r="BH102" s="229"/>
      <c r="BI102" s="229"/>
    </row>
    <row r="103" spans="1:61" s="219" customFormat="1" ht="30" x14ac:dyDescent="0.25">
      <c r="A103" s="222">
        <f>A92+1</f>
        <v>33</v>
      </c>
      <c r="B103" s="223" t="s">
        <v>245</v>
      </c>
      <c r="C103" s="224" t="s">
        <v>249</v>
      </c>
      <c r="D103" s="225" t="s">
        <v>58</v>
      </c>
      <c r="E103" s="226">
        <v>1</v>
      </c>
      <c r="F103" s="173"/>
      <c r="G103" s="227">
        <f>E103*F103</f>
        <v>0</v>
      </c>
      <c r="H103" s="228" t="s">
        <v>70</v>
      </c>
      <c r="I103" s="219">
        <f t="shared" si="3"/>
        <v>146</v>
      </c>
      <c r="J103" s="220" t="s">
        <v>80</v>
      </c>
      <c r="K103" s="221"/>
      <c r="BH103" s="229"/>
      <c r="BI103" s="229"/>
    </row>
    <row r="104" spans="1:61" s="219" customFormat="1" x14ac:dyDescent="0.25">
      <c r="A104" s="230"/>
      <c r="B104" s="231"/>
      <c r="C104" s="232" t="s">
        <v>82</v>
      </c>
      <c r="D104" s="233"/>
      <c r="E104" s="234"/>
      <c r="F104" s="235"/>
      <c r="G104" s="236"/>
      <c r="H104" s="237"/>
      <c r="I104" s="219">
        <f t="shared" si="3"/>
        <v>62</v>
      </c>
      <c r="J104" s="220"/>
      <c r="K104" s="221"/>
      <c r="BH104" s="229"/>
      <c r="BI104" s="229"/>
    </row>
    <row r="105" spans="1:61" s="219" customFormat="1" x14ac:dyDescent="0.25">
      <c r="A105" s="238"/>
      <c r="B105" s="239"/>
      <c r="C105" s="240" t="s">
        <v>145</v>
      </c>
      <c r="D105" s="241"/>
      <c r="E105" s="242"/>
      <c r="F105" s="243"/>
      <c r="G105" s="244"/>
      <c r="H105" s="245"/>
      <c r="I105" s="219">
        <f t="shared" si="3"/>
        <v>37</v>
      </c>
      <c r="J105" s="220"/>
      <c r="K105" s="221"/>
      <c r="BH105" s="229"/>
      <c r="BI105" s="229"/>
    </row>
    <row r="106" spans="1:61" s="219" customFormat="1" ht="22.5" customHeight="1" x14ac:dyDescent="0.25">
      <c r="A106" s="238"/>
      <c r="B106" s="239"/>
      <c r="C106" s="240" t="s">
        <v>144</v>
      </c>
      <c r="D106" s="241"/>
      <c r="E106" s="242"/>
      <c r="F106" s="243"/>
      <c r="G106" s="244"/>
      <c r="H106" s="245"/>
      <c r="I106" s="219">
        <f t="shared" si="3"/>
        <v>95</v>
      </c>
      <c r="J106" s="220"/>
      <c r="K106" s="221"/>
      <c r="BH106" s="229"/>
      <c r="BI106" s="229"/>
    </row>
    <row r="107" spans="1:61" s="219" customFormat="1" x14ac:dyDescent="0.25">
      <c r="A107" s="238"/>
      <c r="B107" s="239"/>
      <c r="C107" s="240" t="s">
        <v>246</v>
      </c>
      <c r="D107" s="241"/>
      <c r="E107" s="242"/>
      <c r="F107" s="243"/>
      <c r="G107" s="244"/>
      <c r="H107" s="245"/>
      <c r="I107" s="219">
        <f t="shared" si="3"/>
        <v>44</v>
      </c>
      <c r="J107" s="220"/>
      <c r="K107" s="221"/>
      <c r="BH107" s="229"/>
      <c r="BI107" s="229"/>
    </row>
    <row r="108" spans="1:61" s="219" customFormat="1" ht="20" x14ac:dyDescent="0.25">
      <c r="A108" s="238"/>
      <c r="B108" s="239"/>
      <c r="C108" s="240" t="s">
        <v>147</v>
      </c>
      <c r="D108" s="241"/>
      <c r="E108" s="242"/>
      <c r="F108" s="243"/>
      <c r="G108" s="244"/>
      <c r="H108" s="245"/>
      <c r="I108" s="219">
        <f t="shared" si="3"/>
        <v>95</v>
      </c>
      <c r="J108" s="220"/>
      <c r="K108" s="221"/>
      <c r="BH108" s="229"/>
      <c r="BI108" s="229"/>
    </row>
    <row r="109" spans="1:61" s="219" customFormat="1" x14ac:dyDescent="0.25">
      <c r="A109" s="238"/>
      <c r="B109" s="239"/>
      <c r="C109" s="246" t="s">
        <v>111</v>
      </c>
      <c r="D109" s="241"/>
      <c r="E109" s="242"/>
      <c r="F109" s="243"/>
      <c r="G109" s="244"/>
      <c r="H109" s="245"/>
      <c r="I109" s="219">
        <f t="shared" si="3"/>
        <v>30</v>
      </c>
      <c r="J109" s="220"/>
      <c r="K109" s="221"/>
      <c r="BH109" s="229"/>
      <c r="BI109" s="229"/>
    </row>
    <row r="110" spans="1:61" s="219" customFormat="1" ht="22.5" customHeight="1" x14ac:dyDescent="0.25">
      <c r="A110" s="238"/>
      <c r="B110" s="239"/>
      <c r="C110" s="246" t="s">
        <v>146</v>
      </c>
      <c r="D110" s="241"/>
      <c r="E110" s="242"/>
      <c r="F110" s="243"/>
      <c r="G110" s="244"/>
      <c r="H110" s="245"/>
      <c r="I110" s="219">
        <f t="shared" si="3"/>
        <v>115</v>
      </c>
      <c r="J110" s="220"/>
      <c r="K110" s="221"/>
      <c r="BH110" s="229"/>
      <c r="BI110" s="229"/>
    </row>
    <row r="111" spans="1:61" s="219" customFormat="1" ht="12.75" customHeight="1" x14ac:dyDescent="0.25">
      <c r="A111" s="238"/>
      <c r="B111" s="239"/>
      <c r="C111" s="246" t="s">
        <v>109</v>
      </c>
      <c r="D111" s="241"/>
      <c r="E111" s="242"/>
      <c r="F111" s="243"/>
      <c r="G111" s="244"/>
      <c r="H111" s="245"/>
      <c r="I111" s="219">
        <f t="shared" si="3"/>
        <v>67</v>
      </c>
      <c r="J111" s="220"/>
      <c r="K111" s="221"/>
      <c r="BH111" s="229"/>
      <c r="BI111" s="229"/>
    </row>
    <row r="112" spans="1:61" s="219" customFormat="1" x14ac:dyDescent="0.25">
      <c r="A112" s="238"/>
      <c r="B112" s="239"/>
      <c r="C112" s="246" t="s">
        <v>108</v>
      </c>
      <c r="D112" s="241"/>
      <c r="E112" s="242"/>
      <c r="F112" s="243"/>
      <c r="G112" s="244"/>
      <c r="H112" s="245"/>
      <c r="I112" s="219">
        <f t="shared" si="3"/>
        <v>51</v>
      </c>
      <c r="J112" s="220"/>
      <c r="K112" s="221"/>
      <c r="BH112" s="229"/>
      <c r="BI112" s="229"/>
    </row>
    <row r="113" spans="1:61" s="219" customFormat="1" x14ac:dyDescent="0.25">
      <c r="A113" s="255"/>
      <c r="B113" s="256"/>
      <c r="C113" s="263" t="s">
        <v>110</v>
      </c>
      <c r="D113" s="258"/>
      <c r="E113" s="259"/>
      <c r="F113" s="260"/>
      <c r="G113" s="261"/>
      <c r="H113" s="262"/>
      <c r="I113" s="219">
        <f t="shared" si="3"/>
        <v>51</v>
      </c>
      <c r="J113" s="220"/>
      <c r="K113" s="221"/>
      <c r="BH113" s="229"/>
      <c r="BI113" s="229"/>
    </row>
    <row r="114" spans="1:61" s="219" customFormat="1" ht="20" x14ac:dyDescent="0.25">
      <c r="A114" s="222">
        <f>A103+1</f>
        <v>34</v>
      </c>
      <c r="B114" s="223" t="s">
        <v>247</v>
      </c>
      <c r="C114" s="224" t="s">
        <v>322</v>
      </c>
      <c r="D114" s="225" t="s">
        <v>58</v>
      </c>
      <c r="E114" s="226">
        <v>1</v>
      </c>
      <c r="F114" s="173"/>
      <c r="G114" s="227">
        <f t="shared" ref="G114:G140" si="6">E114*F114</f>
        <v>0</v>
      </c>
      <c r="H114" s="228" t="s">
        <v>70</v>
      </c>
      <c r="I114" s="219">
        <f t="shared" si="3"/>
        <v>81</v>
      </c>
      <c r="K114" s="264"/>
      <c r="BH114" s="229"/>
      <c r="BI114" s="229"/>
    </row>
    <row r="115" spans="1:61" s="219" customFormat="1" x14ac:dyDescent="0.25">
      <c r="A115" s="222">
        <f t="shared" ref="A115:A140" si="7">A114+1</f>
        <v>35</v>
      </c>
      <c r="B115" s="223" t="s">
        <v>241</v>
      </c>
      <c r="C115" s="224" t="s">
        <v>240</v>
      </c>
      <c r="D115" s="225" t="s">
        <v>77</v>
      </c>
      <c r="E115" s="226">
        <v>1</v>
      </c>
      <c r="F115" s="173"/>
      <c r="G115" s="227">
        <f t="shared" si="6"/>
        <v>0</v>
      </c>
      <c r="H115" s="228" t="s">
        <v>70</v>
      </c>
      <c r="I115" s="219">
        <f t="shared" si="3"/>
        <v>38</v>
      </c>
      <c r="J115" s="220"/>
      <c r="K115" s="221"/>
      <c r="BH115" s="229"/>
      <c r="BI115" s="229"/>
    </row>
    <row r="116" spans="1:61" s="219" customFormat="1" x14ac:dyDescent="0.25">
      <c r="A116" s="222">
        <f t="shared" si="7"/>
        <v>36</v>
      </c>
      <c r="B116" s="223" t="s">
        <v>242</v>
      </c>
      <c r="C116" s="224" t="s">
        <v>86</v>
      </c>
      <c r="D116" s="225" t="s">
        <v>77</v>
      </c>
      <c r="E116" s="226">
        <v>15</v>
      </c>
      <c r="F116" s="173"/>
      <c r="G116" s="227">
        <f t="shared" si="6"/>
        <v>0</v>
      </c>
      <c r="H116" s="228" t="s">
        <v>70</v>
      </c>
      <c r="I116" s="219">
        <f t="shared" si="3"/>
        <v>38</v>
      </c>
      <c r="J116" s="220"/>
      <c r="K116" s="221"/>
      <c r="BH116" s="229"/>
      <c r="BI116" s="229"/>
    </row>
    <row r="117" spans="1:61" s="219" customFormat="1" x14ac:dyDescent="0.25">
      <c r="A117" s="222">
        <f t="shared" si="7"/>
        <v>37</v>
      </c>
      <c r="B117" s="223" t="s">
        <v>243</v>
      </c>
      <c r="C117" s="224" t="s">
        <v>83</v>
      </c>
      <c r="D117" s="225" t="s">
        <v>77</v>
      </c>
      <c r="E117" s="226">
        <v>4.5</v>
      </c>
      <c r="F117" s="173"/>
      <c r="G117" s="227">
        <f t="shared" si="6"/>
        <v>0</v>
      </c>
      <c r="H117" s="228" t="s">
        <v>70</v>
      </c>
      <c r="I117" s="219">
        <f t="shared" si="3"/>
        <v>38</v>
      </c>
      <c r="J117" s="220"/>
      <c r="K117" s="221"/>
      <c r="BH117" s="229"/>
      <c r="BI117" s="229"/>
    </row>
    <row r="118" spans="1:61" s="219" customFormat="1" ht="30" x14ac:dyDescent="0.25">
      <c r="A118" s="222">
        <f t="shared" si="7"/>
        <v>38</v>
      </c>
      <c r="B118" s="223" t="s">
        <v>239</v>
      </c>
      <c r="C118" s="224" t="s">
        <v>238</v>
      </c>
      <c r="D118" s="225" t="s">
        <v>58</v>
      </c>
      <c r="E118" s="226">
        <v>6</v>
      </c>
      <c r="F118" s="173"/>
      <c r="G118" s="227">
        <f t="shared" si="6"/>
        <v>0</v>
      </c>
      <c r="H118" s="228" t="s">
        <v>70</v>
      </c>
      <c r="I118" s="219">
        <f t="shared" si="3"/>
        <v>127</v>
      </c>
      <c r="K118" s="265"/>
      <c r="BH118" s="229"/>
      <c r="BI118" s="229"/>
    </row>
    <row r="119" spans="1:61" s="219" customFormat="1" ht="20" x14ac:dyDescent="0.25">
      <c r="A119" s="222">
        <f t="shared" si="7"/>
        <v>39</v>
      </c>
      <c r="B119" s="223" t="s">
        <v>231</v>
      </c>
      <c r="C119" s="224" t="s">
        <v>229</v>
      </c>
      <c r="D119" s="225" t="s">
        <v>77</v>
      </c>
      <c r="E119" s="226">
        <v>8</v>
      </c>
      <c r="F119" s="173"/>
      <c r="G119" s="227">
        <f t="shared" si="6"/>
        <v>0</v>
      </c>
      <c r="H119" s="228" t="s">
        <v>70</v>
      </c>
      <c r="I119" s="219">
        <f t="shared" si="3"/>
        <v>127</v>
      </c>
      <c r="J119" s="220"/>
      <c r="K119" s="221"/>
      <c r="BH119" s="229"/>
      <c r="BI119" s="229"/>
    </row>
    <row r="120" spans="1:61" s="219" customFormat="1" ht="20" x14ac:dyDescent="0.25">
      <c r="A120" s="222">
        <f t="shared" si="7"/>
        <v>40</v>
      </c>
      <c r="B120" s="223" t="s">
        <v>232</v>
      </c>
      <c r="C120" s="224" t="s">
        <v>230</v>
      </c>
      <c r="D120" s="225" t="s">
        <v>77</v>
      </c>
      <c r="E120" s="226">
        <v>32</v>
      </c>
      <c r="F120" s="173"/>
      <c r="G120" s="227">
        <f t="shared" si="6"/>
        <v>0</v>
      </c>
      <c r="H120" s="228" t="s">
        <v>70</v>
      </c>
      <c r="I120" s="219">
        <f t="shared" si="3"/>
        <v>127</v>
      </c>
      <c r="J120" s="220"/>
      <c r="K120" s="221"/>
      <c r="BH120" s="229"/>
      <c r="BI120" s="229"/>
    </row>
    <row r="121" spans="1:61" s="219" customFormat="1" ht="20" x14ac:dyDescent="0.25">
      <c r="A121" s="222">
        <f t="shared" si="7"/>
        <v>41</v>
      </c>
      <c r="B121" s="223" t="s">
        <v>233</v>
      </c>
      <c r="C121" s="224" t="s">
        <v>150</v>
      </c>
      <c r="D121" s="225" t="s">
        <v>77</v>
      </c>
      <c r="E121" s="226">
        <v>3</v>
      </c>
      <c r="F121" s="173"/>
      <c r="G121" s="227">
        <f t="shared" si="6"/>
        <v>0</v>
      </c>
      <c r="H121" s="228" t="s">
        <v>70</v>
      </c>
      <c r="I121" s="219">
        <f t="shared" si="3"/>
        <v>127</v>
      </c>
      <c r="J121" s="220"/>
      <c r="K121" s="221"/>
      <c r="BH121" s="229"/>
      <c r="BI121" s="229"/>
    </row>
    <row r="122" spans="1:61" s="219" customFormat="1" ht="20" x14ac:dyDescent="0.25">
      <c r="A122" s="222">
        <f t="shared" si="7"/>
        <v>42</v>
      </c>
      <c r="B122" s="223" t="s">
        <v>234</v>
      </c>
      <c r="C122" s="224" t="s">
        <v>148</v>
      </c>
      <c r="D122" s="225" t="s">
        <v>77</v>
      </c>
      <c r="E122" s="226">
        <v>26</v>
      </c>
      <c r="F122" s="173"/>
      <c r="G122" s="227">
        <f t="shared" si="6"/>
        <v>0</v>
      </c>
      <c r="H122" s="228" t="s">
        <v>70</v>
      </c>
      <c r="I122" s="219">
        <f t="shared" si="3"/>
        <v>127</v>
      </c>
      <c r="J122" s="220"/>
      <c r="K122" s="221"/>
      <c r="BH122" s="229"/>
      <c r="BI122" s="229"/>
    </row>
    <row r="123" spans="1:61" s="219" customFormat="1" ht="20" x14ac:dyDescent="0.25">
      <c r="A123" s="222">
        <f t="shared" si="7"/>
        <v>43</v>
      </c>
      <c r="B123" s="223" t="s">
        <v>235</v>
      </c>
      <c r="C123" s="224" t="s">
        <v>134</v>
      </c>
      <c r="D123" s="225" t="s">
        <v>77</v>
      </c>
      <c r="E123" s="226">
        <v>33</v>
      </c>
      <c r="F123" s="173"/>
      <c r="G123" s="227">
        <f t="shared" si="6"/>
        <v>0</v>
      </c>
      <c r="H123" s="228" t="s">
        <v>70</v>
      </c>
      <c r="I123" s="219">
        <f t="shared" si="3"/>
        <v>127</v>
      </c>
      <c r="J123" s="220"/>
      <c r="K123" s="221"/>
      <c r="BH123" s="229"/>
      <c r="BI123" s="229"/>
    </row>
    <row r="124" spans="1:61" s="219" customFormat="1" ht="20" x14ac:dyDescent="0.25">
      <c r="A124" s="222">
        <f t="shared" si="7"/>
        <v>44</v>
      </c>
      <c r="B124" s="223" t="s">
        <v>236</v>
      </c>
      <c r="C124" s="224" t="s">
        <v>149</v>
      </c>
      <c r="D124" s="225" t="s">
        <v>77</v>
      </c>
      <c r="E124" s="226">
        <v>26</v>
      </c>
      <c r="F124" s="173"/>
      <c r="G124" s="227">
        <f t="shared" si="6"/>
        <v>0</v>
      </c>
      <c r="H124" s="228" t="s">
        <v>70</v>
      </c>
      <c r="I124" s="219">
        <f t="shared" si="3"/>
        <v>127</v>
      </c>
      <c r="J124" s="220"/>
      <c r="K124" s="221"/>
      <c r="BH124" s="229"/>
      <c r="BI124" s="229"/>
    </row>
    <row r="125" spans="1:61" s="219" customFormat="1" ht="20" x14ac:dyDescent="0.25">
      <c r="A125" s="222">
        <f t="shared" si="7"/>
        <v>45</v>
      </c>
      <c r="B125" s="223" t="s">
        <v>237</v>
      </c>
      <c r="C125" s="224" t="s">
        <v>143</v>
      </c>
      <c r="D125" s="225" t="s">
        <v>77</v>
      </c>
      <c r="E125" s="226">
        <v>17</v>
      </c>
      <c r="F125" s="173"/>
      <c r="G125" s="227">
        <f t="shared" si="6"/>
        <v>0</v>
      </c>
      <c r="H125" s="228" t="s">
        <v>70</v>
      </c>
      <c r="I125" s="219">
        <f t="shared" si="3"/>
        <v>127</v>
      </c>
      <c r="J125" s="220"/>
      <c r="K125" s="221"/>
      <c r="BH125" s="229"/>
      <c r="BI125" s="229"/>
    </row>
    <row r="126" spans="1:61" s="219" customFormat="1" ht="20" x14ac:dyDescent="0.25">
      <c r="A126" s="222">
        <f t="shared" si="7"/>
        <v>46</v>
      </c>
      <c r="B126" s="223" t="s">
        <v>218</v>
      </c>
      <c r="C126" s="224" t="s">
        <v>217</v>
      </c>
      <c r="D126" s="225" t="s">
        <v>57</v>
      </c>
      <c r="E126" s="226">
        <v>86</v>
      </c>
      <c r="F126" s="173"/>
      <c r="G126" s="227">
        <f t="shared" si="6"/>
        <v>0</v>
      </c>
      <c r="H126" s="228" t="s">
        <v>70</v>
      </c>
      <c r="I126" s="219">
        <f t="shared" si="3"/>
        <v>105</v>
      </c>
      <c r="J126" s="220"/>
      <c r="K126" s="221"/>
      <c r="BH126" s="229"/>
      <c r="BI126" s="229"/>
    </row>
    <row r="127" spans="1:61" s="219" customFormat="1" ht="20" x14ac:dyDescent="0.25">
      <c r="A127" s="222">
        <f t="shared" si="7"/>
        <v>47</v>
      </c>
      <c r="B127" s="223" t="s">
        <v>219</v>
      </c>
      <c r="C127" s="224" t="s">
        <v>216</v>
      </c>
      <c r="D127" s="225" t="s">
        <v>57</v>
      </c>
      <c r="E127" s="226">
        <v>26</v>
      </c>
      <c r="F127" s="173"/>
      <c r="G127" s="227">
        <f t="shared" si="6"/>
        <v>0</v>
      </c>
      <c r="H127" s="228" t="s">
        <v>70</v>
      </c>
      <c r="I127" s="219">
        <f t="shared" si="3"/>
        <v>137</v>
      </c>
      <c r="J127" s="220"/>
      <c r="K127" s="221"/>
      <c r="BH127" s="229"/>
      <c r="BI127" s="229"/>
    </row>
    <row r="128" spans="1:61" s="219" customFormat="1" ht="20" x14ac:dyDescent="0.25">
      <c r="A128" s="222">
        <f t="shared" si="7"/>
        <v>48</v>
      </c>
      <c r="B128" s="223" t="s">
        <v>220</v>
      </c>
      <c r="C128" s="224" t="s">
        <v>141</v>
      </c>
      <c r="D128" s="225" t="s">
        <v>57</v>
      </c>
      <c r="E128" s="226">
        <v>175</v>
      </c>
      <c r="F128" s="173"/>
      <c r="G128" s="227">
        <f t="shared" si="6"/>
        <v>0</v>
      </c>
      <c r="H128" s="228" t="s">
        <v>70</v>
      </c>
      <c r="I128" s="219">
        <f t="shared" si="3"/>
        <v>105</v>
      </c>
      <c r="J128" s="220"/>
      <c r="K128" s="221"/>
      <c r="BH128" s="229"/>
      <c r="BI128" s="229"/>
    </row>
    <row r="129" spans="1:85" s="219" customFormat="1" ht="20" x14ac:dyDescent="0.25">
      <c r="A129" s="222">
        <f t="shared" si="7"/>
        <v>49</v>
      </c>
      <c r="B129" s="223" t="s">
        <v>221</v>
      </c>
      <c r="C129" s="224" t="s">
        <v>142</v>
      </c>
      <c r="D129" s="225" t="s">
        <v>57</v>
      </c>
      <c r="E129" s="226">
        <v>53</v>
      </c>
      <c r="F129" s="173"/>
      <c r="G129" s="227">
        <f t="shared" si="6"/>
        <v>0</v>
      </c>
      <c r="H129" s="228" t="s">
        <v>70</v>
      </c>
      <c r="I129" s="219">
        <f t="shared" si="3"/>
        <v>137</v>
      </c>
      <c r="J129" s="220"/>
      <c r="K129" s="221"/>
      <c r="BH129" s="229"/>
      <c r="BI129" s="229"/>
    </row>
    <row r="130" spans="1:85" s="219" customFormat="1" x14ac:dyDescent="0.25">
      <c r="A130" s="222">
        <f t="shared" si="7"/>
        <v>50</v>
      </c>
      <c r="B130" s="223" t="s">
        <v>222</v>
      </c>
      <c r="C130" s="224" t="s">
        <v>84</v>
      </c>
      <c r="D130" s="225" t="s">
        <v>57</v>
      </c>
      <c r="E130" s="226">
        <v>5</v>
      </c>
      <c r="F130" s="173"/>
      <c r="G130" s="227">
        <f t="shared" si="6"/>
        <v>0</v>
      </c>
      <c r="H130" s="228" t="s">
        <v>70</v>
      </c>
      <c r="I130" s="219">
        <f t="shared" si="3"/>
        <v>72</v>
      </c>
      <c r="J130" s="220"/>
      <c r="K130" s="221"/>
      <c r="BH130" s="229"/>
      <c r="BI130" s="229"/>
    </row>
    <row r="131" spans="1:85" s="219" customFormat="1" ht="20" x14ac:dyDescent="0.25">
      <c r="A131" s="222">
        <f t="shared" si="7"/>
        <v>51</v>
      </c>
      <c r="B131" s="223" t="s">
        <v>223</v>
      </c>
      <c r="C131" s="224" t="s">
        <v>85</v>
      </c>
      <c r="D131" s="225" t="s">
        <v>57</v>
      </c>
      <c r="E131" s="226">
        <v>73</v>
      </c>
      <c r="F131" s="173"/>
      <c r="G131" s="227">
        <f t="shared" si="6"/>
        <v>0</v>
      </c>
      <c r="H131" s="228" t="s">
        <v>70</v>
      </c>
      <c r="I131" s="219">
        <f t="shared" si="3"/>
        <v>93</v>
      </c>
      <c r="J131" s="220"/>
      <c r="K131" s="221"/>
      <c r="BH131" s="229"/>
      <c r="BI131" s="229"/>
    </row>
    <row r="132" spans="1:85" s="219" customFormat="1" ht="30" x14ac:dyDescent="0.25">
      <c r="A132" s="222">
        <f t="shared" si="7"/>
        <v>52</v>
      </c>
      <c r="B132" s="223" t="s">
        <v>224</v>
      </c>
      <c r="C132" s="224" t="s">
        <v>113</v>
      </c>
      <c r="D132" s="225" t="s">
        <v>57</v>
      </c>
      <c r="E132" s="226">
        <v>105</v>
      </c>
      <c r="F132" s="173"/>
      <c r="G132" s="227">
        <f t="shared" si="6"/>
        <v>0</v>
      </c>
      <c r="H132" s="228" t="s">
        <v>70</v>
      </c>
      <c r="I132" s="219">
        <f t="shared" si="3"/>
        <v>165</v>
      </c>
      <c r="J132" s="220"/>
      <c r="K132" s="221"/>
      <c r="BH132" s="229"/>
      <c r="BI132" s="229"/>
    </row>
    <row r="133" spans="1:85" s="219" customFormat="1" x14ac:dyDescent="0.25">
      <c r="A133" s="222">
        <f t="shared" si="7"/>
        <v>53</v>
      </c>
      <c r="B133" s="223" t="s">
        <v>225</v>
      </c>
      <c r="C133" s="224" t="s">
        <v>112</v>
      </c>
      <c r="D133" s="225" t="s">
        <v>57</v>
      </c>
      <c r="E133" s="226">
        <v>18</v>
      </c>
      <c r="F133" s="173"/>
      <c r="G133" s="227">
        <f t="shared" si="6"/>
        <v>0</v>
      </c>
      <c r="H133" s="228" t="s">
        <v>70</v>
      </c>
      <c r="I133" s="219">
        <f t="shared" si="3"/>
        <v>64</v>
      </c>
      <c r="J133" s="220"/>
      <c r="K133" s="221"/>
      <c r="BH133" s="229"/>
      <c r="BI133" s="229"/>
    </row>
    <row r="134" spans="1:85" s="219" customFormat="1" ht="12.75" customHeight="1" x14ac:dyDescent="0.25">
      <c r="A134" s="222">
        <f t="shared" si="7"/>
        <v>54</v>
      </c>
      <c r="B134" s="223" t="s">
        <v>226</v>
      </c>
      <c r="C134" s="224" t="s">
        <v>228</v>
      </c>
      <c r="D134" s="225" t="s">
        <v>57</v>
      </c>
      <c r="E134" s="226">
        <v>92</v>
      </c>
      <c r="F134" s="173"/>
      <c r="G134" s="227">
        <f t="shared" si="6"/>
        <v>0</v>
      </c>
      <c r="H134" s="228" t="s">
        <v>70</v>
      </c>
      <c r="I134" s="219">
        <f t="shared" si="3"/>
        <v>72</v>
      </c>
      <c r="J134" s="220"/>
      <c r="K134" s="221"/>
      <c r="BH134" s="229"/>
      <c r="BI134" s="229"/>
    </row>
    <row r="135" spans="1:85" s="219" customFormat="1" ht="20" x14ac:dyDescent="0.25">
      <c r="A135" s="222">
        <f t="shared" si="7"/>
        <v>55</v>
      </c>
      <c r="B135" s="223" t="s">
        <v>227</v>
      </c>
      <c r="C135" s="224" t="s">
        <v>116</v>
      </c>
      <c r="D135" s="225" t="s">
        <v>57</v>
      </c>
      <c r="E135" s="226">
        <v>16</v>
      </c>
      <c r="F135" s="173"/>
      <c r="G135" s="227">
        <f t="shared" si="6"/>
        <v>0</v>
      </c>
      <c r="H135" s="228" t="s">
        <v>70</v>
      </c>
      <c r="I135" s="219">
        <f t="shared" si="3"/>
        <v>121</v>
      </c>
      <c r="J135" s="220"/>
      <c r="K135" s="221"/>
      <c r="BH135" s="229"/>
      <c r="BI135" s="229"/>
    </row>
    <row r="136" spans="1:85" s="219" customFormat="1" ht="30" x14ac:dyDescent="0.25">
      <c r="A136" s="222">
        <f t="shared" si="7"/>
        <v>56</v>
      </c>
      <c r="B136" s="223" t="s">
        <v>321</v>
      </c>
      <c r="C136" s="224" t="s">
        <v>320</v>
      </c>
      <c r="D136" s="225" t="s">
        <v>58</v>
      </c>
      <c r="E136" s="226">
        <v>4</v>
      </c>
      <c r="F136" s="173"/>
      <c r="G136" s="227">
        <f t="shared" si="6"/>
        <v>0</v>
      </c>
      <c r="H136" s="228" t="s">
        <v>70</v>
      </c>
      <c r="I136" s="219">
        <f t="shared" si="3"/>
        <v>153</v>
      </c>
      <c r="J136" s="220"/>
      <c r="K136" s="221"/>
      <c r="BH136" s="229"/>
      <c r="BI136" s="229"/>
    </row>
    <row r="137" spans="1:85" s="219" customFormat="1" x14ac:dyDescent="0.25">
      <c r="A137" s="222">
        <f t="shared" si="7"/>
        <v>57</v>
      </c>
      <c r="B137" s="223" t="s">
        <v>214</v>
      </c>
      <c r="C137" s="224" t="s">
        <v>212</v>
      </c>
      <c r="D137" s="225" t="s">
        <v>59</v>
      </c>
      <c r="E137" s="226">
        <v>1</v>
      </c>
      <c r="F137" s="173"/>
      <c r="G137" s="227">
        <f t="shared" si="6"/>
        <v>0</v>
      </c>
      <c r="H137" s="228" t="s">
        <v>70</v>
      </c>
      <c r="I137" s="219">
        <f t="shared" ref="I137:I200" si="8">LEN(C137)</f>
        <v>69</v>
      </c>
      <c r="J137" s="220"/>
      <c r="K137" s="221"/>
    </row>
    <row r="138" spans="1:85" s="266" customFormat="1" ht="50" x14ac:dyDescent="0.25">
      <c r="A138" s="222">
        <f t="shared" si="7"/>
        <v>58</v>
      </c>
      <c r="B138" s="223" t="s">
        <v>215</v>
      </c>
      <c r="C138" s="224" t="s">
        <v>306</v>
      </c>
      <c r="D138" s="225" t="s">
        <v>59</v>
      </c>
      <c r="E138" s="226">
        <v>1</v>
      </c>
      <c r="F138" s="173"/>
      <c r="G138" s="227">
        <f t="shared" si="6"/>
        <v>0</v>
      </c>
      <c r="H138" s="228" t="s">
        <v>70</v>
      </c>
      <c r="I138" s="219">
        <f t="shared" si="8"/>
        <v>282</v>
      </c>
      <c r="BH138" s="229"/>
      <c r="BI138" s="229"/>
    </row>
    <row r="139" spans="1:85" s="219" customFormat="1" ht="30" x14ac:dyDescent="0.25">
      <c r="A139" s="222">
        <f t="shared" si="7"/>
        <v>59</v>
      </c>
      <c r="B139" s="223" t="s">
        <v>305</v>
      </c>
      <c r="C139" s="224" t="s">
        <v>213</v>
      </c>
      <c r="D139" s="225" t="s">
        <v>60</v>
      </c>
      <c r="E139" s="226">
        <v>30</v>
      </c>
      <c r="F139" s="173"/>
      <c r="G139" s="227">
        <f t="shared" si="6"/>
        <v>0</v>
      </c>
      <c r="H139" s="228" t="s">
        <v>70</v>
      </c>
      <c r="I139" s="219">
        <f t="shared" si="8"/>
        <v>186</v>
      </c>
      <c r="J139" s="220"/>
      <c r="K139" s="221"/>
    </row>
    <row r="140" spans="1:85" s="219" customFormat="1" x14ac:dyDescent="0.25">
      <c r="A140" s="222">
        <f t="shared" si="7"/>
        <v>60</v>
      </c>
      <c r="B140" s="223" t="s">
        <v>105</v>
      </c>
      <c r="C140" s="224" t="s">
        <v>95</v>
      </c>
      <c r="D140" s="225" t="s">
        <v>104</v>
      </c>
      <c r="E140" s="226">
        <v>2.5</v>
      </c>
      <c r="F140" s="173"/>
      <c r="G140" s="227">
        <f t="shared" si="6"/>
        <v>0</v>
      </c>
      <c r="H140" s="228" t="s">
        <v>75</v>
      </c>
      <c r="I140" s="219">
        <f t="shared" si="8"/>
        <v>46</v>
      </c>
      <c r="J140" s="220"/>
      <c r="K140" s="221"/>
    </row>
    <row r="141" spans="1:85" s="219" customFormat="1" ht="13" x14ac:dyDescent="0.25">
      <c r="A141" s="216"/>
      <c r="B141" s="267" t="s">
        <v>56</v>
      </c>
      <c r="C141" s="268" t="str">
        <f>C9</f>
        <v>Zařízení č. 1 - Operační sál porodní</v>
      </c>
      <c r="D141" s="216"/>
      <c r="E141" s="269"/>
      <c r="F141" s="269"/>
      <c r="G141" s="270">
        <f>SUM(G10:G140)</f>
        <v>0</v>
      </c>
      <c r="H141" s="270"/>
      <c r="I141" s="219">
        <f t="shared" si="8"/>
        <v>36</v>
      </c>
      <c r="J141" s="220"/>
      <c r="K141" s="221"/>
    </row>
    <row r="142" spans="1:85" s="219" customFormat="1" ht="13" x14ac:dyDescent="0.25">
      <c r="A142" s="213" t="s">
        <v>55</v>
      </c>
      <c r="B142" s="214" t="s">
        <v>199</v>
      </c>
      <c r="C142" s="215" t="s">
        <v>200</v>
      </c>
      <c r="D142" s="216"/>
      <c r="E142" s="217"/>
      <c r="F142" s="217"/>
      <c r="G142" s="218"/>
      <c r="H142" s="218"/>
      <c r="I142" s="219">
        <f t="shared" si="8"/>
        <v>47</v>
      </c>
      <c r="J142" s="220"/>
      <c r="K142" s="221"/>
    </row>
    <row r="143" spans="1:85" s="219" customFormat="1" ht="30" x14ac:dyDescent="0.25">
      <c r="A143" s="222">
        <f>A140+1</f>
        <v>61</v>
      </c>
      <c r="B143" s="223" t="s">
        <v>206</v>
      </c>
      <c r="C143" s="224" t="s">
        <v>207</v>
      </c>
      <c r="D143" s="225" t="s">
        <v>58</v>
      </c>
      <c r="E143" s="226">
        <v>1</v>
      </c>
      <c r="F143" s="173"/>
      <c r="G143" s="227">
        <f>E143*F143</f>
        <v>0</v>
      </c>
      <c r="H143" s="228" t="s">
        <v>70</v>
      </c>
      <c r="I143" s="219">
        <f t="shared" si="8"/>
        <v>147</v>
      </c>
      <c r="J143" s="220"/>
      <c r="K143" s="221"/>
      <c r="BH143" s="229">
        <v>1</v>
      </c>
      <c r="BI143" s="229">
        <v>7</v>
      </c>
      <c r="CG143" s="219">
        <v>1.47E-3</v>
      </c>
    </row>
    <row r="144" spans="1:85" s="219" customFormat="1" ht="12.75" customHeight="1" x14ac:dyDescent="0.25">
      <c r="A144" s="230"/>
      <c r="B144" s="231"/>
      <c r="C144" s="232" t="s">
        <v>179</v>
      </c>
      <c r="D144" s="233"/>
      <c r="E144" s="234"/>
      <c r="F144" s="235"/>
      <c r="G144" s="236"/>
      <c r="H144" s="237"/>
      <c r="I144" s="219">
        <f t="shared" si="8"/>
        <v>67</v>
      </c>
      <c r="J144" s="220"/>
      <c r="K144" s="221"/>
      <c r="BH144" s="229"/>
      <c r="BI144" s="229"/>
    </row>
    <row r="145" spans="1:61" s="219" customFormat="1" ht="30" x14ac:dyDescent="0.25">
      <c r="A145" s="238"/>
      <c r="B145" s="239"/>
      <c r="C145" s="240" t="s">
        <v>205</v>
      </c>
      <c r="D145" s="241"/>
      <c r="E145" s="242"/>
      <c r="F145" s="243"/>
      <c r="G145" s="244"/>
      <c r="H145" s="245"/>
      <c r="I145" s="219">
        <f t="shared" si="8"/>
        <v>94</v>
      </c>
      <c r="J145" s="220"/>
      <c r="K145" s="221"/>
      <c r="BH145" s="229"/>
      <c r="BI145" s="229"/>
    </row>
    <row r="146" spans="1:61" s="219" customFormat="1" ht="30" x14ac:dyDescent="0.25">
      <c r="A146" s="238"/>
      <c r="B146" s="239"/>
      <c r="C146" s="240" t="s">
        <v>129</v>
      </c>
      <c r="D146" s="241"/>
      <c r="E146" s="242"/>
      <c r="F146" s="243"/>
      <c r="G146" s="244"/>
      <c r="H146" s="245"/>
      <c r="I146" s="219">
        <f t="shared" si="8"/>
        <v>106</v>
      </c>
      <c r="J146" s="220"/>
      <c r="K146" s="221"/>
      <c r="BH146" s="229"/>
      <c r="BI146" s="229"/>
    </row>
    <row r="147" spans="1:61" s="219" customFormat="1" ht="12.75" customHeight="1" x14ac:dyDescent="0.25">
      <c r="A147" s="238"/>
      <c r="B147" s="239"/>
      <c r="C147" s="246" t="s">
        <v>118</v>
      </c>
      <c r="D147" s="241"/>
      <c r="E147" s="242"/>
      <c r="F147" s="243"/>
      <c r="G147" s="244"/>
      <c r="H147" s="245"/>
      <c r="I147" s="219">
        <f t="shared" si="8"/>
        <v>67</v>
      </c>
      <c r="J147" s="220"/>
      <c r="K147" s="221"/>
      <c r="BH147" s="229"/>
      <c r="BI147" s="229"/>
    </row>
    <row r="148" spans="1:61" s="219" customFormat="1" ht="20" x14ac:dyDescent="0.25">
      <c r="A148" s="238"/>
      <c r="B148" s="239"/>
      <c r="C148" s="246" t="s">
        <v>117</v>
      </c>
      <c r="D148" s="241"/>
      <c r="E148" s="242"/>
      <c r="F148" s="243"/>
      <c r="G148" s="244"/>
      <c r="H148" s="245"/>
      <c r="I148" s="219">
        <f t="shared" si="8"/>
        <v>97</v>
      </c>
      <c r="J148" s="220"/>
      <c r="K148" s="221"/>
      <c r="BH148" s="229"/>
      <c r="BI148" s="229"/>
    </row>
    <row r="149" spans="1:61" s="219" customFormat="1" ht="25.5" customHeight="1" x14ac:dyDescent="0.25">
      <c r="A149" s="238"/>
      <c r="B149" s="239"/>
      <c r="C149" s="246" t="s">
        <v>119</v>
      </c>
      <c r="D149" s="241"/>
      <c r="E149" s="242"/>
      <c r="F149" s="243"/>
      <c r="G149" s="244"/>
      <c r="H149" s="245"/>
      <c r="I149" s="219">
        <f t="shared" si="8"/>
        <v>119</v>
      </c>
      <c r="J149" s="220"/>
      <c r="K149" s="221"/>
      <c r="BH149" s="229"/>
      <c r="BI149" s="229"/>
    </row>
    <row r="150" spans="1:61" s="219" customFormat="1" ht="20" x14ac:dyDescent="0.25">
      <c r="A150" s="238"/>
      <c r="B150" s="239"/>
      <c r="C150" s="246" t="s">
        <v>120</v>
      </c>
      <c r="D150" s="241"/>
      <c r="E150" s="242"/>
      <c r="F150" s="243"/>
      <c r="G150" s="244"/>
      <c r="H150" s="245"/>
      <c r="I150" s="219">
        <f t="shared" si="8"/>
        <v>95</v>
      </c>
      <c r="J150" s="220"/>
      <c r="K150" s="221"/>
      <c r="BH150" s="229"/>
      <c r="BI150" s="229"/>
    </row>
    <row r="151" spans="1:61" s="219" customFormat="1" x14ac:dyDescent="0.25">
      <c r="A151" s="238"/>
      <c r="B151" s="239"/>
      <c r="C151" s="246" t="s">
        <v>123</v>
      </c>
      <c r="D151" s="241"/>
      <c r="E151" s="242"/>
      <c r="F151" s="243"/>
      <c r="G151" s="244"/>
      <c r="H151" s="245"/>
      <c r="I151" s="219">
        <f t="shared" si="8"/>
        <v>20</v>
      </c>
      <c r="J151" s="220"/>
      <c r="K151" s="221"/>
      <c r="BH151" s="229"/>
      <c r="BI151" s="229"/>
    </row>
    <row r="152" spans="1:61" s="219" customFormat="1" ht="32.5" x14ac:dyDescent="0.25">
      <c r="A152" s="238"/>
      <c r="B152" s="239"/>
      <c r="C152" s="240" t="s">
        <v>124</v>
      </c>
      <c r="D152" s="241"/>
      <c r="E152" s="242"/>
      <c r="F152" s="243"/>
      <c r="G152" s="244"/>
      <c r="H152" s="245"/>
      <c r="I152" s="219">
        <f t="shared" si="8"/>
        <v>115</v>
      </c>
      <c r="J152" s="220"/>
      <c r="K152" s="221"/>
      <c r="BH152" s="229"/>
      <c r="BI152" s="229"/>
    </row>
    <row r="153" spans="1:61" s="219" customFormat="1" ht="20" x14ac:dyDescent="0.25">
      <c r="A153" s="238"/>
      <c r="B153" s="239"/>
      <c r="C153" s="240" t="s">
        <v>126</v>
      </c>
      <c r="D153" s="241"/>
      <c r="E153" s="242"/>
      <c r="F153" s="243"/>
      <c r="G153" s="244"/>
      <c r="H153" s="245"/>
      <c r="I153" s="219">
        <f t="shared" si="8"/>
        <v>76</v>
      </c>
      <c r="J153" s="220"/>
      <c r="K153" s="221"/>
      <c r="BH153" s="229"/>
      <c r="BI153" s="229"/>
    </row>
    <row r="154" spans="1:61" s="219" customFormat="1" x14ac:dyDescent="0.25">
      <c r="A154" s="238"/>
      <c r="B154" s="239"/>
      <c r="C154" s="240" t="s">
        <v>125</v>
      </c>
      <c r="D154" s="241"/>
      <c r="E154" s="242"/>
      <c r="F154" s="243"/>
      <c r="G154" s="244"/>
      <c r="H154" s="245"/>
      <c r="I154" s="219">
        <f t="shared" si="8"/>
        <v>49</v>
      </c>
      <c r="J154" s="220"/>
      <c r="K154" s="221"/>
      <c r="BH154" s="229"/>
      <c r="BI154" s="229"/>
    </row>
    <row r="155" spans="1:61" s="219" customFormat="1" ht="20" x14ac:dyDescent="0.25">
      <c r="A155" s="238"/>
      <c r="B155" s="239"/>
      <c r="C155" s="240" t="s">
        <v>102</v>
      </c>
      <c r="D155" s="241"/>
      <c r="E155" s="242"/>
      <c r="F155" s="243"/>
      <c r="G155" s="244"/>
      <c r="H155" s="245"/>
      <c r="I155" s="219">
        <f t="shared" si="8"/>
        <v>123</v>
      </c>
      <c r="J155" s="220"/>
      <c r="K155" s="221"/>
      <c r="BH155" s="229"/>
      <c r="BI155" s="229"/>
    </row>
    <row r="156" spans="1:61" s="219" customFormat="1" ht="33" x14ac:dyDescent="0.25">
      <c r="A156" s="238"/>
      <c r="B156" s="239"/>
      <c r="C156" s="240" t="s">
        <v>122</v>
      </c>
      <c r="D156" s="241"/>
      <c r="E156" s="242"/>
      <c r="F156" s="243"/>
      <c r="G156" s="244"/>
      <c r="H156" s="245"/>
      <c r="I156" s="219">
        <f t="shared" si="8"/>
        <v>121</v>
      </c>
      <c r="J156" s="220"/>
      <c r="K156" s="221"/>
      <c r="BH156" s="229"/>
      <c r="BI156" s="229"/>
    </row>
    <row r="157" spans="1:61" s="219" customFormat="1" x14ac:dyDescent="0.25">
      <c r="A157" s="255"/>
      <c r="B157" s="256"/>
      <c r="C157" s="263" t="s">
        <v>121</v>
      </c>
      <c r="D157" s="258"/>
      <c r="E157" s="259"/>
      <c r="F157" s="260"/>
      <c r="G157" s="261"/>
      <c r="H157" s="262"/>
      <c r="I157" s="219">
        <f t="shared" si="8"/>
        <v>30</v>
      </c>
      <c r="J157" s="220"/>
      <c r="K157" s="221"/>
      <c r="BH157" s="229"/>
      <c r="BI157" s="229"/>
    </row>
    <row r="158" spans="1:61" s="219" customFormat="1" x14ac:dyDescent="0.25">
      <c r="A158" s="222">
        <f>A143+1</f>
        <v>62</v>
      </c>
      <c r="B158" s="223" t="s">
        <v>208</v>
      </c>
      <c r="C158" s="224" t="s">
        <v>127</v>
      </c>
      <c r="D158" s="225" t="s">
        <v>59</v>
      </c>
      <c r="E158" s="226">
        <v>1</v>
      </c>
      <c r="F158" s="173"/>
      <c r="G158" s="227">
        <f>E158*F158</f>
        <v>0</v>
      </c>
      <c r="H158" s="228" t="s">
        <v>70</v>
      </c>
      <c r="I158" s="219">
        <f t="shared" si="8"/>
        <v>63</v>
      </c>
      <c r="J158" s="220"/>
      <c r="K158" s="221"/>
    </row>
    <row r="159" spans="1:61" s="219" customFormat="1" ht="30" x14ac:dyDescent="0.25">
      <c r="A159" s="222">
        <f>A158+1</f>
        <v>63</v>
      </c>
      <c r="B159" s="223" t="s">
        <v>209</v>
      </c>
      <c r="C159" s="224" t="s">
        <v>128</v>
      </c>
      <c r="D159" s="225" t="s">
        <v>60</v>
      </c>
      <c r="E159" s="226">
        <v>1</v>
      </c>
      <c r="F159" s="173"/>
      <c r="G159" s="227">
        <f>E159*F159</f>
        <v>0</v>
      </c>
      <c r="H159" s="228" t="s">
        <v>70</v>
      </c>
      <c r="I159" s="219">
        <f t="shared" si="8"/>
        <v>180</v>
      </c>
      <c r="J159" s="220"/>
      <c r="K159" s="221"/>
    </row>
    <row r="160" spans="1:61" s="219" customFormat="1" x14ac:dyDescent="0.25">
      <c r="A160" s="222">
        <f>A159+1</f>
        <v>64</v>
      </c>
      <c r="B160" s="223" t="s">
        <v>105</v>
      </c>
      <c r="C160" s="224" t="s">
        <v>95</v>
      </c>
      <c r="D160" s="225" t="s">
        <v>104</v>
      </c>
      <c r="E160" s="226">
        <v>0.1</v>
      </c>
      <c r="F160" s="173"/>
      <c r="G160" s="227">
        <f>E160*F160</f>
        <v>0</v>
      </c>
      <c r="H160" s="228" t="s">
        <v>75</v>
      </c>
      <c r="I160" s="219">
        <f t="shared" si="8"/>
        <v>46</v>
      </c>
      <c r="J160" s="220"/>
      <c r="K160" s="221"/>
    </row>
    <row r="161" spans="1:61" s="219" customFormat="1" ht="13" x14ac:dyDescent="0.25">
      <c r="A161" s="216"/>
      <c r="B161" s="267" t="s">
        <v>56</v>
      </c>
      <c r="C161" s="268" t="str">
        <f>C142</f>
        <v>Zařízení č. 1A - Operační sál porodní - vlhčení</v>
      </c>
      <c r="D161" s="216"/>
      <c r="E161" s="269"/>
      <c r="F161" s="269"/>
      <c r="G161" s="270">
        <f>SUM(G143:G160)</f>
        <v>0</v>
      </c>
      <c r="H161" s="270"/>
      <c r="I161" s="219">
        <f t="shared" si="8"/>
        <v>47</v>
      </c>
      <c r="J161" s="220"/>
      <c r="K161" s="221"/>
    </row>
    <row r="162" spans="1:61" s="219" customFormat="1" ht="13" x14ac:dyDescent="0.25">
      <c r="A162" s="213" t="s">
        <v>55</v>
      </c>
      <c r="B162" s="214" t="s">
        <v>201</v>
      </c>
      <c r="C162" s="215" t="s">
        <v>202</v>
      </c>
      <c r="D162" s="216"/>
      <c r="E162" s="217"/>
      <c r="F162" s="217"/>
      <c r="G162" s="218"/>
      <c r="H162" s="218"/>
      <c r="I162" s="219">
        <f t="shared" si="8"/>
        <v>40</v>
      </c>
      <c r="J162" s="220"/>
      <c r="K162" s="221"/>
    </row>
    <row r="163" spans="1:61" s="219" customFormat="1" ht="20" x14ac:dyDescent="0.25">
      <c r="A163" s="222">
        <f>A160+1</f>
        <v>65</v>
      </c>
      <c r="B163" s="223" t="s">
        <v>332</v>
      </c>
      <c r="C163" s="224" t="s">
        <v>351</v>
      </c>
      <c r="D163" s="225" t="s">
        <v>58</v>
      </c>
      <c r="E163" s="226">
        <v>1</v>
      </c>
      <c r="F163" s="173"/>
      <c r="G163" s="227">
        <f>E163*F163</f>
        <v>0</v>
      </c>
      <c r="H163" s="228" t="s">
        <v>70</v>
      </c>
      <c r="I163" s="219">
        <f t="shared" si="8"/>
        <v>103</v>
      </c>
      <c r="J163" s="220"/>
      <c r="K163" s="221"/>
    </row>
    <row r="164" spans="1:61" s="219" customFormat="1" ht="12.75" customHeight="1" x14ac:dyDescent="0.25">
      <c r="A164" s="230"/>
      <c r="B164" s="231"/>
      <c r="C164" s="232" t="s">
        <v>179</v>
      </c>
      <c r="D164" s="233"/>
      <c r="E164" s="234"/>
      <c r="F164" s="235"/>
      <c r="G164" s="236"/>
      <c r="H164" s="237"/>
      <c r="I164" s="219">
        <f t="shared" si="8"/>
        <v>67</v>
      </c>
      <c r="J164" s="220"/>
      <c r="K164" s="221"/>
      <c r="BH164" s="229"/>
      <c r="BI164" s="229"/>
    </row>
    <row r="165" spans="1:61" s="219" customFormat="1" x14ac:dyDescent="0.25">
      <c r="A165" s="238"/>
      <c r="B165" s="239"/>
      <c r="C165" s="240" t="s">
        <v>344</v>
      </c>
      <c r="D165" s="241"/>
      <c r="E165" s="242"/>
      <c r="F165" s="243"/>
      <c r="G165" s="244"/>
      <c r="H165" s="245"/>
      <c r="I165" s="219">
        <f t="shared" si="8"/>
        <v>43</v>
      </c>
      <c r="J165" s="220"/>
      <c r="K165" s="221"/>
      <c r="BH165" s="229"/>
      <c r="BI165" s="229"/>
    </row>
    <row r="166" spans="1:61" s="219" customFormat="1" x14ac:dyDescent="0.25">
      <c r="A166" s="238"/>
      <c r="B166" s="239"/>
      <c r="C166" s="240" t="s">
        <v>325</v>
      </c>
      <c r="D166" s="241"/>
      <c r="E166" s="242"/>
      <c r="F166" s="243"/>
      <c r="G166" s="244"/>
      <c r="H166" s="245"/>
      <c r="I166" s="219">
        <f t="shared" si="8"/>
        <v>31</v>
      </c>
      <c r="J166" s="220"/>
      <c r="K166" s="221"/>
      <c r="BH166" s="229"/>
      <c r="BI166" s="229"/>
    </row>
    <row r="167" spans="1:61" s="219" customFormat="1" ht="20" x14ac:dyDescent="0.25">
      <c r="A167" s="238"/>
      <c r="B167" s="239"/>
      <c r="C167" s="240" t="s">
        <v>326</v>
      </c>
      <c r="D167" s="241"/>
      <c r="E167" s="242"/>
      <c r="F167" s="243"/>
      <c r="G167" s="244"/>
      <c r="H167" s="245"/>
      <c r="I167" s="219">
        <f t="shared" si="8"/>
        <v>86</v>
      </c>
      <c r="J167" s="220"/>
      <c r="K167" s="221"/>
      <c r="BH167" s="229"/>
      <c r="BI167" s="229"/>
    </row>
    <row r="168" spans="1:61" s="219" customFormat="1" x14ac:dyDescent="0.25">
      <c r="A168" s="238"/>
      <c r="B168" s="239"/>
      <c r="C168" s="240" t="s">
        <v>158</v>
      </c>
      <c r="D168" s="241"/>
      <c r="E168" s="242"/>
      <c r="F168" s="243"/>
      <c r="G168" s="244"/>
      <c r="H168" s="245"/>
      <c r="I168" s="219">
        <f t="shared" si="8"/>
        <v>24</v>
      </c>
      <c r="J168" s="220"/>
      <c r="K168" s="221"/>
      <c r="BH168" s="229"/>
      <c r="BI168" s="229"/>
    </row>
    <row r="169" spans="1:61" s="219" customFormat="1" x14ac:dyDescent="0.25">
      <c r="A169" s="238"/>
      <c r="B169" s="239"/>
      <c r="C169" s="246" t="s">
        <v>157</v>
      </c>
      <c r="D169" s="241"/>
      <c r="E169" s="242"/>
      <c r="F169" s="243"/>
      <c r="G169" s="244"/>
      <c r="H169" s="245"/>
      <c r="I169" s="219">
        <f t="shared" si="8"/>
        <v>47</v>
      </c>
      <c r="J169" s="220"/>
      <c r="K169" s="221"/>
      <c r="BH169" s="229"/>
      <c r="BI169" s="229"/>
    </row>
    <row r="170" spans="1:61" s="219" customFormat="1" ht="20" x14ac:dyDescent="0.25">
      <c r="A170" s="238"/>
      <c r="B170" s="239"/>
      <c r="C170" s="240" t="s">
        <v>333</v>
      </c>
      <c r="D170" s="241"/>
      <c r="E170" s="242"/>
      <c r="F170" s="243"/>
      <c r="G170" s="244"/>
      <c r="H170" s="245"/>
      <c r="I170" s="219">
        <f t="shared" si="8"/>
        <v>74</v>
      </c>
      <c r="J170" s="220"/>
      <c r="K170" s="221"/>
      <c r="BH170" s="229"/>
      <c r="BI170" s="229"/>
    </row>
    <row r="171" spans="1:61" s="219" customFormat="1" ht="25.5" customHeight="1" x14ac:dyDescent="0.25">
      <c r="A171" s="238"/>
      <c r="B171" s="239"/>
      <c r="C171" s="246" t="s">
        <v>130</v>
      </c>
      <c r="D171" s="241"/>
      <c r="E171" s="242"/>
      <c r="F171" s="243"/>
      <c r="G171" s="244"/>
      <c r="H171" s="245"/>
      <c r="I171" s="219">
        <f t="shared" si="8"/>
        <v>81</v>
      </c>
      <c r="J171" s="220"/>
      <c r="K171" s="221"/>
      <c r="BH171" s="229"/>
      <c r="BI171" s="229"/>
    </row>
    <row r="172" spans="1:61" s="219" customFormat="1" x14ac:dyDescent="0.25">
      <c r="A172" s="222">
        <f>A163+1</f>
        <v>66</v>
      </c>
      <c r="B172" s="223" t="s">
        <v>340</v>
      </c>
      <c r="C172" s="224" t="s">
        <v>334</v>
      </c>
      <c r="D172" s="225" t="s">
        <v>58</v>
      </c>
      <c r="E172" s="226">
        <v>1</v>
      </c>
      <c r="F172" s="173"/>
      <c r="G172" s="227">
        <f>E172*F172</f>
        <v>0</v>
      </c>
      <c r="H172" s="228" t="s">
        <v>70</v>
      </c>
      <c r="I172" s="219">
        <f t="shared" si="8"/>
        <v>11</v>
      </c>
      <c r="J172" s="220"/>
      <c r="K172" s="221"/>
      <c r="BH172" s="229"/>
      <c r="BI172" s="229"/>
    </row>
    <row r="173" spans="1:61" s="219" customFormat="1" x14ac:dyDescent="0.25">
      <c r="A173" s="222">
        <f>A172+1</f>
        <v>67</v>
      </c>
      <c r="B173" s="223" t="s">
        <v>341</v>
      </c>
      <c r="C173" s="224" t="s">
        <v>335</v>
      </c>
      <c r="D173" s="225" t="s">
        <v>58</v>
      </c>
      <c r="E173" s="226">
        <v>1</v>
      </c>
      <c r="F173" s="173"/>
      <c r="G173" s="227">
        <f>E173*F173</f>
        <v>0</v>
      </c>
      <c r="H173" s="228" t="s">
        <v>70</v>
      </c>
      <c r="I173" s="219">
        <f t="shared" si="8"/>
        <v>26</v>
      </c>
      <c r="J173" s="220"/>
      <c r="K173" s="221"/>
      <c r="BH173" s="229"/>
      <c r="BI173" s="229"/>
    </row>
    <row r="174" spans="1:61" s="219" customFormat="1" x14ac:dyDescent="0.25">
      <c r="A174" s="222">
        <f>A173+1</f>
        <v>68</v>
      </c>
      <c r="B174" s="223" t="s">
        <v>342</v>
      </c>
      <c r="C174" s="224" t="s">
        <v>336</v>
      </c>
      <c r="D174" s="225" t="s">
        <v>58</v>
      </c>
      <c r="E174" s="226">
        <v>1</v>
      </c>
      <c r="F174" s="173"/>
      <c r="G174" s="227">
        <f>E174*F174</f>
        <v>0</v>
      </c>
      <c r="H174" s="228" t="s">
        <v>70</v>
      </c>
      <c r="I174" s="219">
        <f t="shared" si="8"/>
        <v>37</v>
      </c>
      <c r="J174" s="220"/>
      <c r="K174" s="221"/>
      <c r="BH174" s="229"/>
      <c r="BI174" s="229"/>
    </row>
    <row r="175" spans="1:61" s="219" customFormat="1" x14ac:dyDescent="0.25">
      <c r="A175" s="222">
        <f>A174+1</f>
        <v>69</v>
      </c>
      <c r="B175" s="223" t="s">
        <v>343</v>
      </c>
      <c r="C175" s="224" t="s">
        <v>337</v>
      </c>
      <c r="D175" s="225" t="s">
        <v>58</v>
      </c>
      <c r="E175" s="226">
        <v>1</v>
      </c>
      <c r="F175" s="173"/>
      <c r="G175" s="227">
        <f>E175*F175</f>
        <v>0</v>
      </c>
      <c r="H175" s="228" t="s">
        <v>70</v>
      </c>
      <c r="I175" s="219">
        <f t="shared" si="8"/>
        <v>21</v>
      </c>
      <c r="J175" s="220"/>
      <c r="K175" s="221"/>
      <c r="BH175" s="229"/>
      <c r="BI175" s="229"/>
    </row>
    <row r="176" spans="1:61" s="219" customFormat="1" ht="12.75" customHeight="1" x14ac:dyDescent="0.25">
      <c r="A176" s="230"/>
      <c r="B176" s="231"/>
      <c r="C176" s="232" t="s">
        <v>338</v>
      </c>
      <c r="D176" s="233"/>
      <c r="E176" s="234"/>
      <c r="F176" s="243"/>
      <c r="G176" s="236"/>
      <c r="H176" s="237"/>
      <c r="I176" s="219">
        <f t="shared" si="8"/>
        <v>65</v>
      </c>
      <c r="J176" s="220"/>
      <c r="K176" s="221"/>
      <c r="BH176" s="229"/>
      <c r="BI176" s="229"/>
    </row>
    <row r="177" spans="1:85" s="219" customFormat="1" ht="22.5" customHeight="1" x14ac:dyDescent="0.25">
      <c r="A177" s="238"/>
      <c r="B177" s="239"/>
      <c r="C177" s="240" t="s">
        <v>339</v>
      </c>
      <c r="D177" s="241"/>
      <c r="E177" s="242"/>
      <c r="F177" s="243"/>
      <c r="G177" s="244"/>
      <c r="H177" s="245"/>
      <c r="I177" s="219">
        <f t="shared" si="8"/>
        <v>101</v>
      </c>
      <c r="J177" s="220"/>
      <c r="K177" s="221"/>
      <c r="BH177" s="229"/>
      <c r="BI177" s="229"/>
    </row>
    <row r="178" spans="1:85" s="219" customFormat="1" ht="12.75" customHeight="1" x14ac:dyDescent="0.25">
      <c r="A178" s="222">
        <f>A175+1</f>
        <v>70</v>
      </c>
      <c r="B178" s="223" t="s">
        <v>331</v>
      </c>
      <c r="C178" s="224" t="s">
        <v>99</v>
      </c>
      <c r="D178" s="225" t="s">
        <v>58</v>
      </c>
      <c r="E178" s="226">
        <v>1</v>
      </c>
      <c r="F178" s="173"/>
      <c r="G178" s="227">
        <f t="shared" ref="G178:G187" si="9">E178*F178</f>
        <v>0</v>
      </c>
      <c r="H178" s="228" t="s">
        <v>70</v>
      </c>
      <c r="I178" s="219">
        <f t="shared" si="8"/>
        <v>64</v>
      </c>
      <c r="J178" s="220"/>
      <c r="K178" s="221"/>
      <c r="BH178" s="229"/>
      <c r="BI178" s="229"/>
    </row>
    <row r="179" spans="1:85" s="219" customFormat="1" ht="20" x14ac:dyDescent="0.25">
      <c r="A179" s="222">
        <f t="shared" ref="A179:A187" si="10">A178+1</f>
        <v>71</v>
      </c>
      <c r="B179" s="223" t="s">
        <v>348</v>
      </c>
      <c r="C179" s="224" t="s">
        <v>327</v>
      </c>
      <c r="D179" s="225" t="s">
        <v>77</v>
      </c>
      <c r="E179" s="226">
        <v>2</v>
      </c>
      <c r="F179" s="173"/>
      <c r="G179" s="227">
        <f t="shared" si="9"/>
        <v>0</v>
      </c>
      <c r="H179" s="228" t="s">
        <v>70</v>
      </c>
      <c r="I179" s="219">
        <f t="shared" si="8"/>
        <v>99</v>
      </c>
      <c r="J179" s="220"/>
      <c r="K179" s="221"/>
      <c r="BH179" s="229"/>
      <c r="BI179" s="229"/>
    </row>
    <row r="180" spans="1:85" s="219" customFormat="1" x14ac:dyDescent="0.25">
      <c r="A180" s="222">
        <f t="shared" si="10"/>
        <v>72</v>
      </c>
      <c r="B180" s="223" t="s">
        <v>352</v>
      </c>
      <c r="C180" s="224" t="s">
        <v>160</v>
      </c>
      <c r="D180" s="225" t="s">
        <v>58</v>
      </c>
      <c r="E180" s="226">
        <v>1</v>
      </c>
      <c r="F180" s="173"/>
      <c r="G180" s="227">
        <f t="shared" si="9"/>
        <v>0</v>
      </c>
      <c r="H180" s="228" t="s">
        <v>70</v>
      </c>
      <c r="I180" s="219">
        <f t="shared" si="8"/>
        <v>66</v>
      </c>
      <c r="J180" s="220"/>
      <c r="K180" s="221"/>
      <c r="BH180" s="229"/>
      <c r="BI180" s="229"/>
    </row>
    <row r="181" spans="1:85" s="266" customFormat="1" x14ac:dyDescent="0.25">
      <c r="A181" s="222">
        <f t="shared" si="10"/>
        <v>73</v>
      </c>
      <c r="B181" s="223" t="s">
        <v>349</v>
      </c>
      <c r="C181" s="224" t="s">
        <v>162</v>
      </c>
      <c r="D181" s="225" t="s">
        <v>77</v>
      </c>
      <c r="E181" s="226">
        <v>10</v>
      </c>
      <c r="F181" s="173"/>
      <c r="G181" s="227">
        <f t="shared" si="9"/>
        <v>0</v>
      </c>
      <c r="H181" s="228" t="s">
        <v>70</v>
      </c>
      <c r="I181" s="219">
        <f t="shared" si="8"/>
        <v>45</v>
      </c>
      <c r="J181" s="220"/>
      <c r="BH181" s="229">
        <v>1</v>
      </c>
      <c r="BI181" s="229">
        <v>7</v>
      </c>
      <c r="CG181" s="266">
        <v>1.47E-3</v>
      </c>
    </row>
    <row r="182" spans="1:85" s="266" customFormat="1" x14ac:dyDescent="0.25">
      <c r="A182" s="222">
        <f t="shared" si="10"/>
        <v>74</v>
      </c>
      <c r="B182" s="223" t="s">
        <v>350</v>
      </c>
      <c r="C182" s="224" t="s">
        <v>164</v>
      </c>
      <c r="D182" s="225" t="s">
        <v>77</v>
      </c>
      <c r="E182" s="226">
        <v>10</v>
      </c>
      <c r="F182" s="173"/>
      <c r="G182" s="227">
        <f t="shared" si="9"/>
        <v>0</v>
      </c>
      <c r="H182" s="228" t="s">
        <v>70</v>
      </c>
      <c r="I182" s="219">
        <f t="shared" si="8"/>
        <v>46</v>
      </c>
      <c r="J182" s="220"/>
      <c r="BH182" s="229">
        <v>1</v>
      </c>
      <c r="BI182" s="229">
        <v>7</v>
      </c>
      <c r="CG182" s="266">
        <v>1.47E-3</v>
      </c>
    </row>
    <row r="183" spans="1:85" s="266" customFormat="1" x14ac:dyDescent="0.25">
      <c r="A183" s="222">
        <f t="shared" si="10"/>
        <v>75</v>
      </c>
      <c r="B183" s="223" t="s">
        <v>330</v>
      </c>
      <c r="C183" s="224" t="s">
        <v>328</v>
      </c>
      <c r="D183" s="225" t="s">
        <v>77</v>
      </c>
      <c r="E183" s="226">
        <v>10</v>
      </c>
      <c r="F183" s="173"/>
      <c r="G183" s="227">
        <f t="shared" si="9"/>
        <v>0</v>
      </c>
      <c r="H183" s="228" t="s">
        <v>70</v>
      </c>
      <c r="I183" s="219">
        <f t="shared" si="8"/>
        <v>20</v>
      </c>
      <c r="J183" s="220"/>
      <c r="BH183" s="229">
        <v>1</v>
      </c>
      <c r="BI183" s="229">
        <v>7</v>
      </c>
      <c r="CG183" s="266">
        <v>1.47E-3</v>
      </c>
    </row>
    <row r="184" spans="1:85" s="266" customFormat="1" ht="20" x14ac:dyDescent="0.25">
      <c r="A184" s="222">
        <f t="shared" si="10"/>
        <v>76</v>
      </c>
      <c r="B184" s="223" t="s">
        <v>329</v>
      </c>
      <c r="C184" s="224" t="s">
        <v>159</v>
      </c>
      <c r="D184" s="225" t="s">
        <v>58</v>
      </c>
      <c r="E184" s="226">
        <v>2</v>
      </c>
      <c r="F184" s="173"/>
      <c r="G184" s="227">
        <f t="shared" si="9"/>
        <v>0</v>
      </c>
      <c r="H184" s="228" t="s">
        <v>70</v>
      </c>
      <c r="I184" s="219">
        <f t="shared" si="8"/>
        <v>130</v>
      </c>
      <c r="BH184" s="229">
        <v>1</v>
      </c>
      <c r="BI184" s="229">
        <v>7</v>
      </c>
      <c r="CG184" s="266">
        <v>1.47E-3</v>
      </c>
    </row>
    <row r="185" spans="1:85" s="219" customFormat="1" ht="20" x14ac:dyDescent="0.25">
      <c r="A185" s="222">
        <f t="shared" si="10"/>
        <v>77</v>
      </c>
      <c r="B185" s="223" t="s">
        <v>345</v>
      </c>
      <c r="C185" s="224" t="s">
        <v>346</v>
      </c>
      <c r="D185" s="225" t="s">
        <v>59</v>
      </c>
      <c r="E185" s="226">
        <v>1</v>
      </c>
      <c r="F185" s="173"/>
      <c r="G185" s="227">
        <f t="shared" si="9"/>
        <v>0</v>
      </c>
      <c r="H185" s="228" t="s">
        <v>70</v>
      </c>
      <c r="I185" s="219">
        <f t="shared" si="8"/>
        <v>74</v>
      </c>
      <c r="J185" s="220"/>
      <c r="K185" s="221"/>
    </row>
    <row r="186" spans="1:85" s="219" customFormat="1" ht="30" x14ac:dyDescent="0.25">
      <c r="A186" s="222">
        <f t="shared" si="10"/>
        <v>78</v>
      </c>
      <c r="B186" s="223" t="s">
        <v>345</v>
      </c>
      <c r="C186" s="224" t="s">
        <v>347</v>
      </c>
      <c r="D186" s="225" t="s">
        <v>60</v>
      </c>
      <c r="E186" s="226">
        <v>4</v>
      </c>
      <c r="F186" s="173"/>
      <c r="G186" s="227">
        <f t="shared" si="9"/>
        <v>0</v>
      </c>
      <c r="H186" s="228" t="s">
        <v>70</v>
      </c>
      <c r="I186" s="219">
        <f t="shared" si="8"/>
        <v>190</v>
      </c>
      <c r="J186" s="220"/>
      <c r="K186" s="221"/>
    </row>
    <row r="187" spans="1:85" s="219" customFormat="1" x14ac:dyDescent="0.25">
      <c r="A187" s="222">
        <f t="shared" si="10"/>
        <v>79</v>
      </c>
      <c r="B187" s="223" t="s">
        <v>105</v>
      </c>
      <c r="C187" s="224" t="s">
        <v>95</v>
      </c>
      <c r="D187" s="225" t="s">
        <v>104</v>
      </c>
      <c r="E187" s="226">
        <v>0.2</v>
      </c>
      <c r="F187" s="173"/>
      <c r="G187" s="227">
        <f t="shared" si="9"/>
        <v>0</v>
      </c>
      <c r="H187" s="228" t="s">
        <v>75</v>
      </c>
      <c r="I187" s="219">
        <f t="shared" si="8"/>
        <v>46</v>
      </c>
      <c r="J187" s="220"/>
      <c r="K187" s="221"/>
    </row>
    <row r="188" spans="1:85" s="219" customFormat="1" ht="13" x14ac:dyDescent="0.25">
      <c r="A188" s="216"/>
      <c r="B188" s="267" t="s">
        <v>56</v>
      </c>
      <c r="C188" s="268" t="str">
        <f>C162</f>
        <v>Zařízení č. 1B - Operační sál - chlazení</v>
      </c>
      <c r="D188" s="216"/>
      <c r="E188" s="269"/>
      <c r="F188" s="269"/>
      <c r="G188" s="270">
        <f>SUM(G163:G187)</f>
        <v>0</v>
      </c>
      <c r="H188" s="270"/>
      <c r="I188" s="219">
        <f t="shared" si="8"/>
        <v>40</v>
      </c>
      <c r="J188" s="220"/>
      <c r="K188" s="221"/>
    </row>
    <row r="189" spans="1:85" s="219" customFormat="1" ht="13" x14ac:dyDescent="0.25">
      <c r="A189" s="213" t="s">
        <v>55</v>
      </c>
      <c r="B189" s="214" t="s">
        <v>203</v>
      </c>
      <c r="C189" s="215" t="s">
        <v>204</v>
      </c>
      <c r="D189" s="216"/>
      <c r="E189" s="217"/>
      <c r="F189" s="217"/>
      <c r="G189" s="218"/>
      <c r="H189" s="218"/>
      <c r="I189" s="219">
        <f t="shared" si="8"/>
        <v>48</v>
      </c>
      <c r="J189" s="220"/>
      <c r="K189" s="221"/>
    </row>
    <row r="190" spans="1:85" s="219" customFormat="1" ht="20" x14ac:dyDescent="0.25">
      <c r="A190" s="222">
        <f>A187+1</f>
        <v>80</v>
      </c>
      <c r="B190" s="223" t="s">
        <v>353</v>
      </c>
      <c r="C190" s="224" t="s">
        <v>354</v>
      </c>
      <c r="D190" s="225" t="s">
        <v>58</v>
      </c>
      <c r="E190" s="226">
        <v>1</v>
      </c>
      <c r="F190" s="173"/>
      <c r="G190" s="227">
        <f>E190*F190</f>
        <v>0</v>
      </c>
      <c r="H190" s="228" t="s">
        <v>70</v>
      </c>
      <c r="I190" s="219">
        <f t="shared" si="8"/>
        <v>103</v>
      </c>
      <c r="J190" s="220"/>
      <c r="K190" s="221"/>
    </row>
    <row r="191" spans="1:85" s="219" customFormat="1" ht="12.75" customHeight="1" x14ac:dyDescent="0.25">
      <c r="A191" s="230"/>
      <c r="B191" s="231"/>
      <c r="C191" s="232" t="s">
        <v>179</v>
      </c>
      <c r="D191" s="233"/>
      <c r="E191" s="234"/>
      <c r="F191" s="235"/>
      <c r="G191" s="236"/>
      <c r="H191" s="237"/>
      <c r="I191" s="219">
        <f t="shared" si="8"/>
        <v>67</v>
      </c>
      <c r="J191" s="220"/>
      <c r="K191" s="221"/>
      <c r="BH191" s="229"/>
      <c r="BI191" s="229"/>
    </row>
    <row r="192" spans="1:85" s="219" customFormat="1" x14ac:dyDescent="0.25">
      <c r="A192" s="238"/>
      <c r="B192" s="239"/>
      <c r="C192" s="240" t="s">
        <v>344</v>
      </c>
      <c r="D192" s="241"/>
      <c r="E192" s="242"/>
      <c r="F192" s="243"/>
      <c r="G192" s="244"/>
      <c r="H192" s="245"/>
      <c r="I192" s="219">
        <f t="shared" si="8"/>
        <v>43</v>
      </c>
      <c r="J192" s="220"/>
      <c r="K192" s="221"/>
      <c r="BH192" s="229"/>
      <c r="BI192" s="229"/>
    </row>
    <row r="193" spans="1:85" s="219" customFormat="1" x14ac:dyDescent="0.25">
      <c r="A193" s="238"/>
      <c r="B193" s="239"/>
      <c r="C193" s="240" t="s">
        <v>325</v>
      </c>
      <c r="D193" s="241"/>
      <c r="E193" s="242"/>
      <c r="F193" s="243"/>
      <c r="G193" s="244"/>
      <c r="H193" s="245"/>
      <c r="I193" s="219">
        <f t="shared" si="8"/>
        <v>31</v>
      </c>
      <c r="J193" s="220"/>
      <c r="K193" s="221"/>
      <c r="BH193" s="229"/>
      <c r="BI193" s="229"/>
    </row>
    <row r="194" spans="1:85" s="219" customFormat="1" ht="20" x14ac:dyDescent="0.25">
      <c r="A194" s="238"/>
      <c r="B194" s="239"/>
      <c r="C194" s="240" t="s">
        <v>326</v>
      </c>
      <c r="D194" s="241"/>
      <c r="E194" s="242"/>
      <c r="F194" s="243"/>
      <c r="G194" s="244"/>
      <c r="H194" s="245"/>
      <c r="I194" s="219">
        <f t="shared" si="8"/>
        <v>86</v>
      </c>
      <c r="J194" s="220"/>
      <c r="K194" s="221"/>
      <c r="BH194" s="229"/>
      <c r="BI194" s="229"/>
    </row>
    <row r="195" spans="1:85" s="219" customFormat="1" x14ac:dyDescent="0.25">
      <c r="A195" s="238"/>
      <c r="B195" s="239"/>
      <c r="C195" s="240" t="s">
        <v>158</v>
      </c>
      <c r="D195" s="241"/>
      <c r="E195" s="242"/>
      <c r="F195" s="243"/>
      <c r="G195" s="244"/>
      <c r="H195" s="245"/>
      <c r="I195" s="219">
        <f t="shared" si="8"/>
        <v>24</v>
      </c>
      <c r="J195" s="220"/>
      <c r="K195" s="221"/>
      <c r="BH195" s="229"/>
      <c r="BI195" s="229"/>
    </row>
    <row r="196" spans="1:85" s="219" customFormat="1" x14ac:dyDescent="0.25">
      <c r="A196" s="238"/>
      <c r="B196" s="239"/>
      <c r="C196" s="246" t="s">
        <v>157</v>
      </c>
      <c r="D196" s="241"/>
      <c r="E196" s="242"/>
      <c r="F196" s="243"/>
      <c r="G196" s="244"/>
      <c r="H196" s="245"/>
      <c r="I196" s="219">
        <f t="shared" si="8"/>
        <v>47</v>
      </c>
      <c r="J196" s="220"/>
      <c r="K196" s="221"/>
      <c r="BH196" s="229"/>
      <c r="BI196" s="229"/>
    </row>
    <row r="197" spans="1:85" s="219" customFormat="1" ht="20" x14ac:dyDescent="0.25">
      <c r="A197" s="238"/>
      <c r="B197" s="239"/>
      <c r="C197" s="240" t="s">
        <v>333</v>
      </c>
      <c r="D197" s="241"/>
      <c r="E197" s="242"/>
      <c r="F197" s="243"/>
      <c r="G197" s="244"/>
      <c r="H197" s="245"/>
      <c r="I197" s="219">
        <f t="shared" si="8"/>
        <v>74</v>
      </c>
      <c r="J197" s="220"/>
      <c r="K197" s="221"/>
      <c r="BH197" s="229"/>
      <c r="BI197" s="229"/>
    </row>
    <row r="198" spans="1:85" s="219" customFormat="1" ht="25.5" customHeight="1" x14ac:dyDescent="0.25">
      <c r="A198" s="238"/>
      <c r="B198" s="239"/>
      <c r="C198" s="246" t="s">
        <v>130</v>
      </c>
      <c r="D198" s="241"/>
      <c r="E198" s="242"/>
      <c r="F198" s="243"/>
      <c r="G198" s="244"/>
      <c r="H198" s="245"/>
      <c r="I198" s="219">
        <f t="shared" si="8"/>
        <v>81</v>
      </c>
      <c r="J198" s="220"/>
      <c r="K198" s="221"/>
      <c r="BH198" s="229"/>
      <c r="BI198" s="229"/>
    </row>
    <row r="199" spans="1:85" s="219" customFormat="1" x14ac:dyDescent="0.25">
      <c r="A199" s="222">
        <f>A190+1</f>
        <v>81</v>
      </c>
      <c r="B199" s="223" t="s">
        <v>357</v>
      </c>
      <c r="C199" s="224" t="s">
        <v>334</v>
      </c>
      <c r="D199" s="225" t="s">
        <v>58</v>
      </c>
      <c r="E199" s="226">
        <v>1</v>
      </c>
      <c r="F199" s="173"/>
      <c r="G199" s="227">
        <f>E199*F199</f>
        <v>0</v>
      </c>
      <c r="H199" s="228" t="s">
        <v>70</v>
      </c>
      <c r="I199" s="219">
        <f t="shared" si="8"/>
        <v>11</v>
      </c>
      <c r="J199" s="220"/>
      <c r="K199" s="221"/>
      <c r="BH199" s="229"/>
      <c r="BI199" s="229"/>
    </row>
    <row r="200" spans="1:85" s="219" customFormat="1" x14ac:dyDescent="0.25">
      <c r="A200" s="222">
        <f>A199+1</f>
        <v>82</v>
      </c>
      <c r="B200" s="223" t="s">
        <v>358</v>
      </c>
      <c r="C200" s="224" t="s">
        <v>335</v>
      </c>
      <c r="D200" s="225" t="s">
        <v>58</v>
      </c>
      <c r="E200" s="226">
        <v>1</v>
      </c>
      <c r="F200" s="173"/>
      <c r="G200" s="227">
        <f>E200*F200</f>
        <v>0</v>
      </c>
      <c r="H200" s="228" t="s">
        <v>70</v>
      </c>
      <c r="I200" s="219">
        <f t="shared" si="8"/>
        <v>26</v>
      </c>
      <c r="J200" s="220"/>
      <c r="K200" s="221"/>
      <c r="BH200" s="229"/>
      <c r="BI200" s="229"/>
    </row>
    <row r="201" spans="1:85" s="219" customFormat="1" x14ac:dyDescent="0.25">
      <c r="A201" s="222">
        <f>A200+1</f>
        <v>83</v>
      </c>
      <c r="B201" s="223" t="s">
        <v>359</v>
      </c>
      <c r="C201" s="224" t="s">
        <v>336</v>
      </c>
      <c r="D201" s="225" t="s">
        <v>58</v>
      </c>
      <c r="E201" s="226">
        <v>1</v>
      </c>
      <c r="F201" s="173"/>
      <c r="G201" s="227">
        <f>E201*F201</f>
        <v>0</v>
      </c>
      <c r="H201" s="228" t="s">
        <v>70</v>
      </c>
      <c r="I201" s="219">
        <f t="shared" ref="I201:I264" si="11">LEN(C201)</f>
        <v>37</v>
      </c>
      <c r="J201" s="220"/>
      <c r="K201" s="221"/>
      <c r="BH201" s="229"/>
      <c r="BI201" s="229"/>
    </row>
    <row r="202" spans="1:85" s="219" customFormat="1" x14ac:dyDescent="0.25">
      <c r="A202" s="222">
        <f>A201+1</f>
        <v>84</v>
      </c>
      <c r="B202" s="223" t="s">
        <v>360</v>
      </c>
      <c r="C202" s="224" t="s">
        <v>337</v>
      </c>
      <c r="D202" s="225" t="s">
        <v>58</v>
      </c>
      <c r="E202" s="226">
        <v>1</v>
      </c>
      <c r="F202" s="173"/>
      <c r="G202" s="227">
        <f>E202*F202</f>
        <v>0</v>
      </c>
      <c r="H202" s="228" t="s">
        <v>70</v>
      </c>
      <c r="I202" s="219">
        <f t="shared" si="11"/>
        <v>21</v>
      </c>
      <c r="J202" s="220"/>
      <c r="K202" s="221"/>
      <c r="BH202" s="229"/>
      <c r="BI202" s="229"/>
    </row>
    <row r="203" spans="1:85" s="219" customFormat="1" ht="12.75" customHeight="1" x14ac:dyDescent="0.25">
      <c r="A203" s="230"/>
      <c r="B203" s="231"/>
      <c r="C203" s="232" t="s">
        <v>338</v>
      </c>
      <c r="D203" s="233"/>
      <c r="E203" s="234"/>
      <c r="F203" s="235"/>
      <c r="G203" s="236"/>
      <c r="H203" s="237"/>
      <c r="I203" s="219">
        <f t="shared" si="11"/>
        <v>65</v>
      </c>
      <c r="J203" s="220"/>
      <c r="K203" s="221"/>
      <c r="BH203" s="229"/>
      <c r="BI203" s="229"/>
    </row>
    <row r="204" spans="1:85" s="219" customFormat="1" ht="22.5" customHeight="1" x14ac:dyDescent="0.25">
      <c r="A204" s="238"/>
      <c r="B204" s="239"/>
      <c r="C204" s="240" t="s">
        <v>339</v>
      </c>
      <c r="D204" s="241"/>
      <c r="E204" s="242"/>
      <c r="F204" s="243"/>
      <c r="G204" s="244"/>
      <c r="H204" s="245"/>
      <c r="I204" s="219">
        <f t="shared" si="11"/>
        <v>101</v>
      </c>
      <c r="J204" s="220"/>
      <c r="K204" s="221"/>
      <c r="BH204" s="229"/>
      <c r="BI204" s="229"/>
    </row>
    <row r="205" spans="1:85" s="219" customFormat="1" ht="12.75" customHeight="1" x14ac:dyDescent="0.25">
      <c r="A205" s="222">
        <f>A202+1</f>
        <v>85</v>
      </c>
      <c r="B205" s="223" t="s">
        <v>361</v>
      </c>
      <c r="C205" s="224" t="s">
        <v>99</v>
      </c>
      <c r="D205" s="225" t="s">
        <v>58</v>
      </c>
      <c r="E205" s="226">
        <v>1</v>
      </c>
      <c r="F205" s="173"/>
      <c r="G205" s="227">
        <f t="shared" ref="G205:G214" si="12">E205*F205</f>
        <v>0</v>
      </c>
      <c r="H205" s="228" t="s">
        <v>70</v>
      </c>
      <c r="I205" s="219">
        <f t="shared" si="11"/>
        <v>64</v>
      </c>
      <c r="J205" s="220"/>
      <c r="K205" s="221"/>
      <c r="BH205" s="229"/>
      <c r="BI205" s="229"/>
    </row>
    <row r="206" spans="1:85" s="219" customFormat="1" ht="20" x14ac:dyDescent="0.25">
      <c r="A206" s="222">
        <f t="shared" ref="A206:A214" si="13">A205+1</f>
        <v>86</v>
      </c>
      <c r="B206" s="223" t="s">
        <v>362</v>
      </c>
      <c r="C206" s="224" t="s">
        <v>327</v>
      </c>
      <c r="D206" s="225" t="s">
        <v>77</v>
      </c>
      <c r="E206" s="226">
        <v>4</v>
      </c>
      <c r="F206" s="173"/>
      <c r="G206" s="227">
        <f t="shared" si="12"/>
        <v>0</v>
      </c>
      <c r="H206" s="228" t="s">
        <v>70</v>
      </c>
      <c r="I206" s="219">
        <f t="shared" si="11"/>
        <v>99</v>
      </c>
      <c r="J206" s="220"/>
      <c r="K206" s="221"/>
      <c r="BH206" s="229"/>
      <c r="BI206" s="229"/>
    </row>
    <row r="207" spans="1:85" s="219" customFormat="1" x14ac:dyDescent="0.25">
      <c r="A207" s="222">
        <f t="shared" si="13"/>
        <v>87</v>
      </c>
      <c r="B207" s="223" t="s">
        <v>363</v>
      </c>
      <c r="C207" s="224" t="s">
        <v>160</v>
      </c>
      <c r="D207" s="225" t="s">
        <v>58</v>
      </c>
      <c r="E207" s="226">
        <v>1</v>
      </c>
      <c r="F207" s="173"/>
      <c r="G207" s="227">
        <f t="shared" si="12"/>
        <v>0</v>
      </c>
      <c r="H207" s="228" t="s">
        <v>70</v>
      </c>
      <c r="I207" s="219">
        <f t="shared" si="11"/>
        <v>66</v>
      </c>
      <c r="J207" s="220"/>
      <c r="K207" s="221"/>
      <c r="BH207" s="229"/>
      <c r="BI207" s="229"/>
    </row>
    <row r="208" spans="1:85" s="266" customFormat="1" x14ac:dyDescent="0.25">
      <c r="A208" s="222">
        <f t="shared" si="13"/>
        <v>88</v>
      </c>
      <c r="B208" s="223" t="s">
        <v>364</v>
      </c>
      <c r="C208" s="224" t="s">
        <v>162</v>
      </c>
      <c r="D208" s="225" t="s">
        <v>77</v>
      </c>
      <c r="E208" s="226">
        <v>12</v>
      </c>
      <c r="F208" s="173"/>
      <c r="G208" s="227">
        <f t="shared" si="12"/>
        <v>0</v>
      </c>
      <c r="H208" s="228" t="s">
        <v>70</v>
      </c>
      <c r="I208" s="219">
        <f t="shared" si="11"/>
        <v>45</v>
      </c>
      <c r="J208" s="220"/>
      <c r="BH208" s="229">
        <v>1</v>
      </c>
      <c r="BI208" s="229">
        <v>7</v>
      </c>
      <c r="CG208" s="266">
        <v>1.47E-3</v>
      </c>
    </row>
    <row r="209" spans="1:85" s="266" customFormat="1" x14ac:dyDescent="0.25">
      <c r="A209" s="222">
        <f t="shared" si="13"/>
        <v>89</v>
      </c>
      <c r="B209" s="223" t="s">
        <v>365</v>
      </c>
      <c r="C209" s="224" t="s">
        <v>163</v>
      </c>
      <c r="D209" s="225" t="s">
        <v>77</v>
      </c>
      <c r="E209" s="226">
        <v>12</v>
      </c>
      <c r="F209" s="173"/>
      <c r="G209" s="227">
        <f t="shared" si="12"/>
        <v>0</v>
      </c>
      <c r="H209" s="228" t="s">
        <v>70</v>
      </c>
      <c r="I209" s="219">
        <f t="shared" si="11"/>
        <v>46</v>
      </c>
      <c r="J209" s="220"/>
      <c r="BH209" s="229">
        <v>1</v>
      </c>
      <c r="BI209" s="229">
        <v>7</v>
      </c>
      <c r="CG209" s="266">
        <v>1.47E-3</v>
      </c>
    </row>
    <row r="210" spans="1:85" s="266" customFormat="1" x14ac:dyDescent="0.25">
      <c r="A210" s="222">
        <f t="shared" si="13"/>
        <v>90</v>
      </c>
      <c r="B210" s="223" t="s">
        <v>366</v>
      </c>
      <c r="C210" s="224" t="s">
        <v>328</v>
      </c>
      <c r="D210" s="225" t="s">
        <v>77</v>
      </c>
      <c r="E210" s="226">
        <v>12</v>
      </c>
      <c r="F210" s="173"/>
      <c r="G210" s="227">
        <f t="shared" si="12"/>
        <v>0</v>
      </c>
      <c r="H210" s="228" t="s">
        <v>70</v>
      </c>
      <c r="I210" s="219">
        <f t="shared" si="11"/>
        <v>20</v>
      </c>
      <c r="J210" s="220"/>
      <c r="BH210" s="229">
        <v>1</v>
      </c>
      <c r="BI210" s="229">
        <v>7</v>
      </c>
      <c r="CG210" s="266">
        <v>1.47E-3</v>
      </c>
    </row>
    <row r="211" spans="1:85" s="266" customFormat="1" ht="20" x14ac:dyDescent="0.25">
      <c r="A211" s="222">
        <f t="shared" si="13"/>
        <v>91</v>
      </c>
      <c r="B211" s="223" t="s">
        <v>367</v>
      </c>
      <c r="C211" s="224" t="s">
        <v>159</v>
      </c>
      <c r="D211" s="225" t="s">
        <v>58</v>
      </c>
      <c r="E211" s="226">
        <v>2</v>
      </c>
      <c r="F211" s="173"/>
      <c r="G211" s="227">
        <f t="shared" si="12"/>
        <v>0</v>
      </c>
      <c r="H211" s="228" t="s">
        <v>70</v>
      </c>
      <c r="I211" s="219">
        <f t="shared" si="11"/>
        <v>130</v>
      </c>
      <c r="BH211" s="229">
        <v>1</v>
      </c>
      <c r="BI211" s="229">
        <v>7</v>
      </c>
      <c r="CG211" s="266">
        <v>1.47E-3</v>
      </c>
    </row>
    <row r="212" spans="1:85" s="219" customFormat="1" ht="22.5" customHeight="1" x14ac:dyDescent="0.25">
      <c r="A212" s="222">
        <f t="shared" si="13"/>
        <v>92</v>
      </c>
      <c r="B212" s="223" t="s">
        <v>355</v>
      </c>
      <c r="C212" s="224" t="s">
        <v>368</v>
      </c>
      <c r="D212" s="225" t="s">
        <v>59</v>
      </c>
      <c r="E212" s="226">
        <v>1</v>
      </c>
      <c r="F212" s="173"/>
      <c r="G212" s="227">
        <f t="shared" si="12"/>
        <v>0</v>
      </c>
      <c r="H212" s="228" t="s">
        <v>70</v>
      </c>
      <c r="I212" s="219">
        <f t="shared" si="11"/>
        <v>82</v>
      </c>
      <c r="J212" s="220"/>
      <c r="K212" s="221"/>
    </row>
    <row r="213" spans="1:85" s="219" customFormat="1" ht="30" x14ac:dyDescent="0.25">
      <c r="A213" s="222">
        <f t="shared" si="13"/>
        <v>93</v>
      </c>
      <c r="B213" s="223" t="s">
        <v>356</v>
      </c>
      <c r="C213" s="224" t="s">
        <v>369</v>
      </c>
      <c r="D213" s="225" t="s">
        <v>60</v>
      </c>
      <c r="E213" s="226">
        <v>4</v>
      </c>
      <c r="F213" s="173"/>
      <c r="G213" s="227">
        <f t="shared" si="12"/>
        <v>0</v>
      </c>
      <c r="H213" s="228" t="s">
        <v>70</v>
      </c>
      <c r="I213" s="219">
        <f t="shared" si="11"/>
        <v>198</v>
      </c>
      <c r="J213" s="220"/>
      <c r="K213" s="221"/>
    </row>
    <row r="214" spans="1:85" s="219" customFormat="1" x14ac:dyDescent="0.25">
      <c r="A214" s="222">
        <f t="shared" si="13"/>
        <v>94</v>
      </c>
      <c r="B214" s="223" t="s">
        <v>103</v>
      </c>
      <c r="C214" s="224" t="s">
        <v>74</v>
      </c>
      <c r="D214" s="225" t="s">
        <v>104</v>
      </c>
      <c r="E214" s="226">
        <v>0.15</v>
      </c>
      <c r="F214" s="173"/>
      <c r="G214" s="227">
        <f t="shared" si="12"/>
        <v>0</v>
      </c>
      <c r="H214" s="228" t="s">
        <v>75</v>
      </c>
      <c r="I214" s="219">
        <f t="shared" si="11"/>
        <v>45</v>
      </c>
      <c r="J214" s="220"/>
      <c r="K214" s="221"/>
    </row>
    <row r="215" spans="1:85" s="219" customFormat="1" ht="13" x14ac:dyDescent="0.25">
      <c r="A215" s="216"/>
      <c r="B215" s="267" t="s">
        <v>56</v>
      </c>
      <c r="C215" s="268" t="str">
        <f>C189</f>
        <v>Zařízení č. 1C - Operační sál porodní - chlazení</v>
      </c>
      <c r="D215" s="216"/>
      <c r="E215" s="269"/>
      <c r="F215" s="269"/>
      <c r="G215" s="270">
        <f>SUM(G190:G214)</f>
        <v>0</v>
      </c>
      <c r="H215" s="270"/>
      <c r="I215" s="219">
        <f t="shared" si="11"/>
        <v>48</v>
      </c>
      <c r="J215" s="220"/>
      <c r="K215" s="221"/>
    </row>
    <row r="216" spans="1:85" s="219" customFormat="1" ht="13" x14ac:dyDescent="0.25">
      <c r="A216" s="213" t="s">
        <v>55</v>
      </c>
      <c r="B216" s="214" t="s">
        <v>323</v>
      </c>
      <c r="C216" s="215" t="s">
        <v>324</v>
      </c>
      <c r="D216" s="216"/>
      <c r="E216" s="217"/>
      <c r="F216" s="217"/>
      <c r="G216" s="218"/>
      <c r="H216" s="218"/>
      <c r="I216" s="219">
        <f t="shared" si="11"/>
        <v>39</v>
      </c>
      <c r="J216" s="220"/>
      <c r="K216" s="221"/>
    </row>
    <row r="217" spans="1:85" s="219" customFormat="1" ht="30" x14ac:dyDescent="0.25">
      <c r="A217" s="222">
        <f>A214+1</f>
        <v>95</v>
      </c>
      <c r="B217" s="271" t="s">
        <v>371</v>
      </c>
      <c r="C217" s="224" t="s">
        <v>370</v>
      </c>
      <c r="D217" s="225" t="s">
        <v>58</v>
      </c>
      <c r="E217" s="226">
        <v>1</v>
      </c>
      <c r="F217" s="173"/>
      <c r="G217" s="227">
        <f>E217*F217</f>
        <v>0</v>
      </c>
      <c r="H217" s="228" t="s">
        <v>70</v>
      </c>
      <c r="I217" s="219">
        <f t="shared" si="11"/>
        <v>151</v>
      </c>
      <c r="J217" s="220"/>
      <c r="K217" s="221"/>
    </row>
    <row r="218" spans="1:85" s="219" customFormat="1" ht="12.75" customHeight="1" x14ac:dyDescent="0.25">
      <c r="A218" s="230"/>
      <c r="B218" s="231"/>
      <c r="C218" s="232" t="s">
        <v>179</v>
      </c>
      <c r="D218" s="233"/>
      <c r="E218" s="234"/>
      <c r="F218" s="235"/>
      <c r="G218" s="236"/>
      <c r="H218" s="237"/>
      <c r="I218" s="219">
        <f t="shared" si="11"/>
        <v>67</v>
      </c>
      <c r="J218" s="220"/>
      <c r="K218" s="221"/>
      <c r="BH218" s="229"/>
      <c r="BI218" s="229"/>
    </row>
    <row r="219" spans="1:85" s="219" customFormat="1" x14ac:dyDescent="0.25">
      <c r="A219" s="238"/>
      <c r="B219" s="239"/>
      <c r="C219" s="240" t="s">
        <v>372</v>
      </c>
      <c r="D219" s="241"/>
      <c r="E219" s="242"/>
      <c r="F219" s="243"/>
      <c r="G219" s="244"/>
      <c r="H219" s="245"/>
      <c r="I219" s="219">
        <f t="shared" si="11"/>
        <v>39</v>
      </c>
      <c r="J219" s="220"/>
      <c r="K219" s="221"/>
      <c r="BH219" s="229"/>
      <c r="BI219" s="229"/>
    </row>
    <row r="220" spans="1:85" s="219" customFormat="1" ht="25.5" customHeight="1" x14ac:dyDescent="0.25">
      <c r="A220" s="238"/>
      <c r="B220" s="239"/>
      <c r="C220" s="240" t="s">
        <v>100</v>
      </c>
      <c r="D220" s="241"/>
      <c r="E220" s="242"/>
      <c r="F220" s="243"/>
      <c r="G220" s="244"/>
      <c r="H220" s="245"/>
      <c r="I220" s="219">
        <f t="shared" si="11"/>
        <v>87</v>
      </c>
      <c r="J220" s="220"/>
      <c r="K220" s="221"/>
      <c r="BH220" s="229"/>
      <c r="BI220" s="229"/>
    </row>
    <row r="221" spans="1:85" s="219" customFormat="1" x14ac:dyDescent="0.25">
      <c r="A221" s="238"/>
      <c r="B221" s="239"/>
      <c r="C221" s="240" t="s">
        <v>158</v>
      </c>
      <c r="D221" s="241"/>
      <c r="E221" s="242"/>
      <c r="F221" s="243"/>
      <c r="G221" s="244"/>
      <c r="H221" s="245"/>
      <c r="I221" s="219">
        <f t="shared" si="11"/>
        <v>24</v>
      </c>
      <c r="J221" s="220"/>
      <c r="K221" s="221"/>
      <c r="BH221" s="229"/>
      <c r="BI221" s="229"/>
    </row>
    <row r="222" spans="1:85" s="219" customFormat="1" ht="20" x14ac:dyDescent="0.25">
      <c r="A222" s="238"/>
      <c r="B222" s="239"/>
      <c r="C222" s="246" t="s">
        <v>115</v>
      </c>
      <c r="D222" s="241"/>
      <c r="E222" s="242"/>
      <c r="F222" s="243"/>
      <c r="G222" s="244"/>
      <c r="H222" s="245"/>
      <c r="I222" s="219">
        <f t="shared" si="11"/>
        <v>124</v>
      </c>
      <c r="J222" s="220"/>
      <c r="K222" s="221"/>
      <c r="BH222" s="229"/>
      <c r="BI222" s="229"/>
    </row>
    <row r="223" spans="1:85" s="219" customFormat="1" ht="20" x14ac:dyDescent="0.25">
      <c r="A223" s="238"/>
      <c r="B223" s="239"/>
      <c r="C223" s="240" t="s">
        <v>114</v>
      </c>
      <c r="D223" s="241"/>
      <c r="E223" s="242"/>
      <c r="F223" s="243"/>
      <c r="G223" s="244"/>
      <c r="H223" s="245"/>
      <c r="I223" s="219">
        <f t="shared" si="11"/>
        <v>75</v>
      </c>
      <c r="J223" s="220"/>
      <c r="K223" s="221"/>
      <c r="BH223" s="229"/>
      <c r="BI223" s="229"/>
    </row>
    <row r="224" spans="1:85" s="219" customFormat="1" x14ac:dyDescent="0.25">
      <c r="A224" s="238"/>
      <c r="B224" s="239"/>
      <c r="C224" s="246" t="s">
        <v>373</v>
      </c>
      <c r="D224" s="241"/>
      <c r="E224" s="242"/>
      <c r="F224" s="243"/>
      <c r="G224" s="244"/>
      <c r="H224" s="245"/>
      <c r="I224" s="219">
        <f t="shared" si="11"/>
        <v>57</v>
      </c>
      <c r="J224" s="220"/>
      <c r="K224" s="221"/>
      <c r="BH224" s="229"/>
      <c r="BI224" s="229"/>
    </row>
    <row r="225" spans="1:85" s="219" customFormat="1" ht="25.5" customHeight="1" x14ac:dyDescent="0.25">
      <c r="A225" s="238"/>
      <c r="B225" s="239"/>
      <c r="C225" s="246" t="s">
        <v>130</v>
      </c>
      <c r="D225" s="241"/>
      <c r="E225" s="242"/>
      <c r="F225" s="243"/>
      <c r="G225" s="244"/>
      <c r="H225" s="245"/>
      <c r="I225" s="219">
        <f t="shared" si="11"/>
        <v>81</v>
      </c>
      <c r="J225" s="220"/>
      <c r="K225" s="221"/>
      <c r="BH225" s="229"/>
      <c r="BI225" s="229"/>
    </row>
    <row r="226" spans="1:85" s="219" customFormat="1" ht="12.75" customHeight="1" x14ac:dyDescent="0.25">
      <c r="A226" s="222">
        <f>A217+1</f>
        <v>96</v>
      </c>
      <c r="B226" s="223" t="s">
        <v>374</v>
      </c>
      <c r="C226" s="224" t="s">
        <v>99</v>
      </c>
      <c r="D226" s="225" t="s">
        <v>58</v>
      </c>
      <c r="E226" s="226">
        <v>1</v>
      </c>
      <c r="F226" s="173"/>
      <c r="G226" s="227">
        <f t="shared" ref="G226:G237" si="14">E226*F226</f>
        <v>0</v>
      </c>
      <c r="H226" s="228" t="s">
        <v>70</v>
      </c>
      <c r="I226" s="219">
        <f t="shared" si="11"/>
        <v>64</v>
      </c>
      <c r="J226" s="220"/>
      <c r="K226" s="221"/>
      <c r="BH226" s="229"/>
      <c r="BI226" s="229"/>
    </row>
    <row r="227" spans="1:85" s="219" customFormat="1" ht="20" x14ac:dyDescent="0.25">
      <c r="A227" s="222">
        <f t="shared" ref="A227:A237" si="15">A226+1</f>
        <v>97</v>
      </c>
      <c r="B227" s="223" t="s">
        <v>375</v>
      </c>
      <c r="C227" s="224" t="s">
        <v>327</v>
      </c>
      <c r="D227" s="225" t="s">
        <v>77</v>
      </c>
      <c r="E227" s="226">
        <v>2.5</v>
      </c>
      <c r="F227" s="173"/>
      <c r="G227" s="227">
        <f t="shared" si="14"/>
        <v>0</v>
      </c>
      <c r="H227" s="228" t="s">
        <v>70</v>
      </c>
      <c r="I227" s="219">
        <f t="shared" si="11"/>
        <v>99</v>
      </c>
      <c r="J227" s="220"/>
      <c r="K227" s="221"/>
      <c r="BH227" s="229"/>
      <c r="BI227" s="229"/>
    </row>
    <row r="228" spans="1:85" s="219" customFormat="1" x14ac:dyDescent="0.25">
      <c r="A228" s="222">
        <f t="shared" si="15"/>
        <v>98</v>
      </c>
      <c r="B228" s="223" t="s">
        <v>376</v>
      </c>
      <c r="C228" s="224" t="s">
        <v>160</v>
      </c>
      <c r="D228" s="225" t="s">
        <v>58</v>
      </c>
      <c r="E228" s="226">
        <v>1</v>
      </c>
      <c r="F228" s="173"/>
      <c r="G228" s="227">
        <f t="shared" si="14"/>
        <v>0</v>
      </c>
      <c r="H228" s="228" t="s">
        <v>70</v>
      </c>
      <c r="I228" s="219">
        <f t="shared" si="11"/>
        <v>66</v>
      </c>
      <c r="J228" s="220"/>
      <c r="K228" s="221"/>
      <c r="BH228" s="229"/>
      <c r="BI228" s="229"/>
    </row>
    <row r="229" spans="1:85" s="266" customFormat="1" x14ac:dyDescent="0.25">
      <c r="A229" s="222">
        <f t="shared" si="15"/>
        <v>99</v>
      </c>
      <c r="B229" s="223" t="s">
        <v>378</v>
      </c>
      <c r="C229" s="224" t="s">
        <v>161</v>
      </c>
      <c r="D229" s="225" t="s">
        <v>77</v>
      </c>
      <c r="E229" s="226">
        <v>20</v>
      </c>
      <c r="F229" s="173"/>
      <c r="G229" s="227">
        <f t="shared" si="14"/>
        <v>0</v>
      </c>
      <c r="H229" s="228" t="s">
        <v>70</v>
      </c>
      <c r="I229" s="219">
        <f t="shared" si="11"/>
        <v>45</v>
      </c>
      <c r="J229" s="220"/>
      <c r="BH229" s="229">
        <v>1</v>
      </c>
      <c r="BI229" s="229">
        <v>7</v>
      </c>
      <c r="CG229" s="266">
        <v>1.47E-3</v>
      </c>
    </row>
    <row r="230" spans="1:85" s="266" customFormat="1" x14ac:dyDescent="0.25">
      <c r="A230" s="222">
        <f t="shared" si="15"/>
        <v>100</v>
      </c>
      <c r="B230" s="223" t="s">
        <v>379</v>
      </c>
      <c r="C230" s="224" t="s">
        <v>162</v>
      </c>
      <c r="D230" s="225" t="s">
        <v>77</v>
      </c>
      <c r="E230" s="226">
        <v>20</v>
      </c>
      <c r="F230" s="173"/>
      <c r="G230" s="227">
        <f t="shared" si="14"/>
        <v>0</v>
      </c>
      <c r="H230" s="228" t="s">
        <v>70</v>
      </c>
      <c r="I230" s="219">
        <f t="shared" si="11"/>
        <v>45</v>
      </c>
      <c r="J230" s="220"/>
      <c r="BH230" s="229">
        <v>1</v>
      </c>
      <c r="BI230" s="229">
        <v>7</v>
      </c>
      <c r="CG230" s="266">
        <v>1.47E-3</v>
      </c>
    </row>
    <row r="231" spans="1:85" s="266" customFormat="1" x14ac:dyDescent="0.25">
      <c r="A231" s="222">
        <f t="shared" si="15"/>
        <v>101</v>
      </c>
      <c r="B231" s="223" t="s">
        <v>384</v>
      </c>
      <c r="C231" s="224" t="s">
        <v>166</v>
      </c>
      <c r="D231" s="225" t="s">
        <v>77</v>
      </c>
      <c r="E231" s="226">
        <v>20</v>
      </c>
      <c r="F231" s="173"/>
      <c r="G231" s="227">
        <f t="shared" si="14"/>
        <v>0</v>
      </c>
      <c r="H231" s="228" t="s">
        <v>70</v>
      </c>
      <c r="I231" s="219">
        <f t="shared" si="11"/>
        <v>39</v>
      </c>
      <c r="J231" s="220"/>
      <c r="BH231" s="229">
        <v>1</v>
      </c>
      <c r="BI231" s="229">
        <v>7</v>
      </c>
      <c r="CG231" s="266">
        <v>1.47E-3</v>
      </c>
    </row>
    <row r="232" spans="1:85" s="266" customFormat="1" ht="30" x14ac:dyDescent="0.25">
      <c r="A232" s="222">
        <f t="shared" si="15"/>
        <v>102</v>
      </c>
      <c r="B232" s="223" t="s">
        <v>385</v>
      </c>
      <c r="C232" s="224" t="s">
        <v>377</v>
      </c>
      <c r="D232" s="225" t="s">
        <v>77</v>
      </c>
      <c r="E232" s="226">
        <v>20</v>
      </c>
      <c r="F232" s="173"/>
      <c r="G232" s="227">
        <f t="shared" si="14"/>
        <v>0</v>
      </c>
      <c r="H232" s="228" t="s">
        <v>70</v>
      </c>
      <c r="I232" s="219">
        <f t="shared" si="11"/>
        <v>157</v>
      </c>
      <c r="BH232" s="229">
        <v>1</v>
      </c>
      <c r="BI232" s="229">
        <v>7</v>
      </c>
      <c r="CG232" s="266">
        <v>1.47E-3</v>
      </c>
    </row>
    <row r="233" spans="1:85" s="266" customFormat="1" x14ac:dyDescent="0.25">
      <c r="A233" s="222">
        <f t="shared" si="15"/>
        <v>103</v>
      </c>
      <c r="B233" s="223" t="s">
        <v>387</v>
      </c>
      <c r="C233" s="224" t="s">
        <v>165</v>
      </c>
      <c r="D233" s="225" t="s">
        <v>61</v>
      </c>
      <c r="E233" s="226">
        <v>0.1</v>
      </c>
      <c r="F233" s="173"/>
      <c r="G233" s="227">
        <f t="shared" si="14"/>
        <v>0</v>
      </c>
      <c r="H233" s="228" t="s">
        <v>70</v>
      </c>
      <c r="I233" s="219">
        <f t="shared" si="11"/>
        <v>32</v>
      </c>
      <c r="BH233" s="229">
        <v>1</v>
      </c>
      <c r="BI233" s="229">
        <v>7</v>
      </c>
      <c r="CG233" s="266">
        <v>1.47E-3</v>
      </c>
    </row>
    <row r="234" spans="1:85" s="266" customFormat="1" ht="20" x14ac:dyDescent="0.25">
      <c r="A234" s="222">
        <f t="shared" si="15"/>
        <v>104</v>
      </c>
      <c r="B234" s="223" t="s">
        <v>386</v>
      </c>
      <c r="C234" s="224" t="s">
        <v>159</v>
      </c>
      <c r="D234" s="225" t="s">
        <v>58</v>
      </c>
      <c r="E234" s="226">
        <v>6</v>
      </c>
      <c r="F234" s="173"/>
      <c r="G234" s="227">
        <f t="shared" si="14"/>
        <v>0</v>
      </c>
      <c r="H234" s="228" t="s">
        <v>70</v>
      </c>
      <c r="I234" s="219">
        <f t="shared" si="11"/>
        <v>130</v>
      </c>
      <c r="BH234" s="229">
        <v>1</v>
      </c>
      <c r="BI234" s="229">
        <v>7</v>
      </c>
      <c r="CG234" s="266">
        <v>1.47E-3</v>
      </c>
    </row>
    <row r="235" spans="1:85" s="219" customFormat="1" ht="20" x14ac:dyDescent="0.25">
      <c r="A235" s="222">
        <f t="shared" si="15"/>
        <v>105</v>
      </c>
      <c r="B235" s="223" t="s">
        <v>382</v>
      </c>
      <c r="C235" s="224" t="s">
        <v>380</v>
      </c>
      <c r="D235" s="225" t="s">
        <v>59</v>
      </c>
      <c r="E235" s="226">
        <v>1</v>
      </c>
      <c r="F235" s="173"/>
      <c r="G235" s="227">
        <f t="shared" si="14"/>
        <v>0</v>
      </c>
      <c r="H235" s="228" t="s">
        <v>70</v>
      </c>
      <c r="I235" s="219">
        <f t="shared" si="11"/>
        <v>73</v>
      </c>
      <c r="J235" s="220"/>
      <c r="K235" s="221"/>
    </row>
    <row r="236" spans="1:85" s="219" customFormat="1" ht="30" x14ac:dyDescent="0.25">
      <c r="A236" s="222">
        <f t="shared" si="15"/>
        <v>106</v>
      </c>
      <c r="B236" s="223" t="s">
        <v>383</v>
      </c>
      <c r="C236" s="224" t="s">
        <v>381</v>
      </c>
      <c r="D236" s="225" t="s">
        <v>60</v>
      </c>
      <c r="E236" s="226">
        <v>4</v>
      </c>
      <c r="F236" s="173"/>
      <c r="G236" s="227">
        <f t="shared" si="14"/>
        <v>0</v>
      </c>
      <c r="H236" s="228" t="s">
        <v>70</v>
      </c>
      <c r="I236" s="219">
        <f t="shared" si="11"/>
        <v>189</v>
      </c>
      <c r="J236" s="220"/>
      <c r="K236" s="221"/>
    </row>
    <row r="237" spans="1:85" s="219" customFormat="1" x14ac:dyDescent="0.25">
      <c r="A237" s="222">
        <f t="shared" si="15"/>
        <v>107</v>
      </c>
      <c r="B237" s="223" t="s">
        <v>105</v>
      </c>
      <c r="C237" s="224" t="s">
        <v>95</v>
      </c>
      <c r="D237" s="225" t="s">
        <v>104</v>
      </c>
      <c r="E237" s="226">
        <v>0.08</v>
      </c>
      <c r="F237" s="173"/>
      <c r="G237" s="227">
        <f t="shared" si="14"/>
        <v>0</v>
      </c>
      <c r="H237" s="228" t="s">
        <v>75</v>
      </c>
      <c r="I237" s="219">
        <f t="shared" si="11"/>
        <v>46</v>
      </c>
      <c r="J237" s="220"/>
      <c r="K237" s="221"/>
    </row>
    <row r="238" spans="1:85" s="219" customFormat="1" ht="13" x14ac:dyDescent="0.25">
      <c r="A238" s="216"/>
      <c r="B238" s="267" t="s">
        <v>56</v>
      </c>
      <c r="C238" s="268" t="str">
        <f>C216</f>
        <v>Zařízení č. K1 - Rozvodna UPS m.č. 506b</v>
      </c>
      <c r="D238" s="216"/>
      <c r="E238" s="269"/>
      <c r="F238" s="269"/>
      <c r="G238" s="270">
        <f>SUM(G217:G237)</f>
        <v>0</v>
      </c>
      <c r="H238" s="270"/>
      <c r="I238" s="219">
        <f t="shared" si="11"/>
        <v>39</v>
      </c>
      <c r="J238" s="220"/>
      <c r="K238" s="221"/>
    </row>
    <row r="239" spans="1:85" s="219" customFormat="1" ht="13" x14ac:dyDescent="0.25">
      <c r="A239" s="213" t="s">
        <v>55</v>
      </c>
      <c r="B239" s="214" t="s">
        <v>175</v>
      </c>
      <c r="C239" s="215" t="s">
        <v>176</v>
      </c>
      <c r="D239" s="216"/>
      <c r="E239" s="217"/>
      <c r="F239" s="217"/>
      <c r="G239" s="218"/>
      <c r="H239" s="218"/>
      <c r="I239" s="219">
        <f t="shared" si="11"/>
        <v>35</v>
      </c>
      <c r="J239" s="220"/>
      <c r="K239" s="221"/>
    </row>
    <row r="240" spans="1:85" s="219" customFormat="1" ht="20" x14ac:dyDescent="0.25">
      <c r="A240" s="222">
        <f>A237+1</f>
        <v>108</v>
      </c>
      <c r="B240" s="223" t="s">
        <v>178</v>
      </c>
      <c r="C240" s="224" t="s">
        <v>177</v>
      </c>
      <c r="D240" s="225" t="s">
        <v>58</v>
      </c>
      <c r="E240" s="226">
        <v>1</v>
      </c>
      <c r="F240" s="173"/>
      <c r="G240" s="227">
        <f>E240*F240</f>
        <v>0</v>
      </c>
      <c r="H240" s="228" t="s">
        <v>70</v>
      </c>
      <c r="I240" s="219">
        <f t="shared" si="11"/>
        <v>144</v>
      </c>
      <c r="J240" s="220"/>
      <c r="K240" s="221"/>
    </row>
    <row r="241" spans="1:61" s="219" customFormat="1" ht="12.75" customHeight="1" x14ac:dyDescent="0.25">
      <c r="A241" s="230"/>
      <c r="B241" s="231"/>
      <c r="C241" s="232" t="s">
        <v>179</v>
      </c>
      <c r="D241" s="233"/>
      <c r="E241" s="234"/>
      <c r="F241" s="235"/>
      <c r="G241" s="236"/>
      <c r="H241" s="237"/>
      <c r="I241" s="219">
        <f t="shared" si="11"/>
        <v>67</v>
      </c>
      <c r="J241" s="220"/>
      <c r="K241" s="221"/>
      <c r="BH241" s="229"/>
      <c r="BI241" s="229"/>
    </row>
    <row r="242" spans="1:61" s="219" customFormat="1" ht="12.75" customHeight="1" x14ac:dyDescent="0.25">
      <c r="A242" s="238"/>
      <c r="B242" s="239"/>
      <c r="C242" s="246" t="s">
        <v>131</v>
      </c>
      <c r="D242" s="241"/>
      <c r="E242" s="242"/>
      <c r="F242" s="243"/>
      <c r="G242" s="244"/>
      <c r="H242" s="245"/>
      <c r="I242" s="219">
        <f t="shared" si="11"/>
        <v>34</v>
      </c>
      <c r="J242" s="220"/>
      <c r="K242" s="221"/>
      <c r="BH242" s="229"/>
      <c r="BI242" s="229"/>
    </row>
    <row r="243" spans="1:61" s="219" customFormat="1" ht="12.75" customHeight="1" x14ac:dyDescent="0.25">
      <c r="A243" s="238"/>
      <c r="B243" s="239"/>
      <c r="C243" s="246" t="s">
        <v>133</v>
      </c>
      <c r="D243" s="241"/>
      <c r="E243" s="242"/>
      <c r="F243" s="243"/>
      <c r="G243" s="244"/>
      <c r="H243" s="245"/>
      <c r="I243" s="219">
        <f t="shared" si="11"/>
        <v>66</v>
      </c>
      <c r="J243" s="220"/>
      <c r="K243" s="221"/>
      <c r="BH243" s="229"/>
      <c r="BI243" s="229"/>
    </row>
    <row r="244" spans="1:61" s="219" customFormat="1" ht="12.75" customHeight="1" x14ac:dyDescent="0.25">
      <c r="A244" s="238"/>
      <c r="B244" s="239"/>
      <c r="C244" s="246" t="s">
        <v>132</v>
      </c>
      <c r="D244" s="241"/>
      <c r="E244" s="242"/>
      <c r="F244" s="243"/>
      <c r="G244" s="244"/>
      <c r="H244" s="245"/>
      <c r="I244" s="219">
        <f t="shared" si="11"/>
        <v>53</v>
      </c>
      <c r="J244" s="220"/>
      <c r="K244" s="221"/>
      <c r="BH244" s="229"/>
      <c r="BI244" s="229"/>
    </row>
    <row r="245" spans="1:61" s="219" customFormat="1" ht="20" x14ac:dyDescent="0.25">
      <c r="A245" s="238"/>
      <c r="B245" s="239"/>
      <c r="C245" s="246" t="s">
        <v>192</v>
      </c>
      <c r="D245" s="241"/>
      <c r="E245" s="242"/>
      <c r="F245" s="243"/>
      <c r="G245" s="244"/>
      <c r="H245" s="245"/>
      <c r="I245" s="219">
        <f t="shared" si="11"/>
        <v>108</v>
      </c>
      <c r="J245" s="220"/>
      <c r="K245" s="221"/>
      <c r="BH245" s="229"/>
      <c r="BI245" s="229"/>
    </row>
    <row r="246" spans="1:61" s="219" customFormat="1" ht="30" x14ac:dyDescent="0.25">
      <c r="A246" s="222">
        <f>A240+1</f>
        <v>109</v>
      </c>
      <c r="B246" s="223" t="s">
        <v>180</v>
      </c>
      <c r="C246" s="224" t="s">
        <v>181</v>
      </c>
      <c r="D246" s="225" t="s">
        <v>58</v>
      </c>
      <c r="E246" s="226">
        <v>2</v>
      </c>
      <c r="F246" s="173"/>
      <c r="G246" s="227">
        <f t="shared" ref="G246:G257" si="16">E246*F246</f>
        <v>0</v>
      </c>
      <c r="H246" s="228" t="s">
        <v>70</v>
      </c>
      <c r="I246" s="219">
        <f t="shared" si="11"/>
        <v>127</v>
      </c>
      <c r="K246" s="265"/>
      <c r="BH246" s="229"/>
      <c r="BI246" s="229"/>
    </row>
    <row r="247" spans="1:61" s="219" customFormat="1" x14ac:dyDescent="0.25">
      <c r="A247" s="222">
        <f t="shared" ref="A247:A257" si="17">A246+1</f>
        <v>110</v>
      </c>
      <c r="B247" s="223" t="s">
        <v>193</v>
      </c>
      <c r="C247" s="224" t="s">
        <v>195</v>
      </c>
      <c r="D247" s="225" t="s">
        <v>58</v>
      </c>
      <c r="E247" s="226">
        <v>1</v>
      </c>
      <c r="F247" s="173"/>
      <c r="G247" s="227">
        <f t="shared" si="16"/>
        <v>0</v>
      </c>
      <c r="H247" s="228" t="s">
        <v>70</v>
      </c>
      <c r="I247" s="219">
        <f t="shared" si="11"/>
        <v>26</v>
      </c>
      <c r="J247" s="220"/>
      <c r="K247" s="221"/>
      <c r="BH247" s="229"/>
      <c r="BI247" s="229"/>
    </row>
    <row r="248" spans="1:61" s="219" customFormat="1" x14ac:dyDescent="0.25">
      <c r="A248" s="222">
        <f t="shared" si="17"/>
        <v>111</v>
      </c>
      <c r="B248" s="223" t="s">
        <v>185</v>
      </c>
      <c r="C248" s="224" t="s">
        <v>194</v>
      </c>
      <c r="D248" s="225" t="s">
        <v>58</v>
      </c>
      <c r="E248" s="226">
        <v>1</v>
      </c>
      <c r="F248" s="173"/>
      <c r="G248" s="227">
        <f t="shared" si="16"/>
        <v>0</v>
      </c>
      <c r="H248" s="228" t="s">
        <v>70</v>
      </c>
      <c r="I248" s="219">
        <f t="shared" si="11"/>
        <v>36</v>
      </c>
      <c r="K248" s="265"/>
      <c r="BH248" s="229"/>
      <c r="BI248" s="229"/>
    </row>
    <row r="249" spans="1:61" s="219" customFormat="1" x14ac:dyDescent="0.25">
      <c r="A249" s="222">
        <f t="shared" si="17"/>
        <v>112</v>
      </c>
      <c r="B249" s="223" t="s">
        <v>186</v>
      </c>
      <c r="C249" s="224" t="s">
        <v>135</v>
      </c>
      <c r="D249" s="225" t="s">
        <v>58</v>
      </c>
      <c r="E249" s="226">
        <v>1</v>
      </c>
      <c r="F249" s="173"/>
      <c r="G249" s="227">
        <f t="shared" si="16"/>
        <v>0</v>
      </c>
      <c r="H249" s="228" t="s">
        <v>70</v>
      </c>
      <c r="I249" s="219">
        <f t="shared" si="11"/>
        <v>21</v>
      </c>
      <c r="J249" s="220"/>
      <c r="K249" s="221"/>
      <c r="BH249" s="229"/>
      <c r="BI249" s="229"/>
    </row>
    <row r="250" spans="1:61" s="219" customFormat="1" x14ac:dyDescent="0.25">
      <c r="A250" s="222">
        <f t="shared" si="17"/>
        <v>113</v>
      </c>
      <c r="B250" s="223" t="s">
        <v>182</v>
      </c>
      <c r="C250" s="224" t="s">
        <v>184</v>
      </c>
      <c r="D250" s="225" t="s">
        <v>58</v>
      </c>
      <c r="E250" s="226">
        <v>1</v>
      </c>
      <c r="F250" s="173"/>
      <c r="G250" s="227">
        <f t="shared" si="16"/>
        <v>0</v>
      </c>
      <c r="H250" s="228" t="s">
        <v>70</v>
      </c>
      <c r="I250" s="219">
        <f t="shared" si="11"/>
        <v>43</v>
      </c>
      <c r="J250" s="220"/>
      <c r="K250" s="221"/>
      <c r="BH250" s="229"/>
      <c r="BI250" s="229"/>
    </row>
    <row r="251" spans="1:61" s="219" customFormat="1" x14ac:dyDescent="0.25">
      <c r="A251" s="222">
        <f t="shared" si="17"/>
        <v>114</v>
      </c>
      <c r="B251" s="223" t="s">
        <v>183</v>
      </c>
      <c r="C251" s="224" t="s">
        <v>136</v>
      </c>
      <c r="D251" s="225" t="s">
        <v>58</v>
      </c>
      <c r="E251" s="226">
        <v>1</v>
      </c>
      <c r="F251" s="173"/>
      <c r="G251" s="227">
        <f t="shared" si="16"/>
        <v>0</v>
      </c>
      <c r="H251" s="228" t="s">
        <v>70</v>
      </c>
      <c r="I251" s="219">
        <f t="shared" si="11"/>
        <v>39</v>
      </c>
      <c r="J251" s="220"/>
      <c r="K251" s="221"/>
      <c r="BH251" s="229"/>
      <c r="BI251" s="229"/>
    </row>
    <row r="252" spans="1:61" s="219" customFormat="1" ht="20" x14ac:dyDescent="0.25">
      <c r="A252" s="222">
        <f t="shared" si="17"/>
        <v>115</v>
      </c>
      <c r="B252" s="223" t="s">
        <v>187</v>
      </c>
      <c r="C252" s="224" t="s">
        <v>134</v>
      </c>
      <c r="D252" s="225" t="s">
        <v>77</v>
      </c>
      <c r="E252" s="226">
        <v>2</v>
      </c>
      <c r="F252" s="173"/>
      <c r="G252" s="227">
        <f t="shared" si="16"/>
        <v>0</v>
      </c>
      <c r="H252" s="228" t="s">
        <v>70</v>
      </c>
      <c r="I252" s="219">
        <f t="shared" si="11"/>
        <v>127</v>
      </c>
      <c r="J252" s="220"/>
      <c r="K252" s="221"/>
      <c r="BH252" s="229"/>
      <c r="BI252" s="229"/>
    </row>
    <row r="253" spans="1:61" s="219" customFormat="1" ht="20" x14ac:dyDescent="0.25">
      <c r="A253" s="222">
        <f t="shared" si="17"/>
        <v>116</v>
      </c>
      <c r="B253" s="223" t="s">
        <v>197</v>
      </c>
      <c r="C253" s="224" t="s">
        <v>141</v>
      </c>
      <c r="D253" s="225" t="s">
        <v>57</v>
      </c>
      <c r="E253" s="226">
        <v>0.5</v>
      </c>
      <c r="F253" s="173"/>
      <c r="G253" s="227">
        <f t="shared" si="16"/>
        <v>0</v>
      </c>
      <c r="H253" s="228" t="s">
        <v>70</v>
      </c>
      <c r="I253" s="219">
        <f t="shared" si="11"/>
        <v>105</v>
      </c>
      <c r="J253" s="220"/>
      <c r="K253" s="221"/>
      <c r="BH253" s="229"/>
      <c r="BI253" s="229"/>
    </row>
    <row r="254" spans="1:61" s="219" customFormat="1" x14ac:dyDescent="0.25">
      <c r="A254" s="222">
        <f t="shared" si="17"/>
        <v>117</v>
      </c>
      <c r="B254" s="223" t="s">
        <v>196</v>
      </c>
      <c r="C254" s="224" t="s">
        <v>112</v>
      </c>
      <c r="D254" s="225" t="s">
        <v>57</v>
      </c>
      <c r="E254" s="226">
        <v>2</v>
      </c>
      <c r="F254" s="173"/>
      <c r="G254" s="227">
        <f t="shared" si="16"/>
        <v>0</v>
      </c>
      <c r="H254" s="228" t="s">
        <v>70</v>
      </c>
      <c r="I254" s="219">
        <f t="shared" si="11"/>
        <v>64</v>
      </c>
      <c r="K254" s="264"/>
      <c r="BH254" s="229"/>
      <c r="BI254" s="229"/>
    </row>
    <row r="255" spans="1:61" s="219" customFormat="1" ht="12.75" customHeight="1" x14ac:dyDescent="0.25">
      <c r="A255" s="222">
        <f t="shared" si="17"/>
        <v>118</v>
      </c>
      <c r="B255" s="223" t="s">
        <v>188</v>
      </c>
      <c r="C255" s="224" t="s">
        <v>190</v>
      </c>
      <c r="D255" s="225" t="s">
        <v>59</v>
      </c>
      <c r="E255" s="226">
        <v>1</v>
      </c>
      <c r="F255" s="173"/>
      <c r="G255" s="227">
        <f t="shared" si="16"/>
        <v>0</v>
      </c>
      <c r="H255" s="228" t="s">
        <v>70</v>
      </c>
      <c r="I255" s="219">
        <f t="shared" si="11"/>
        <v>68</v>
      </c>
      <c r="J255" s="220"/>
      <c r="K255" s="221"/>
    </row>
    <row r="256" spans="1:61" s="219" customFormat="1" ht="30" x14ac:dyDescent="0.25">
      <c r="A256" s="222">
        <f t="shared" si="17"/>
        <v>119</v>
      </c>
      <c r="B256" s="223" t="s">
        <v>189</v>
      </c>
      <c r="C256" s="224" t="s">
        <v>191</v>
      </c>
      <c r="D256" s="225" t="s">
        <v>60</v>
      </c>
      <c r="E256" s="226">
        <v>4</v>
      </c>
      <c r="F256" s="173"/>
      <c r="G256" s="227">
        <f t="shared" si="16"/>
        <v>0</v>
      </c>
      <c r="H256" s="228" t="s">
        <v>70</v>
      </c>
      <c r="I256" s="219">
        <f t="shared" si="11"/>
        <v>185</v>
      </c>
      <c r="J256" s="220"/>
      <c r="K256" s="221"/>
    </row>
    <row r="257" spans="1:61" s="219" customFormat="1" x14ac:dyDescent="0.25">
      <c r="A257" s="222">
        <f t="shared" si="17"/>
        <v>120</v>
      </c>
      <c r="B257" s="223" t="s">
        <v>105</v>
      </c>
      <c r="C257" s="224" t="s">
        <v>95</v>
      </c>
      <c r="D257" s="225" t="s">
        <v>104</v>
      </c>
      <c r="E257" s="226">
        <v>0.06</v>
      </c>
      <c r="F257" s="173"/>
      <c r="G257" s="227">
        <f t="shared" si="16"/>
        <v>0</v>
      </c>
      <c r="H257" s="228" t="s">
        <v>75</v>
      </c>
      <c r="I257" s="219">
        <f t="shared" si="11"/>
        <v>46</v>
      </c>
      <c r="J257" s="220"/>
      <c r="K257" s="221"/>
    </row>
    <row r="258" spans="1:61" s="219" customFormat="1" ht="13" x14ac:dyDescent="0.25">
      <c r="A258" s="216"/>
      <c r="B258" s="267" t="s">
        <v>56</v>
      </c>
      <c r="C258" s="268" t="str">
        <f>C239</f>
        <v>Zařízení č. T1 - Strojovna VZT 7.NP</v>
      </c>
      <c r="D258" s="216"/>
      <c r="E258" s="269"/>
      <c r="F258" s="269"/>
      <c r="G258" s="270">
        <f>SUM(G240:G257)</f>
        <v>0</v>
      </c>
      <c r="H258" s="270"/>
      <c r="I258" s="219">
        <f t="shared" si="11"/>
        <v>35</v>
      </c>
      <c r="J258" s="220"/>
      <c r="K258" s="221"/>
    </row>
    <row r="259" spans="1:61" s="219" customFormat="1" ht="13" x14ac:dyDescent="0.25">
      <c r="A259" s="213" t="s">
        <v>55</v>
      </c>
      <c r="B259" s="214" t="s">
        <v>389</v>
      </c>
      <c r="C259" s="215" t="s">
        <v>408</v>
      </c>
      <c r="D259" s="216"/>
      <c r="E259" s="217"/>
      <c r="F259" s="217"/>
      <c r="G259" s="218"/>
      <c r="H259" s="218"/>
      <c r="I259" s="219">
        <f t="shared" si="11"/>
        <v>30</v>
      </c>
      <c r="J259" s="220"/>
      <c r="K259" s="221"/>
    </row>
    <row r="260" spans="1:61" s="219" customFormat="1" ht="20" x14ac:dyDescent="0.25">
      <c r="A260" s="222">
        <f>A257+1</f>
        <v>121</v>
      </c>
      <c r="B260" s="223" t="s">
        <v>390</v>
      </c>
      <c r="C260" s="224" t="s">
        <v>412</v>
      </c>
      <c r="D260" s="225" t="s">
        <v>60</v>
      </c>
      <c r="E260" s="226">
        <v>14</v>
      </c>
      <c r="F260" s="173"/>
      <c r="G260" s="227">
        <f>E260*F260</f>
        <v>0</v>
      </c>
      <c r="H260" s="228" t="s">
        <v>70</v>
      </c>
      <c r="I260" s="219">
        <f t="shared" si="11"/>
        <v>93</v>
      </c>
      <c r="K260" s="264"/>
      <c r="BH260" s="229"/>
      <c r="BI260" s="229"/>
    </row>
    <row r="261" spans="1:61" s="219" customFormat="1" x14ac:dyDescent="0.25">
      <c r="A261" s="238"/>
      <c r="B261" s="239"/>
      <c r="C261" s="246" t="s">
        <v>388</v>
      </c>
      <c r="D261" s="241"/>
      <c r="E261" s="242"/>
      <c r="F261" s="243"/>
      <c r="G261" s="244"/>
      <c r="H261" s="245"/>
      <c r="I261" s="219">
        <f t="shared" si="11"/>
        <v>54</v>
      </c>
      <c r="K261" s="264"/>
      <c r="BH261" s="229"/>
      <c r="BI261" s="229"/>
    </row>
    <row r="262" spans="1:61" s="219" customFormat="1" x14ac:dyDescent="0.25">
      <c r="A262" s="222">
        <f>A260+1</f>
        <v>122</v>
      </c>
      <c r="B262" s="223" t="s">
        <v>404</v>
      </c>
      <c r="C262" s="224" t="s">
        <v>403</v>
      </c>
      <c r="D262" s="225" t="s">
        <v>60</v>
      </c>
      <c r="E262" s="226">
        <v>4</v>
      </c>
      <c r="F262" s="173"/>
      <c r="G262" s="227">
        <f>E262*F262</f>
        <v>0</v>
      </c>
      <c r="H262" s="228" t="s">
        <v>70</v>
      </c>
      <c r="I262" s="219">
        <f t="shared" si="11"/>
        <v>70</v>
      </c>
      <c r="J262" s="220"/>
      <c r="K262" s="221"/>
      <c r="BH262" s="229"/>
      <c r="BI262" s="229"/>
    </row>
    <row r="263" spans="1:61" s="219" customFormat="1" ht="20" x14ac:dyDescent="0.25">
      <c r="A263" s="222">
        <f>A262+1</f>
        <v>123</v>
      </c>
      <c r="B263" s="223" t="s">
        <v>405</v>
      </c>
      <c r="C263" s="224" t="s">
        <v>409</v>
      </c>
      <c r="D263" s="225" t="s">
        <v>60</v>
      </c>
      <c r="E263" s="226">
        <v>10</v>
      </c>
      <c r="F263" s="173"/>
      <c r="G263" s="227">
        <f>E263*F263</f>
        <v>0</v>
      </c>
      <c r="H263" s="228" t="s">
        <v>70</v>
      </c>
      <c r="I263" s="219">
        <f t="shared" si="11"/>
        <v>86</v>
      </c>
      <c r="K263" s="264"/>
      <c r="BH263" s="229"/>
      <c r="BI263" s="229"/>
    </row>
    <row r="264" spans="1:61" s="219" customFormat="1" x14ac:dyDescent="0.25">
      <c r="A264" s="222">
        <f>A263+1</f>
        <v>124</v>
      </c>
      <c r="B264" s="223" t="s">
        <v>406</v>
      </c>
      <c r="C264" s="224" t="s">
        <v>400</v>
      </c>
      <c r="D264" s="225" t="s">
        <v>60</v>
      </c>
      <c r="E264" s="226">
        <v>8</v>
      </c>
      <c r="F264" s="173"/>
      <c r="G264" s="227">
        <f>E264*F264</f>
        <v>0</v>
      </c>
      <c r="H264" s="228" t="s">
        <v>70</v>
      </c>
      <c r="I264" s="219">
        <f t="shared" si="11"/>
        <v>60</v>
      </c>
      <c r="K264" s="264"/>
      <c r="BH264" s="229"/>
      <c r="BI264" s="229"/>
    </row>
    <row r="265" spans="1:61" s="219" customFormat="1" ht="13" x14ac:dyDescent="0.25">
      <c r="A265" s="216"/>
      <c r="B265" s="267" t="s">
        <v>56</v>
      </c>
      <c r="C265" s="268" t="str">
        <f>C259</f>
        <v>Likvidace zdroje chladu pro OS</v>
      </c>
      <c r="D265" s="216"/>
      <c r="E265" s="269"/>
      <c r="F265" s="269"/>
      <c r="G265" s="270">
        <f>SUM(G260:G264)</f>
        <v>0</v>
      </c>
      <c r="H265" s="270"/>
      <c r="I265" s="219">
        <f t="shared" ref="I265:I293" si="18">LEN(C265)</f>
        <v>30</v>
      </c>
      <c r="J265" s="220"/>
      <c r="K265" s="221"/>
    </row>
    <row r="266" spans="1:61" s="219" customFormat="1" ht="13" x14ac:dyDescent="0.25">
      <c r="A266" s="213" t="s">
        <v>55</v>
      </c>
      <c r="B266" s="214" t="s">
        <v>407</v>
      </c>
      <c r="C266" s="215" t="s">
        <v>410</v>
      </c>
      <c r="D266" s="216"/>
      <c r="E266" s="217"/>
      <c r="F266" s="217"/>
      <c r="G266" s="218"/>
      <c r="H266" s="218"/>
      <c r="I266" s="219">
        <f t="shared" si="18"/>
        <v>37</v>
      </c>
      <c r="J266" s="220"/>
      <c r="K266" s="221"/>
    </row>
    <row r="267" spans="1:61" s="219" customFormat="1" ht="20" x14ac:dyDescent="0.25">
      <c r="A267" s="222">
        <f>A264+1</f>
        <v>125</v>
      </c>
      <c r="B267" s="223" t="s">
        <v>416</v>
      </c>
      <c r="C267" s="224" t="s">
        <v>411</v>
      </c>
      <c r="D267" s="225" t="s">
        <v>60</v>
      </c>
      <c r="E267" s="226">
        <v>20</v>
      </c>
      <c r="F267" s="173"/>
      <c r="G267" s="227">
        <f>E267*F267</f>
        <v>0</v>
      </c>
      <c r="H267" s="228" t="s">
        <v>70</v>
      </c>
      <c r="I267" s="219">
        <f t="shared" si="18"/>
        <v>76</v>
      </c>
      <c r="K267" s="264"/>
      <c r="BH267" s="229"/>
      <c r="BI267" s="229"/>
    </row>
    <row r="268" spans="1:61" s="219" customFormat="1" x14ac:dyDescent="0.25">
      <c r="A268" s="238"/>
      <c r="B268" s="239"/>
      <c r="C268" s="246" t="s">
        <v>388</v>
      </c>
      <c r="D268" s="241"/>
      <c r="E268" s="242"/>
      <c r="F268" s="243"/>
      <c r="G268" s="244"/>
      <c r="H268" s="245"/>
      <c r="I268" s="219">
        <f t="shared" si="18"/>
        <v>54</v>
      </c>
      <c r="K268" s="264"/>
      <c r="BH268" s="229"/>
      <c r="BI268" s="229"/>
    </row>
    <row r="269" spans="1:61" s="219" customFormat="1" ht="20" x14ac:dyDescent="0.25">
      <c r="A269" s="222">
        <f>A267+1</f>
        <v>126</v>
      </c>
      <c r="B269" s="223" t="s">
        <v>417</v>
      </c>
      <c r="C269" s="224" t="s">
        <v>413</v>
      </c>
      <c r="D269" s="225" t="s">
        <v>60</v>
      </c>
      <c r="E269" s="226">
        <v>24</v>
      </c>
      <c r="F269" s="173"/>
      <c r="G269" s="227">
        <f>E269*F269</f>
        <v>0</v>
      </c>
      <c r="H269" s="228" t="s">
        <v>70</v>
      </c>
      <c r="I269" s="219">
        <f t="shared" si="18"/>
        <v>74</v>
      </c>
      <c r="J269" s="220"/>
      <c r="K269" s="221"/>
      <c r="BH269" s="229"/>
      <c r="BI269" s="229"/>
    </row>
    <row r="270" spans="1:61" s="219" customFormat="1" ht="20" x14ac:dyDescent="0.25">
      <c r="A270" s="222">
        <f>A269+1</f>
        <v>127</v>
      </c>
      <c r="B270" s="223" t="s">
        <v>418</v>
      </c>
      <c r="C270" s="224" t="s">
        <v>414</v>
      </c>
      <c r="D270" s="225" t="s">
        <v>60</v>
      </c>
      <c r="E270" s="226">
        <v>16</v>
      </c>
      <c r="F270" s="173"/>
      <c r="G270" s="227">
        <f>E270*F270</f>
        <v>0</v>
      </c>
      <c r="H270" s="228" t="s">
        <v>70</v>
      </c>
      <c r="I270" s="219">
        <f t="shared" si="18"/>
        <v>90</v>
      </c>
      <c r="K270" s="264"/>
      <c r="BH270" s="229"/>
      <c r="BI270" s="229"/>
    </row>
    <row r="271" spans="1:61" s="219" customFormat="1" ht="20" x14ac:dyDescent="0.25">
      <c r="A271" s="222">
        <f>A270+1</f>
        <v>128</v>
      </c>
      <c r="B271" s="223" t="s">
        <v>419</v>
      </c>
      <c r="C271" s="224" t="s">
        <v>415</v>
      </c>
      <c r="D271" s="225" t="s">
        <v>60</v>
      </c>
      <c r="E271" s="226">
        <v>8</v>
      </c>
      <c r="F271" s="173"/>
      <c r="G271" s="227">
        <f>E271*F271</f>
        <v>0</v>
      </c>
      <c r="H271" s="228" t="s">
        <v>70</v>
      </c>
      <c r="I271" s="219">
        <f t="shared" si="18"/>
        <v>84</v>
      </c>
      <c r="K271" s="264"/>
      <c r="BH271" s="229"/>
      <c r="BI271" s="229"/>
    </row>
    <row r="272" spans="1:61" s="219" customFormat="1" ht="20" x14ac:dyDescent="0.25">
      <c r="A272" s="222">
        <f>A271+1</f>
        <v>129</v>
      </c>
      <c r="B272" s="223" t="s">
        <v>433</v>
      </c>
      <c r="C272" s="224" t="s">
        <v>420</v>
      </c>
      <c r="D272" s="225" t="s">
        <v>60</v>
      </c>
      <c r="E272" s="226">
        <v>10</v>
      </c>
      <c r="F272" s="173"/>
      <c r="G272" s="227">
        <f>E272*F272</f>
        <v>0</v>
      </c>
      <c r="H272" s="228" t="s">
        <v>70</v>
      </c>
      <c r="I272" s="219">
        <f t="shared" si="18"/>
        <v>94</v>
      </c>
      <c r="K272" s="264"/>
      <c r="BH272" s="229"/>
      <c r="BI272" s="229"/>
    </row>
    <row r="273" spans="1:61" s="219" customFormat="1" ht="13" x14ac:dyDescent="0.25">
      <c r="A273" s="216"/>
      <c r="B273" s="267" t="s">
        <v>56</v>
      </c>
      <c r="C273" s="268" t="str">
        <f>C266</f>
        <v>Demontáže včetně ekologické likvidace</v>
      </c>
      <c r="D273" s="216"/>
      <c r="E273" s="269"/>
      <c r="F273" s="269"/>
      <c r="G273" s="270">
        <f>SUM(G267:G272)</f>
        <v>0</v>
      </c>
      <c r="H273" s="270"/>
      <c r="I273" s="219">
        <f t="shared" si="18"/>
        <v>37</v>
      </c>
      <c r="J273" s="220"/>
      <c r="K273" s="221"/>
    </row>
    <row r="274" spans="1:61" s="219" customFormat="1" ht="13" x14ac:dyDescent="0.25">
      <c r="A274" s="213" t="s">
        <v>55</v>
      </c>
      <c r="B274" s="214" t="s">
        <v>401</v>
      </c>
      <c r="C274" s="215" t="s">
        <v>422</v>
      </c>
      <c r="D274" s="216"/>
      <c r="E274" s="217"/>
      <c r="F274" s="217"/>
      <c r="G274" s="218"/>
      <c r="H274" s="218"/>
      <c r="I274" s="219">
        <f t="shared" si="18"/>
        <v>47</v>
      </c>
      <c r="J274" s="220"/>
      <c r="K274" s="221"/>
    </row>
    <row r="275" spans="1:61" s="219" customFormat="1" ht="20" x14ac:dyDescent="0.25">
      <c r="A275" s="222">
        <f>A272+1</f>
        <v>130</v>
      </c>
      <c r="B275" s="223" t="s">
        <v>423</v>
      </c>
      <c r="C275" s="224" t="s">
        <v>427</v>
      </c>
      <c r="D275" s="225" t="s">
        <v>57</v>
      </c>
      <c r="E275" s="226">
        <v>20</v>
      </c>
      <c r="F275" s="173"/>
      <c r="G275" s="227">
        <f t="shared" ref="G275:G281" si="19">E275*F275</f>
        <v>0</v>
      </c>
      <c r="H275" s="228" t="s">
        <v>70</v>
      </c>
      <c r="I275" s="219">
        <f t="shared" si="18"/>
        <v>121</v>
      </c>
      <c r="J275" s="220"/>
      <c r="K275" s="221"/>
    </row>
    <row r="276" spans="1:61" s="219" customFormat="1" x14ac:dyDescent="0.25">
      <c r="A276" s="222">
        <f t="shared" ref="A276:A281" si="20">A275+1</f>
        <v>131</v>
      </c>
      <c r="B276" s="223" t="s">
        <v>428</v>
      </c>
      <c r="C276" s="224" t="s">
        <v>421</v>
      </c>
      <c r="D276" s="225" t="s">
        <v>57</v>
      </c>
      <c r="E276" s="226">
        <v>15</v>
      </c>
      <c r="F276" s="173"/>
      <c r="G276" s="227">
        <f t="shared" si="19"/>
        <v>0</v>
      </c>
      <c r="H276" s="228" t="s">
        <v>70</v>
      </c>
      <c r="I276" s="219">
        <f t="shared" si="18"/>
        <v>34</v>
      </c>
      <c r="K276" s="265"/>
      <c r="BH276" s="229"/>
      <c r="BI276" s="229"/>
    </row>
    <row r="277" spans="1:61" s="219" customFormat="1" x14ac:dyDescent="0.25">
      <c r="A277" s="222">
        <f t="shared" si="20"/>
        <v>132</v>
      </c>
      <c r="B277" s="223" t="s">
        <v>429</v>
      </c>
      <c r="C277" s="224" t="s">
        <v>424</v>
      </c>
      <c r="D277" s="225" t="s">
        <v>57</v>
      </c>
      <c r="E277" s="226">
        <v>5</v>
      </c>
      <c r="F277" s="173"/>
      <c r="G277" s="227">
        <f t="shared" si="19"/>
        <v>0</v>
      </c>
      <c r="H277" s="228" t="s">
        <v>70</v>
      </c>
      <c r="I277" s="219">
        <f t="shared" si="18"/>
        <v>57</v>
      </c>
      <c r="K277" s="264"/>
      <c r="BH277" s="229"/>
      <c r="BI277" s="229"/>
    </row>
    <row r="278" spans="1:61" s="219" customFormat="1" x14ac:dyDescent="0.25">
      <c r="A278" s="222">
        <f t="shared" si="20"/>
        <v>133</v>
      </c>
      <c r="B278" s="223" t="s">
        <v>430</v>
      </c>
      <c r="C278" s="224" t="s">
        <v>402</v>
      </c>
      <c r="D278" s="225" t="s">
        <v>57</v>
      </c>
      <c r="E278" s="226">
        <v>5</v>
      </c>
      <c r="F278" s="173"/>
      <c r="G278" s="227">
        <f t="shared" si="19"/>
        <v>0</v>
      </c>
      <c r="H278" s="228" t="s">
        <v>70</v>
      </c>
      <c r="I278" s="219">
        <f t="shared" si="18"/>
        <v>51</v>
      </c>
      <c r="J278" s="220"/>
      <c r="K278" s="221"/>
      <c r="BH278" s="229"/>
      <c r="BI278" s="229"/>
    </row>
    <row r="279" spans="1:61" s="219" customFormat="1" ht="20" x14ac:dyDescent="0.25">
      <c r="A279" s="222">
        <f t="shared" si="20"/>
        <v>134</v>
      </c>
      <c r="B279" s="223" t="s">
        <v>431</v>
      </c>
      <c r="C279" s="224" t="s">
        <v>425</v>
      </c>
      <c r="D279" s="225" t="s">
        <v>59</v>
      </c>
      <c r="E279" s="226">
        <v>1</v>
      </c>
      <c r="F279" s="173"/>
      <c r="G279" s="227">
        <f t="shared" si="19"/>
        <v>0</v>
      </c>
      <c r="H279" s="228" t="s">
        <v>70</v>
      </c>
      <c r="I279" s="219">
        <f t="shared" si="18"/>
        <v>82</v>
      </c>
      <c r="J279" s="220"/>
      <c r="K279" s="221"/>
    </row>
    <row r="280" spans="1:61" s="219" customFormat="1" ht="30" x14ac:dyDescent="0.25">
      <c r="A280" s="222">
        <f t="shared" si="20"/>
        <v>135</v>
      </c>
      <c r="B280" s="223" t="s">
        <v>432</v>
      </c>
      <c r="C280" s="224" t="s">
        <v>426</v>
      </c>
      <c r="D280" s="225" t="s">
        <v>60</v>
      </c>
      <c r="E280" s="226">
        <v>10</v>
      </c>
      <c r="F280" s="173"/>
      <c r="G280" s="227">
        <f t="shared" si="19"/>
        <v>0</v>
      </c>
      <c r="H280" s="228" t="s">
        <v>70</v>
      </c>
      <c r="I280" s="219">
        <f t="shared" si="18"/>
        <v>199</v>
      </c>
      <c r="J280" s="220"/>
      <c r="K280" s="221"/>
    </row>
    <row r="281" spans="1:61" s="219" customFormat="1" x14ac:dyDescent="0.25">
      <c r="A281" s="222">
        <f t="shared" si="20"/>
        <v>136</v>
      </c>
      <c r="B281" s="223" t="s">
        <v>105</v>
      </c>
      <c r="C281" s="224" t="s">
        <v>95</v>
      </c>
      <c r="D281" s="225" t="s">
        <v>104</v>
      </c>
      <c r="E281" s="226">
        <v>0.1</v>
      </c>
      <c r="F281" s="173"/>
      <c r="G281" s="227">
        <f t="shared" si="19"/>
        <v>0</v>
      </c>
      <c r="H281" s="228" t="s">
        <v>75</v>
      </c>
      <c r="I281" s="219">
        <f t="shared" si="18"/>
        <v>46</v>
      </c>
      <c r="J281" s="220"/>
      <c r="K281" s="221"/>
    </row>
    <row r="282" spans="1:61" s="219" customFormat="1" ht="13" x14ac:dyDescent="0.25">
      <c r="A282" s="216"/>
      <c r="B282" s="267" t="s">
        <v>56</v>
      </c>
      <c r="C282" s="268" t="str">
        <f>C274</f>
        <v>Nová montáž pro úpravy a přeložky stávající VZT</v>
      </c>
      <c r="D282" s="216"/>
      <c r="E282" s="269"/>
      <c r="F282" s="269"/>
      <c r="G282" s="270">
        <f>SUM(G275:G281)</f>
        <v>0</v>
      </c>
      <c r="H282" s="270"/>
      <c r="I282" s="219">
        <f t="shared" si="18"/>
        <v>47</v>
      </c>
      <c r="J282" s="220"/>
      <c r="K282" s="221"/>
    </row>
    <row r="283" spans="1:61" s="219" customFormat="1" ht="13" x14ac:dyDescent="0.25">
      <c r="A283" s="213" t="s">
        <v>55</v>
      </c>
      <c r="B283" s="214" t="s">
        <v>87</v>
      </c>
      <c r="C283" s="215" t="s">
        <v>62</v>
      </c>
      <c r="D283" s="216"/>
      <c r="E283" s="217"/>
      <c r="F283" s="217"/>
      <c r="G283" s="218"/>
      <c r="H283" s="218"/>
      <c r="I283" s="219">
        <f t="shared" si="18"/>
        <v>15</v>
      </c>
      <c r="J283" s="220"/>
      <c r="K283" s="221"/>
    </row>
    <row r="284" spans="1:61" s="219" customFormat="1" x14ac:dyDescent="0.25">
      <c r="A284" s="222">
        <f>A281+1</f>
        <v>137</v>
      </c>
      <c r="B284" s="223" t="s">
        <v>391</v>
      </c>
      <c r="C284" s="224" t="s">
        <v>72</v>
      </c>
      <c r="D284" s="225" t="s">
        <v>61</v>
      </c>
      <c r="E284" s="226">
        <v>690</v>
      </c>
      <c r="F284" s="173"/>
      <c r="G284" s="227">
        <f t="shared" ref="G284:G292" si="21">E284*F284</f>
        <v>0</v>
      </c>
      <c r="H284" s="228" t="s">
        <v>70</v>
      </c>
      <c r="I284" s="219">
        <f t="shared" si="18"/>
        <v>18</v>
      </c>
      <c r="J284" s="220"/>
      <c r="K284" s="221"/>
    </row>
    <row r="285" spans="1:61" s="219" customFormat="1" x14ac:dyDescent="0.25">
      <c r="A285" s="222">
        <f t="shared" ref="A285:A292" si="22">A284+1</f>
        <v>138</v>
      </c>
      <c r="B285" s="223" t="s">
        <v>392</v>
      </c>
      <c r="C285" s="224" t="s">
        <v>73</v>
      </c>
      <c r="D285" s="225" t="s">
        <v>60</v>
      </c>
      <c r="E285" s="226">
        <v>56</v>
      </c>
      <c r="F285" s="173"/>
      <c r="G285" s="227">
        <f t="shared" si="21"/>
        <v>0</v>
      </c>
      <c r="H285" s="228" t="s">
        <v>70</v>
      </c>
      <c r="I285" s="219">
        <f t="shared" si="18"/>
        <v>33</v>
      </c>
      <c r="J285" s="220"/>
      <c r="K285" s="221"/>
    </row>
    <row r="286" spans="1:61" s="219" customFormat="1" x14ac:dyDescent="0.25">
      <c r="A286" s="222">
        <f t="shared" si="22"/>
        <v>139</v>
      </c>
      <c r="B286" s="223" t="s">
        <v>393</v>
      </c>
      <c r="C286" s="224" t="s">
        <v>97</v>
      </c>
      <c r="D286" s="225" t="s">
        <v>57</v>
      </c>
      <c r="E286" s="226">
        <v>16</v>
      </c>
      <c r="F286" s="173"/>
      <c r="G286" s="227">
        <f>E286*F286</f>
        <v>0</v>
      </c>
      <c r="H286" s="228" t="s">
        <v>70</v>
      </c>
      <c r="I286" s="219">
        <f t="shared" si="18"/>
        <v>21</v>
      </c>
      <c r="J286" s="220"/>
      <c r="K286" s="221"/>
    </row>
    <row r="287" spans="1:61" s="219" customFormat="1" ht="20" x14ac:dyDescent="0.25">
      <c r="A287" s="222">
        <f t="shared" si="22"/>
        <v>140</v>
      </c>
      <c r="B287" s="223" t="s">
        <v>394</v>
      </c>
      <c r="C287" s="224" t="s">
        <v>96</v>
      </c>
      <c r="D287" s="225" t="s">
        <v>60</v>
      </c>
      <c r="E287" s="272">
        <v>56</v>
      </c>
      <c r="F287" s="173"/>
      <c r="G287" s="227">
        <f t="shared" si="21"/>
        <v>0</v>
      </c>
      <c r="H287" s="228" t="s">
        <v>70</v>
      </c>
      <c r="I287" s="219">
        <f t="shared" si="18"/>
        <v>121</v>
      </c>
      <c r="J287" s="220"/>
      <c r="K287" s="221"/>
    </row>
    <row r="288" spans="1:61" s="219" customFormat="1" x14ac:dyDescent="0.25">
      <c r="A288" s="222">
        <f t="shared" si="22"/>
        <v>141</v>
      </c>
      <c r="B288" s="223" t="s">
        <v>395</v>
      </c>
      <c r="C288" s="224" t="s">
        <v>92</v>
      </c>
      <c r="D288" s="225" t="s">
        <v>59</v>
      </c>
      <c r="E288" s="226">
        <v>1</v>
      </c>
      <c r="F288" s="173"/>
      <c r="G288" s="227">
        <f t="shared" si="21"/>
        <v>0</v>
      </c>
      <c r="H288" s="228" t="s">
        <v>70</v>
      </c>
      <c r="I288" s="219">
        <f t="shared" si="18"/>
        <v>59</v>
      </c>
      <c r="J288" s="220"/>
      <c r="K288" s="221"/>
    </row>
    <row r="289" spans="1:11" s="219" customFormat="1" x14ac:dyDescent="0.25">
      <c r="A289" s="222">
        <f t="shared" si="22"/>
        <v>142</v>
      </c>
      <c r="B289" s="223" t="s">
        <v>396</v>
      </c>
      <c r="C289" s="224" t="s">
        <v>88</v>
      </c>
      <c r="D289" s="225" t="s">
        <v>59</v>
      </c>
      <c r="E289" s="226">
        <v>1</v>
      </c>
      <c r="F289" s="173"/>
      <c r="G289" s="227">
        <f t="shared" si="21"/>
        <v>0</v>
      </c>
      <c r="H289" s="228" t="s">
        <v>70</v>
      </c>
      <c r="I289" s="219">
        <f t="shared" si="18"/>
        <v>21</v>
      </c>
      <c r="J289" s="220"/>
      <c r="K289" s="221"/>
    </row>
    <row r="290" spans="1:11" s="219" customFormat="1" x14ac:dyDescent="0.25">
      <c r="A290" s="222">
        <f t="shared" si="22"/>
        <v>143</v>
      </c>
      <c r="B290" s="223" t="s">
        <v>397</v>
      </c>
      <c r="C290" s="224" t="s">
        <v>89</v>
      </c>
      <c r="D290" s="225" t="s">
        <v>59</v>
      </c>
      <c r="E290" s="226">
        <v>1</v>
      </c>
      <c r="F290" s="173"/>
      <c r="G290" s="227">
        <f t="shared" si="21"/>
        <v>0</v>
      </c>
      <c r="H290" s="228" t="s">
        <v>70</v>
      </c>
      <c r="I290" s="219">
        <f t="shared" si="18"/>
        <v>24</v>
      </c>
      <c r="J290" s="220"/>
      <c r="K290" s="221"/>
    </row>
    <row r="291" spans="1:11" s="219" customFormat="1" x14ac:dyDescent="0.25">
      <c r="A291" s="222">
        <f t="shared" si="22"/>
        <v>144</v>
      </c>
      <c r="B291" s="223" t="s">
        <v>398</v>
      </c>
      <c r="C291" s="224" t="s">
        <v>90</v>
      </c>
      <c r="D291" s="225" t="s">
        <v>60</v>
      </c>
      <c r="E291" s="226">
        <v>50</v>
      </c>
      <c r="F291" s="173"/>
      <c r="G291" s="227">
        <f t="shared" si="21"/>
        <v>0</v>
      </c>
      <c r="H291" s="228" t="s">
        <v>70</v>
      </c>
      <c r="I291" s="219">
        <f t="shared" si="18"/>
        <v>14</v>
      </c>
      <c r="J291" s="220"/>
      <c r="K291" s="221"/>
    </row>
    <row r="292" spans="1:11" s="219" customFormat="1" x14ac:dyDescent="0.25">
      <c r="A292" s="222">
        <f t="shared" si="22"/>
        <v>145</v>
      </c>
      <c r="B292" s="223" t="s">
        <v>399</v>
      </c>
      <c r="C292" s="224" t="s">
        <v>91</v>
      </c>
      <c r="D292" s="225" t="s">
        <v>59</v>
      </c>
      <c r="E292" s="226">
        <v>1</v>
      </c>
      <c r="F292" s="173"/>
      <c r="G292" s="227">
        <f t="shared" si="21"/>
        <v>0</v>
      </c>
      <c r="H292" s="228" t="s">
        <v>70</v>
      </c>
      <c r="I292" s="219">
        <f t="shared" si="18"/>
        <v>7</v>
      </c>
      <c r="J292" s="220"/>
      <c r="K292" s="221"/>
    </row>
    <row r="293" spans="1:11" s="266" customFormat="1" ht="13" x14ac:dyDescent="0.25">
      <c r="A293" s="216"/>
      <c r="B293" s="267" t="s">
        <v>56</v>
      </c>
      <c r="C293" s="268" t="str">
        <f>C283</f>
        <v>Ostatní položky</v>
      </c>
      <c r="D293" s="216"/>
      <c r="E293" s="269"/>
      <c r="F293" s="269"/>
      <c r="G293" s="270">
        <f>SUM(G284:G292)</f>
        <v>0</v>
      </c>
      <c r="H293" s="270"/>
      <c r="I293" s="219">
        <f t="shared" si="18"/>
        <v>15</v>
      </c>
      <c r="J293" s="273"/>
      <c r="K293" s="274"/>
    </row>
    <row r="294" spans="1:11" x14ac:dyDescent="0.25">
      <c r="A294" s="219"/>
      <c r="B294" s="219"/>
      <c r="C294" s="219"/>
      <c r="D294" s="221"/>
      <c r="E294" s="219"/>
      <c r="F294" s="219"/>
      <c r="G294" s="219"/>
      <c r="H294" s="219"/>
      <c r="I294" s="219">
        <f>LEN(C294)</f>
        <v>0</v>
      </c>
    </row>
    <row r="295" spans="1:11" ht="50" x14ac:dyDescent="0.25">
      <c r="A295" s="219"/>
      <c r="B295" s="219"/>
      <c r="C295" s="275" t="s">
        <v>71</v>
      </c>
      <c r="D295" s="221"/>
      <c r="E295" s="219"/>
      <c r="F295" s="219"/>
      <c r="G295" s="219"/>
      <c r="H295" s="219"/>
      <c r="I295" s="219"/>
    </row>
    <row r="296" spans="1:11" ht="28.5" customHeight="1" x14ac:dyDescent="0.25">
      <c r="A296" s="219"/>
      <c r="B296" s="219"/>
      <c r="C296" s="275" t="s">
        <v>66</v>
      </c>
      <c r="D296" s="221"/>
      <c r="E296" s="219"/>
      <c r="F296" s="219"/>
      <c r="G296" s="219"/>
      <c r="H296" s="219"/>
    </row>
    <row r="297" spans="1:11" ht="30" x14ac:dyDescent="0.25">
      <c r="A297" s="219"/>
      <c r="B297" s="219"/>
      <c r="C297" s="275" t="s">
        <v>64</v>
      </c>
      <c r="D297" s="221"/>
      <c r="E297" s="219"/>
      <c r="F297" s="219"/>
      <c r="G297" s="219"/>
      <c r="H297" s="219"/>
    </row>
    <row r="298" spans="1:11" ht="30" x14ac:dyDescent="0.25">
      <c r="A298" s="219"/>
      <c r="B298" s="219"/>
      <c r="C298" s="275" t="s">
        <v>65</v>
      </c>
      <c r="D298" s="221"/>
      <c r="E298" s="219"/>
      <c r="F298" s="219"/>
      <c r="G298" s="219"/>
      <c r="H298" s="219"/>
    </row>
    <row r="299" spans="1:11" ht="41.25" customHeight="1" x14ac:dyDescent="0.25">
      <c r="A299" s="219"/>
      <c r="B299" s="219"/>
      <c r="C299" s="276"/>
      <c r="D299" s="221"/>
      <c r="E299" s="219"/>
      <c r="F299" s="219"/>
      <c r="G299" s="219"/>
      <c r="H299" s="219"/>
    </row>
    <row r="300" spans="1:11" x14ac:dyDescent="0.25">
      <c r="C300" s="277"/>
      <c r="E300" s="176"/>
    </row>
    <row r="301" spans="1:11" ht="13" x14ac:dyDescent="0.3">
      <c r="C301" s="278"/>
      <c r="E301" s="176"/>
    </row>
    <row r="302" spans="1:11" x14ac:dyDescent="0.25">
      <c r="A302" s="279"/>
      <c r="B302" s="279"/>
      <c r="D302" s="280"/>
      <c r="E302" s="279"/>
      <c r="F302" s="279"/>
      <c r="G302" s="279"/>
      <c r="H302" s="279"/>
    </row>
    <row r="303" spans="1:11" x14ac:dyDescent="0.25">
      <c r="A303" s="279"/>
      <c r="B303" s="279"/>
      <c r="D303" s="280"/>
      <c r="E303" s="279"/>
      <c r="F303" s="279"/>
      <c r="G303" s="279"/>
      <c r="H303" s="279"/>
    </row>
    <row r="304" spans="1:11" x14ac:dyDescent="0.25">
      <c r="A304" s="279"/>
      <c r="B304" s="279"/>
      <c r="C304" s="279"/>
      <c r="D304" s="280"/>
      <c r="E304" s="279"/>
      <c r="F304" s="279"/>
      <c r="G304" s="279"/>
      <c r="H304" s="279"/>
    </row>
    <row r="305" spans="1:8" x14ac:dyDescent="0.25">
      <c r="A305" s="279"/>
      <c r="B305" s="279"/>
      <c r="C305" s="279"/>
      <c r="D305" s="280"/>
      <c r="E305" s="279"/>
      <c r="F305" s="279"/>
      <c r="G305" s="279"/>
      <c r="H305" s="279"/>
    </row>
    <row r="306" spans="1:8" x14ac:dyDescent="0.25">
      <c r="E306" s="176"/>
    </row>
    <row r="307" spans="1:8" x14ac:dyDescent="0.25">
      <c r="E307" s="176"/>
    </row>
    <row r="308" spans="1:8" x14ac:dyDescent="0.25">
      <c r="E308" s="176"/>
    </row>
    <row r="309" spans="1:8" x14ac:dyDescent="0.25">
      <c r="E309" s="176"/>
    </row>
    <row r="310" spans="1:8" x14ac:dyDescent="0.25">
      <c r="E310" s="176"/>
    </row>
    <row r="311" spans="1:8" x14ac:dyDescent="0.25">
      <c r="E311" s="176"/>
    </row>
    <row r="312" spans="1:8" x14ac:dyDescent="0.25">
      <c r="E312" s="176"/>
    </row>
    <row r="313" spans="1:8" x14ac:dyDescent="0.25">
      <c r="E313" s="176"/>
    </row>
    <row r="314" spans="1:8" x14ac:dyDescent="0.25">
      <c r="E314" s="176"/>
    </row>
    <row r="315" spans="1:8" x14ac:dyDescent="0.25">
      <c r="E315" s="176"/>
    </row>
    <row r="316" spans="1:8" x14ac:dyDescent="0.25">
      <c r="E316" s="176"/>
    </row>
    <row r="317" spans="1:8" x14ac:dyDescent="0.25">
      <c r="E317" s="176"/>
    </row>
    <row r="318" spans="1:8" x14ac:dyDescent="0.25">
      <c r="E318" s="176"/>
    </row>
    <row r="319" spans="1:8" x14ac:dyDescent="0.25">
      <c r="E319" s="176"/>
    </row>
    <row r="320" spans="1:8" x14ac:dyDescent="0.25">
      <c r="E320" s="176"/>
    </row>
    <row r="321" spans="5:5" x14ac:dyDescent="0.25">
      <c r="E321" s="176"/>
    </row>
    <row r="322" spans="5:5" x14ac:dyDescent="0.25">
      <c r="E322" s="176"/>
    </row>
    <row r="323" spans="5:5" x14ac:dyDescent="0.25">
      <c r="E323" s="176"/>
    </row>
    <row r="324" spans="5:5" x14ac:dyDescent="0.25">
      <c r="E324" s="176"/>
    </row>
    <row r="325" spans="5:5" x14ac:dyDescent="0.25">
      <c r="E325" s="176"/>
    </row>
    <row r="326" spans="5:5" x14ac:dyDescent="0.25">
      <c r="E326" s="176"/>
    </row>
    <row r="327" spans="5:5" x14ac:dyDescent="0.25">
      <c r="E327" s="176"/>
    </row>
    <row r="328" spans="5:5" x14ac:dyDescent="0.25">
      <c r="E328" s="176"/>
    </row>
    <row r="329" spans="5:5" x14ac:dyDescent="0.25">
      <c r="E329" s="176"/>
    </row>
    <row r="330" spans="5:5" x14ac:dyDescent="0.25">
      <c r="E330" s="176"/>
    </row>
    <row r="331" spans="5:5" x14ac:dyDescent="0.25">
      <c r="E331" s="176"/>
    </row>
    <row r="332" spans="5:5" x14ac:dyDescent="0.25">
      <c r="E332" s="176"/>
    </row>
    <row r="333" spans="5:5" x14ac:dyDescent="0.25">
      <c r="E333" s="176"/>
    </row>
    <row r="334" spans="5:5" x14ac:dyDescent="0.25">
      <c r="E334" s="176"/>
    </row>
    <row r="335" spans="5:5" x14ac:dyDescent="0.25">
      <c r="E335" s="176"/>
    </row>
    <row r="336" spans="5:5" x14ac:dyDescent="0.25">
      <c r="E336" s="176"/>
    </row>
    <row r="337" spans="1:8" x14ac:dyDescent="0.25">
      <c r="A337" s="281"/>
      <c r="B337" s="281"/>
    </row>
    <row r="338" spans="1:8" x14ac:dyDescent="0.25">
      <c r="A338" s="279"/>
      <c r="B338" s="279"/>
      <c r="C338" s="283"/>
      <c r="D338" s="284"/>
      <c r="E338" s="285"/>
      <c r="F338" s="283"/>
      <c r="G338" s="286"/>
      <c r="H338" s="286"/>
    </row>
    <row r="339" spans="1:8" x14ac:dyDescent="0.25">
      <c r="A339" s="287"/>
      <c r="B339" s="287"/>
      <c r="C339" s="279"/>
      <c r="D339" s="280"/>
      <c r="E339" s="288"/>
      <c r="F339" s="279"/>
      <c r="G339" s="279"/>
      <c r="H339" s="279"/>
    </row>
    <row r="340" spans="1:8" x14ac:dyDescent="0.25">
      <c r="A340" s="279"/>
      <c r="B340" s="279"/>
      <c r="C340" s="279"/>
      <c r="D340" s="280"/>
      <c r="E340" s="288"/>
      <c r="F340" s="279"/>
      <c r="G340" s="279"/>
      <c r="H340" s="279"/>
    </row>
    <row r="341" spans="1:8" x14ac:dyDescent="0.25">
      <c r="A341" s="279"/>
      <c r="B341" s="279"/>
      <c r="C341" s="279"/>
      <c r="D341" s="280"/>
      <c r="E341" s="288"/>
      <c r="F341" s="279"/>
      <c r="G341" s="279"/>
      <c r="H341" s="279"/>
    </row>
    <row r="342" spans="1:8" x14ac:dyDescent="0.25">
      <c r="A342" s="279"/>
      <c r="B342" s="279"/>
      <c r="C342" s="279"/>
      <c r="D342" s="280"/>
      <c r="E342" s="288"/>
      <c r="F342" s="279"/>
      <c r="G342" s="279"/>
      <c r="H342" s="279"/>
    </row>
    <row r="343" spans="1:8" x14ac:dyDescent="0.25">
      <c r="A343" s="279"/>
      <c r="B343" s="279"/>
      <c r="C343" s="279"/>
      <c r="D343" s="280"/>
      <c r="E343" s="288"/>
      <c r="F343" s="279"/>
      <c r="G343" s="279"/>
      <c r="H343" s="279"/>
    </row>
    <row r="344" spans="1:8" x14ac:dyDescent="0.25">
      <c r="A344" s="279"/>
      <c r="B344" s="279"/>
      <c r="C344" s="279"/>
      <c r="D344" s="280"/>
      <c r="E344" s="288"/>
      <c r="F344" s="279"/>
      <c r="G344" s="279"/>
      <c r="H344" s="279"/>
    </row>
    <row r="345" spans="1:8" x14ac:dyDescent="0.25">
      <c r="A345" s="279"/>
      <c r="B345" s="279"/>
      <c r="C345" s="279"/>
      <c r="D345" s="280"/>
      <c r="E345" s="288"/>
      <c r="F345" s="279"/>
      <c r="G345" s="279"/>
      <c r="H345" s="279"/>
    </row>
    <row r="346" spans="1:8" x14ac:dyDescent="0.25">
      <c r="A346" s="279"/>
      <c r="B346" s="279"/>
      <c r="C346" s="279"/>
      <c r="D346" s="280"/>
      <c r="E346" s="288"/>
      <c r="F346" s="279"/>
      <c r="G346" s="279"/>
      <c r="H346" s="279"/>
    </row>
    <row r="347" spans="1:8" x14ac:dyDescent="0.25">
      <c r="A347" s="279"/>
      <c r="B347" s="279"/>
      <c r="C347" s="279"/>
      <c r="D347" s="280"/>
      <c r="E347" s="288"/>
      <c r="F347" s="279"/>
      <c r="G347" s="279"/>
      <c r="H347" s="279"/>
    </row>
    <row r="348" spans="1:8" x14ac:dyDescent="0.25">
      <c r="A348" s="279"/>
      <c r="B348" s="279"/>
      <c r="C348" s="279"/>
      <c r="D348" s="280"/>
      <c r="E348" s="288"/>
      <c r="F348" s="279"/>
      <c r="G348" s="279"/>
      <c r="H348" s="279"/>
    </row>
    <row r="349" spans="1:8" x14ac:dyDescent="0.25">
      <c r="A349" s="279"/>
      <c r="B349" s="279"/>
      <c r="C349" s="279"/>
      <c r="D349" s="280"/>
      <c r="E349" s="288"/>
      <c r="F349" s="279"/>
      <c r="G349" s="279"/>
      <c r="H349" s="279"/>
    </row>
    <row r="350" spans="1:8" x14ac:dyDescent="0.25">
      <c r="A350" s="279"/>
      <c r="B350" s="279"/>
      <c r="C350" s="279"/>
      <c r="D350" s="280"/>
      <c r="E350" s="288"/>
      <c r="F350" s="279"/>
      <c r="G350" s="279"/>
      <c r="H350" s="279"/>
    </row>
    <row r="351" spans="1:8" x14ac:dyDescent="0.25">
      <c r="A351" s="279"/>
      <c r="B351" s="279"/>
      <c r="C351" s="279"/>
      <c r="D351" s="280"/>
      <c r="E351" s="288"/>
      <c r="F351" s="279"/>
      <c r="G351" s="279"/>
      <c r="H351" s="279"/>
    </row>
  </sheetData>
  <sheetProtection algorithmName="SHA-512" hashValue="mXUCpb5W+RCBId4hOi1mhWC2JQ98YXiLpBdiH522eNV6EwLG3xTStVBZgPb857eqLiqGMf7JbIG6AXp7gDRr4w==" saltValue="QYLOkpPf9O+0kYy/Sfudqw==" spinCount="100000" sheet="1"/>
  <mergeCells count="7">
    <mergeCell ref="A1:G1"/>
    <mergeCell ref="A3:B3"/>
    <mergeCell ref="A6:B6"/>
    <mergeCell ref="D6:G6"/>
    <mergeCell ref="D4:G4"/>
    <mergeCell ref="D3:G3"/>
    <mergeCell ref="D5:G5"/>
  </mergeCells>
  <phoneticPr fontId="0" type="noConversion"/>
  <conditionalFormatting sqref="I1:I1048576">
    <cfRule type="cellIs" dxfId="0" priority="4679" stopIfTrue="1" operator="greaterThan">
      <formula>200</formula>
    </cfRule>
  </conditionalFormatting>
  <printOptions horizontalCentered="1" gridLinesSet="0"/>
  <pageMargins left="0.19685039370078741" right="0.19685039370078741" top="0.59055118110236227" bottom="0.39370078740157483" header="0.19685039370078741" footer="0.31496062992125984"/>
  <pageSetup paperSize="9" scale="80" orientation="portrait" horizontalDpi="300" verticalDpi="300" r:id="rId1"/>
  <headerFooter alignWithMargins="0">
    <oddFooter>&amp;R&amp;"Arial,Obyčejné"Strana &amp;P</oddFooter>
  </headerFooter>
  <rowBreaks count="6" manualBreakCount="6">
    <brk id="52" max="7" man="1"/>
    <brk id="91" max="7" man="1"/>
    <brk id="131" max="7" man="1"/>
    <brk id="168" max="7" man="1"/>
    <brk id="215" max="7" man="1"/>
    <brk id="2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Profese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soustava</vt:lpstr>
      <vt:lpstr>soustva</vt:lpstr>
      <vt:lpstr>Zakazka</vt:lpstr>
      <vt:lpstr>Zaklad22</vt:lpstr>
      <vt:lpstr>Zaklad5</vt:lpstr>
      <vt:lpstr>Zařazení</vt:lpstr>
      <vt:lpstr>Zhotovitel</vt:lpstr>
    </vt:vector>
  </TitlesOfParts>
  <Company>Spojprojekt CZ,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petr.becicka</cp:lastModifiedBy>
  <cp:lastPrinted>2020-03-13T16:18:26Z</cp:lastPrinted>
  <dcterms:created xsi:type="dcterms:W3CDTF">2011-12-29T12:13:28Z</dcterms:created>
  <dcterms:modified xsi:type="dcterms:W3CDTF">2020-04-28T12:05:41Z</dcterms:modified>
</cp:coreProperties>
</file>