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1955" activeTab="1"/>
  </bookViews>
  <sheets>
    <sheet name="Rekapitulace stavby" sheetId="1" r:id="rId1"/>
    <sheet name="01 - Zdroj tepla" sheetId="2" r:id="rId2"/>
  </sheets>
  <definedNames>
    <definedName name="_xlnm._FilterDatabase" localSheetId="1" hidden="1">'01 - Zdroj tepla'!$C$134:$K$291</definedName>
    <definedName name="_xlnm.Print_Area" localSheetId="1">'01 - Zdroj tepla'!$C$4:$J$76,'01 - Zdroj tepla'!$C$82:$J$116,'01 - Zdroj tepla'!$C$122:$K$291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'01 - Zdroj tepla'!$134:$134</definedName>
  </definedNames>
  <calcPr calcId="145621"/>
</workbook>
</file>

<file path=xl/sharedStrings.xml><?xml version="1.0" encoding="utf-8"?>
<sst xmlns="http://schemas.openxmlformats.org/spreadsheetml/2006/main" count="2362" uniqueCount="672">
  <si>
    <t>Export Komplet</t>
  </si>
  <si>
    <t/>
  </si>
  <si>
    <t>2.0</t>
  </si>
  <si>
    <t>False</t>
  </si>
  <si>
    <t>{eb0ae807-6a19-4de0-a2c4-1c4f893ed829}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</si>
  <si>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</si>
  <si>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</si>
  <si>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</si>
  <si>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</si>
  <si>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</si>
  <si>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</si>
  <si>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</si>
  <si>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</si>
  <si>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25062019</t>
  </si>
  <si>
    <t>Stavba:</t>
  </si>
  <si>
    <t>Oprava havarijního stavu zdroje tepla čp 623 Masarykova, Rychnov nad Kněžnou</t>
  </si>
  <si>
    <t>KSO:</t>
  </si>
  <si>
    <t>CC-CZ:</t>
  </si>
  <si>
    <t>Místo:</t>
  </si>
  <si>
    <t>Masarykova 623, Rychnov nad Kněžnou</t>
  </si>
  <si>
    <t>Datum:</t>
  </si>
  <si>
    <t>Zadavatel:</t>
  </si>
  <si>
    <t>IČ:</t>
  </si>
  <si>
    <t>VOŠ a SPŠ Rychnov nad Kněžnou, U Stadionu 1166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</si>
  <si>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</si>
  <si>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</si>
  <si>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</si>
  <si>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</si>
  <si>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</si>
  <si>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</si>
  <si>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</si>
  <si>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</si>
  <si>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</si>
  <si>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</si>
  <si>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</si>
  <si>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</si>
  <si>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</si>
  <si>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</si>
  <si>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</si>
  <si>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</si>
  <si>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</si>
  <si>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</si>
  <si>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</si>
  <si>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</si>
  <si>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</si>
  <si>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</si>
  <si>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</si>
  <si>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</si>
  <si>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</si>
  <si>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</si>
  <si>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</si>
  <si>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</si>
  <si>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</si>
  <si>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</si>
  <si>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</si>
  <si>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</si>
  <si>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</si>
  <si>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</si>
  <si>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</si>
  <si>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</si>
  <si>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</si>
  <si>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</si>
  <si>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</si>
  <si>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</si>
  <si>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</si>
  <si>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</si>
  <si>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</si>
  <si>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</si>
  <si>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</si>
  <si>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</si>
  <si>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</si>
  <si>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</si>
  <si>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</si>
  <si>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</si>
  <si>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</si>
  <si>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</si>
  <si>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</si>
  <si>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Zdroj tepla</t>
  </si>
  <si>
    <t>STA</t>
  </si>
  <si>
    <t>1</t>
  </si>
  <si>
    <t>{7bf306e6-e1a7-41ef-95fc-af94948e4933}</t>
  </si>
  <si>
    <t>2</t>
  </si>
  <si>
    <t>KRYCÍ LIST SOUPISU PRACÍ</t>
  </si>
  <si>
    <t>Objekt:</t>
  </si>
  <si>
    <t>01 - Zdroj tepla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</si>
  <si>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</si>
  <si>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</si>
  <si>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</si>
  <si>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</si>
  <si>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</si>
  <si>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</si>
  <si>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2 - Zakládání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</si>
  <si>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</si>
  <si>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</si>
  <si>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</si>
  <si>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</si>
  <si>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</si>
  <si>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</si>
  <si>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</si>
  <si>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</si>
  <si>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</si>
  <si>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</si>
  <si>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</si>
  <si>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731 - Ústřední topení,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</si>
  <si>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</si>
  <si>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</si>
  <si>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</si>
  <si>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>HZS - Hodinové zúčtovací sazby</t>
  </si>
  <si>
    <t>Ostatní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</si>
  <si>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</si>
  <si>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</si>
  <si>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</si>
  <si>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</si>
  <si>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</si>
  <si>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</si>
  <si>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</si>
  <si>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</si>
  <si>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</si>
  <si>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</si>
  <si>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</si>
  <si>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</si>
  <si>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</si>
  <si>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</si>
  <si>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</si>
  <si>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</si>
  <si>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</si>
  <si>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</si>
  <si>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2715722.R</t>
  </si>
  <si>
    <t>Zhutnění podkladních vrstev</t>
  </si>
  <si>
    <t>m2</t>
  </si>
  <si>
    <t>4</t>
  </si>
  <si>
    <t>-2126652316</t>
  </si>
  <si>
    <t>VV</t>
  </si>
  <si>
    <t>271572211</t>
  </si>
  <si>
    <t>Podsyp pod základové konstrukce se zhutněním z netříděného štěrkopísku</t>
  </si>
  <si>
    <t>m3</t>
  </si>
  <si>
    <t>884410903</t>
  </si>
  <si>
    <t>15*0,2</t>
  </si>
  <si>
    <t>3</t>
  </si>
  <si>
    <t>273321311</t>
  </si>
  <si>
    <t>Základové desky ze ŽB bez zvýšených nároků na prostředí tř. C 16/20</t>
  </si>
  <si>
    <t>-1369497460</t>
  </si>
  <si>
    <t>273362021</t>
  </si>
  <si>
    <t>Výztuž základových desek svařovanými sítěmi Kari</t>
  </si>
  <si>
    <t>t</t>
  </si>
  <si>
    <t>-1261866241</t>
  </si>
  <si>
    <t>15*3,2*1,25/1000*2</t>
  </si>
  <si>
    <t>6</t>
  </si>
  <si>
    <t>Úpravy povrchů, podlahy a osazování výplní</t>
  </si>
  <si>
    <t>5</t>
  </si>
  <si>
    <t>631311116</t>
  </si>
  <si>
    <t>Mazanina tl do 80 mm z betonu prostého bez zvýšených nároků na prostředí tř. C 25/30</t>
  </si>
  <si>
    <t>576873037</t>
  </si>
  <si>
    <t>15*0,05</t>
  </si>
  <si>
    <t>631319021</t>
  </si>
  <si>
    <t>Příplatek k mazanině tl do 80 mm za přehlazení s poprášením cementem</t>
  </si>
  <si>
    <t>889378356</t>
  </si>
  <si>
    <t>7</t>
  </si>
  <si>
    <t>631319171</t>
  </si>
  <si>
    <t>Příplatek k mazanině tl do 80 mm za stržení povrchu spodní vrstvy před vložením výztuže</t>
  </si>
  <si>
    <t>-245494876</t>
  </si>
  <si>
    <t>8</t>
  </si>
  <si>
    <t>631362021</t>
  </si>
  <si>
    <t>Výztuž mazanin svařovanými sítěmi Kari</t>
  </si>
  <si>
    <t>-1088652037</t>
  </si>
  <si>
    <t>15*3,113*1,25/1000</t>
  </si>
  <si>
    <t>9</t>
  </si>
  <si>
    <t>63136-R10</t>
  </si>
  <si>
    <t>Dodávka a montáž nátěru nab beton</t>
  </si>
  <si>
    <t>-926158267</t>
  </si>
  <si>
    <t>Trubní vedení</t>
  </si>
  <si>
    <t>10</t>
  </si>
  <si>
    <t>899102113</t>
  </si>
  <si>
    <t>Osazení poklopů litinových nebo ocelových</t>
  </si>
  <si>
    <t>kus</t>
  </si>
  <si>
    <t>-630768150</t>
  </si>
  <si>
    <t>11</t>
  </si>
  <si>
    <t>M</t>
  </si>
  <si>
    <t>56230625</t>
  </si>
  <si>
    <t>poklop šachtový čtvercový 600x600mm litinový</t>
  </si>
  <si>
    <t>-1350966528</t>
  </si>
  <si>
    <t>12</t>
  </si>
  <si>
    <t>8X101</t>
  </si>
  <si>
    <t>Drenážní potrubí DN100 - hadice</t>
  </si>
  <si>
    <t>m</t>
  </si>
  <si>
    <t>-1087153353</t>
  </si>
  <si>
    <t>Ostatní konstrukce a práce, bourání</t>
  </si>
  <si>
    <t>13</t>
  </si>
  <si>
    <t>919726121</t>
  </si>
  <si>
    <t>Geotextilie pro ochranu, separaci a filtraci netkaná měrná hmotnost do 200 g/m2</t>
  </si>
  <si>
    <t>-85914080</t>
  </si>
  <si>
    <t>14</t>
  </si>
  <si>
    <t>965043441</t>
  </si>
  <si>
    <t>Bourání podkladů betonových s potěrem vč. podkladních vrstev až na kótu -0,45m</t>
  </si>
  <si>
    <t>-2074120021</t>
  </si>
  <si>
    <t>15*0,45</t>
  </si>
  <si>
    <t>997</t>
  </si>
  <si>
    <t>Přesun sutě</t>
  </si>
  <si>
    <t>997013211</t>
  </si>
  <si>
    <t>Vnitrostaveništní doprava suti a vybouraných hmot pro budovy v do 6 m ručně</t>
  </si>
  <si>
    <t>550456672</t>
  </si>
  <si>
    <t>16</t>
  </si>
  <si>
    <t>997013501</t>
  </si>
  <si>
    <t>Odvoz suti a vybouraných hmot na skládku nebo meziskládku do 1 km se složením</t>
  </si>
  <si>
    <t>898717826</t>
  </si>
  <si>
    <t>17</t>
  </si>
  <si>
    <t>997013509</t>
  </si>
  <si>
    <t>Příplatek k odvozu suti a vybouraných hmot na skládku ZKD 1 km přes 1 km</t>
  </si>
  <si>
    <t>-1008187196</t>
  </si>
  <si>
    <t>14,85*19 'Přepočtené koeficientem množství</t>
  </si>
  <si>
    <t>18</t>
  </si>
  <si>
    <t>997013831</t>
  </si>
  <si>
    <t>Poplatek za uložení na skládce (skládkovné) stavebního odpadu směsného kód odpadu 170 904</t>
  </si>
  <si>
    <t>1789742844</t>
  </si>
  <si>
    <t>998</t>
  </si>
  <si>
    <t>Přesun hmot</t>
  </si>
  <si>
    <t>19</t>
  </si>
  <si>
    <t>998018001</t>
  </si>
  <si>
    <t>Přesun hmot ruční pro budovy v do 6 m</t>
  </si>
  <si>
    <t>-1345265562</t>
  </si>
  <si>
    <t>PSV</t>
  </si>
  <si>
    <t>Práce a dodávky PSV</t>
  </si>
  <si>
    <t>711</t>
  </si>
  <si>
    <t>Izolace proti vodě, vlhkosti a plynům</t>
  </si>
  <si>
    <t>20</t>
  </si>
  <si>
    <t>711111001-R10</t>
  </si>
  <si>
    <t xml:space="preserve">Provedení penetračního asfaltového nátěru a hydroizolační vrstvy tl. 4mm vč. vytažení na svislé konstrukce </t>
  </si>
  <si>
    <t>2028703924</t>
  </si>
  <si>
    <t>713</t>
  </si>
  <si>
    <t>Izolace tepelné</t>
  </si>
  <si>
    <t>713411121</t>
  </si>
  <si>
    <t>Montáž izolace tepelné potrubí pásy nebo rohožemi s Al fólií staženými drátem 1x</t>
  </si>
  <si>
    <t>-238406823</t>
  </si>
  <si>
    <t>72+12+36</t>
  </si>
  <si>
    <t>22</t>
  </si>
  <si>
    <t>63154533</t>
  </si>
  <si>
    <t>pouzdro izolační potrubní s jednostrannou Al fólií max. 250/100 °C 42/30 mm</t>
  </si>
  <si>
    <t>32</t>
  </si>
  <si>
    <t>530436710</t>
  </si>
  <si>
    <t>23</t>
  </si>
  <si>
    <t>63154575</t>
  </si>
  <si>
    <t>pouzdro izolační potrubní s jednostrannou Al fólií max. 250/100 °C 60/40 mm</t>
  </si>
  <si>
    <t>1050575707</t>
  </si>
  <si>
    <t>24</t>
  </si>
  <si>
    <t>63154607</t>
  </si>
  <si>
    <t>pouzdro izolační potrubní s jednostrannou Al fólií max. 250/100 °C 76/50 mm</t>
  </si>
  <si>
    <t>1097926033</t>
  </si>
  <si>
    <t>25</t>
  </si>
  <si>
    <t>700700191</t>
  </si>
  <si>
    <t>Al páska šířky 50mm</t>
  </si>
  <si>
    <t>bm</t>
  </si>
  <si>
    <t>1139896685</t>
  </si>
  <si>
    <t>721</t>
  </si>
  <si>
    <t>Zdravotechnika - vnitřní kanalizace</t>
  </si>
  <si>
    <t>26</t>
  </si>
  <si>
    <t>721173723</t>
  </si>
  <si>
    <t>Potrubí kanalizační z PP připojovací DN 50</t>
  </si>
  <si>
    <t>-275598513</t>
  </si>
  <si>
    <t>27</t>
  </si>
  <si>
    <t>721194105</t>
  </si>
  <si>
    <t>Vyvedení a upevnění odpadních výpustek DN 50</t>
  </si>
  <si>
    <t>-1897368534</t>
  </si>
  <si>
    <t>28</t>
  </si>
  <si>
    <t>721211422</t>
  </si>
  <si>
    <t>Vpusť podlahová se svislým odtokem DN 50/75/110 mřížka nerez 138x138</t>
  </si>
  <si>
    <t>840671849</t>
  </si>
  <si>
    <t>29</t>
  </si>
  <si>
    <t>721X101</t>
  </si>
  <si>
    <t>Kalové čerpadlo s odděleným sacím košem 230V</t>
  </si>
  <si>
    <t>-228044676</t>
  </si>
  <si>
    <t>30</t>
  </si>
  <si>
    <t>721X102</t>
  </si>
  <si>
    <t>Připojení kalového čerpadlo na stávající kanalizaci a k elektrické síti</t>
  </si>
  <si>
    <t>277659429</t>
  </si>
  <si>
    <t>722</t>
  </si>
  <si>
    <t>Zdravotechnika - vnitřní vodovod</t>
  </si>
  <si>
    <t>31</t>
  </si>
  <si>
    <t>722174003</t>
  </si>
  <si>
    <t>Potrubí vodovodní plastové PPR svar polyfuze PN 16 D 25 x 3,5 mm</t>
  </si>
  <si>
    <t>741586187</t>
  </si>
  <si>
    <t>722181113</t>
  </si>
  <si>
    <t>Ochrana vodovodního potrubí plstěnými pásy do DN 25 mm</t>
  </si>
  <si>
    <t>185683301</t>
  </si>
  <si>
    <t>33</t>
  </si>
  <si>
    <t>722181222</t>
  </si>
  <si>
    <t>Ochrana vodovodního potrubí přilepenými termoizolačními trubicemi z PE tl do 9 mm DN do 45 mm</t>
  </si>
  <si>
    <t>-1431811806</t>
  </si>
  <si>
    <t>34</t>
  </si>
  <si>
    <t>722232123</t>
  </si>
  <si>
    <t>Kohout kulový přímý G 3/4 PN 42 do 185°C plnoprůtokový vnitřní závit</t>
  </si>
  <si>
    <t>346310532</t>
  </si>
  <si>
    <t>723</t>
  </si>
  <si>
    <t>Zdravotechnika - vnitřní plynovod</t>
  </si>
  <si>
    <t>35</t>
  </si>
  <si>
    <t>723111204</t>
  </si>
  <si>
    <t>Potrubí ocelové závitové černé bezešvé svařované běžné DN 25</t>
  </si>
  <si>
    <t>-1398922281</t>
  </si>
  <si>
    <t>36</t>
  </si>
  <si>
    <t>723190901</t>
  </si>
  <si>
    <t>Uzavření,otevření plynovodního potrubí při opravě</t>
  </si>
  <si>
    <t>-790679221</t>
  </si>
  <si>
    <t>37</t>
  </si>
  <si>
    <t>723190907</t>
  </si>
  <si>
    <t>Odvzdušnění nebo napuštění plynovodního potrubí</t>
  </si>
  <si>
    <t>1698488930</t>
  </si>
  <si>
    <t>38</t>
  </si>
  <si>
    <t>723190914</t>
  </si>
  <si>
    <t>Navaření odbočky na potrubí plynovodní DN 25</t>
  </si>
  <si>
    <t>326695666</t>
  </si>
  <si>
    <t>39</t>
  </si>
  <si>
    <t>723230104</t>
  </si>
  <si>
    <t>Kulový uzávěr přímý PN 5 G 1 FF s protipožární armaturou a 2x vnitřním závitem</t>
  </si>
  <si>
    <t>2037906016</t>
  </si>
  <si>
    <t>40</t>
  </si>
  <si>
    <t>723XPL101</t>
  </si>
  <si>
    <t>Havarijní uzávěr pro ovládání topných plynů 2", dvoucestný, bez proudu uzavřen, napájení 230V vč. montáže a uvedení do provozu, určený pro svislou montáž, bez odvzdušnění</t>
  </si>
  <si>
    <t>-621164966</t>
  </si>
  <si>
    <t>41</t>
  </si>
  <si>
    <t>723XPL102</t>
  </si>
  <si>
    <t>Revize vnitřního domovního plynovodu</t>
  </si>
  <si>
    <t>2047029780</t>
  </si>
  <si>
    <t>42</t>
  </si>
  <si>
    <t>723XPL103</t>
  </si>
  <si>
    <t>Pevnostní a tlaková zkouška vnitřního domovního plynovodu</t>
  </si>
  <si>
    <t>-17344196</t>
  </si>
  <si>
    <t>43</t>
  </si>
  <si>
    <t>723XPL104</t>
  </si>
  <si>
    <t>Propojení na stávající připojovací potrubí kotlů</t>
  </si>
  <si>
    <t>-772412696</t>
  </si>
  <si>
    <t>731</t>
  </si>
  <si>
    <t>Ústřední topení, kotelny</t>
  </si>
  <si>
    <t>44</t>
  </si>
  <si>
    <t>731244494</t>
  </si>
  <si>
    <t>Montáž kotle ocelového stacionárního na plyn kondenzačního o výkonu do 90 kW</t>
  </si>
  <si>
    <t>1056295568</t>
  </si>
  <si>
    <t>45</t>
  </si>
  <si>
    <t>731KOX01</t>
  </si>
  <si>
    <t>Stacionární plynový kondenzační kotel Q=90,0kW, zemní plyn 10,3m3/h při 2.0kPa, tepelný výkon 14,1kW - 84,2kW při T 80°C / 60°C</t>
  </si>
  <si>
    <t>-944409804</t>
  </si>
  <si>
    <t>46</t>
  </si>
  <si>
    <t>731KOX02</t>
  </si>
  <si>
    <t>Pojistná skupina kotle včetně pojistnéhou ventilu 3bar- 3/4" a manometru s třícestným kohoutem</t>
  </si>
  <si>
    <t>428886547</t>
  </si>
  <si>
    <t>47</t>
  </si>
  <si>
    <t>731REGX01</t>
  </si>
  <si>
    <t>Ekvitermní modulační regulátor pro kotlovou sběrnici s ovládací jednotkou. K použití jako ovládací jednotka pro regulaci teploty zdroje. Dva topné okruhy pro ekvitermní regulaci se směšováním. Dva topné okruhy nesměšované na konstatní teplotu.</t>
  </si>
  <si>
    <t>54297997</t>
  </si>
  <si>
    <t>48</t>
  </si>
  <si>
    <t>731REGX02</t>
  </si>
  <si>
    <t>Kaskádový modul pro ovládání kaskády 2 kotlů. Čidlo anuloidu, součástí dodávky.</t>
  </si>
  <si>
    <t>1395281857</t>
  </si>
  <si>
    <t>49</t>
  </si>
  <si>
    <t>731REGX03</t>
  </si>
  <si>
    <t>Ovládací modul nesměšovaného okruhu včetně čidla teploty zásobníku.</t>
  </si>
  <si>
    <t>945678977</t>
  </si>
  <si>
    <t>50</t>
  </si>
  <si>
    <t>731REGX04</t>
  </si>
  <si>
    <t>Ovládací modul směšovaného okruhu.</t>
  </si>
  <si>
    <t>-708339257</t>
  </si>
  <si>
    <t>51</t>
  </si>
  <si>
    <t>731REGX05</t>
  </si>
  <si>
    <t>Modul pro dálkové ovládání a sledování systému vytápění pomocí chytrého telefónu.</t>
  </si>
  <si>
    <t>-968016344</t>
  </si>
  <si>
    <t>52</t>
  </si>
  <si>
    <t>731REGX06</t>
  </si>
  <si>
    <t>Kompletní montáž a uvedení do provozu regulační automatiky vč. prokabelování v technické místnosti. Kabelové trasy v zaklapávacích lištách na povrchu stavebních konstrukcí.</t>
  </si>
  <si>
    <t>-1589384896</t>
  </si>
  <si>
    <t>53</t>
  </si>
  <si>
    <t>731HAVX01</t>
  </si>
  <si>
    <t>Sada poruchové signalizace - poruchová signalizace. Zdroj 24V DC, čidlo tlaku 0-10V, čidlo zaplavení, čidlo teploty prostoru NTC, čidlo teploty v systému NTC. Optická a akustická signalizace součástí dodávky.</t>
  </si>
  <si>
    <t>-361012760</t>
  </si>
  <si>
    <t>54</t>
  </si>
  <si>
    <t>731HAVX02</t>
  </si>
  <si>
    <t>SMS brána pro dálkové hlášení poruchy.</t>
  </si>
  <si>
    <t>409093192</t>
  </si>
  <si>
    <t>55</t>
  </si>
  <si>
    <t>731HAVX03</t>
  </si>
  <si>
    <t>Čidlo úniku plynu.</t>
  </si>
  <si>
    <t>-1603336738</t>
  </si>
  <si>
    <t>56</t>
  </si>
  <si>
    <t>731HAVX04</t>
  </si>
  <si>
    <t>Čidlo CO.</t>
  </si>
  <si>
    <t>-843608078</t>
  </si>
  <si>
    <t>57</t>
  </si>
  <si>
    <t>731HAVX05</t>
  </si>
  <si>
    <t>Montáž systému havarijního zabezpečení vč. základního nastavení a použitého materiálu. Kabelové trasy v zaklapávacích lištách na povrchu stavebních konstrukcí.</t>
  </si>
  <si>
    <t>-1088538828</t>
  </si>
  <si>
    <t>58</t>
  </si>
  <si>
    <t>731KOX10</t>
  </si>
  <si>
    <t>Montáž odkouření kotle vč. instalačního materiálu</t>
  </si>
  <si>
    <t>846451631</t>
  </si>
  <si>
    <t>59</t>
  </si>
  <si>
    <t>731KOX11</t>
  </si>
  <si>
    <t>Tlaková a provozní zkouška odkouření, revize spalinové cesty</t>
  </si>
  <si>
    <t>1497462066</t>
  </si>
  <si>
    <t>60</t>
  </si>
  <si>
    <t>731KOX12</t>
  </si>
  <si>
    <t>Uvedení do provozu plynového kotle a vstupní revize</t>
  </si>
  <si>
    <t>1258468774</t>
  </si>
  <si>
    <t>61</t>
  </si>
  <si>
    <t>731KOX13</t>
  </si>
  <si>
    <t>Neutralizační sada k plynovým kotlům do 200kW - neutralizační filtr vč. náplně</t>
  </si>
  <si>
    <t>-1829322668</t>
  </si>
  <si>
    <t>62</t>
  </si>
  <si>
    <t>731KOMX01</t>
  </si>
  <si>
    <t>Kaskádová sada odtahu spalin - z plastu PP - DN200</t>
  </si>
  <si>
    <t>-1413019067</t>
  </si>
  <si>
    <t>P</t>
  </si>
  <si>
    <t>Poznámka k položce:
Sada obsahuje.
2x napojení kotle, 2x komínovou klapku s pohonem, kontrolní kus koncový s odvodem kondenzátu, kontroní kus přímý, koleno 87°, patní koleno s kotrolním otvorem, potrubí maximální délky 20m, upevňovací držáky, výdechovou hlavici</t>
  </si>
  <si>
    <t>732</t>
  </si>
  <si>
    <t>Ústřední vytápění - strojovny</t>
  </si>
  <si>
    <t>63</t>
  </si>
  <si>
    <t>732199100</t>
  </si>
  <si>
    <t>Montáž a dodávka orientačních štítků</t>
  </si>
  <si>
    <t>68610170</t>
  </si>
  <si>
    <t>64</t>
  </si>
  <si>
    <t>732294315</t>
  </si>
  <si>
    <t>Elektrická topná jednotka vestavná přírubová o výkonu 6,0 kW / 400V - vestavba do revizního otvoru zásobníkového ohřívače</t>
  </si>
  <si>
    <t>195882207</t>
  </si>
  <si>
    <t>65</t>
  </si>
  <si>
    <t>732294315.1</t>
  </si>
  <si>
    <t>Připojení elektrické vložky CYKY 5x2,5 - 10m k rozvaděči NN v kotelně včetně jištění 3x16A</t>
  </si>
  <si>
    <t>1058957896</t>
  </si>
  <si>
    <t>66</t>
  </si>
  <si>
    <t>732421412</t>
  </si>
  <si>
    <t>Čerpadlo teplovodní mokroběžné závitové oběhové s elektronickou regulací otáček - DN 25, výtlak do 6,0 m, průtok 2,8 m3/h pro vytápění - Qel = 5 - 45W / 230V - dodávka a montáž</t>
  </si>
  <si>
    <t>621963769</t>
  </si>
  <si>
    <t>67</t>
  </si>
  <si>
    <t>732421415</t>
  </si>
  <si>
    <t>Čerpadlo teplovodní mokroběžné závitové oběhové s elektronickou regulací otáček - DN 25, výtlak do 6,0 m, průtok 4,5 m3/h pro vytápění - Qel = 10 - 85W / 230V - dodávka a montáž</t>
  </si>
  <si>
    <t>668825611</t>
  </si>
  <si>
    <t>68</t>
  </si>
  <si>
    <t>732EN001</t>
  </si>
  <si>
    <t>Nádoba tlaková expanzní s membránou - 200l - 6bar - 1" pro topné soustavy - dodávka a montáž</t>
  </si>
  <si>
    <t>374977500</t>
  </si>
  <si>
    <t>69</t>
  </si>
  <si>
    <t>732EN002</t>
  </si>
  <si>
    <t xml:space="preserve">Kompaktní automatické doplňovací zařízení pro soustavy s membránovou expanzní nádobou pro přímé napojení na rozvod pitné vody, kontrolované dopouštění s hlídáním doby dopouštění i počtu cyklů, výkon dopouštění cca 0.5 m3/h při dp = 1,5 baru </t>
  </si>
  <si>
    <t>1296545850</t>
  </si>
  <si>
    <t>70</t>
  </si>
  <si>
    <t>732RO01</t>
  </si>
  <si>
    <t>Hydraulický vyrovnávač dynamických tlaků pro průtok topné vody 12m3/h vč. tepelné izolace, připojovací hrdla na straně topné a primární vody DN80</t>
  </si>
  <si>
    <t>-1797166387</t>
  </si>
  <si>
    <t>71</t>
  </si>
  <si>
    <t>732RO02</t>
  </si>
  <si>
    <t>Kombinovaný rozdělovač se sběračem modul 100mm pro 4 topné okruhy vč. konzol a tepelné izolace - připojení 2", vývody 2" - celková délka 1750mm</t>
  </si>
  <si>
    <t>-293450047</t>
  </si>
  <si>
    <t>733</t>
  </si>
  <si>
    <t>Ústřední vytápění - rozvodné potrubí</t>
  </si>
  <si>
    <t>72</t>
  </si>
  <si>
    <t>733111113</t>
  </si>
  <si>
    <t>Potrubí ocelové závitové bezešvé běžné v kotelnách nebo strojovnách DN 15 včetně dvojnásobného základního nátěru</t>
  </si>
  <si>
    <t>645905256</t>
  </si>
  <si>
    <t>73</t>
  </si>
  <si>
    <t>733111115</t>
  </si>
  <si>
    <t>Potrubí ocelové závitové bezešvé běžné v kotelnách nebo strojovnách DN 25 včetně dvojnásobného základního nátěru</t>
  </si>
  <si>
    <t>1303475483</t>
  </si>
  <si>
    <t>74</t>
  </si>
  <si>
    <t>733111116</t>
  </si>
  <si>
    <t>Potrubí ocelové závitové bezešvé běžné v kotelnách nebo strojovnách DN 32 včetně dvojnásobného základního nátěru</t>
  </si>
  <si>
    <t>-243653492</t>
  </si>
  <si>
    <t>75</t>
  </si>
  <si>
    <t>733111118</t>
  </si>
  <si>
    <t>Potrubí ocelové závitové bezešvé běžné v kotelnách nebo strojovnách DN 50 včetně dvojnásobného základního nátěru</t>
  </si>
  <si>
    <t>-944212337</t>
  </si>
  <si>
    <t>76</t>
  </si>
  <si>
    <t>733113113</t>
  </si>
  <si>
    <t>Příplatek k porubí z trubek ocelových závitových za zhotovení závitové ocelové přípojky DN 15</t>
  </si>
  <si>
    <t>1878777177</t>
  </si>
  <si>
    <t>77</t>
  </si>
  <si>
    <t>733113115</t>
  </si>
  <si>
    <t>Příplatek k porubí z trubek ocelových závitových za zhotovení závitové ocelové přípojky DN 25</t>
  </si>
  <si>
    <t>-371238388</t>
  </si>
  <si>
    <t>78</t>
  </si>
  <si>
    <t>733113116</t>
  </si>
  <si>
    <t>Příplatek k porubí z trubek ocelových závitových za zhotovení závitové ocelové přípojky DN 32</t>
  </si>
  <si>
    <t>768993251</t>
  </si>
  <si>
    <t>79</t>
  </si>
  <si>
    <t>733121222</t>
  </si>
  <si>
    <t>Potrubí ocelové hladké bezešvé v kotelnách nebo strojovnách D 76x3,2</t>
  </si>
  <si>
    <t>-1798123203</t>
  </si>
  <si>
    <t>80</t>
  </si>
  <si>
    <t>733190107</t>
  </si>
  <si>
    <t>Zkouška těsnosti potrubí ocelové závitové do DN 40</t>
  </si>
  <si>
    <t>-1187859401</t>
  </si>
  <si>
    <t>3+6+72</t>
  </si>
  <si>
    <t>81</t>
  </si>
  <si>
    <t>733190108</t>
  </si>
  <si>
    <t>Zkouška těsnosti potrubí ocelové závitové do DN 50</t>
  </si>
  <si>
    <t>-409168162</t>
  </si>
  <si>
    <t>82</t>
  </si>
  <si>
    <t>733190225</t>
  </si>
  <si>
    <t>Zkouška těsnosti potrubí ocelové hladké přes D 60,3x2,9 do D 89x5,0</t>
  </si>
  <si>
    <t>275772092</t>
  </si>
  <si>
    <t>83</t>
  </si>
  <si>
    <t>733PX01</t>
  </si>
  <si>
    <t>Topná, provozní a dilatační zkouška</t>
  </si>
  <si>
    <t>h</t>
  </si>
  <si>
    <t>-233259418</t>
  </si>
  <si>
    <t>84</t>
  </si>
  <si>
    <t>733PX09</t>
  </si>
  <si>
    <t>Klenuté dno svařované DN65</t>
  </si>
  <si>
    <t>458754811</t>
  </si>
  <si>
    <t>734</t>
  </si>
  <si>
    <t>Ústřední vytápění - armatury</t>
  </si>
  <si>
    <t>85</t>
  </si>
  <si>
    <t>734173416</t>
  </si>
  <si>
    <t>Spoj přírubový PN 16/I do 200°C DN 65</t>
  </si>
  <si>
    <t>-1759365000</t>
  </si>
  <si>
    <t>86</t>
  </si>
  <si>
    <t>734193115</t>
  </si>
  <si>
    <t>Klapka mezipřírubová uzavírací DN 65 PN 16 do 120°C disk tvárná litina</t>
  </si>
  <si>
    <t>-1103968613</t>
  </si>
  <si>
    <t>87</t>
  </si>
  <si>
    <t>734211120</t>
  </si>
  <si>
    <t>Ventil závitový odvzdušňovací G 1/2 PN 6 do 110°C automatický</t>
  </si>
  <si>
    <t>791068366</t>
  </si>
  <si>
    <t>88</t>
  </si>
  <si>
    <t>734220103</t>
  </si>
  <si>
    <t>Ventil závitový regulační přímý G 5/4 PN 20 do 100°C vyvažovací s měřícími vsuvkami</t>
  </si>
  <si>
    <t>-1737386848</t>
  </si>
  <si>
    <t>89</t>
  </si>
  <si>
    <t>734220106</t>
  </si>
  <si>
    <t>Ventil přírubový regulační přímý G 2 1/2 PN 16 do 120°C vyvažovací s měřícími vsuvkami</t>
  </si>
  <si>
    <t>-968207668</t>
  </si>
  <si>
    <t>90</t>
  </si>
  <si>
    <t>734242415</t>
  </si>
  <si>
    <t>Ventil závitový zpětný přímý G 5/4 PN 16 do 110°C</t>
  </si>
  <si>
    <t>-924419291</t>
  </si>
  <si>
    <t>91</t>
  </si>
  <si>
    <t>734291123</t>
  </si>
  <si>
    <t>Kohout plnící a vypouštěcí G 1/2 PN 10 do 110°C závitový</t>
  </si>
  <si>
    <t>943366526</t>
  </si>
  <si>
    <t>92</t>
  </si>
  <si>
    <t>734291245</t>
  </si>
  <si>
    <t>Filtr závitový přímý G 1 1/4 PN 16 do 130°C s vnitřními závity</t>
  </si>
  <si>
    <t>1752370064</t>
  </si>
  <si>
    <t>93</t>
  </si>
  <si>
    <t>734292774</t>
  </si>
  <si>
    <t>Kohout kulový přímý G 1 PN 42 do 185°C plnoprůtokový s koulí vnitřní závit</t>
  </si>
  <si>
    <t>1394059787</t>
  </si>
  <si>
    <t>94</t>
  </si>
  <si>
    <t>734292775</t>
  </si>
  <si>
    <t>Kohout kulový přímý G 1 1/4 PN 42 do 185°C plnoprůtokový s koulí vnitřní závit</t>
  </si>
  <si>
    <t>-994769754</t>
  </si>
  <si>
    <t>95</t>
  </si>
  <si>
    <t>734295022</t>
  </si>
  <si>
    <t>Směšovací armatura závitová trojcestná DN25 - kv = 6.3 se servomotorem 230V</t>
  </si>
  <si>
    <t>2099689277</t>
  </si>
  <si>
    <t>96</t>
  </si>
  <si>
    <t>734411101</t>
  </si>
  <si>
    <t>Teploměr technický s pevným stonkem a jímkou zadní připojení průměr 63 mm délky 50 mm</t>
  </si>
  <si>
    <t>-1348325557</t>
  </si>
  <si>
    <t>97</t>
  </si>
  <si>
    <t>734421101</t>
  </si>
  <si>
    <t>Tlakoměr s pevným stonkem, zpětnou klapkou a třícestným ventilem, tlak 0-16 bar průměr 50 mm spodní připojení</t>
  </si>
  <si>
    <t>1826949004</t>
  </si>
  <si>
    <t>98</t>
  </si>
  <si>
    <t>734421111</t>
  </si>
  <si>
    <t>Tlakoměr s pevným stonkem a zpětnou klapkou tlak 0-16 bar průměr 50 mm zadní připojení</t>
  </si>
  <si>
    <t>1262186631</t>
  </si>
  <si>
    <t>99</t>
  </si>
  <si>
    <t>734XEN01</t>
  </si>
  <si>
    <t>Kulový kohout se zajištěním a vypouštěním pro expanzní nádoby 1"</t>
  </si>
  <si>
    <t>443756255</t>
  </si>
  <si>
    <t>HZS</t>
  </si>
  <si>
    <t>Hodinové zúčtovací sazby</t>
  </si>
  <si>
    <t>100</t>
  </si>
  <si>
    <t>HZS1212</t>
  </si>
  <si>
    <t>Hodinová zúčtovací sazba kopáč</t>
  </si>
  <si>
    <t>hod</t>
  </si>
  <si>
    <t>512</t>
  </si>
  <si>
    <t>-2068187602</t>
  </si>
  <si>
    <t>101</t>
  </si>
  <si>
    <t>HZS1292</t>
  </si>
  <si>
    <t>Hodinová zúčtovací sazba stavební dělník</t>
  </si>
  <si>
    <t>270626003</t>
  </si>
  <si>
    <t>102</t>
  </si>
  <si>
    <t>HZS1312</t>
  </si>
  <si>
    <t>Hodinová zúčtovací sazba omítkář - štukatér</t>
  </si>
  <si>
    <t>-1913189029</t>
  </si>
  <si>
    <t>103</t>
  </si>
  <si>
    <t>HZS1322</t>
  </si>
  <si>
    <t>Hodinová zúčtovací sazba betonář/železář odborný</t>
  </si>
  <si>
    <t>1083989928</t>
  </si>
  <si>
    <t>104</t>
  </si>
  <si>
    <t>HZS2311</t>
  </si>
  <si>
    <t>Hodinová zúčtovací sazba malíř, natěrač, lakýrník</t>
  </si>
  <si>
    <t>-1362792130</t>
  </si>
  <si>
    <t>105</t>
  </si>
  <si>
    <t>HZS3112</t>
  </si>
  <si>
    <t>Hodinová zúčtovací sazba montér potrubí odborný</t>
  </si>
  <si>
    <t>1353011259</t>
  </si>
  <si>
    <t>106</t>
  </si>
  <si>
    <t>HZS3122</t>
  </si>
  <si>
    <t>Hodinová zúčtovací sazba montér ocelových konstrukcí odborný</t>
  </si>
  <si>
    <t>-1026327512</t>
  </si>
  <si>
    <t>107</t>
  </si>
  <si>
    <t>HZS3132</t>
  </si>
  <si>
    <t>Hodinová zúčtovací sazba elektromontér NN odborný</t>
  </si>
  <si>
    <t>1358960621</t>
  </si>
  <si>
    <t>108</t>
  </si>
  <si>
    <t>HZS3231</t>
  </si>
  <si>
    <t>Hodinová zúčtovací sazba montér měřících a regulačních zařízení</t>
  </si>
  <si>
    <t>-559137480</t>
  </si>
  <si>
    <t>Ostatní</t>
  </si>
  <si>
    <t>Ostatní náklady</t>
  </si>
  <si>
    <t>109</t>
  </si>
  <si>
    <t>0007510001</t>
  </si>
  <si>
    <t>Doprava na místo stavby a ostatní režijní náklady</t>
  </si>
  <si>
    <t>-1861552732</t>
  </si>
  <si>
    <t>110</t>
  </si>
  <si>
    <t>0007510002</t>
  </si>
  <si>
    <t>Spojovací, těsnící, montážní materiál, pomocné atypické ocelové konstrukce, třmeny, objímky, závěsy, apod.</t>
  </si>
  <si>
    <t>1861696695</t>
  </si>
  <si>
    <t>111</t>
  </si>
  <si>
    <t>0007510003</t>
  </si>
  <si>
    <t>Pomocné zařízení při montáži zařízení výšky do 3 m ( lešení, přenosná mobilní plošina atd.) vč. jeho montáže a demontáže</t>
  </si>
  <si>
    <t>-1758738767</t>
  </si>
  <si>
    <t>112</t>
  </si>
  <si>
    <t>0007510004</t>
  </si>
  <si>
    <t>Demontáž dále nevyuživaného zařízení kotelny, rozvodných potrubí, armatur a příslušenství</t>
  </si>
  <si>
    <t>1894820204</t>
  </si>
  <si>
    <t>113</t>
  </si>
  <si>
    <t>0007510005</t>
  </si>
  <si>
    <t>Demontáž dále nevyuživaného vodoorvního kouřovodu a sopouchu</t>
  </si>
  <si>
    <t>-707365922</t>
  </si>
  <si>
    <t>114</t>
  </si>
  <si>
    <t>0007510006</t>
  </si>
  <si>
    <t>Uložení demontovaného materiálu na skládku</t>
  </si>
  <si>
    <t>-9632587</t>
  </si>
  <si>
    <t>115</t>
  </si>
  <si>
    <t>0007510007</t>
  </si>
  <si>
    <t>Zařízení staveniště</t>
  </si>
  <si>
    <t>-1063312458</t>
  </si>
  <si>
    <t>116</t>
  </si>
  <si>
    <t>0007510008</t>
  </si>
  <si>
    <t>Vypuštění a napuštění systému</t>
  </si>
  <si>
    <t>959122376</t>
  </si>
  <si>
    <t>117</t>
  </si>
  <si>
    <t>0007510009</t>
  </si>
  <si>
    <t>Upravená voda</t>
  </si>
  <si>
    <t>2108407822</t>
  </si>
  <si>
    <t>118</t>
  </si>
  <si>
    <t>0007510010</t>
  </si>
  <si>
    <t>Topná,  provozní a dilatační zkoužka, včetně uzavření a zabezpečení konců potrubí</t>
  </si>
  <si>
    <t>-285320326</t>
  </si>
  <si>
    <t>119</t>
  </si>
  <si>
    <t>0007510011</t>
  </si>
  <si>
    <t>Revize zařízení</t>
  </si>
  <si>
    <t>1158249777</t>
  </si>
  <si>
    <t>120</t>
  </si>
  <si>
    <t>0007510012</t>
  </si>
  <si>
    <t>Manipulační technika pro zajištění instalace a osazení techniky</t>
  </si>
  <si>
    <t>1309245937</t>
  </si>
  <si>
    <t>121</t>
  </si>
  <si>
    <t>0007510013</t>
  </si>
  <si>
    <t>Kabelové lišty bílé včetně montáže a uchycení</t>
  </si>
  <si>
    <t>-1172251740</t>
  </si>
  <si>
    <t>122</t>
  </si>
  <si>
    <t>0007510014</t>
  </si>
  <si>
    <t>Nyvržené kabelové rozvody elektroinstalace, měřšní a regulace včetně montže</t>
  </si>
  <si>
    <t>-1905569165</t>
  </si>
  <si>
    <t>123</t>
  </si>
  <si>
    <t>0007510015</t>
  </si>
  <si>
    <t>Pomocné ocelové konstrukce pro uložení zařízení a potrubí včetně nátěrů</t>
  </si>
  <si>
    <t>kg</t>
  </si>
  <si>
    <t>538824090</t>
  </si>
  <si>
    <t>124</t>
  </si>
  <si>
    <t>0007510016</t>
  </si>
  <si>
    <t>Oplechování ústí komínu nerezovým plechem</t>
  </si>
  <si>
    <t>-484777376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</si>
</sst>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7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166" fontId="20" fillId="0" borderId="19" xfId="0" applyNumberFormat="1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right" vertical="center"/>
    </xf>
    <xf numFmtId="0" fontId="19" fillId="3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2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7">
      <selection activeCell="AN9" sqref="AN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ht="36.95" customHeight="1">
      <c r="AR2" s="184" t="s">
        <v>5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ht="12" customHeight="1">
      <c r="B5" s="17"/>
      <c r="D5" s="20" t="s">
        <v>12</v>
      </c>
      <c r="K5" s="181" t="s">
        <v>13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R5" s="17"/>
      <c r="BS5" s="14" t="s">
        <v>6</v>
      </c>
    </row>
    <row r="6" spans="2:71" ht="36.95" customHeight="1">
      <c r="B6" s="17"/>
      <c r="D6" s="22" t="s">
        <v>14</v>
      </c>
      <c r="K6" s="183" t="s">
        <v>15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R6" s="17"/>
      <c r="BS6" s="14" t="s">
        <v>6</v>
      </c>
    </row>
    <row r="7" spans="2:7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6</v>
      </c>
    </row>
    <row r="8" spans="2:71" ht="12" customHeight="1">
      <c r="B8" s="17"/>
      <c r="D8" s="23" t="s">
        <v>18</v>
      </c>
      <c r="K8" s="21" t="s">
        <v>19</v>
      </c>
      <c r="AK8" s="23" t="s">
        <v>20</v>
      </c>
      <c r="AN8" s="161">
        <v>43585</v>
      </c>
      <c r="AR8" s="17"/>
      <c r="BS8" s="14" t="s">
        <v>6</v>
      </c>
    </row>
    <row r="9" spans="2:71" ht="14.45" customHeight="1">
      <c r="B9" s="17"/>
      <c r="AR9" s="17"/>
      <c r="BS9" s="14" t="s">
        <v>6</v>
      </c>
    </row>
    <row r="10" spans="2:7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2:71" ht="18.4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2:71" ht="6.95" customHeight="1">
      <c r="B12" s="17"/>
      <c r="AR12" s="17"/>
      <c r="BS12" s="14" t="s">
        <v>6</v>
      </c>
    </row>
    <row r="13" spans="2:7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26</v>
      </c>
      <c r="AK14" s="23" t="s">
        <v>24</v>
      </c>
      <c r="AN14" s="21" t="s">
        <v>1</v>
      </c>
      <c r="AR14" s="17"/>
      <c r="BS14" s="14" t="s">
        <v>6</v>
      </c>
    </row>
    <row r="15" spans="2:71" ht="6.95" customHeight="1">
      <c r="B15" s="17"/>
      <c r="AR15" s="17"/>
      <c r="BS15" s="14" t="s">
        <v>3</v>
      </c>
    </row>
    <row r="16" spans="2:71" ht="12" customHeight="1">
      <c r="B16" s="17"/>
      <c r="D16" s="23" t="s">
        <v>27</v>
      </c>
      <c r="AK16" s="23" t="s">
        <v>22</v>
      </c>
      <c r="AN16" s="21" t="s">
        <v>1</v>
      </c>
      <c r="AR16" s="17"/>
      <c r="BS16" s="14" t="s">
        <v>3</v>
      </c>
    </row>
    <row r="17" spans="2:71" ht="18.4" customHeight="1">
      <c r="B17" s="17"/>
      <c r="E17" s="21" t="s">
        <v>26</v>
      </c>
      <c r="AK17" s="23" t="s">
        <v>24</v>
      </c>
      <c r="AN17" s="21" t="s">
        <v>1</v>
      </c>
      <c r="AR17" s="17"/>
      <c r="BS17" s="14" t="s">
        <v>28</v>
      </c>
    </row>
    <row r="18" spans="2:71" ht="6.95" customHeight="1">
      <c r="B18" s="17"/>
      <c r="AR18" s="17"/>
      <c r="BS18" s="14" t="s">
        <v>6</v>
      </c>
    </row>
    <row r="19" spans="2:71" ht="12" customHeight="1">
      <c r="B19" s="17"/>
      <c r="D19" s="23" t="s">
        <v>29</v>
      </c>
      <c r="AK19" s="23" t="s">
        <v>22</v>
      </c>
      <c r="AN19" s="21" t="s">
        <v>1</v>
      </c>
      <c r="AR19" s="17"/>
      <c r="BS19" s="14" t="s">
        <v>6</v>
      </c>
    </row>
    <row r="20" spans="2:71" ht="18.4" customHeight="1">
      <c r="B20" s="17"/>
      <c r="E20" s="21" t="s">
        <v>26</v>
      </c>
      <c r="AK20" s="23" t="s">
        <v>24</v>
      </c>
      <c r="AN20" s="21" t="s">
        <v>1</v>
      </c>
      <c r="AR20" s="17"/>
      <c r="BS20" s="14" t="s">
        <v>28</v>
      </c>
    </row>
    <row r="21" spans="2:44" ht="6.95" customHeight="1">
      <c r="B21" s="17"/>
      <c r="AR21" s="17"/>
    </row>
    <row r="22" spans="2:44" ht="12" customHeight="1">
      <c r="B22" s="17"/>
      <c r="D22" s="23" t="s">
        <v>30</v>
      </c>
      <c r="AR22" s="17"/>
    </row>
    <row r="23" spans="2:44" ht="16.5" customHeight="1">
      <c r="B23" s="17"/>
      <c r="E23" s="185" t="s">
        <v>1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R23" s="17"/>
    </row>
    <row r="24" spans="2:44" ht="6.95" customHeight="1">
      <c r="B24" s="17"/>
      <c r="AR24" s="17"/>
    </row>
    <row r="25" spans="2:44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2:44" s="1" customFormat="1" ht="25.9" customHeight="1">
      <c r="B26" s="26"/>
      <c r="D26" s="27" t="s">
        <v>31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86">
        <f>ROUND(AG94,2)</f>
        <v>0</v>
      </c>
      <c r="AL26" s="187"/>
      <c r="AM26" s="187"/>
      <c r="AN26" s="187"/>
      <c r="AO26" s="187"/>
      <c r="AR26" s="26"/>
    </row>
    <row r="27" spans="2:44" s="1" customFormat="1" ht="6.95" customHeight="1">
      <c r="B27" s="26"/>
      <c r="AR27" s="26"/>
    </row>
    <row r="28" spans="2:44" s="1" customFormat="1" ht="12.75">
      <c r="B28" s="26"/>
      <c r="L28" s="188" t="s">
        <v>32</v>
      </c>
      <c r="M28" s="188"/>
      <c r="N28" s="188"/>
      <c r="O28" s="188"/>
      <c r="P28" s="188"/>
      <c r="W28" s="188" t="s">
        <v>33</v>
      </c>
      <c r="X28" s="188"/>
      <c r="Y28" s="188"/>
      <c r="Z28" s="188"/>
      <c r="AA28" s="188"/>
      <c r="AB28" s="188"/>
      <c r="AC28" s="188"/>
      <c r="AD28" s="188"/>
      <c r="AE28" s="188"/>
      <c r="AK28" s="188" t="s">
        <v>34</v>
      </c>
      <c r="AL28" s="188"/>
      <c r="AM28" s="188"/>
      <c r="AN28" s="188"/>
      <c r="AO28" s="188"/>
      <c r="AR28" s="26"/>
    </row>
    <row r="29" spans="2:44" s="2" customFormat="1" ht="14.45" customHeight="1">
      <c r="B29" s="30"/>
      <c r="D29" s="23" t="s">
        <v>35</v>
      </c>
      <c r="F29" s="23" t="s">
        <v>36</v>
      </c>
      <c r="L29" s="191">
        <v>0.21</v>
      </c>
      <c r="M29" s="190"/>
      <c r="N29" s="190"/>
      <c r="O29" s="190"/>
      <c r="P29" s="190"/>
      <c r="W29" s="189">
        <f>ROUND(AZ94,2)</f>
        <v>0</v>
      </c>
      <c r="X29" s="190"/>
      <c r="Y29" s="190"/>
      <c r="Z29" s="190"/>
      <c r="AA29" s="190"/>
      <c r="AB29" s="190"/>
      <c r="AC29" s="190"/>
      <c r="AD29" s="190"/>
      <c r="AE29" s="190"/>
      <c r="AK29" s="189">
        <f>ROUND(AV94,2)</f>
        <v>0</v>
      </c>
      <c r="AL29" s="190"/>
      <c r="AM29" s="190"/>
      <c r="AN29" s="190"/>
      <c r="AO29" s="190"/>
      <c r="AR29" s="30"/>
    </row>
    <row r="30" spans="2:44" s="2" customFormat="1" ht="14.45" customHeight="1">
      <c r="B30" s="30"/>
      <c r="F30" s="23" t="s">
        <v>37</v>
      </c>
      <c r="L30" s="191">
        <v>0.15</v>
      </c>
      <c r="M30" s="190"/>
      <c r="N30" s="190"/>
      <c r="O30" s="190"/>
      <c r="P30" s="190"/>
      <c r="W30" s="189">
        <f>ROUND(BA94,2)</f>
        <v>0</v>
      </c>
      <c r="X30" s="190"/>
      <c r="Y30" s="190"/>
      <c r="Z30" s="190"/>
      <c r="AA30" s="190"/>
      <c r="AB30" s="190"/>
      <c r="AC30" s="190"/>
      <c r="AD30" s="190"/>
      <c r="AE30" s="190"/>
      <c r="AK30" s="189">
        <f>ROUND(AW94,2)</f>
        <v>0</v>
      </c>
      <c r="AL30" s="190"/>
      <c r="AM30" s="190"/>
      <c r="AN30" s="190"/>
      <c r="AO30" s="190"/>
      <c r="AR30" s="30"/>
    </row>
    <row r="31" spans="2:44" s="2" customFormat="1" ht="14.45" customHeight="1" hidden="1">
      <c r="B31" s="30"/>
      <c r="F31" s="23" t="s">
        <v>38</v>
      </c>
      <c r="L31" s="191">
        <v>0.21</v>
      </c>
      <c r="M31" s="190"/>
      <c r="N31" s="190"/>
      <c r="O31" s="190"/>
      <c r="P31" s="190"/>
      <c r="W31" s="189">
        <f>ROUND(BB94,2)</f>
        <v>0</v>
      </c>
      <c r="X31" s="190"/>
      <c r="Y31" s="190"/>
      <c r="Z31" s="190"/>
      <c r="AA31" s="190"/>
      <c r="AB31" s="190"/>
      <c r="AC31" s="190"/>
      <c r="AD31" s="190"/>
      <c r="AE31" s="190"/>
      <c r="AK31" s="189">
        <v>0</v>
      </c>
      <c r="AL31" s="190"/>
      <c r="AM31" s="190"/>
      <c r="AN31" s="190"/>
      <c r="AO31" s="190"/>
      <c r="AR31" s="30"/>
    </row>
    <row r="32" spans="2:44" s="2" customFormat="1" ht="14.45" customHeight="1" hidden="1">
      <c r="B32" s="30"/>
      <c r="F32" s="23" t="s">
        <v>39</v>
      </c>
      <c r="L32" s="191">
        <v>0.15</v>
      </c>
      <c r="M32" s="190"/>
      <c r="N32" s="190"/>
      <c r="O32" s="190"/>
      <c r="P32" s="190"/>
      <c r="W32" s="189">
        <f>ROUND(BC94,2)</f>
        <v>0</v>
      </c>
      <c r="X32" s="190"/>
      <c r="Y32" s="190"/>
      <c r="Z32" s="190"/>
      <c r="AA32" s="190"/>
      <c r="AB32" s="190"/>
      <c r="AC32" s="190"/>
      <c r="AD32" s="190"/>
      <c r="AE32" s="190"/>
      <c r="AK32" s="189">
        <v>0</v>
      </c>
      <c r="AL32" s="190"/>
      <c r="AM32" s="190"/>
      <c r="AN32" s="190"/>
      <c r="AO32" s="190"/>
      <c r="AR32" s="30"/>
    </row>
    <row r="33" spans="2:44" s="2" customFormat="1" ht="14.45" customHeight="1" hidden="1">
      <c r="B33" s="30"/>
      <c r="F33" s="23" t="s">
        <v>40</v>
      </c>
      <c r="L33" s="191">
        <v>0</v>
      </c>
      <c r="M33" s="190"/>
      <c r="N33" s="190"/>
      <c r="O33" s="190"/>
      <c r="P33" s="190"/>
      <c r="W33" s="189">
        <f>ROUND(BD94,2)</f>
        <v>0</v>
      </c>
      <c r="X33" s="190"/>
      <c r="Y33" s="190"/>
      <c r="Z33" s="190"/>
      <c r="AA33" s="190"/>
      <c r="AB33" s="190"/>
      <c r="AC33" s="190"/>
      <c r="AD33" s="190"/>
      <c r="AE33" s="190"/>
      <c r="AK33" s="189">
        <v>0</v>
      </c>
      <c r="AL33" s="190"/>
      <c r="AM33" s="190"/>
      <c r="AN33" s="190"/>
      <c r="AO33" s="190"/>
      <c r="AR33" s="30"/>
    </row>
    <row r="34" spans="2:44" s="1" customFormat="1" ht="6.95" customHeight="1">
      <c r="B34" s="26"/>
      <c r="AR34" s="26"/>
    </row>
    <row r="35" spans="2:44" s="1" customFormat="1" ht="25.9" customHeight="1">
      <c r="B35" s="26"/>
      <c r="C35" s="31"/>
      <c r="D35" s="32" t="s">
        <v>41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42</v>
      </c>
      <c r="U35" s="33"/>
      <c r="V35" s="33"/>
      <c r="W35" s="33"/>
      <c r="X35" s="192" t="s">
        <v>43</v>
      </c>
      <c r="Y35" s="193"/>
      <c r="Z35" s="193"/>
      <c r="AA35" s="193"/>
      <c r="AB35" s="193"/>
      <c r="AC35" s="33"/>
      <c r="AD35" s="33"/>
      <c r="AE35" s="33"/>
      <c r="AF35" s="33"/>
      <c r="AG35" s="33"/>
      <c r="AH35" s="33"/>
      <c r="AI35" s="33"/>
      <c r="AJ35" s="33"/>
      <c r="AK35" s="194">
        <f>SUM(AK26:AK33)</f>
        <v>0</v>
      </c>
      <c r="AL35" s="193"/>
      <c r="AM35" s="193"/>
      <c r="AN35" s="193"/>
      <c r="AO35" s="195"/>
      <c r="AP35" s="31"/>
      <c r="AQ35" s="31"/>
      <c r="AR35" s="26"/>
    </row>
    <row r="36" spans="2:44" s="1" customFormat="1" ht="6.95" customHeight="1">
      <c r="B36" s="26"/>
      <c r="AR36" s="26"/>
    </row>
    <row r="37" spans="2:44" s="1" customFormat="1" ht="14.45" customHeight="1">
      <c r="B37" s="26"/>
      <c r="AR37" s="26"/>
    </row>
    <row r="38" spans="2:44" ht="14.45" customHeight="1">
      <c r="B38" s="17"/>
      <c r="AR38" s="17"/>
    </row>
    <row r="39" spans="2:44" ht="14.45" customHeight="1">
      <c r="B39" s="17"/>
      <c r="AR39" s="17"/>
    </row>
    <row r="40" spans="2:44" ht="14.45" customHeight="1">
      <c r="B40" s="17"/>
      <c r="AR40" s="17"/>
    </row>
    <row r="41" spans="2:44" ht="14.45" customHeight="1">
      <c r="B41" s="17"/>
      <c r="AR41" s="17"/>
    </row>
    <row r="42" spans="2:44" ht="14.45" customHeight="1">
      <c r="B42" s="17"/>
      <c r="AR42" s="17"/>
    </row>
    <row r="43" spans="2:44" ht="14.45" customHeight="1">
      <c r="B43" s="17"/>
      <c r="AR43" s="17"/>
    </row>
    <row r="44" spans="2:44" ht="14.45" customHeight="1">
      <c r="B44" s="17"/>
      <c r="AR44" s="17"/>
    </row>
    <row r="45" spans="2:44" ht="14.45" customHeight="1">
      <c r="B45" s="17"/>
      <c r="AR45" s="17"/>
    </row>
    <row r="46" spans="2:44" ht="14.45" customHeight="1">
      <c r="B46" s="17"/>
      <c r="AR46" s="17"/>
    </row>
    <row r="47" spans="2:44" ht="14.45" customHeight="1">
      <c r="B47" s="17"/>
      <c r="AR47" s="17"/>
    </row>
    <row r="48" spans="2:44" ht="14.45" customHeight="1">
      <c r="B48" s="17"/>
      <c r="AR48" s="17"/>
    </row>
    <row r="49" spans="2:44" s="1" customFormat="1" ht="14.45" customHeight="1">
      <c r="B49" s="26"/>
      <c r="D49" s="35" t="s">
        <v>44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5" t="s">
        <v>45</v>
      </c>
      <c r="AI49" s="36"/>
      <c r="AJ49" s="36"/>
      <c r="AK49" s="36"/>
      <c r="AL49" s="36"/>
      <c r="AM49" s="36"/>
      <c r="AN49" s="36"/>
      <c r="AO49" s="36"/>
      <c r="AR49" s="26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2:44" s="1" customFormat="1" ht="12.75">
      <c r="B60" s="26"/>
      <c r="D60" s="37" t="s">
        <v>46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7" t="s">
        <v>47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7" t="s">
        <v>46</v>
      </c>
      <c r="AI60" s="28"/>
      <c r="AJ60" s="28"/>
      <c r="AK60" s="28"/>
      <c r="AL60" s="28"/>
      <c r="AM60" s="37" t="s">
        <v>47</v>
      </c>
      <c r="AN60" s="28"/>
      <c r="AO60" s="28"/>
      <c r="AR60" s="26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2:44" s="1" customFormat="1" ht="12.75">
      <c r="B64" s="26"/>
      <c r="D64" s="35" t="s">
        <v>48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5" t="s">
        <v>49</v>
      </c>
      <c r="AI64" s="36"/>
      <c r="AJ64" s="36"/>
      <c r="AK64" s="36"/>
      <c r="AL64" s="36"/>
      <c r="AM64" s="36"/>
      <c r="AN64" s="36"/>
      <c r="AO64" s="36"/>
      <c r="AR64" s="26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2:44" s="1" customFormat="1" ht="12.75">
      <c r="B75" s="26"/>
      <c r="D75" s="37" t="s">
        <v>46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7" t="s">
        <v>47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7" t="s">
        <v>46</v>
      </c>
      <c r="AI75" s="28"/>
      <c r="AJ75" s="28"/>
      <c r="AK75" s="28"/>
      <c r="AL75" s="28"/>
      <c r="AM75" s="37" t="s">
        <v>47</v>
      </c>
      <c r="AN75" s="28"/>
      <c r="AO75" s="28"/>
      <c r="AR75" s="26"/>
    </row>
    <row r="76" spans="2:44" s="1" customFormat="1" ht="12">
      <c r="B76" s="26"/>
      <c r="AR76" s="26"/>
    </row>
    <row r="77" spans="2:44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26"/>
    </row>
    <row r="81" spans="2:44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26"/>
    </row>
    <row r="82" spans="2:44" s="1" customFormat="1" ht="24.95" customHeight="1">
      <c r="B82" s="26"/>
      <c r="C82" s="18" t="s">
        <v>50</v>
      </c>
      <c r="AR82" s="26"/>
    </row>
    <row r="83" spans="2:44" s="1" customFormat="1" ht="6.95" customHeight="1">
      <c r="B83" s="26"/>
      <c r="AR83" s="26"/>
    </row>
    <row r="84" spans="2:44" s="3" customFormat="1" ht="12" customHeight="1">
      <c r="B84" s="42"/>
      <c r="C84" s="23" t="s">
        <v>12</v>
      </c>
      <c r="L84" s="3" t="str">
        <f>K5</f>
        <v>25062019</v>
      </c>
      <c r="AR84" s="42"/>
    </row>
    <row r="85" spans="2:44" s="4" customFormat="1" ht="36.95" customHeight="1">
      <c r="B85" s="43"/>
      <c r="C85" s="44" t="s">
        <v>14</v>
      </c>
      <c r="L85" s="162" t="str">
        <f>K6</f>
        <v>Oprava havarijního stavu zdroje tepla čp 623 Masarykova, Rychnov nad Kněžnou</v>
      </c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R85" s="43"/>
    </row>
    <row r="86" spans="2:44" s="1" customFormat="1" ht="6.95" customHeight="1">
      <c r="B86" s="26"/>
      <c r="AR86" s="26"/>
    </row>
    <row r="87" spans="2:44" s="1" customFormat="1" ht="12" customHeight="1">
      <c r="B87" s="26"/>
      <c r="C87" s="23" t="s">
        <v>18</v>
      </c>
      <c r="L87" s="45" t="str">
        <f>IF(K8="","",K8)</f>
        <v>Masarykova 623, Rychnov nad Kněžnou</v>
      </c>
      <c r="AI87" s="23" t="s">
        <v>20</v>
      </c>
      <c r="AM87" s="164">
        <f>IF(AN8="","",AN8)</f>
        <v>43585</v>
      </c>
      <c r="AN87" s="164"/>
      <c r="AR87" s="26"/>
    </row>
    <row r="88" spans="2:44" s="1" customFormat="1" ht="6.95" customHeight="1">
      <c r="B88" s="26"/>
      <c r="AR88" s="26"/>
    </row>
    <row r="89" spans="2:56" s="1" customFormat="1" ht="15.2" customHeight="1">
      <c r="B89" s="26"/>
      <c r="C89" s="23" t="s">
        <v>21</v>
      </c>
      <c r="L89" s="3" t="str">
        <f>IF(E11="","",E11)</f>
        <v>VOŠ a SPŠ Rychnov nad Kněžnou, U Stadionu 1166</v>
      </c>
      <c r="AI89" s="23" t="s">
        <v>27</v>
      </c>
      <c r="AM89" s="165" t="str">
        <f>IF(E17="","",E17)</f>
        <v xml:space="preserve"> </v>
      </c>
      <c r="AN89" s="166"/>
      <c r="AO89" s="166"/>
      <c r="AP89" s="166"/>
      <c r="AR89" s="26"/>
      <c r="AS89" s="167" t="s">
        <v>51</v>
      </c>
      <c r="AT89" s="168"/>
      <c r="AU89" s="47"/>
      <c r="AV89" s="47"/>
      <c r="AW89" s="47"/>
      <c r="AX89" s="47"/>
      <c r="AY89" s="47"/>
      <c r="AZ89" s="47"/>
      <c r="BA89" s="47"/>
      <c r="BB89" s="47"/>
      <c r="BC89" s="47"/>
      <c r="BD89" s="48"/>
    </row>
    <row r="90" spans="2:56" s="1" customFormat="1" ht="15.2" customHeight="1">
      <c r="B90" s="26"/>
      <c r="C90" s="23" t="s">
        <v>25</v>
      </c>
      <c r="L90" s="3" t="str">
        <f>IF(E14="","",E14)</f>
        <v xml:space="preserve"> </v>
      </c>
      <c r="AI90" s="23" t="s">
        <v>29</v>
      </c>
      <c r="AM90" s="165" t="str">
        <f>IF(E20="","",E20)</f>
        <v xml:space="preserve"> </v>
      </c>
      <c r="AN90" s="166"/>
      <c r="AO90" s="166"/>
      <c r="AP90" s="166"/>
      <c r="AR90" s="26"/>
      <c r="AS90" s="169"/>
      <c r="AT90" s="170"/>
      <c r="AU90" s="49"/>
      <c r="AV90" s="49"/>
      <c r="AW90" s="49"/>
      <c r="AX90" s="49"/>
      <c r="AY90" s="49"/>
      <c r="AZ90" s="49"/>
      <c r="BA90" s="49"/>
      <c r="BB90" s="49"/>
      <c r="BC90" s="49"/>
      <c r="BD90" s="50"/>
    </row>
    <row r="91" spans="2:56" s="1" customFormat="1" ht="10.9" customHeight="1">
      <c r="B91" s="26"/>
      <c r="AR91" s="26"/>
      <c r="AS91" s="169"/>
      <c r="AT91" s="170"/>
      <c r="AU91" s="49"/>
      <c r="AV91" s="49"/>
      <c r="AW91" s="49"/>
      <c r="AX91" s="49"/>
      <c r="AY91" s="49"/>
      <c r="AZ91" s="49"/>
      <c r="BA91" s="49"/>
      <c r="BB91" s="49"/>
      <c r="BC91" s="49"/>
      <c r="BD91" s="50"/>
    </row>
    <row r="92" spans="2:56" s="1" customFormat="1" ht="29.25" customHeight="1">
      <c r="B92" s="26"/>
      <c r="C92" s="171" t="s">
        <v>52</v>
      </c>
      <c r="D92" s="172"/>
      <c r="E92" s="172"/>
      <c r="F92" s="172"/>
      <c r="G92" s="172"/>
      <c r="H92" s="51"/>
      <c r="I92" s="173" t="s">
        <v>53</v>
      </c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4" t="s">
        <v>54</v>
      </c>
      <c r="AH92" s="172"/>
      <c r="AI92" s="172"/>
      <c r="AJ92" s="172"/>
      <c r="AK92" s="172"/>
      <c r="AL92" s="172"/>
      <c r="AM92" s="172"/>
      <c r="AN92" s="173" t="s">
        <v>55</v>
      </c>
      <c r="AO92" s="172"/>
      <c r="AP92" s="175"/>
      <c r="AQ92" s="52" t="s">
        <v>56</v>
      </c>
      <c r="AR92" s="26"/>
      <c r="AS92" s="53" t="s">
        <v>57</v>
      </c>
      <c r="AT92" s="54" t="s">
        <v>58</v>
      </c>
      <c r="AU92" s="54" t="s">
        <v>59</v>
      </c>
      <c r="AV92" s="54" t="s">
        <v>60</v>
      </c>
      <c r="AW92" s="54" t="s">
        <v>61</v>
      </c>
      <c r="AX92" s="54" t="s">
        <v>62</v>
      </c>
      <c r="AY92" s="54" t="s">
        <v>63</v>
      </c>
      <c r="AZ92" s="54" t="s">
        <v>64</v>
      </c>
      <c r="BA92" s="54" t="s">
        <v>65</v>
      </c>
      <c r="BB92" s="54" t="s">
        <v>66</v>
      </c>
      <c r="BC92" s="54" t="s">
        <v>67</v>
      </c>
      <c r="BD92" s="55" t="s">
        <v>68</v>
      </c>
    </row>
    <row r="93" spans="2:56" s="1" customFormat="1" ht="10.9" customHeight="1">
      <c r="B93" s="26"/>
      <c r="AR93" s="26"/>
      <c r="AS93" s="56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8"/>
    </row>
    <row r="94" spans="2:90" s="5" customFormat="1" ht="32.45" customHeight="1">
      <c r="B94" s="57"/>
      <c r="C94" s="58" t="s">
        <v>69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179">
        <f>ROUND(AG95,2)</f>
        <v>0</v>
      </c>
      <c r="AH94" s="179"/>
      <c r="AI94" s="179"/>
      <c r="AJ94" s="179"/>
      <c r="AK94" s="179"/>
      <c r="AL94" s="179"/>
      <c r="AM94" s="179"/>
      <c r="AN94" s="180">
        <f>SUM(AG94,AT94)</f>
        <v>0</v>
      </c>
      <c r="AO94" s="180"/>
      <c r="AP94" s="180"/>
      <c r="AQ94" s="61" t="s">
        <v>1</v>
      </c>
      <c r="AR94" s="57"/>
      <c r="AS94" s="62">
        <f>ROUND(AS95,2)</f>
        <v>0</v>
      </c>
      <c r="AT94" s="63">
        <f>ROUND(SUM(AV94:AW94),2)</f>
        <v>0</v>
      </c>
      <c r="AU94" s="64">
        <f>ROUND(AU95,5)</f>
        <v>989.47573</v>
      </c>
      <c r="AV94" s="63">
        <f>ROUND(AZ94*L29,2)</f>
        <v>0</v>
      </c>
      <c r="AW94" s="63">
        <f>ROUND(BA94*L30,2)</f>
        <v>0</v>
      </c>
      <c r="AX94" s="63">
        <f>ROUND(BB94*L29,2)</f>
        <v>0</v>
      </c>
      <c r="AY94" s="63">
        <f>ROUND(BC94*L30,2)</f>
        <v>0</v>
      </c>
      <c r="AZ94" s="63">
        <f>ROUND(AZ95,2)</f>
        <v>0</v>
      </c>
      <c r="BA94" s="63">
        <f>ROUND(BA95,2)</f>
        <v>0</v>
      </c>
      <c r="BB94" s="63">
        <f>ROUND(BB95,2)</f>
        <v>0</v>
      </c>
      <c r="BC94" s="63">
        <f>ROUND(BC95,2)</f>
        <v>0</v>
      </c>
      <c r="BD94" s="65">
        <f>ROUND(BD95,2)</f>
        <v>0</v>
      </c>
      <c r="BS94" s="66" t="s">
        <v>70</v>
      </c>
      <c r="BT94" s="66" t="s">
        <v>71</v>
      </c>
      <c r="BU94" s="67" t="s">
        <v>72</v>
      </c>
      <c r="BV94" s="66" t="s">
        <v>73</v>
      </c>
      <c r="BW94" s="66" t="s">
        <v>4</v>
      </c>
      <c r="BX94" s="66" t="s">
        <v>74</v>
      </c>
      <c r="CL94" s="66" t="s">
        <v>1</v>
      </c>
    </row>
    <row r="95" spans="1:91" s="6" customFormat="1" ht="16.5" customHeight="1">
      <c r="A95" s="68" t="s">
        <v>75</v>
      </c>
      <c r="B95" s="69"/>
      <c r="C95" s="70"/>
      <c r="D95" s="178" t="s">
        <v>76</v>
      </c>
      <c r="E95" s="178"/>
      <c r="F95" s="178"/>
      <c r="G95" s="178"/>
      <c r="H95" s="178"/>
      <c r="I95" s="71"/>
      <c r="J95" s="178" t="s">
        <v>77</v>
      </c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6">
        <f>'01 - Zdroj tepla'!J30</f>
        <v>0</v>
      </c>
      <c r="AH95" s="177"/>
      <c r="AI95" s="177"/>
      <c r="AJ95" s="177"/>
      <c r="AK95" s="177"/>
      <c r="AL95" s="177"/>
      <c r="AM95" s="177"/>
      <c r="AN95" s="176">
        <f>SUM(AG95,AT95)</f>
        <v>0</v>
      </c>
      <c r="AO95" s="177"/>
      <c r="AP95" s="177"/>
      <c r="AQ95" s="72" t="s">
        <v>78</v>
      </c>
      <c r="AR95" s="69"/>
      <c r="AS95" s="73">
        <v>0</v>
      </c>
      <c r="AT95" s="74">
        <f>ROUND(SUM(AV95:AW95),2)</f>
        <v>0</v>
      </c>
      <c r="AU95" s="75">
        <f>'01 - Zdroj tepla'!P135</f>
        <v>989.475728</v>
      </c>
      <c r="AV95" s="74">
        <f>'01 - Zdroj tepla'!J33</f>
        <v>0</v>
      </c>
      <c r="AW95" s="74">
        <f>'01 - Zdroj tepla'!J34</f>
        <v>0</v>
      </c>
      <c r="AX95" s="74">
        <f>'01 - Zdroj tepla'!J35</f>
        <v>0</v>
      </c>
      <c r="AY95" s="74">
        <f>'01 - Zdroj tepla'!J36</f>
        <v>0</v>
      </c>
      <c r="AZ95" s="74">
        <f>'01 - Zdroj tepla'!F33</f>
        <v>0</v>
      </c>
      <c r="BA95" s="74">
        <f>'01 - Zdroj tepla'!F34</f>
        <v>0</v>
      </c>
      <c r="BB95" s="74">
        <f>'01 - Zdroj tepla'!F35</f>
        <v>0</v>
      </c>
      <c r="BC95" s="74">
        <f>'01 - Zdroj tepla'!F36</f>
        <v>0</v>
      </c>
      <c r="BD95" s="76">
        <f>'01 - Zdroj tepla'!F37</f>
        <v>0</v>
      </c>
      <c r="BT95" s="77" t="s">
        <v>79</v>
      </c>
      <c r="BV95" s="77" t="s">
        <v>73</v>
      </c>
      <c r="BW95" s="77" t="s">
        <v>80</v>
      </c>
      <c r="BX95" s="77" t="s">
        <v>4</v>
      </c>
      <c r="CL95" s="77" t="s">
        <v>1</v>
      </c>
      <c r="CM95" s="77" t="s">
        <v>81</v>
      </c>
    </row>
    <row r="96" spans="2:44" s="1" customFormat="1" ht="30" customHeight="1">
      <c r="B96" s="26"/>
      <c r="AR96" s="26"/>
    </row>
    <row r="97" spans="2:44" s="1" customFormat="1" ht="6.95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26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Zdroj tepl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2"/>
  <sheetViews>
    <sheetView showGridLines="0" tabSelected="1" workbookViewId="0" topLeftCell="A1">
      <selection activeCell="I280" sqref="I28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8"/>
    </row>
    <row r="2" spans="12:46" ht="36.95" customHeight="1">
      <c r="L2" s="184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4" t="s">
        <v>80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81</v>
      </c>
    </row>
    <row r="4" spans="2:46" ht="24.95" customHeight="1">
      <c r="B4" s="17"/>
      <c r="D4" s="18" t="s">
        <v>82</v>
      </c>
      <c r="L4" s="17"/>
      <c r="M4" s="79" t="s">
        <v>10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3" t="s">
        <v>14</v>
      </c>
      <c r="L6" s="17"/>
    </row>
    <row r="7" spans="2:12" ht="16.5" customHeight="1">
      <c r="B7" s="17"/>
      <c r="E7" s="197" t="str">
        <f>'Rekapitulace stavby'!K6</f>
        <v>Oprava havarijního stavu zdroje tepla čp 623 Masarykova, Rychnov nad Kněžnou</v>
      </c>
      <c r="F7" s="198"/>
      <c r="G7" s="198"/>
      <c r="H7" s="198"/>
      <c r="L7" s="17"/>
    </row>
    <row r="8" spans="2:12" s="1" customFormat="1" ht="12" customHeight="1">
      <c r="B8" s="26"/>
      <c r="D8" s="23" t="s">
        <v>83</v>
      </c>
      <c r="L8" s="26"/>
    </row>
    <row r="9" spans="2:12" s="1" customFormat="1" ht="36.95" customHeight="1">
      <c r="B9" s="26"/>
      <c r="E9" s="162" t="s">
        <v>84</v>
      </c>
      <c r="F9" s="196"/>
      <c r="G9" s="196"/>
      <c r="H9" s="196"/>
      <c r="L9" s="26"/>
    </row>
    <row r="10" spans="2:12" s="1" customFormat="1" ht="12">
      <c r="B10" s="26"/>
      <c r="L10" s="26"/>
    </row>
    <row r="11" spans="2:12" s="1" customFormat="1" ht="12" customHeight="1">
      <c r="B11" s="26"/>
      <c r="D11" s="23" t="s">
        <v>16</v>
      </c>
      <c r="F11" s="21" t="s">
        <v>1</v>
      </c>
      <c r="I11" s="23" t="s">
        <v>17</v>
      </c>
      <c r="J11" s="21" t="s">
        <v>1</v>
      </c>
      <c r="L11" s="26"/>
    </row>
    <row r="12" spans="2:12" s="1" customFormat="1" ht="12" customHeight="1">
      <c r="B12" s="26"/>
      <c r="D12" s="23" t="s">
        <v>18</v>
      </c>
      <c r="F12" s="21" t="s">
        <v>19</v>
      </c>
      <c r="I12" s="23" t="s">
        <v>20</v>
      </c>
      <c r="J12" s="46">
        <f>'Rekapitulace stavby'!AN8</f>
        <v>43585</v>
      </c>
      <c r="L12" s="26"/>
    </row>
    <row r="13" spans="2:12" s="1" customFormat="1" ht="10.9" customHeight="1">
      <c r="B13" s="26"/>
      <c r="L13" s="26"/>
    </row>
    <row r="14" spans="2:12" s="1" customFormat="1" ht="12" customHeight="1">
      <c r="B14" s="26"/>
      <c r="D14" s="23" t="s">
        <v>21</v>
      </c>
      <c r="I14" s="23" t="s">
        <v>22</v>
      </c>
      <c r="J14" s="21" t="s">
        <v>1</v>
      </c>
      <c r="L14" s="26"/>
    </row>
    <row r="15" spans="2:12" s="1" customFormat="1" ht="18" customHeight="1">
      <c r="B15" s="26"/>
      <c r="E15" s="21" t="s">
        <v>23</v>
      </c>
      <c r="I15" s="23" t="s">
        <v>24</v>
      </c>
      <c r="J15" s="21" t="s">
        <v>1</v>
      </c>
      <c r="L15" s="26"/>
    </row>
    <row r="16" spans="2:12" s="1" customFormat="1" ht="6.95" customHeight="1">
      <c r="B16" s="26"/>
      <c r="L16" s="26"/>
    </row>
    <row r="17" spans="2:12" s="1" customFormat="1" ht="12" customHeight="1">
      <c r="B17" s="26"/>
      <c r="D17" s="23" t="s">
        <v>25</v>
      </c>
      <c r="I17" s="23" t="s">
        <v>22</v>
      </c>
      <c r="J17" s="21" t="str">
        <f>'Rekapitulace stavby'!AN13</f>
        <v/>
      </c>
      <c r="L17" s="26"/>
    </row>
    <row r="18" spans="2:12" s="1" customFormat="1" ht="18" customHeight="1">
      <c r="B18" s="26"/>
      <c r="E18" s="181" t="str">
        <f>'Rekapitulace stavby'!E14</f>
        <v xml:space="preserve"> </v>
      </c>
      <c r="F18" s="181"/>
      <c r="G18" s="181"/>
      <c r="H18" s="181"/>
      <c r="I18" s="23" t="s">
        <v>24</v>
      </c>
      <c r="J18" s="21" t="str">
        <f>'Rekapitulace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3" t="s">
        <v>27</v>
      </c>
      <c r="I20" s="23" t="s">
        <v>22</v>
      </c>
      <c r="J20" s="21" t="str">
        <f>IF('Rekapitulace stavby'!AN16="","",'Rekapitulace stavby'!AN16)</f>
        <v/>
      </c>
      <c r="L20" s="26"/>
    </row>
    <row r="21" spans="2:12" s="1" customFormat="1" ht="18" customHeight="1">
      <c r="B21" s="26"/>
      <c r="E21" s="21" t="str">
        <f>IF('Rekapitulace stavby'!E17="","",'Rekapitulace stavby'!E17)</f>
        <v xml:space="preserve"> </v>
      </c>
      <c r="I21" s="23" t="s">
        <v>24</v>
      </c>
      <c r="J21" s="21" t="str">
        <f>IF('Rekapitulace stavby'!AN17="","",'Rekapitulace stavby'!AN17)</f>
        <v/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3" t="s">
        <v>29</v>
      </c>
      <c r="I23" s="23" t="s">
        <v>22</v>
      </c>
      <c r="J23" s="21" t="str">
        <f>IF('Rekapitulace stavby'!AN19="","",'Rekapitulace stavby'!AN19)</f>
        <v/>
      </c>
      <c r="L23" s="26"/>
    </row>
    <row r="24" spans="2:12" s="1" customFormat="1" ht="18" customHeight="1">
      <c r="B24" s="26"/>
      <c r="E24" s="21" t="str">
        <f>IF('Rekapitulace stavby'!E20="","",'Rekapitulace stavby'!E20)</f>
        <v xml:space="preserve"> </v>
      </c>
      <c r="I24" s="23" t="s">
        <v>24</v>
      </c>
      <c r="J24" s="21" t="str">
        <f>IF('Rekapitulace stavby'!AN20="","",'Rekapitulace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3" t="s">
        <v>30</v>
      </c>
      <c r="L26" s="26"/>
    </row>
    <row r="27" spans="2:12" s="7" customFormat="1" ht="16.5" customHeight="1">
      <c r="B27" s="80"/>
      <c r="E27" s="185" t="s">
        <v>1</v>
      </c>
      <c r="F27" s="185"/>
      <c r="G27" s="185"/>
      <c r="H27" s="185"/>
      <c r="L27" s="80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7"/>
      <c r="E29" s="47"/>
      <c r="F29" s="47"/>
      <c r="G29" s="47"/>
      <c r="H29" s="47"/>
      <c r="I29" s="47"/>
      <c r="J29" s="47"/>
      <c r="K29" s="47"/>
      <c r="L29" s="26"/>
    </row>
    <row r="30" spans="2:12" s="1" customFormat="1" ht="25.35" customHeight="1">
      <c r="B30" s="26"/>
      <c r="D30" s="81" t="s">
        <v>31</v>
      </c>
      <c r="J30" s="60">
        <f>ROUND(J135,2)</f>
        <v>0</v>
      </c>
      <c r="L30" s="26"/>
    </row>
    <row r="31" spans="2:12" s="1" customFormat="1" ht="6.95" customHeight="1">
      <c r="B31" s="26"/>
      <c r="D31" s="47"/>
      <c r="E31" s="47"/>
      <c r="F31" s="47"/>
      <c r="G31" s="47"/>
      <c r="H31" s="47"/>
      <c r="I31" s="47"/>
      <c r="J31" s="47"/>
      <c r="K31" s="47"/>
      <c r="L31" s="26"/>
    </row>
    <row r="32" spans="2:12" s="1" customFormat="1" ht="14.45" customHeight="1">
      <c r="B32" s="26"/>
      <c r="F32" s="29" t="s">
        <v>33</v>
      </c>
      <c r="I32" s="29" t="s">
        <v>32</v>
      </c>
      <c r="J32" s="29" t="s">
        <v>34</v>
      </c>
      <c r="L32" s="26"/>
    </row>
    <row r="33" spans="2:12" s="1" customFormat="1" ht="14.45" customHeight="1">
      <c r="B33" s="26"/>
      <c r="D33" s="82" t="s">
        <v>35</v>
      </c>
      <c r="E33" s="23" t="s">
        <v>36</v>
      </c>
      <c r="F33" s="83">
        <f>ROUND((SUM(BE135:BE291)),2)</f>
        <v>0</v>
      </c>
      <c r="I33" s="84">
        <v>0.21</v>
      </c>
      <c r="J33" s="83">
        <f>ROUND(((SUM(BE135:BE291))*I33),2)</f>
        <v>0</v>
      </c>
      <c r="L33" s="26"/>
    </row>
    <row r="34" spans="2:12" s="1" customFormat="1" ht="14.45" customHeight="1">
      <c r="B34" s="26"/>
      <c r="E34" s="23" t="s">
        <v>37</v>
      </c>
      <c r="F34" s="83">
        <f>ROUND((SUM(BF135:BF291)),2)</f>
        <v>0</v>
      </c>
      <c r="I34" s="84">
        <v>0.15</v>
      </c>
      <c r="J34" s="83">
        <f>ROUND(((SUM(BF135:BF291))*I34),2)</f>
        <v>0</v>
      </c>
      <c r="L34" s="26"/>
    </row>
    <row r="35" spans="2:12" s="1" customFormat="1" ht="14.45" customHeight="1" hidden="1">
      <c r="B35" s="26"/>
      <c r="E35" s="23" t="s">
        <v>38</v>
      </c>
      <c r="F35" s="83">
        <f>ROUND((SUM(BG135:BG291)),2)</f>
        <v>0</v>
      </c>
      <c r="I35" s="84">
        <v>0.21</v>
      </c>
      <c r="J35" s="83">
        <f>0</f>
        <v>0</v>
      </c>
      <c r="L35" s="26"/>
    </row>
    <row r="36" spans="2:12" s="1" customFormat="1" ht="14.45" customHeight="1" hidden="1">
      <c r="B36" s="26"/>
      <c r="E36" s="23" t="s">
        <v>39</v>
      </c>
      <c r="F36" s="83">
        <f>ROUND((SUM(BH135:BH291)),2)</f>
        <v>0</v>
      </c>
      <c r="I36" s="84">
        <v>0.15</v>
      </c>
      <c r="J36" s="83">
        <f>0</f>
        <v>0</v>
      </c>
      <c r="L36" s="26"/>
    </row>
    <row r="37" spans="2:12" s="1" customFormat="1" ht="14.45" customHeight="1" hidden="1">
      <c r="B37" s="26"/>
      <c r="E37" s="23" t="s">
        <v>40</v>
      </c>
      <c r="F37" s="83">
        <f>ROUND((SUM(BI135:BI291)),2)</f>
        <v>0</v>
      </c>
      <c r="I37" s="84">
        <v>0</v>
      </c>
      <c r="J37" s="83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5"/>
      <c r="D39" s="86" t="s">
        <v>41</v>
      </c>
      <c r="E39" s="51"/>
      <c r="F39" s="51"/>
      <c r="G39" s="87" t="s">
        <v>42</v>
      </c>
      <c r="H39" s="88" t="s">
        <v>43</v>
      </c>
      <c r="I39" s="51"/>
      <c r="J39" s="89">
        <f>SUM(J30:J37)</f>
        <v>0</v>
      </c>
      <c r="K39" s="90"/>
      <c r="L39" s="26"/>
    </row>
    <row r="40" spans="2:12" s="1" customFormat="1" ht="14.45" customHeight="1">
      <c r="B40" s="26"/>
      <c r="L40" s="26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6"/>
      <c r="D50" s="35" t="s">
        <v>44</v>
      </c>
      <c r="E50" s="36"/>
      <c r="F50" s="36"/>
      <c r="G50" s="35" t="s">
        <v>45</v>
      </c>
      <c r="H50" s="36"/>
      <c r="I50" s="36"/>
      <c r="J50" s="36"/>
      <c r="K50" s="36"/>
      <c r="L50" s="2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.75">
      <c r="B61" s="26"/>
      <c r="D61" s="37" t="s">
        <v>46</v>
      </c>
      <c r="E61" s="28"/>
      <c r="F61" s="91" t="s">
        <v>47</v>
      </c>
      <c r="G61" s="37" t="s">
        <v>46</v>
      </c>
      <c r="H61" s="28"/>
      <c r="I61" s="28"/>
      <c r="J61" s="92" t="s">
        <v>47</v>
      </c>
      <c r="K61" s="28"/>
      <c r="L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.75">
      <c r="B65" s="26"/>
      <c r="D65" s="35" t="s">
        <v>48</v>
      </c>
      <c r="E65" s="36"/>
      <c r="F65" s="36"/>
      <c r="G65" s="35" t="s">
        <v>49</v>
      </c>
      <c r="H65" s="36"/>
      <c r="I65" s="36"/>
      <c r="J65" s="36"/>
      <c r="K65" s="36"/>
      <c r="L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.75">
      <c r="B76" s="26"/>
      <c r="D76" s="37" t="s">
        <v>46</v>
      </c>
      <c r="E76" s="28"/>
      <c r="F76" s="91" t="s">
        <v>47</v>
      </c>
      <c r="G76" s="37" t="s">
        <v>46</v>
      </c>
      <c r="H76" s="28"/>
      <c r="I76" s="28"/>
      <c r="J76" s="92" t="s">
        <v>47</v>
      </c>
      <c r="K76" s="28"/>
      <c r="L76" s="26"/>
    </row>
    <row r="77" spans="2:12" s="1" customFormat="1" ht="14.4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26"/>
    </row>
    <row r="81" spans="2:12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26"/>
    </row>
    <row r="82" spans="2:12" s="1" customFormat="1" ht="24.95" customHeight="1">
      <c r="B82" s="26"/>
      <c r="C82" s="18" t="s">
        <v>85</v>
      </c>
      <c r="L82" s="26"/>
    </row>
    <row r="83" spans="2:12" s="1" customFormat="1" ht="6.95" customHeight="1">
      <c r="B83" s="26"/>
      <c r="L83" s="26"/>
    </row>
    <row r="84" spans="2:12" s="1" customFormat="1" ht="12" customHeight="1">
      <c r="B84" s="26"/>
      <c r="C84" s="23" t="s">
        <v>14</v>
      </c>
      <c r="L84" s="26"/>
    </row>
    <row r="85" spans="2:12" s="1" customFormat="1" ht="16.5" customHeight="1">
      <c r="B85" s="26"/>
      <c r="E85" s="197" t="str">
        <f>E7</f>
        <v>Oprava havarijního stavu zdroje tepla čp 623 Masarykova, Rychnov nad Kněžnou</v>
      </c>
      <c r="F85" s="198"/>
      <c r="G85" s="198"/>
      <c r="H85" s="198"/>
      <c r="L85" s="26"/>
    </row>
    <row r="86" spans="2:12" s="1" customFormat="1" ht="12" customHeight="1">
      <c r="B86" s="26"/>
      <c r="C86" s="23" t="s">
        <v>83</v>
      </c>
      <c r="L86" s="26"/>
    </row>
    <row r="87" spans="2:12" s="1" customFormat="1" ht="16.5" customHeight="1">
      <c r="B87" s="26"/>
      <c r="E87" s="162" t="str">
        <f>E9</f>
        <v>01 - Zdroj tepla</v>
      </c>
      <c r="F87" s="196"/>
      <c r="G87" s="196"/>
      <c r="H87" s="196"/>
      <c r="L87" s="26"/>
    </row>
    <row r="88" spans="2:12" s="1" customFormat="1" ht="6.95" customHeight="1">
      <c r="B88" s="26"/>
      <c r="L88" s="26"/>
    </row>
    <row r="89" spans="2:12" s="1" customFormat="1" ht="12" customHeight="1">
      <c r="B89" s="26"/>
      <c r="C89" s="23" t="s">
        <v>18</v>
      </c>
      <c r="F89" s="21" t="str">
        <f>F12</f>
        <v>Masarykova 623, Rychnov nad Kněžnou</v>
      </c>
      <c r="I89" s="23" t="s">
        <v>20</v>
      </c>
      <c r="J89" s="46">
        <f>IF(J12="","",J12)</f>
        <v>43585</v>
      </c>
      <c r="L89" s="26"/>
    </row>
    <row r="90" spans="2:12" s="1" customFormat="1" ht="6.95" customHeight="1">
      <c r="B90" s="26"/>
      <c r="L90" s="26"/>
    </row>
    <row r="91" spans="2:12" s="1" customFormat="1" ht="15.2" customHeight="1">
      <c r="B91" s="26"/>
      <c r="C91" s="23" t="s">
        <v>21</v>
      </c>
      <c r="F91" s="21" t="str">
        <f>E15</f>
        <v>VOŠ a SPŠ Rychnov nad Kněžnou, U Stadionu 1166</v>
      </c>
      <c r="I91" s="23" t="s">
        <v>27</v>
      </c>
      <c r="J91" s="24" t="str">
        <f>E21</f>
        <v xml:space="preserve"> </v>
      </c>
      <c r="L91" s="26"/>
    </row>
    <row r="92" spans="2:12" s="1" customFormat="1" ht="15.2" customHeight="1">
      <c r="B92" s="26"/>
      <c r="C92" s="23" t="s">
        <v>25</v>
      </c>
      <c r="F92" s="21" t="str">
        <f>IF(E18="","",E18)</f>
        <v xml:space="preserve"> </v>
      </c>
      <c r="I92" s="23" t="s">
        <v>29</v>
      </c>
      <c r="J92" s="24" t="str">
        <f>E24</f>
        <v xml:space="preserve"> </v>
      </c>
      <c r="L92" s="26"/>
    </row>
    <row r="93" spans="2:12" s="1" customFormat="1" ht="10.35" customHeight="1">
      <c r="B93" s="26"/>
      <c r="L93" s="26"/>
    </row>
    <row r="94" spans="2:12" s="1" customFormat="1" ht="29.25" customHeight="1">
      <c r="B94" s="26"/>
      <c r="C94" s="93" t="s">
        <v>86</v>
      </c>
      <c r="D94" s="85"/>
      <c r="E94" s="85"/>
      <c r="F94" s="85"/>
      <c r="G94" s="85"/>
      <c r="H94" s="85"/>
      <c r="I94" s="85"/>
      <c r="J94" s="94" t="s">
        <v>87</v>
      </c>
      <c r="K94" s="85"/>
      <c r="L94" s="26"/>
    </row>
    <row r="95" spans="2:12" s="1" customFormat="1" ht="10.35" customHeight="1">
      <c r="B95" s="26"/>
      <c r="L95" s="26"/>
    </row>
    <row r="96" spans="2:47" s="1" customFormat="1" ht="22.9" customHeight="1">
      <c r="B96" s="26"/>
      <c r="C96" s="95" t="s">
        <v>88</v>
      </c>
      <c r="J96" s="60">
        <f>J135</f>
        <v>0</v>
      </c>
      <c r="L96" s="26"/>
      <c r="AU96" s="14" t="s">
        <v>89</v>
      </c>
    </row>
    <row r="97" spans="2:12" s="8" customFormat="1" ht="24.95" customHeight="1">
      <c r="B97" s="96"/>
      <c r="D97" s="97" t="s">
        <v>90</v>
      </c>
      <c r="E97" s="98"/>
      <c r="F97" s="98"/>
      <c r="G97" s="98"/>
      <c r="H97" s="98"/>
      <c r="I97" s="98"/>
      <c r="J97" s="99">
        <f>J136</f>
        <v>0</v>
      </c>
      <c r="L97" s="96"/>
    </row>
    <row r="98" spans="2:12" s="9" customFormat="1" ht="19.9" customHeight="1">
      <c r="B98" s="100"/>
      <c r="D98" s="101" t="s">
        <v>91</v>
      </c>
      <c r="E98" s="102"/>
      <c r="F98" s="102"/>
      <c r="G98" s="102"/>
      <c r="H98" s="102"/>
      <c r="I98" s="102"/>
      <c r="J98" s="103">
        <f>J137</f>
        <v>0</v>
      </c>
      <c r="L98" s="100"/>
    </row>
    <row r="99" spans="2:12" s="9" customFormat="1" ht="19.9" customHeight="1">
      <c r="B99" s="100"/>
      <c r="D99" s="101" t="s">
        <v>92</v>
      </c>
      <c r="E99" s="102"/>
      <c r="F99" s="102"/>
      <c r="G99" s="102"/>
      <c r="H99" s="102"/>
      <c r="I99" s="102"/>
      <c r="J99" s="103">
        <f>J146</f>
        <v>0</v>
      </c>
      <c r="L99" s="100"/>
    </row>
    <row r="100" spans="2:12" s="9" customFormat="1" ht="19.9" customHeight="1">
      <c r="B100" s="100"/>
      <c r="D100" s="101" t="s">
        <v>93</v>
      </c>
      <c r="E100" s="102"/>
      <c r="F100" s="102"/>
      <c r="G100" s="102"/>
      <c r="H100" s="102"/>
      <c r="I100" s="102"/>
      <c r="J100" s="103">
        <f>J155</f>
        <v>0</v>
      </c>
      <c r="L100" s="100"/>
    </row>
    <row r="101" spans="2:12" s="9" customFormat="1" ht="19.9" customHeight="1">
      <c r="B101" s="100"/>
      <c r="D101" s="101" t="s">
        <v>94</v>
      </c>
      <c r="E101" s="102"/>
      <c r="F101" s="102"/>
      <c r="G101" s="102"/>
      <c r="H101" s="102"/>
      <c r="I101" s="102"/>
      <c r="J101" s="103">
        <f>J159</f>
        <v>0</v>
      </c>
      <c r="L101" s="100"/>
    </row>
    <row r="102" spans="2:12" s="9" customFormat="1" ht="19.9" customHeight="1">
      <c r="B102" s="100"/>
      <c r="D102" s="101" t="s">
        <v>95</v>
      </c>
      <c r="E102" s="102"/>
      <c r="F102" s="102"/>
      <c r="G102" s="102"/>
      <c r="H102" s="102"/>
      <c r="I102" s="102"/>
      <c r="J102" s="103">
        <f>J163</f>
        <v>0</v>
      </c>
      <c r="L102" s="100"/>
    </row>
    <row r="103" spans="2:12" s="9" customFormat="1" ht="19.9" customHeight="1">
      <c r="B103" s="100"/>
      <c r="D103" s="101" t="s">
        <v>96</v>
      </c>
      <c r="E103" s="102"/>
      <c r="F103" s="102"/>
      <c r="G103" s="102"/>
      <c r="H103" s="102"/>
      <c r="I103" s="102"/>
      <c r="J103" s="103">
        <f>J169</f>
        <v>0</v>
      </c>
      <c r="L103" s="100"/>
    </row>
    <row r="104" spans="2:12" s="8" customFormat="1" ht="24.95" customHeight="1">
      <c r="B104" s="96"/>
      <c r="D104" s="97" t="s">
        <v>97</v>
      </c>
      <c r="E104" s="98"/>
      <c r="F104" s="98"/>
      <c r="G104" s="98"/>
      <c r="H104" s="98"/>
      <c r="I104" s="98"/>
      <c r="J104" s="99">
        <f>J171</f>
        <v>0</v>
      </c>
      <c r="L104" s="96"/>
    </row>
    <row r="105" spans="2:12" s="9" customFormat="1" ht="19.9" customHeight="1">
      <c r="B105" s="100"/>
      <c r="D105" s="101" t="s">
        <v>98</v>
      </c>
      <c r="E105" s="102"/>
      <c r="F105" s="102"/>
      <c r="G105" s="102"/>
      <c r="H105" s="102"/>
      <c r="I105" s="102"/>
      <c r="J105" s="103">
        <f>J172</f>
        <v>0</v>
      </c>
      <c r="L105" s="100"/>
    </row>
    <row r="106" spans="2:12" s="9" customFormat="1" ht="19.9" customHeight="1">
      <c r="B106" s="100"/>
      <c r="D106" s="101" t="s">
        <v>99</v>
      </c>
      <c r="E106" s="102"/>
      <c r="F106" s="102"/>
      <c r="G106" s="102"/>
      <c r="H106" s="102"/>
      <c r="I106" s="102"/>
      <c r="J106" s="103">
        <f>J175</f>
        <v>0</v>
      </c>
      <c r="L106" s="100"/>
    </row>
    <row r="107" spans="2:12" s="9" customFormat="1" ht="19.9" customHeight="1">
      <c r="B107" s="100"/>
      <c r="D107" s="101" t="s">
        <v>100</v>
      </c>
      <c r="E107" s="102"/>
      <c r="F107" s="102"/>
      <c r="G107" s="102"/>
      <c r="H107" s="102"/>
      <c r="I107" s="102"/>
      <c r="J107" s="103">
        <f>J182</f>
        <v>0</v>
      </c>
      <c r="L107" s="100"/>
    </row>
    <row r="108" spans="2:12" s="9" customFormat="1" ht="19.9" customHeight="1">
      <c r="B108" s="100"/>
      <c r="D108" s="101" t="s">
        <v>101</v>
      </c>
      <c r="E108" s="102"/>
      <c r="F108" s="102"/>
      <c r="G108" s="102"/>
      <c r="H108" s="102"/>
      <c r="I108" s="102"/>
      <c r="J108" s="103">
        <f>J188</f>
        <v>0</v>
      </c>
      <c r="L108" s="100"/>
    </row>
    <row r="109" spans="2:12" s="9" customFormat="1" ht="19.9" customHeight="1">
      <c r="B109" s="100"/>
      <c r="D109" s="101" t="s">
        <v>102</v>
      </c>
      <c r="E109" s="102"/>
      <c r="F109" s="102"/>
      <c r="G109" s="102"/>
      <c r="H109" s="102"/>
      <c r="I109" s="102"/>
      <c r="J109" s="103">
        <f>J193</f>
        <v>0</v>
      </c>
      <c r="L109" s="100"/>
    </row>
    <row r="110" spans="2:12" s="9" customFormat="1" ht="19.9" customHeight="1">
      <c r="B110" s="100"/>
      <c r="D110" s="101" t="s">
        <v>103</v>
      </c>
      <c r="E110" s="102"/>
      <c r="F110" s="102"/>
      <c r="G110" s="102"/>
      <c r="H110" s="102"/>
      <c r="I110" s="102"/>
      <c r="J110" s="103">
        <f>J203</f>
        <v>0</v>
      </c>
      <c r="L110" s="100"/>
    </row>
    <row r="111" spans="2:12" s="9" customFormat="1" ht="19.9" customHeight="1">
      <c r="B111" s="100"/>
      <c r="D111" s="101" t="s">
        <v>104</v>
      </c>
      <c r="E111" s="102"/>
      <c r="F111" s="102"/>
      <c r="G111" s="102"/>
      <c r="H111" s="102"/>
      <c r="I111" s="102"/>
      <c r="J111" s="103">
        <f>J224</f>
        <v>0</v>
      </c>
      <c r="L111" s="100"/>
    </row>
    <row r="112" spans="2:12" s="9" customFormat="1" ht="19.9" customHeight="1">
      <c r="B112" s="100"/>
      <c r="D112" s="101" t="s">
        <v>105</v>
      </c>
      <c r="E112" s="102"/>
      <c r="F112" s="102"/>
      <c r="G112" s="102"/>
      <c r="H112" s="102"/>
      <c r="I112" s="102"/>
      <c r="J112" s="103">
        <f>J234</f>
        <v>0</v>
      </c>
      <c r="L112" s="100"/>
    </row>
    <row r="113" spans="2:12" s="9" customFormat="1" ht="19.9" customHeight="1">
      <c r="B113" s="100"/>
      <c r="D113" s="101" t="s">
        <v>106</v>
      </c>
      <c r="E113" s="102"/>
      <c r="F113" s="102"/>
      <c r="G113" s="102"/>
      <c r="H113" s="102"/>
      <c r="I113" s="102"/>
      <c r="J113" s="103">
        <f>J249</f>
        <v>0</v>
      </c>
      <c r="L113" s="100"/>
    </row>
    <row r="114" spans="2:12" s="8" customFormat="1" ht="24.95" customHeight="1">
      <c r="B114" s="96"/>
      <c r="D114" s="97" t="s">
        <v>107</v>
      </c>
      <c r="E114" s="98"/>
      <c r="F114" s="98"/>
      <c r="G114" s="98"/>
      <c r="H114" s="98"/>
      <c r="I114" s="98"/>
      <c r="J114" s="99">
        <f>J265</f>
        <v>0</v>
      </c>
      <c r="L114" s="96"/>
    </row>
    <row r="115" spans="2:12" s="8" customFormat="1" ht="24.95" customHeight="1">
      <c r="B115" s="96"/>
      <c r="D115" s="97" t="s">
        <v>108</v>
      </c>
      <c r="E115" s="98"/>
      <c r="F115" s="98"/>
      <c r="G115" s="98"/>
      <c r="H115" s="98"/>
      <c r="I115" s="98"/>
      <c r="J115" s="99">
        <f>J275</f>
        <v>0</v>
      </c>
      <c r="L115" s="96"/>
    </row>
    <row r="116" spans="2:12" s="1" customFormat="1" ht="21.75" customHeight="1">
      <c r="B116" s="26"/>
      <c r="L116" s="26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26"/>
    </row>
    <row r="121" spans="2:12" s="1" customFormat="1" ht="6.95" customHeight="1"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26"/>
    </row>
    <row r="122" spans="2:12" s="1" customFormat="1" ht="24.95" customHeight="1">
      <c r="B122" s="26"/>
      <c r="C122" s="18" t="s">
        <v>109</v>
      </c>
      <c r="L122" s="26"/>
    </row>
    <row r="123" spans="2:12" s="1" customFormat="1" ht="6.95" customHeight="1">
      <c r="B123" s="26"/>
      <c r="L123" s="26"/>
    </row>
    <row r="124" spans="2:12" s="1" customFormat="1" ht="12" customHeight="1">
      <c r="B124" s="26"/>
      <c r="C124" s="23" t="s">
        <v>14</v>
      </c>
      <c r="L124" s="26"/>
    </row>
    <row r="125" spans="2:12" s="1" customFormat="1" ht="16.5" customHeight="1">
      <c r="B125" s="26"/>
      <c r="E125" s="197" t="str">
        <f>E7</f>
        <v>Oprava havarijního stavu zdroje tepla čp 623 Masarykova, Rychnov nad Kněžnou</v>
      </c>
      <c r="F125" s="198"/>
      <c r="G125" s="198"/>
      <c r="H125" s="198"/>
      <c r="L125" s="26"/>
    </row>
    <row r="126" spans="2:12" s="1" customFormat="1" ht="12" customHeight="1">
      <c r="B126" s="26"/>
      <c r="C126" s="23" t="s">
        <v>83</v>
      </c>
      <c r="L126" s="26"/>
    </row>
    <row r="127" spans="2:12" s="1" customFormat="1" ht="16.5" customHeight="1">
      <c r="B127" s="26"/>
      <c r="E127" s="162" t="str">
        <f>E9</f>
        <v>01 - Zdroj tepla</v>
      </c>
      <c r="F127" s="196"/>
      <c r="G127" s="196"/>
      <c r="H127" s="196"/>
      <c r="L127" s="26"/>
    </row>
    <row r="128" spans="2:12" s="1" customFormat="1" ht="6.95" customHeight="1">
      <c r="B128" s="26"/>
      <c r="L128" s="26"/>
    </row>
    <row r="129" spans="2:12" s="1" customFormat="1" ht="12" customHeight="1">
      <c r="B129" s="26"/>
      <c r="C129" s="23" t="s">
        <v>18</v>
      </c>
      <c r="F129" s="21" t="str">
        <f>F12</f>
        <v>Masarykova 623, Rychnov nad Kněžnou</v>
      </c>
      <c r="I129" s="23" t="s">
        <v>20</v>
      </c>
      <c r="J129" s="46">
        <f>IF(J12="","",J12)</f>
        <v>43585</v>
      </c>
      <c r="L129" s="26"/>
    </row>
    <row r="130" spans="2:12" s="1" customFormat="1" ht="6.95" customHeight="1">
      <c r="B130" s="26"/>
      <c r="L130" s="26"/>
    </row>
    <row r="131" spans="2:12" s="1" customFormat="1" ht="15.2" customHeight="1">
      <c r="B131" s="26"/>
      <c r="C131" s="23" t="s">
        <v>21</v>
      </c>
      <c r="F131" s="21" t="str">
        <f>E15</f>
        <v>VOŠ a SPŠ Rychnov nad Kněžnou, U Stadionu 1166</v>
      </c>
      <c r="I131" s="23" t="s">
        <v>27</v>
      </c>
      <c r="J131" s="24" t="str">
        <f>E21</f>
        <v xml:space="preserve"> </v>
      </c>
      <c r="L131" s="26"/>
    </row>
    <row r="132" spans="2:12" s="1" customFormat="1" ht="15.2" customHeight="1">
      <c r="B132" s="26"/>
      <c r="C132" s="23" t="s">
        <v>25</v>
      </c>
      <c r="F132" s="21" t="str">
        <f>IF(E18="","",E18)</f>
        <v xml:space="preserve"> </v>
      </c>
      <c r="I132" s="23" t="s">
        <v>29</v>
      </c>
      <c r="J132" s="24" t="str">
        <f>E24</f>
        <v xml:space="preserve"> </v>
      </c>
      <c r="L132" s="26"/>
    </row>
    <row r="133" spans="2:12" s="1" customFormat="1" ht="10.35" customHeight="1">
      <c r="B133" s="26"/>
      <c r="L133" s="26"/>
    </row>
    <row r="134" spans="2:20" s="10" customFormat="1" ht="29.25" customHeight="1">
      <c r="B134" s="104"/>
      <c r="C134" s="105" t="s">
        <v>110</v>
      </c>
      <c r="D134" s="106" t="s">
        <v>56</v>
      </c>
      <c r="E134" s="106" t="s">
        <v>52</v>
      </c>
      <c r="F134" s="106" t="s">
        <v>53</v>
      </c>
      <c r="G134" s="106" t="s">
        <v>111</v>
      </c>
      <c r="H134" s="106" t="s">
        <v>112</v>
      </c>
      <c r="I134" s="106" t="s">
        <v>113</v>
      </c>
      <c r="J134" s="107" t="s">
        <v>87</v>
      </c>
      <c r="K134" s="108" t="s">
        <v>114</v>
      </c>
      <c r="L134" s="104"/>
      <c r="M134" s="53" t="s">
        <v>1</v>
      </c>
      <c r="N134" s="54" t="s">
        <v>35</v>
      </c>
      <c r="O134" s="54" t="s">
        <v>115</v>
      </c>
      <c r="P134" s="54" t="s">
        <v>116</v>
      </c>
      <c r="Q134" s="54" t="s">
        <v>117</v>
      </c>
      <c r="R134" s="54" t="s">
        <v>118</v>
      </c>
      <c r="S134" s="54" t="s">
        <v>119</v>
      </c>
      <c r="T134" s="55" t="s">
        <v>120</v>
      </c>
    </row>
    <row r="135" spans="2:63" s="1" customFormat="1" ht="22.9" customHeight="1">
      <c r="B135" s="26"/>
      <c r="C135" s="58" t="s">
        <v>121</v>
      </c>
      <c r="J135" s="109">
        <f>BK135</f>
        <v>0</v>
      </c>
      <c r="L135" s="26"/>
      <c r="M135" s="56"/>
      <c r="N135" s="47"/>
      <c r="O135" s="47"/>
      <c r="P135" s="110">
        <f>P136+P171+P265+P275</f>
        <v>989.475728</v>
      </c>
      <c r="Q135" s="47"/>
      <c r="R135" s="110">
        <f>R136+R171+R265+R275</f>
        <v>32.32375056</v>
      </c>
      <c r="S135" s="47"/>
      <c r="T135" s="111">
        <f>T136+T171+T265+T275</f>
        <v>14.850000000000001</v>
      </c>
      <c r="AT135" s="14" t="s">
        <v>70</v>
      </c>
      <c r="AU135" s="14" t="s">
        <v>89</v>
      </c>
      <c r="BK135" s="112">
        <f>BK136+BK171+BK265+BK275</f>
        <v>0</v>
      </c>
    </row>
    <row r="136" spans="2:63" s="11" customFormat="1" ht="25.9" customHeight="1">
      <c r="B136" s="113"/>
      <c r="D136" s="114" t="s">
        <v>70</v>
      </c>
      <c r="E136" s="115" t="s">
        <v>122</v>
      </c>
      <c r="F136" s="115" t="s">
        <v>123</v>
      </c>
      <c r="J136" s="116">
        <f>BK136</f>
        <v>0</v>
      </c>
      <c r="L136" s="113"/>
      <c r="M136" s="117"/>
      <c r="N136" s="118"/>
      <c r="O136" s="118"/>
      <c r="P136" s="119">
        <f>P137+P146+P155+P159+P163+P169</f>
        <v>454.70472800000005</v>
      </c>
      <c r="Q136" s="118"/>
      <c r="R136" s="119">
        <f>R137+R146+R155+R159+R163+R169</f>
        <v>30.738710559999998</v>
      </c>
      <c r="S136" s="118"/>
      <c r="T136" s="120">
        <f>T137+T146+T155+T159+T163+T169</f>
        <v>14.850000000000001</v>
      </c>
      <c r="AR136" s="114" t="s">
        <v>79</v>
      </c>
      <c r="AT136" s="121" t="s">
        <v>70</v>
      </c>
      <c r="AU136" s="121" t="s">
        <v>71</v>
      </c>
      <c r="AY136" s="114" t="s">
        <v>124</v>
      </c>
      <c r="BK136" s="122">
        <f>BK137+BK146+BK155+BK159+BK163+BK169</f>
        <v>0</v>
      </c>
    </row>
    <row r="137" spans="2:63" s="11" customFormat="1" ht="22.9" customHeight="1">
      <c r="B137" s="113"/>
      <c r="D137" s="114" t="s">
        <v>70</v>
      </c>
      <c r="E137" s="123" t="s">
        <v>81</v>
      </c>
      <c r="F137" s="123" t="s">
        <v>125</v>
      </c>
      <c r="J137" s="124">
        <f>BK137</f>
        <v>0</v>
      </c>
      <c r="L137" s="113"/>
      <c r="M137" s="117"/>
      <c r="N137" s="118"/>
      <c r="O137" s="118"/>
      <c r="P137" s="119">
        <f>SUM(P138:P145)</f>
        <v>21.44472</v>
      </c>
      <c r="Q137" s="118"/>
      <c r="R137" s="119">
        <f>SUM(R138:R145)</f>
        <v>12.836552399999999</v>
      </c>
      <c r="S137" s="118"/>
      <c r="T137" s="120">
        <f>SUM(T138:T145)</f>
        <v>0</v>
      </c>
      <c r="AR137" s="114" t="s">
        <v>79</v>
      </c>
      <c r="AT137" s="121" t="s">
        <v>70</v>
      </c>
      <c r="AU137" s="121" t="s">
        <v>79</v>
      </c>
      <c r="AY137" s="114" t="s">
        <v>124</v>
      </c>
      <c r="BK137" s="122">
        <f>SUM(BK138:BK145)</f>
        <v>0</v>
      </c>
    </row>
    <row r="138" spans="2:65" s="1" customFormat="1" ht="16.5" customHeight="1">
      <c r="B138" s="125"/>
      <c r="C138" s="126" t="s">
        <v>79</v>
      </c>
      <c r="D138" s="126" t="s">
        <v>126</v>
      </c>
      <c r="E138" s="127" t="s">
        <v>127</v>
      </c>
      <c r="F138" s="128" t="s">
        <v>128</v>
      </c>
      <c r="G138" s="129" t="s">
        <v>129</v>
      </c>
      <c r="H138" s="130">
        <v>15</v>
      </c>
      <c r="I138" s="131"/>
      <c r="J138" s="131">
        <f>ROUND(I138*H138,2)</f>
        <v>0</v>
      </c>
      <c r="K138" s="128" t="s">
        <v>1</v>
      </c>
      <c r="L138" s="26"/>
      <c r="M138" s="132" t="s">
        <v>1</v>
      </c>
      <c r="N138" s="133" t="s">
        <v>36</v>
      </c>
      <c r="O138" s="134">
        <v>0.985</v>
      </c>
      <c r="P138" s="134">
        <f>O138*H138</f>
        <v>14.775</v>
      </c>
      <c r="Q138" s="134">
        <v>0</v>
      </c>
      <c r="R138" s="134">
        <f>Q138*H138</f>
        <v>0</v>
      </c>
      <c r="S138" s="134">
        <v>0</v>
      </c>
      <c r="T138" s="135">
        <f>S138*H138</f>
        <v>0</v>
      </c>
      <c r="AR138" s="136" t="s">
        <v>130</v>
      </c>
      <c r="AT138" s="136" t="s">
        <v>126</v>
      </c>
      <c r="AU138" s="136" t="s">
        <v>81</v>
      </c>
      <c r="AY138" s="14" t="s">
        <v>124</v>
      </c>
      <c r="BE138" s="137">
        <f>IF(N138="základní",J138,0)</f>
        <v>0</v>
      </c>
      <c r="BF138" s="137">
        <f>IF(N138="snížená",J138,0)</f>
        <v>0</v>
      </c>
      <c r="BG138" s="137">
        <f>IF(N138="zákl. přenesená",J138,0)</f>
        <v>0</v>
      </c>
      <c r="BH138" s="137">
        <f>IF(N138="sníž. přenesená",J138,0)</f>
        <v>0</v>
      </c>
      <c r="BI138" s="137">
        <f>IF(N138="nulová",J138,0)</f>
        <v>0</v>
      </c>
      <c r="BJ138" s="14" t="s">
        <v>79</v>
      </c>
      <c r="BK138" s="137">
        <f>ROUND(I138*H138,2)</f>
        <v>0</v>
      </c>
      <c r="BL138" s="14" t="s">
        <v>130</v>
      </c>
      <c r="BM138" s="136" t="s">
        <v>131</v>
      </c>
    </row>
    <row r="139" spans="2:51" s="12" customFormat="1" ht="12">
      <c r="B139" s="138"/>
      <c r="D139" s="139" t="s">
        <v>132</v>
      </c>
      <c r="E139" s="140" t="s">
        <v>1</v>
      </c>
      <c r="F139" s="141" t="s">
        <v>8</v>
      </c>
      <c r="H139" s="142">
        <v>15</v>
      </c>
      <c r="L139" s="138"/>
      <c r="M139" s="143"/>
      <c r="N139" s="144"/>
      <c r="O139" s="144"/>
      <c r="P139" s="144"/>
      <c r="Q139" s="144"/>
      <c r="R139" s="144"/>
      <c r="S139" s="144"/>
      <c r="T139" s="145"/>
      <c r="AT139" s="140" t="s">
        <v>132</v>
      </c>
      <c r="AU139" s="140" t="s">
        <v>81</v>
      </c>
      <c r="AV139" s="12" t="s">
        <v>81</v>
      </c>
      <c r="AW139" s="12" t="s">
        <v>28</v>
      </c>
      <c r="AX139" s="12" t="s">
        <v>79</v>
      </c>
      <c r="AY139" s="140" t="s">
        <v>124</v>
      </c>
    </row>
    <row r="140" spans="2:65" s="1" customFormat="1" ht="24" customHeight="1">
      <c r="B140" s="125"/>
      <c r="C140" s="126" t="s">
        <v>81</v>
      </c>
      <c r="D140" s="126" t="s">
        <v>126</v>
      </c>
      <c r="E140" s="127" t="s">
        <v>133</v>
      </c>
      <c r="F140" s="128" t="s">
        <v>134</v>
      </c>
      <c r="G140" s="129" t="s">
        <v>135</v>
      </c>
      <c r="H140" s="130">
        <v>3</v>
      </c>
      <c r="I140" s="131"/>
      <c r="J140" s="131">
        <f>ROUND(I140*H140,2)</f>
        <v>0</v>
      </c>
      <c r="K140" s="128" t="s">
        <v>1</v>
      </c>
      <c r="L140" s="26"/>
      <c r="M140" s="132" t="s">
        <v>1</v>
      </c>
      <c r="N140" s="133" t="s">
        <v>36</v>
      </c>
      <c r="O140" s="134">
        <v>0.985</v>
      </c>
      <c r="P140" s="134">
        <f>O140*H140</f>
        <v>2.955</v>
      </c>
      <c r="Q140" s="134">
        <v>1.98</v>
      </c>
      <c r="R140" s="134">
        <f>Q140*H140</f>
        <v>5.9399999999999995</v>
      </c>
      <c r="S140" s="134">
        <v>0</v>
      </c>
      <c r="T140" s="135">
        <f>S140*H140</f>
        <v>0</v>
      </c>
      <c r="AR140" s="136" t="s">
        <v>130</v>
      </c>
      <c r="AT140" s="136" t="s">
        <v>126</v>
      </c>
      <c r="AU140" s="136" t="s">
        <v>81</v>
      </c>
      <c r="AY140" s="14" t="s">
        <v>124</v>
      </c>
      <c r="BE140" s="137">
        <f>IF(N140="základní",J140,0)</f>
        <v>0</v>
      </c>
      <c r="BF140" s="137">
        <f>IF(N140="snížená",J140,0)</f>
        <v>0</v>
      </c>
      <c r="BG140" s="137">
        <f>IF(N140="zákl. přenesená",J140,0)</f>
        <v>0</v>
      </c>
      <c r="BH140" s="137">
        <f>IF(N140="sníž. přenesená",J140,0)</f>
        <v>0</v>
      </c>
      <c r="BI140" s="137">
        <f>IF(N140="nulová",J140,0)</f>
        <v>0</v>
      </c>
      <c r="BJ140" s="14" t="s">
        <v>79</v>
      </c>
      <c r="BK140" s="137">
        <f>ROUND(I140*H140,2)</f>
        <v>0</v>
      </c>
      <c r="BL140" s="14" t="s">
        <v>130</v>
      </c>
      <c r="BM140" s="136" t="s">
        <v>136</v>
      </c>
    </row>
    <row r="141" spans="2:51" s="12" customFormat="1" ht="12">
      <c r="B141" s="138"/>
      <c r="D141" s="139" t="s">
        <v>132</v>
      </c>
      <c r="E141" s="140" t="s">
        <v>1</v>
      </c>
      <c r="F141" s="141" t="s">
        <v>137</v>
      </c>
      <c r="H141" s="142">
        <v>3</v>
      </c>
      <c r="L141" s="138"/>
      <c r="M141" s="143"/>
      <c r="N141" s="144"/>
      <c r="O141" s="144"/>
      <c r="P141" s="144"/>
      <c r="Q141" s="144"/>
      <c r="R141" s="144"/>
      <c r="S141" s="144"/>
      <c r="T141" s="145"/>
      <c r="AT141" s="140" t="s">
        <v>132</v>
      </c>
      <c r="AU141" s="140" t="s">
        <v>81</v>
      </c>
      <c r="AV141" s="12" t="s">
        <v>81</v>
      </c>
      <c r="AW141" s="12" t="s">
        <v>28</v>
      </c>
      <c r="AX141" s="12" t="s">
        <v>79</v>
      </c>
      <c r="AY141" s="140" t="s">
        <v>124</v>
      </c>
    </row>
    <row r="142" spans="2:65" s="1" customFormat="1" ht="24" customHeight="1">
      <c r="B142" s="125"/>
      <c r="C142" s="126" t="s">
        <v>138</v>
      </c>
      <c r="D142" s="126" t="s">
        <v>126</v>
      </c>
      <c r="E142" s="127" t="s">
        <v>139</v>
      </c>
      <c r="F142" s="128" t="s">
        <v>140</v>
      </c>
      <c r="G142" s="129" t="s">
        <v>135</v>
      </c>
      <c r="H142" s="130">
        <v>3</v>
      </c>
      <c r="I142" s="131"/>
      <c r="J142" s="131">
        <f>ROUND(I142*H142,2)</f>
        <v>0</v>
      </c>
      <c r="K142" s="128" t="s">
        <v>1</v>
      </c>
      <c r="L142" s="26"/>
      <c r="M142" s="132" t="s">
        <v>1</v>
      </c>
      <c r="N142" s="133" t="s">
        <v>36</v>
      </c>
      <c r="O142" s="134">
        <v>0.629</v>
      </c>
      <c r="P142" s="134">
        <f>O142*H142</f>
        <v>1.887</v>
      </c>
      <c r="Q142" s="134">
        <v>2.25634</v>
      </c>
      <c r="R142" s="134">
        <f>Q142*H142</f>
        <v>6.769019999999999</v>
      </c>
      <c r="S142" s="134">
        <v>0</v>
      </c>
      <c r="T142" s="135">
        <f>S142*H142</f>
        <v>0</v>
      </c>
      <c r="AR142" s="136" t="s">
        <v>130</v>
      </c>
      <c r="AT142" s="136" t="s">
        <v>126</v>
      </c>
      <c r="AU142" s="136" t="s">
        <v>81</v>
      </c>
      <c r="AY142" s="14" t="s">
        <v>124</v>
      </c>
      <c r="BE142" s="137">
        <f>IF(N142="základní",J142,0)</f>
        <v>0</v>
      </c>
      <c r="BF142" s="137">
        <f>IF(N142="snížená",J142,0)</f>
        <v>0</v>
      </c>
      <c r="BG142" s="137">
        <f>IF(N142="zákl. přenesená",J142,0)</f>
        <v>0</v>
      </c>
      <c r="BH142" s="137">
        <f>IF(N142="sníž. přenesená",J142,0)</f>
        <v>0</v>
      </c>
      <c r="BI142" s="137">
        <f>IF(N142="nulová",J142,0)</f>
        <v>0</v>
      </c>
      <c r="BJ142" s="14" t="s">
        <v>79</v>
      </c>
      <c r="BK142" s="137">
        <f>ROUND(I142*H142,2)</f>
        <v>0</v>
      </c>
      <c r="BL142" s="14" t="s">
        <v>130</v>
      </c>
      <c r="BM142" s="136" t="s">
        <v>141</v>
      </c>
    </row>
    <row r="143" spans="2:51" s="12" customFormat="1" ht="12">
      <c r="B143" s="138"/>
      <c r="D143" s="139" t="s">
        <v>132</v>
      </c>
      <c r="E143" s="140" t="s">
        <v>1</v>
      </c>
      <c r="F143" s="141" t="s">
        <v>137</v>
      </c>
      <c r="H143" s="142">
        <v>3</v>
      </c>
      <c r="L143" s="138"/>
      <c r="M143" s="143"/>
      <c r="N143" s="144"/>
      <c r="O143" s="144"/>
      <c r="P143" s="144"/>
      <c r="Q143" s="144"/>
      <c r="R143" s="144"/>
      <c r="S143" s="144"/>
      <c r="T143" s="145"/>
      <c r="AT143" s="140" t="s">
        <v>132</v>
      </c>
      <c r="AU143" s="140" t="s">
        <v>81</v>
      </c>
      <c r="AV143" s="12" t="s">
        <v>81</v>
      </c>
      <c r="AW143" s="12" t="s">
        <v>28</v>
      </c>
      <c r="AX143" s="12" t="s">
        <v>79</v>
      </c>
      <c r="AY143" s="140" t="s">
        <v>124</v>
      </c>
    </row>
    <row r="144" spans="2:65" s="1" customFormat="1" ht="16.5" customHeight="1">
      <c r="B144" s="125"/>
      <c r="C144" s="126" t="s">
        <v>130</v>
      </c>
      <c r="D144" s="126" t="s">
        <v>126</v>
      </c>
      <c r="E144" s="127" t="s">
        <v>142</v>
      </c>
      <c r="F144" s="128" t="s">
        <v>143</v>
      </c>
      <c r="G144" s="129" t="s">
        <v>144</v>
      </c>
      <c r="H144" s="130">
        <v>0.12</v>
      </c>
      <c r="I144" s="131"/>
      <c r="J144" s="131">
        <f>ROUND(I144*H144,2)</f>
        <v>0</v>
      </c>
      <c r="K144" s="128" t="s">
        <v>1</v>
      </c>
      <c r="L144" s="26"/>
      <c r="M144" s="132" t="s">
        <v>1</v>
      </c>
      <c r="N144" s="133" t="s">
        <v>36</v>
      </c>
      <c r="O144" s="134">
        <v>15.231</v>
      </c>
      <c r="P144" s="134">
        <f>O144*H144</f>
        <v>1.82772</v>
      </c>
      <c r="Q144" s="134">
        <v>1.06277</v>
      </c>
      <c r="R144" s="134">
        <f>Q144*H144</f>
        <v>0.1275324</v>
      </c>
      <c r="S144" s="134">
        <v>0</v>
      </c>
      <c r="T144" s="135">
        <f>S144*H144</f>
        <v>0</v>
      </c>
      <c r="AR144" s="136" t="s">
        <v>130</v>
      </c>
      <c r="AT144" s="136" t="s">
        <v>126</v>
      </c>
      <c r="AU144" s="136" t="s">
        <v>81</v>
      </c>
      <c r="AY144" s="14" t="s">
        <v>124</v>
      </c>
      <c r="BE144" s="137">
        <f>IF(N144="základní",J144,0)</f>
        <v>0</v>
      </c>
      <c r="BF144" s="137">
        <f>IF(N144="snížená",J144,0)</f>
        <v>0</v>
      </c>
      <c r="BG144" s="137">
        <f>IF(N144="zákl. přenesená",J144,0)</f>
        <v>0</v>
      </c>
      <c r="BH144" s="137">
        <f>IF(N144="sníž. přenesená",J144,0)</f>
        <v>0</v>
      </c>
      <c r="BI144" s="137">
        <f>IF(N144="nulová",J144,0)</f>
        <v>0</v>
      </c>
      <c r="BJ144" s="14" t="s">
        <v>79</v>
      </c>
      <c r="BK144" s="137">
        <f>ROUND(I144*H144,2)</f>
        <v>0</v>
      </c>
      <c r="BL144" s="14" t="s">
        <v>130</v>
      </c>
      <c r="BM144" s="136" t="s">
        <v>145</v>
      </c>
    </row>
    <row r="145" spans="2:51" s="12" customFormat="1" ht="12">
      <c r="B145" s="138"/>
      <c r="D145" s="139" t="s">
        <v>132</v>
      </c>
      <c r="E145" s="140" t="s">
        <v>1</v>
      </c>
      <c r="F145" s="141" t="s">
        <v>146</v>
      </c>
      <c r="H145" s="142">
        <v>0.12</v>
      </c>
      <c r="L145" s="138"/>
      <c r="M145" s="143"/>
      <c r="N145" s="144"/>
      <c r="O145" s="144"/>
      <c r="P145" s="144"/>
      <c r="Q145" s="144"/>
      <c r="R145" s="144"/>
      <c r="S145" s="144"/>
      <c r="T145" s="145"/>
      <c r="AT145" s="140" t="s">
        <v>132</v>
      </c>
      <c r="AU145" s="140" t="s">
        <v>81</v>
      </c>
      <c r="AV145" s="12" t="s">
        <v>81</v>
      </c>
      <c r="AW145" s="12" t="s">
        <v>28</v>
      </c>
      <c r="AX145" s="12" t="s">
        <v>79</v>
      </c>
      <c r="AY145" s="140" t="s">
        <v>124</v>
      </c>
    </row>
    <row r="146" spans="2:63" s="11" customFormat="1" ht="22.9" customHeight="1">
      <c r="B146" s="113"/>
      <c r="D146" s="114" t="s">
        <v>70</v>
      </c>
      <c r="E146" s="123" t="s">
        <v>147</v>
      </c>
      <c r="F146" s="123" t="s">
        <v>148</v>
      </c>
      <c r="J146" s="124">
        <f>BK146</f>
        <v>0</v>
      </c>
      <c r="L146" s="113"/>
      <c r="M146" s="117"/>
      <c r="N146" s="118"/>
      <c r="O146" s="118"/>
      <c r="P146" s="119">
        <f>SUM(P147:P154)</f>
        <v>234.398148</v>
      </c>
      <c r="Q146" s="118"/>
      <c r="R146" s="119">
        <f>SUM(R147:R154)</f>
        <v>17.87315816</v>
      </c>
      <c r="S146" s="118"/>
      <c r="T146" s="120">
        <f>SUM(T147:T154)</f>
        <v>0</v>
      </c>
      <c r="AR146" s="114" t="s">
        <v>79</v>
      </c>
      <c r="AT146" s="121" t="s">
        <v>70</v>
      </c>
      <c r="AU146" s="121" t="s">
        <v>79</v>
      </c>
      <c r="AY146" s="114" t="s">
        <v>124</v>
      </c>
      <c r="BK146" s="122">
        <f>SUM(BK147:BK154)</f>
        <v>0</v>
      </c>
    </row>
    <row r="147" spans="2:65" s="1" customFormat="1" ht="24" customHeight="1">
      <c r="B147" s="125"/>
      <c r="C147" s="126" t="s">
        <v>149</v>
      </c>
      <c r="D147" s="126" t="s">
        <v>126</v>
      </c>
      <c r="E147" s="127" t="s">
        <v>150</v>
      </c>
      <c r="F147" s="128" t="s">
        <v>151</v>
      </c>
      <c r="G147" s="129" t="s">
        <v>135</v>
      </c>
      <c r="H147" s="130">
        <v>0.75</v>
      </c>
      <c r="I147" s="131"/>
      <c r="J147" s="131">
        <f>ROUND(I147*H147,2)</f>
        <v>0</v>
      </c>
      <c r="K147" s="128" t="s">
        <v>1</v>
      </c>
      <c r="L147" s="26"/>
      <c r="M147" s="132" t="s">
        <v>1</v>
      </c>
      <c r="N147" s="133" t="s">
        <v>36</v>
      </c>
      <c r="O147" s="134">
        <v>3.213</v>
      </c>
      <c r="P147" s="134">
        <f>O147*H147</f>
        <v>2.40975</v>
      </c>
      <c r="Q147" s="134">
        <v>2.45329</v>
      </c>
      <c r="R147" s="134">
        <f>Q147*H147</f>
        <v>1.8399675</v>
      </c>
      <c r="S147" s="134">
        <v>0</v>
      </c>
      <c r="T147" s="135">
        <f>S147*H147</f>
        <v>0</v>
      </c>
      <c r="AR147" s="136" t="s">
        <v>130</v>
      </c>
      <c r="AT147" s="136" t="s">
        <v>126</v>
      </c>
      <c r="AU147" s="136" t="s">
        <v>81</v>
      </c>
      <c r="AY147" s="14" t="s">
        <v>124</v>
      </c>
      <c r="BE147" s="137">
        <f>IF(N147="základní",J147,0)</f>
        <v>0</v>
      </c>
      <c r="BF147" s="137">
        <f>IF(N147="snížená",J147,0)</f>
        <v>0</v>
      </c>
      <c r="BG147" s="137">
        <f>IF(N147="zákl. přenesená",J147,0)</f>
        <v>0</v>
      </c>
      <c r="BH147" s="137">
        <f>IF(N147="sníž. přenesená",J147,0)</f>
        <v>0</v>
      </c>
      <c r="BI147" s="137">
        <f>IF(N147="nulová",J147,0)</f>
        <v>0</v>
      </c>
      <c r="BJ147" s="14" t="s">
        <v>79</v>
      </c>
      <c r="BK147" s="137">
        <f>ROUND(I147*H147,2)</f>
        <v>0</v>
      </c>
      <c r="BL147" s="14" t="s">
        <v>130</v>
      </c>
      <c r="BM147" s="136" t="s">
        <v>152</v>
      </c>
    </row>
    <row r="148" spans="2:51" s="12" customFormat="1" ht="12">
      <c r="B148" s="138"/>
      <c r="D148" s="139" t="s">
        <v>132</v>
      </c>
      <c r="E148" s="140" t="s">
        <v>1</v>
      </c>
      <c r="F148" s="141" t="s">
        <v>153</v>
      </c>
      <c r="H148" s="142">
        <v>0.75</v>
      </c>
      <c r="L148" s="138"/>
      <c r="M148" s="143"/>
      <c r="N148" s="144"/>
      <c r="O148" s="144"/>
      <c r="P148" s="144"/>
      <c r="Q148" s="144"/>
      <c r="R148" s="144"/>
      <c r="S148" s="144"/>
      <c r="T148" s="145"/>
      <c r="AT148" s="140" t="s">
        <v>132</v>
      </c>
      <c r="AU148" s="140" t="s">
        <v>81</v>
      </c>
      <c r="AV148" s="12" t="s">
        <v>81</v>
      </c>
      <c r="AW148" s="12" t="s">
        <v>28</v>
      </c>
      <c r="AX148" s="12" t="s">
        <v>79</v>
      </c>
      <c r="AY148" s="140" t="s">
        <v>124</v>
      </c>
    </row>
    <row r="149" spans="2:65" s="1" customFormat="1" ht="24" customHeight="1">
      <c r="B149" s="125"/>
      <c r="C149" s="126" t="s">
        <v>147</v>
      </c>
      <c r="D149" s="126" t="s">
        <v>126</v>
      </c>
      <c r="E149" s="127" t="s">
        <v>154</v>
      </c>
      <c r="F149" s="128" t="s">
        <v>155</v>
      </c>
      <c r="G149" s="129" t="s">
        <v>135</v>
      </c>
      <c r="H149" s="130">
        <v>0.75</v>
      </c>
      <c r="I149" s="131"/>
      <c r="J149" s="131">
        <f>ROUND(I149*H149,2)</f>
        <v>0</v>
      </c>
      <c r="K149" s="128" t="s">
        <v>1</v>
      </c>
      <c r="L149" s="26"/>
      <c r="M149" s="132" t="s">
        <v>1</v>
      </c>
      <c r="N149" s="133" t="s">
        <v>36</v>
      </c>
      <c r="O149" s="134">
        <v>2.7</v>
      </c>
      <c r="P149" s="134">
        <f>O149*H149</f>
        <v>2.0250000000000004</v>
      </c>
      <c r="Q149" s="134">
        <v>0.04</v>
      </c>
      <c r="R149" s="134">
        <f>Q149*H149</f>
        <v>0.03</v>
      </c>
      <c r="S149" s="134">
        <v>0</v>
      </c>
      <c r="T149" s="135">
        <f>S149*H149</f>
        <v>0</v>
      </c>
      <c r="AR149" s="136" t="s">
        <v>130</v>
      </c>
      <c r="AT149" s="136" t="s">
        <v>126</v>
      </c>
      <c r="AU149" s="136" t="s">
        <v>81</v>
      </c>
      <c r="AY149" s="14" t="s">
        <v>124</v>
      </c>
      <c r="BE149" s="137">
        <f>IF(N149="základní",J149,0)</f>
        <v>0</v>
      </c>
      <c r="BF149" s="137">
        <f>IF(N149="snížená",J149,0)</f>
        <v>0</v>
      </c>
      <c r="BG149" s="137">
        <f>IF(N149="zákl. přenesená",J149,0)</f>
        <v>0</v>
      </c>
      <c r="BH149" s="137">
        <f>IF(N149="sníž. přenesená",J149,0)</f>
        <v>0</v>
      </c>
      <c r="BI149" s="137">
        <f>IF(N149="nulová",J149,0)</f>
        <v>0</v>
      </c>
      <c r="BJ149" s="14" t="s">
        <v>79</v>
      </c>
      <c r="BK149" s="137">
        <f>ROUND(I149*H149,2)</f>
        <v>0</v>
      </c>
      <c r="BL149" s="14" t="s">
        <v>130</v>
      </c>
      <c r="BM149" s="136" t="s">
        <v>156</v>
      </c>
    </row>
    <row r="150" spans="2:65" s="1" customFormat="1" ht="24" customHeight="1">
      <c r="B150" s="125"/>
      <c r="C150" s="126" t="s">
        <v>157</v>
      </c>
      <c r="D150" s="126" t="s">
        <v>126</v>
      </c>
      <c r="E150" s="127" t="s">
        <v>158</v>
      </c>
      <c r="F150" s="128" t="s">
        <v>159</v>
      </c>
      <c r="G150" s="129" t="s">
        <v>135</v>
      </c>
      <c r="H150" s="130">
        <v>0.75</v>
      </c>
      <c r="I150" s="131"/>
      <c r="J150" s="131">
        <f>ROUND(I150*H150,2)</f>
        <v>0</v>
      </c>
      <c r="K150" s="128" t="s">
        <v>1</v>
      </c>
      <c r="L150" s="26"/>
      <c r="M150" s="132" t="s">
        <v>1</v>
      </c>
      <c r="N150" s="133" t="s">
        <v>36</v>
      </c>
      <c r="O150" s="134">
        <v>0.82</v>
      </c>
      <c r="P150" s="134">
        <f>O150*H150</f>
        <v>0.615</v>
      </c>
      <c r="Q150" s="134">
        <v>0</v>
      </c>
      <c r="R150" s="134">
        <f>Q150*H150</f>
        <v>0</v>
      </c>
      <c r="S150" s="134">
        <v>0</v>
      </c>
      <c r="T150" s="135">
        <f>S150*H150</f>
        <v>0</v>
      </c>
      <c r="AR150" s="136" t="s">
        <v>130</v>
      </c>
      <c r="AT150" s="136" t="s">
        <v>126</v>
      </c>
      <c r="AU150" s="136" t="s">
        <v>81</v>
      </c>
      <c r="AY150" s="14" t="s">
        <v>124</v>
      </c>
      <c r="BE150" s="137">
        <f>IF(N150="základní",J150,0)</f>
        <v>0</v>
      </c>
      <c r="BF150" s="137">
        <f>IF(N150="snížená",J150,0)</f>
        <v>0</v>
      </c>
      <c r="BG150" s="137">
        <f>IF(N150="zákl. přenesená",J150,0)</f>
        <v>0</v>
      </c>
      <c r="BH150" s="137">
        <f>IF(N150="sníž. přenesená",J150,0)</f>
        <v>0</v>
      </c>
      <c r="BI150" s="137">
        <f>IF(N150="nulová",J150,0)</f>
        <v>0</v>
      </c>
      <c r="BJ150" s="14" t="s">
        <v>79</v>
      </c>
      <c r="BK150" s="137">
        <f>ROUND(I150*H150,2)</f>
        <v>0</v>
      </c>
      <c r="BL150" s="14" t="s">
        <v>130</v>
      </c>
      <c r="BM150" s="136" t="s">
        <v>160</v>
      </c>
    </row>
    <row r="151" spans="2:65" s="1" customFormat="1" ht="16.5" customHeight="1">
      <c r="B151" s="125"/>
      <c r="C151" s="126" t="s">
        <v>161</v>
      </c>
      <c r="D151" s="126" t="s">
        <v>126</v>
      </c>
      <c r="E151" s="127" t="s">
        <v>162</v>
      </c>
      <c r="F151" s="128" t="s">
        <v>163</v>
      </c>
      <c r="G151" s="129" t="s">
        <v>144</v>
      </c>
      <c r="H151" s="130">
        <v>0.058</v>
      </c>
      <c r="I151" s="131"/>
      <c r="J151" s="131">
        <f>ROUND(I151*H151,2)</f>
        <v>0</v>
      </c>
      <c r="K151" s="128" t="s">
        <v>1</v>
      </c>
      <c r="L151" s="26"/>
      <c r="M151" s="132" t="s">
        <v>1</v>
      </c>
      <c r="N151" s="133" t="s">
        <v>36</v>
      </c>
      <c r="O151" s="134">
        <v>15.231</v>
      </c>
      <c r="P151" s="134">
        <f>O151*H151</f>
        <v>0.883398</v>
      </c>
      <c r="Q151" s="134">
        <v>1.06277</v>
      </c>
      <c r="R151" s="134">
        <f>Q151*H151</f>
        <v>0.06164066</v>
      </c>
      <c r="S151" s="134">
        <v>0</v>
      </c>
      <c r="T151" s="135">
        <f>S151*H151</f>
        <v>0</v>
      </c>
      <c r="AR151" s="136" t="s">
        <v>130</v>
      </c>
      <c r="AT151" s="136" t="s">
        <v>126</v>
      </c>
      <c r="AU151" s="136" t="s">
        <v>81</v>
      </c>
      <c r="AY151" s="14" t="s">
        <v>124</v>
      </c>
      <c r="BE151" s="137">
        <f>IF(N151="základní",J151,0)</f>
        <v>0</v>
      </c>
      <c r="BF151" s="137">
        <f>IF(N151="snížená",J151,0)</f>
        <v>0</v>
      </c>
      <c r="BG151" s="137">
        <f>IF(N151="zákl. přenesená",J151,0)</f>
        <v>0</v>
      </c>
      <c r="BH151" s="137">
        <f>IF(N151="sníž. přenesená",J151,0)</f>
        <v>0</v>
      </c>
      <c r="BI151" s="137">
        <f>IF(N151="nulová",J151,0)</f>
        <v>0</v>
      </c>
      <c r="BJ151" s="14" t="s">
        <v>79</v>
      </c>
      <c r="BK151" s="137">
        <f>ROUND(I151*H151,2)</f>
        <v>0</v>
      </c>
      <c r="BL151" s="14" t="s">
        <v>130</v>
      </c>
      <c r="BM151" s="136" t="s">
        <v>164</v>
      </c>
    </row>
    <row r="152" spans="2:51" s="12" customFormat="1" ht="12">
      <c r="B152" s="138"/>
      <c r="D152" s="139" t="s">
        <v>132</v>
      </c>
      <c r="E152" s="140" t="s">
        <v>1</v>
      </c>
      <c r="F152" s="141" t="s">
        <v>165</v>
      </c>
      <c r="H152" s="142">
        <v>0.058</v>
      </c>
      <c r="L152" s="138"/>
      <c r="M152" s="143"/>
      <c r="N152" s="144"/>
      <c r="O152" s="144"/>
      <c r="P152" s="144"/>
      <c r="Q152" s="144"/>
      <c r="R152" s="144"/>
      <c r="S152" s="144"/>
      <c r="T152" s="145"/>
      <c r="AT152" s="140" t="s">
        <v>132</v>
      </c>
      <c r="AU152" s="140" t="s">
        <v>81</v>
      </c>
      <c r="AV152" s="12" t="s">
        <v>81</v>
      </c>
      <c r="AW152" s="12" t="s">
        <v>28</v>
      </c>
      <c r="AX152" s="12" t="s">
        <v>79</v>
      </c>
      <c r="AY152" s="140" t="s">
        <v>124</v>
      </c>
    </row>
    <row r="153" spans="2:65" s="1" customFormat="1" ht="16.5" customHeight="1">
      <c r="B153" s="125"/>
      <c r="C153" s="126" t="s">
        <v>166</v>
      </c>
      <c r="D153" s="126" t="s">
        <v>126</v>
      </c>
      <c r="E153" s="127" t="s">
        <v>167</v>
      </c>
      <c r="F153" s="128" t="s">
        <v>168</v>
      </c>
      <c r="G153" s="129" t="s">
        <v>129</v>
      </c>
      <c r="H153" s="130">
        <v>15</v>
      </c>
      <c r="I153" s="131"/>
      <c r="J153" s="131">
        <f>ROUND(I153*H153,2)</f>
        <v>0</v>
      </c>
      <c r="K153" s="128" t="s">
        <v>1</v>
      </c>
      <c r="L153" s="26"/>
      <c r="M153" s="132" t="s">
        <v>1</v>
      </c>
      <c r="N153" s="133" t="s">
        <v>36</v>
      </c>
      <c r="O153" s="134">
        <v>15.231</v>
      </c>
      <c r="P153" s="134">
        <f>O153*H153</f>
        <v>228.465</v>
      </c>
      <c r="Q153" s="134">
        <v>1.06277</v>
      </c>
      <c r="R153" s="134">
        <f>Q153*H153</f>
        <v>15.94155</v>
      </c>
      <c r="S153" s="134">
        <v>0</v>
      </c>
      <c r="T153" s="135">
        <f>S153*H153</f>
        <v>0</v>
      </c>
      <c r="AR153" s="136" t="s">
        <v>130</v>
      </c>
      <c r="AT153" s="136" t="s">
        <v>126</v>
      </c>
      <c r="AU153" s="136" t="s">
        <v>81</v>
      </c>
      <c r="AY153" s="14" t="s">
        <v>124</v>
      </c>
      <c r="BE153" s="137">
        <f>IF(N153="základní",J153,0)</f>
        <v>0</v>
      </c>
      <c r="BF153" s="137">
        <f>IF(N153="snížená",J153,0)</f>
        <v>0</v>
      </c>
      <c r="BG153" s="137">
        <f>IF(N153="zákl. přenesená",J153,0)</f>
        <v>0</v>
      </c>
      <c r="BH153" s="137">
        <f>IF(N153="sníž. přenesená",J153,0)</f>
        <v>0</v>
      </c>
      <c r="BI153" s="137">
        <f>IF(N153="nulová",J153,0)</f>
        <v>0</v>
      </c>
      <c r="BJ153" s="14" t="s">
        <v>79</v>
      </c>
      <c r="BK153" s="137">
        <f>ROUND(I153*H153,2)</f>
        <v>0</v>
      </c>
      <c r="BL153" s="14" t="s">
        <v>130</v>
      </c>
      <c r="BM153" s="136" t="s">
        <v>169</v>
      </c>
    </row>
    <row r="154" spans="2:51" s="12" customFormat="1" ht="12">
      <c r="B154" s="138"/>
      <c r="D154" s="139" t="s">
        <v>132</v>
      </c>
      <c r="E154" s="140" t="s">
        <v>1</v>
      </c>
      <c r="F154" s="141" t="s">
        <v>8</v>
      </c>
      <c r="H154" s="142">
        <v>15</v>
      </c>
      <c r="L154" s="138"/>
      <c r="M154" s="143"/>
      <c r="N154" s="144"/>
      <c r="O154" s="144"/>
      <c r="P154" s="144"/>
      <c r="Q154" s="144"/>
      <c r="R154" s="144"/>
      <c r="S154" s="144"/>
      <c r="T154" s="145"/>
      <c r="AT154" s="140" t="s">
        <v>132</v>
      </c>
      <c r="AU154" s="140" t="s">
        <v>81</v>
      </c>
      <c r="AV154" s="12" t="s">
        <v>81</v>
      </c>
      <c r="AW154" s="12" t="s">
        <v>28</v>
      </c>
      <c r="AX154" s="12" t="s">
        <v>79</v>
      </c>
      <c r="AY154" s="140" t="s">
        <v>124</v>
      </c>
    </row>
    <row r="155" spans="2:63" s="11" customFormat="1" ht="22.9" customHeight="1">
      <c r="B155" s="113"/>
      <c r="D155" s="114" t="s">
        <v>70</v>
      </c>
      <c r="E155" s="123" t="s">
        <v>161</v>
      </c>
      <c r="F155" s="123" t="s">
        <v>170</v>
      </c>
      <c r="J155" s="124">
        <f>BK155</f>
        <v>0</v>
      </c>
      <c r="L155" s="113"/>
      <c r="M155" s="117"/>
      <c r="N155" s="118"/>
      <c r="O155" s="118"/>
      <c r="P155" s="119">
        <f>SUM(P156:P158)</f>
        <v>0.657</v>
      </c>
      <c r="Q155" s="118"/>
      <c r="R155" s="119">
        <f>SUM(R156:R158)</f>
        <v>0.011</v>
      </c>
      <c r="S155" s="118"/>
      <c r="T155" s="120">
        <f>SUM(T156:T158)</f>
        <v>0</v>
      </c>
      <c r="AR155" s="114" t="s">
        <v>79</v>
      </c>
      <c r="AT155" s="121" t="s">
        <v>70</v>
      </c>
      <c r="AU155" s="121" t="s">
        <v>79</v>
      </c>
      <c r="AY155" s="114" t="s">
        <v>124</v>
      </c>
      <c r="BK155" s="122">
        <f>SUM(BK156:BK158)</f>
        <v>0</v>
      </c>
    </row>
    <row r="156" spans="2:65" s="1" customFormat="1" ht="16.5" customHeight="1">
      <c r="B156" s="125"/>
      <c r="C156" s="126" t="s">
        <v>171</v>
      </c>
      <c r="D156" s="126" t="s">
        <v>126</v>
      </c>
      <c r="E156" s="127" t="s">
        <v>172</v>
      </c>
      <c r="F156" s="128" t="s">
        <v>173</v>
      </c>
      <c r="G156" s="129" t="s">
        <v>174</v>
      </c>
      <c r="H156" s="130">
        <v>1</v>
      </c>
      <c r="I156" s="131"/>
      <c r="J156" s="131">
        <f>ROUND(I156*H156,2)</f>
        <v>0</v>
      </c>
      <c r="K156" s="128" t="s">
        <v>1</v>
      </c>
      <c r="L156" s="26"/>
      <c r="M156" s="132" t="s">
        <v>1</v>
      </c>
      <c r="N156" s="133" t="s">
        <v>36</v>
      </c>
      <c r="O156" s="134">
        <v>0.657</v>
      </c>
      <c r="P156" s="134">
        <f>O156*H156</f>
        <v>0.657</v>
      </c>
      <c r="Q156" s="134">
        <v>0</v>
      </c>
      <c r="R156" s="134">
        <f>Q156*H156</f>
        <v>0</v>
      </c>
      <c r="S156" s="134">
        <v>0</v>
      </c>
      <c r="T156" s="135">
        <f>S156*H156</f>
        <v>0</v>
      </c>
      <c r="AR156" s="136" t="s">
        <v>130</v>
      </c>
      <c r="AT156" s="136" t="s">
        <v>126</v>
      </c>
      <c r="AU156" s="136" t="s">
        <v>81</v>
      </c>
      <c r="AY156" s="14" t="s">
        <v>124</v>
      </c>
      <c r="BE156" s="137">
        <f>IF(N156="základní",J156,0)</f>
        <v>0</v>
      </c>
      <c r="BF156" s="137">
        <f>IF(N156="snížená",J156,0)</f>
        <v>0</v>
      </c>
      <c r="BG156" s="137">
        <f>IF(N156="zákl. přenesená",J156,0)</f>
        <v>0</v>
      </c>
      <c r="BH156" s="137">
        <f>IF(N156="sníž. přenesená",J156,0)</f>
        <v>0</v>
      </c>
      <c r="BI156" s="137">
        <f>IF(N156="nulová",J156,0)</f>
        <v>0</v>
      </c>
      <c r="BJ156" s="14" t="s">
        <v>79</v>
      </c>
      <c r="BK156" s="137">
        <f>ROUND(I156*H156,2)</f>
        <v>0</v>
      </c>
      <c r="BL156" s="14" t="s">
        <v>130</v>
      </c>
      <c r="BM156" s="136" t="s">
        <v>175</v>
      </c>
    </row>
    <row r="157" spans="2:65" s="1" customFormat="1" ht="16.5" customHeight="1">
      <c r="B157" s="125"/>
      <c r="C157" s="146" t="s">
        <v>176</v>
      </c>
      <c r="D157" s="146" t="s">
        <v>177</v>
      </c>
      <c r="E157" s="147" t="s">
        <v>178</v>
      </c>
      <c r="F157" s="148" t="s">
        <v>179</v>
      </c>
      <c r="G157" s="149" t="s">
        <v>174</v>
      </c>
      <c r="H157" s="150">
        <v>1</v>
      </c>
      <c r="I157" s="151"/>
      <c r="J157" s="151">
        <f>ROUND(I157*H157,2)</f>
        <v>0</v>
      </c>
      <c r="K157" s="148" t="s">
        <v>1</v>
      </c>
      <c r="L157" s="152"/>
      <c r="M157" s="153" t="s">
        <v>1</v>
      </c>
      <c r="N157" s="154" t="s">
        <v>36</v>
      </c>
      <c r="O157" s="134">
        <v>0</v>
      </c>
      <c r="P157" s="134">
        <f>O157*H157</f>
        <v>0</v>
      </c>
      <c r="Q157" s="134">
        <v>0.011</v>
      </c>
      <c r="R157" s="134">
        <f>Q157*H157</f>
        <v>0.011</v>
      </c>
      <c r="S157" s="134">
        <v>0</v>
      </c>
      <c r="T157" s="135">
        <f>S157*H157</f>
        <v>0</v>
      </c>
      <c r="AR157" s="136" t="s">
        <v>161</v>
      </c>
      <c r="AT157" s="136" t="s">
        <v>177</v>
      </c>
      <c r="AU157" s="136" t="s">
        <v>81</v>
      </c>
      <c r="AY157" s="14" t="s">
        <v>124</v>
      </c>
      <c r="BE157" s="137">
        <f>IF(N157="základní",J157,0)</f>
        <v>0</v>
      </c>
      <c r="BF157" s="137">
        <f>IF(N157="snížená",J157,0)</f>
        <v>0</v>
      </c>
      <c r="BG157" s="137">
        <f>IF(N157="zákl. přenesená",J157,0)</f>
        <v>0</v>
      </c>
      <c r="BH157" s="137">
        <f>IF(N157="sníž. přenesená",J157,0)</f>
        <v>0</v>
      </c>
      <c r="BI157" s="137">
        <f>IF(N157="nulová",J157,0)</f>
        <v>0</v>
      </c>
      <c r="BJ157" s="14" t="s">
        <v>79</v>
      </c>
      <c r="BK157" s="137">
        <f>ROUND(I157*H157,2)</f>
        <v>0</v>
      </c>
      <c r="BL157" s="14" t="s">
        <v>130</v>
      </c>
      <c r="BM157" s="136" t="s">
        <v>180</v>
      </c>
    </row>
    <row r="158" spans="2:65" s="1" customFormat="1" ht="16.5" customHeight="1">
      <c r="B158" s="125"/>
      <c r="C158" s="146" t="s">
        <v>181</v>
      </c>
      <c r="D158" s="146" t="s">
        <v>177</v>
      </c>
      <c r="E158" s="147" t="s">
        <v>182</v>
      </c>
      <c r="F158" s="148" t="s">
        <v>183</v>
      </c>
      <c r="G158" s="149" t="s">
        <v>184</v>
      </c>
      <c r="H158" s="150">
        <v>20</v>
      </c>
      <c r="I158" s="151"/>
      <c r="J158" s="151">
        <f>ROUND(I158*H158,2)</f>
        <v>0</v>
      </c>
      <c r="K158" s="148" t="s">
        <v>1</v>
      </c>
      <c r="L158" s="152"/>
      <c r="M158" s="153" t="s">
        <v>1</v>
      </c>
      <c r="N158" s="154" t="s">
        <v>36</v>
      </c>
      <c r="O158" s="134">
        <v>0</v>
      </c>
      <c r="P158" s="134">
        <f>O158*H158</f>
        <v>0</v>
      </c>
      <c r="Q158" s="134">
        <v>0</v>
      </c>
      <c r="R158" s="134">
        <f>Q158*H158</f>
        <v>0</v>
      </c>
      <c r="S158" s="134">
        <v>0</v>
      </c>
      <c r="T158" s="135">
        <f>S158*H158</f>
        <v>0</v>
      </c>
      <c r="AR158" s="136" t="s">
        <v>161</v>
      </c>
      <c r="AT158" s="136" t="s">
        <v>177</v>
      </c>
      <c r="AU158" s="136" t="s">
        <v>81</v>
      </c>
      <c r="AY158" s="14" t="s">
        <v>124</v>
      </c>
      <c r="BE158" s="137">
        <f>IF(N158="základní",J158,0)</f>
        <v>0</v>
      </c>
      <c r="BF158" s="137">
        <f>IF(N158="snížená",J158,0)</f>
        <v>0</v>
      </c>
      <c r="BG158" s="137">
        <f>IF(N158="zákl. přenesená",J158,0)</f>
        <v>0</v>
      </c>
      <c r="BH158" s="137">
        <f>IF(N158="sníž. přenesená",J158,0)</f>
        <v>0</v>
      </c>
      <c r="BI158" s="137">
        <f>IF(N158="nulová",J158,0)</f>
        <v>0</v>
      </c>
      <c r="BJ158" s="14" t="s">
        <v>79</v>
      </c>
      <c r="BK158" s="137">
        <f>ROUND(I158*H158,2)</f>
        <v>0</v>
      </c>
      <c r="BL158" s="14" t="s">
        <v>130</v>
      </c>
      <c r="BM158" s="136" t="s">
        <v>185</v>
      </c>
    </row>
    <row r="159" spans="2:63" s="11" customFormat="1" ht="22.9" customHeight="1">
      <c r="B159" s="113"/>
      <c r="D159" s="114" t="s">
        <v>70</v>
      </c>
      <c r="E159" s="123" t="s">
        <v>166</v>
      </c>
      <c r="F159" s="123" t="s">
        <v>186</v>
      </c>
      <c r="J159" s="124">
        <f>BK159</f>
        <v>0</v>
      </c>
      <c r="L159" s="113"/>
      <c r="M159" s="117"/>
      <c r="N159" s="118"/>
      <c r="O159" s="118"/>
      <c r="P159" s="119">
        <f>SUM(P160:P162)</f>
        <v>46.82875</v>
      </c>
      <c r="Q159" s="118"/>
      <c r="R159" s="119">
        <f>SUM(R160:R162)</f>
        <v>0.018000000000000002</v>
      </c>
      <c r="S159" s="118"/>
      <c r="T159" s="120">
        <f>SUM(T160:T162)</f>
        <v>14.850000000000001</v>
      </c>
      <c r="AR159" s="114" t="s">
        <v>79</v>
      </c>
      <c r="AT159" s="121" t="s">
        <v>70</v>
      </c>
      <c r="AU159" s="121" t="s">
        <v>79</v>
      </c>
      <c r="AY159" s="114" t="s">
        <v>124</v>
      </c>
      <c r="BK159" s="122">
        <f>SUM(BK160:BK162)</f>
        <v>0</v>
      </c>
    </row>
    <row r="160" spans="2:65" s="1" customFormat="1" ht="24" customHeight="1">
      <c r="B160" s="125"/>
      <c r="C160" s="126" t="s">
        <v>187</v>
      </c>
      <c r="D160" s="126" t="s">
        <v>126</v>
      </c>
      <c r="E160" s="127" t="s">
        <v>188</v>
      </c>
      <c r="F160" s="128" t="s">
        <v>189</v>
      </c>
      <c r="G160" s="129" t="s">
        <v>129</v>
      </c>
      <c r="H160" s="130">
        <v>50</v>
      </c>
      <c r="I160" s="131"/>
      <c r="J160" s="131">
        <f>ROUND(I160*H160,2)</f>
        <v>0</v>
      </c>
      <c r="K160" s="128" t="s">
        <v>1</v>
      </c>
      <c r="L160" s="26"/>
      <c r="M160" s="132" t="s">
        <v>1</v>
      </c>
      <c r="N160" s="133" t="s">
        <v>36</v>
      </c>
      <c r="O160" s="134">
        <v>0.08</v>
      </c>
      <c r="P160" s="134">
        <f>O160*H160</f>
        <v>4</v>
      </c>
      <c r="Q160" s="134">
        <v>0.00036</v>
      </c>
      <c r="R160" s="134">
        <f>Q160*H160</f>
        <v>0.018000000000000002</v>
      </c>
      <c r="S160" s="134">
        <v>0</v>
      </c>
      <c r="T160" s="135">
        <f>S160*H160</f>
        <v>0</v>
      </c>
      <c r="AR160" s="136" t="s">
        <v>130</v>
      </c>
      <c r="AT160" s="136" t="s">
        <v>126</v>
      </c>
      <c r="AU160" s="136" t="s">
        <v>81</v>
      </c>
      <c r="AY160" s="14" t="s">
        <v>124</v>
      </c>
      <c r="BE160" s="137">
        <f>IF(N160="základní",J160,0)</f>
        <v>0</v>
      </c>
      <c r="BF160" s="137">
        <f>IF(N160="snížená",J160,0)</f>
        <v>0</v>
      </c>
      <c r="BG160" s="137">
        <f>IF(N160="zákl. přenesená",J160,0)</f>
        <v>0</v>
      </c>
      <c r="BH160" s="137">
        <f>IF(N160="sníž. přenesená",J160,0)</f>
        <v>0</v>
      </c>
      <c r="BI160" s="137">
        <f>IF(N160="nulová",J160,0)</f>
        <v>0</v>
      </c>
      <c r="BJ160" s="14" t="s">
        <v>79</v>
      </c>
      <c r="BK160" s="137">
        <f>ROUND(I160*H160,2)</f>
        <v>0</v>
      </c>
      <c r="BL160" s="14" t="s">
        <v>130</v>
      </c>
      <c r="BM160" s="136" t="s">
        <v>190</v>
      </c>
    </row>
    <row r="161" spans="2:65" s="1" customFormat="1" ht="24" customHeight="1">
      <c r="B161" s="125"/>
      <c r="C161" s="126" t="s">
        <v>191</v>
      </c>
      <c r="D161" s="126" t="s">
        <v>126</v>
      </c>
      <c r="E161" s="127" t="s">
        <v>192</v>
      </c>
      <c r="F161" s="128" t="s">
        <v>193</v>
      </c>
      <c r="G161" s="129" t="s">
        <v>135</v>
      </c>
      <c r="H161" s="130">
        <v>6.75</v>
      </c>
      <c r="I161" s="131"/>
      <c r="J161" s="131">
        <f>ROUND(I161*H161,2)</f>
        <v>0</v>
      </c>
      <c r="K161" s="128" t="s">
        <v>1</v>
      </c>
      <c r="L161" s="26"/>
      <c r="M161" s="132" t="s">
        <v>1</v>
      </c>
      <c r="N161" s="133" t="s">
        <v>36</v>
      </c>
      <c r="O161" s="134">
        <v>6.345</v>
      </c>
      <c r="P161" s="134">
        <f>O161*H161</f>
        <v>42.82875</v>
      </c>
      <c r="Q161" s="134">
        <v>0</v>
      </c>
      <c r="R161" s="134">
        <f>Q161*H161</f>
        <v>0</v>
      </c>
      <c r="S161" s="134">
        <v>2.2</v>
      </c>
      <c r="T161" s="135">
        <f>S161*H161</f>
        <v>14.850000000000001</v>
      </c>
      <c r="AR161" s="136" t="s">
        <v>130</v>
      </c>
      <c r="AT161" s="136" t="s">
        <v>126</v>
      </c>
      <c r="AU161" s="136" t="s">
        <v>81</v>
      </c>
      <c r="AY161" s="14" t="s">
        <v>124</v>
      </c>
      <c r="BE161" s="137">
        <f>IF(N161="základní",J161,0)</f>
        <v>0</v>
      </c>
      <c r="BF161" s="137">
        <f>IF(N161="snížená",J161,0)</f>
        <v>0</v>
      </c>
      <c r="BG161" s="137">
        <f>IF(N161="zákl. přenesená",J161,0)</f>
        <v>0</v>
      </c>
      <c r="BH161" s="137">
        <f>IF(N161="sníž. přenesená",J161,0)</f>
        <v>0</v>
      </c>
      <c r="BI161" s="137">
        <f>IF(N161="nulová",J161,0)</f>
        <v>0</v>
      </c>
      <c r="BJ161" s="14" t="s">
        <v>79</v>
      </c>
      <c r="BK161" s="137">
        <f>ROUND(I161*H161,2)</f>
        <v>0</v>
      </c>
      <c r="BL161" s="14" t="s">
        <v>130</v>
      </c>
      <c r="BM161" s="136" t="s">
        <v>194</v>
      </c>
    </row>
    <row r="162" spans="2:51" s="12" customFormat="1" ht="12">
      <c r="B162" s="138"/>
      <c r="D162" s="139" t="s">
        <v>132</v>
      </c>
      <c r="E162" s="140" t="s">
        <v>1</v>
      </c>
      <c r="F162" s="141" t="s">
        <v>195</v>
      </c>
      <c r="H162" s="142">
        <v>6.75</v>
      </c>
      <c r="L162" s="138"/>
      <c r="M162" s="143"/>
      <c r="N162" s="144"/>
      <c r="O162" s="144"/>
      <c r="P162" s="144"/>
      <c r="Q162" s="144"/>
      <c r="R162" s="144"/>
      <c r="S162" s="144"/>
      <c r="T162" s="145"/>
      <c r="AT162" s="140" t="s">
        <v>132</v>
      </c>
      <c r="AU162" s="140" t="s">
        <v>81</v>
      </c>
      <c r="AV162" s="12" t="s">
        <v>81</v>
      </c>
      <c r="AW162" s="12" t="s">
        <v>28</v>
      </c>
      <c r="AX162" s="12" t="s">
        <v>79</v>
      </c>
      <c r="AY162" s="140" t="s">
        <v>124</v>
      </c>
    </row>
    <row r="163" spans="2:63" s="11" customFormat="1" ht="22.9" customHeight="1">
      <c r="B163" s="113"/>
      <c r="D163" s="114" t="s">
        <v>70</v>
      </c>
      <c r="E163" s="123" t="s">
        <v>196</v>
      </c>
      <c r="F163" s="123" t="s">
        <v>197</v>
      </c>
      <c r="J163" s="124">
        <f>BK163</f>
        <v>0</v>
      </c>
      <c r="L163" s="113"/>
      <c r="M163" s="117"/>
      <c r="N163" s="118"/>
      <c r="O163" s="118"/>
      <c r="P163" s="119">
        <f>SUM(P164:P168)</f>
        <v>39.48615</v>
      </c>
      <c r="Q163" s="118"/>
      <c r="R163" s="119">
        <f>SUM(R164:R168)</f>
        <v>0</v>
      </c>
      <c r="S163" s="118"/>
      <c r="T163" s="120">
        <f>SUM(T164:T168)</f>
        <v>0</v>
      </c>
      <c r="AR163" s="114" t="s">
        <v>79</v>
      </c>
      <c r="AT163" s="121" t="s">
        <v>70</v>
      </c>
      <c r="AU163" s="121" t="s">
        <v>79</v>
      </c>
      <c r="AY163" s="114" t="s">
        <v>124</v>
      </c>
      <c r="BK163" s="122">
        <f>SUM(BK164:BK168)</f>
        <v>0</v>
      </c>
    </row>
    <row r="164" spans="2:65" s="1" customFormat="1" ht="24" customHeight="1">
      <c r="B164" s="125"/>
      <c r="C164" s="126" t="s">
        <v>8</v>
      </c>
      <c r="D164" s="126" t="s">
        <v>126</v>
      </c>
      <c r="E164" s="127" t="s">
        <v>198</v>
      </c>
      <c r="F164" s="128" t="s">
        <v>199</v>
      </c>
      <c r="G164" s="129" t="s">
        <v>144</v>
      </c>
      <c r="H164" s="130">
        <v>14.85</v>
      </c>
      <c r="I164" s="131"/>
      <c r="J164" s="131">
        <f>ROUND(I164*H164,2)</f>
        <v>0</v>
      </c>
      <c r="K164" s="128" t="s">
        <v>1</v>
      </c>
      <c r="L164" s="26"/>
      <c r="M164" s="132" t="s">
        <v>1</v>
      </c>
      <c r="N164" s="133" t="s">
        <v>36</v>
      </c>
      <c r="O164" s="134">
        <v>2.42</v>
      </c>
      <c r="P164" s="134">
        <f>O164*H164</f>
        <v>35.937</v>
      </c>
      <c r="Q164" s="134">
        <v>0</v>
      </c>
      <c r="R164" s="134">
        <f>Q164*H164</f>
        <v>0</v>
      </c>
      <c r="S164" s="134">
        <v>0</v>
      </c>
      <c r="T164" s="135">
        <f>S164*H164</f>
        <v>0</v>
      </c>
      <c r="AR164" s="136" t="s">
        <v>130</v>
      </c>
      <c r="AT164" s="136" t="s">
        <v>126</v>
      </c>
      <c r="AU164" s="136" t="s">
        <v>81</v>
      </c>
      <c r="AY164" s="14" t="s">
        <v>124</v>
      </c>
      <c r="BE164" s="137">
        <f>IF(N164="základní",J164,0)</f>
        <v>0</v>
      </c>
      <c r="BF164" s="137">
        <f>IF(N164="snížená",J164,0)</f>
        <v>0</v>
      </c>
      <c r="BG164" s="137">
        <f>IF(N164="zákl. přenesená",J164,0)</f>
        <v>0</v>
      </c>
      <c r="BH164" s="137">
        <f>IF(N164="sníž. přenesená",J164,0)</f>
        <v>0</v>
      </c>
      <c r="BI164" s="137">
        <f>IF(N164="nulová",J164,0)</f>
        <v>0</v>
      </c>
      <c r="BJ164" s="14" t="s">
        <v>79</v>
      </c>
      <c r="BK164" s="137">
        <f>ROUND(I164*H164,2)</f>
        <v>0</v>
      </c>
      <c r="BL164" s="14" t="s">
        <v>130</v>
      </c>
      <c r="BM164" s="136" t="s">
        <v>200</v>
      </c>
    </row>
    <row r="165" spans="2:65" s="1" customFormat="1" ht="24" customHeight="1">
      <c r="B165" s="125"/>
      <c r="C165" s="126" t="s">
        <v>201</v>
      </c>
      <c r="D165" s="126" t="s">
        <v>126</v>
      </c>
      <c r="E165" s="127" t="s">
        <v>202</v>
      </c>
      <c r="F165" s="128" t="s">
        <v>203</v>
      </c>
      <c r="G165" s="129" t="s">
        <v>144</v>
      </c>
      <c r="H165" s="130">
        <v>14.85</v>
      </c>
      <c r="I165" s="131"/>
      <c r="J165" s="131">
        <f>ROUND(I165*H165,2)</f>
        <v>0</v>
      </c>
      <c r="K165" s="128" t="s">
        <v>1</v>
      </c>
      <c r="L165" s="26"/>
      <c r="M165" s="132" t="s">
        <v>1</v>
      </c>
      <c r="N165" s="133" t="s">
        <v>36</v>
      </c>
      <c r="O165" s="134">
        <v>0.125</v>
      </c>
      <c r="P165" s="134">
        <f>O165*H165</f>
        <v>1.85625</v>
      </c>
      <c r="Q165" s="134">
        <v>0</v>
      </c>
      <c r="R165" s="134">
        <f>Q165*H165</f>
        <v>0</v>
      </c>
      <c r="S165" s="134">
        <v>0</v>
      </c>
      <c r="T165" s="135">
        <f>S165*H165</f>
        <v>0</v>
      </c>
      <c r="AR165" s="136" t="s">
        <v>130</v>
      </c>
      <c r="AT165" s="136" t="s">
        <v>126</v>
      </c>
      <c r="AU165" s="136" t="s">
        <v>81</v>
      </c>
      <c r="AY165" s="14" t="s">
        <v>124</v>
      </c>
      <c r="BE165" s="137">
        <f>IF(N165="základní",J165,0)</f>
        <v>0</v>
      </c>
      <c r="BF165" s="137">
        <f>IF(N165="snížená",J165,0)</f>
        <v>0</v>
      </c>
      <c r="BG165" s="137">
        <f>IF(N165="zákl. přenesená",J165,0)</f>
        <v>0</v>
      </c>
      <c r="BH165" s="137">
        <f>IF(N165="sníž. přenesená",J165,0)</f>
        <v>0</v>
      </c>
      <c r="BI165" s="137">
        <f>IF(N165="nulová",J165,0)</f>
        <v>0</v>
      </c>
      <c r="BJ165" s="14" t="s">
        <v>79</v>
      </c>
      <c r="BK165" s="137">
        <f>ROUND(I165*H165,2)</f>
        <v>0</v>
      </c>
      <c r="BL165" s="14" t="s">
        <v>130</v>
      </c>
      <c r="BM165" s="136" t="s">
        <v>204</v>
      </c>
    </row>
    <row r="166" spans="2:65" s="1" customFormat="1" ht="24" customHeight="1">
      <c r="B166" s="125"/>
      <c r="C166" s="126" t="s">
        <v>205</v>
      </c>
      <c r="D166" s="126" t="s">
        <v>126</v>
      </c>
      <c r="E166" s="127" t="s">
        <v>206</v>
      </c>
      <c r="F166" s="128" t="s">
        <v>207</v>
      </c>
      <c r="G166" s="129" t="s">
        <v>144</v>
      </c>
      <c r="H166" s="130">
        <v>282.15</v>
      </c>
      <c r="I166" s="131"/>
      <c r="J166" s="131">
        <f>ROUND(I166*H166,2)</f>
        <v>0</v>
      </c>
      <c r="K166" s="128" t="s">
        <v>1</v>
      </c>
      <c r="L166" s="26"/>
      <c r="M166" s="132" t="s">
        <v>1</v>
      </c>
      <c r="N166" s="133" t="s">
        <v>36</v>
      </c>
      <c r="O166" s="134">
        <v>0.006</v>
      </c>
      <c r="P166" s="134">
        <f>O166*H166</f>
        <v>1.6928999999999998</v>
      </c>
      <c r="Q166" s="134">
        <v>0</v>
      </c>
      <c r="R166" s="134">
        <f>Q166*H166</f>
        <v>0</v>
      </c>
      <c r="S166" s="134">
        <v>0</v>
      </c>
      <c r="T166" s="135">
        <f>S166*H166</f>
        <v>0</v>
      </c>
      <c r="AR166" s="136" t="s">
        <v>130</v>
      </c>
      <c r="AT166" s="136" t="s">
        <v>126</v>
      </c>
      <c r="AU166" s="136" t="s">
        <v>81</v>
      </c>
      <c r="AY166" s="14" t="s">
        <v>124</v>
      </c>
      <c r="BE166" s="137">
        <f>IF(N166="základní",J166,0)</f>
        <v>0</v>
      </c>
      <c r="BF166" s="137">
        <f>IF(N166="snížená",J166,0)</f>
        <v>0</v>
      </c>
      <c r="BG166" s="137">
        <f>IF(N166="zákl. přenesená",J166,0)</f>
        <v>0</v>
      </c>
      <c r="BH166" s="137">
        <f>IF(N166="sníž. přenesená",J166,0)</f>
        <v>0</v>
      </c>
      <c r="BI166" s="137">
        <f>IF(N166="nulová",J166,0)</f>
        <v>0</v>
      </c>
      <c r="BJ166" s="14" t="s">
        <v>79</v>
      </c>
      <c r="BK166" s="137">
        <f>ROUND(I166*H166,2)</f>
        <v>0</v>
      </c>
      <c r="BL166" s="14" t="s">
        <v>130</v>
      </c>
      <c r="BM166" s="136" t="s">
        <v>208</v>
      </c>
    </row>
    <row r="167" spans="2:51" s="12" customFormat="1" ht="12">
      <c r="B167" s="138"/>
      <c r="D167" s="139" t="s">
        <v>132</v>
      </c>
      <c r="F167" s="141" t="s">
        <v>209</v>
      </c>
      <c r="H167" s="142">
        <v>282.15</v>
      </c>
      <c r="L167" s="138"/>
      <c r="M167" s="143"/>
      <c r="N167" s="144"/>
      <c r="O167" s="144"/>
      <c r="P167" s="144"/>
      <c r="Q167" s="144"/>
      <c r="R167" s="144"/>
      <c r="S167" s="144"/>
      <c r="T167" s="145"/>
      <c r="AT167" s="140" t="s">
        <v>132</v>
      </c>
      <c r="AU167" s="140" t="s">
        <v>81</v>
      </c>
      <c r="AV167" s="12" t="s">
        <v>81</v>
      </c>
      <c r="AW167" s="12" t="s">
        <v>3</v>
      </c>
      <c r="AX167" s="12" t="s">
        <v>79</v>
      </c>
      <c r="AY167" s="140" t="s">
        <v>124</v>
      </c>
    </row>
    <row r="168" spans="2:65" s="1" customFormat="1" ht="24" customHeight="1">
      <c r="B168" s="125"/>
      <c r="C168" s="126" t="s">
        <v>210</v>
      </c>
      <c r="D168" s="126" t="s">
        <v>126</v>
      </c>
      <c r="E168" s="127" t="s">
        <v>211</v>
      </c>
      <c r="F168" s="128" t="s">
        <v>212</v>
      </c>
      <c r="G168" s="129" t="s">
        <v>144</v>
      </c>
      <c r="H168" s="130">
        <v>14.85</v>
      </c>
      <c r="I168" s="131"/>
      <c r="J168" s="131">
        <f>ROUND(I168*H168,2)</f>
        <v>0</v>
      </c>
      <c r="K168" s="128" t="s">
        <v>1</v>
      </c>
      <c r="L168" s="26"/>
      <c r="M168" s="132" t="s">
        <v>1</v>
      </c>
      <c r="N168" s="133" t="s">
        <v>36</v>
      </c>
      <c r="O168" s="134">
        <v>0</v>
      </c>
      <c r="P168" s="134">
        <f>O168*H168</f>
        <v>0</v>
      </c>
      <c r="Q168" s="134">
        <v>0</v>
      </c>
      <c r="R168" s="134">
        <f>Q168*H168</f>
        <v>0</v>
      </c>
      <c r="S168" s="134">
        <v>0</v>
      </c>
      <c r="T168" s="135">
        <f>S168*H168</f>
        <v>0</v>
      </c>
      <c r="AR168" s="136" t="s">
        <v>130</v>
      </c>
      <c r="AT168" s="136" t="s">
        <v>126</v>
      </c>
      <c r="AU168" s="136" t="s">
        <v>81</v>
      </c>
      <c r="AY168" s="14" t="s">
        <v>124</v>
      </c>
      <c r="BE168" s="137">
        <f>IF(N168="základní",J168,0)</f>
        <v>0</v>
      </c>
      <c r="BF168" s="137">
        <f>IF(N168="snížená",J168,0)</f>
        <v>0</v>
      </c>
      <c r="BG168" s="137">
        <f>IF(N168="zákl. přenesená",J168,0)</f>
        <v>0</v>
      </c>
      <c r="BH168" s="137">
        <f>IF(N168="sníž. přenesená",J168,0)</f>
        <v>0</v>
      </c>
      <c r="BI168" s="137">
        <f>IF(N168="nulová",J168,0)</f>
        <v>0</v>
      </c>
      <c r="BJ168" s="14" t="s">
        <v>79</v>
      </c>
      <c r="BK168" s="137">
        <f>ROUND(I168*H168,2)</f>
        <v>0</v>
      </c>
      <c r="BL168" s="14" t="s">
        <v>130</v>
      </c>
      <c r="BM168" s="136" t="s">
        <v>213</v>
      </c>
    </row>
    <row r="169" spans="2:63" s="11" customFormat="1" ht="22.9" customHeight="1">
      <c r="B169" s="113"/>
      <c r="D169" s="114" t="s">
        <v>70</v>
      </c>
      <c r="E169" s="123" t="s">
        <v>214</v>
      </c>
      <c r="F169" s="123" t="s">
        <v>215</v>
      </c>
      <c r="J169" s="124">
        <f>BK169</f>
        <v>0</v>
      </c>
      <c r="L169" s="113"/>
      <c r="M169" s="117"/>
      <c r="N169" s="118"/>
      <c r="O169" s="118"/>
      <c r="P169" s="119">
        <f>P170</f>
        <v>111.88996</v>
      </c>
      <c r="Q169" s="118"/>
      <c r="R169" s="119">
        <f>R170</f>
        <v>0</v>
      </c>
      <c r="S169" s="118"/>
      <c r="T169" s="120">
        <f>T170</f>
        <v>0</v>
      </c>
      <c r="AR169" s="114" t="s">
        <v>79</v>
      </c>
      <c r="AT169" s="121" t="s">
        <v>70</v>
      </c>
      <c r="AU169" s="121" t="s">
        <v>79</v>
      </c>
      <c r="AY169" s="114" t="s">
        <v>124</v>
      </c>
      <c r="BK169" s="122">
        <f>BK170</f>
        <v>0</v>
      </c>
    </row>
    <row r="170" spans="2:65" s="1" customFormat="1" ht="16.5" customHeight="1">
      <c r="B170" s="125"/>
      <c r="C170" s="126" t="s">
        <v>216</v>
      </c>
      <c r="D170" s="126" t="s">
        <v>126</v>
      </c>
      <c r="E170" s="127" t="s">
        <v>217</v>
      </c>
      <c r="F170" s="128" t="s">
        <v>218</v>
      </c>
      <c r="G170" s="129" t="s">
        <v>144</v>
      </c>
      <c r="H170" s="130">
        <v>30.739</v>
      </c>
      <c r="I170" s="131"/>
      <c r="J170" s="131">
        <f>ROUND(I170*H170,2)</f>
        <v>0</v>
      </c>
      <c r="K170" s="128" t="s">
        <v>1</v>
      </c>
      <c r="L170" s="26"/>
      <c r="M170" s="132" t="s">
        <v>1</v>
      </c>
      <c r="N170" s="133" t="s">
        <v>36</v>
      </c>
      <c r="O170" s="134">
        <v>3.64</v>
      </c>
      <c r="P170" s="134">
        <f>O170*H170</f>
        <v>111.88996</v>
      </c>
      <c r="Q170" s="134">
        <v>0</v>
      </c>
      <c r="R170" s="134">
        <f>Q170*H170</f>
        <v>0</v>
      </c>
      <c r="S170" s="134">
        <v>0</v>
      </c>
      <c r="T170" s="135">
        <f>S170*H170</f>
        <v>0</v>
      </c>
      <c r="AR170" s="136" t="s">
        <v>130</v>
      </c>
      <c r="AT170" s="136" t="s">
        <v>126</v>
      </c>
      <c r="AU170" s="136" t="s">
        <v>81</v>
      </c>
      <c r="AY170" s="14" t="s">
        <v>124</v>
      </c>
      <c r="BE170" s="137">
        <f>IF(N170="základní",J170,0)</f>
        <v>0</v>
      </c>
      <c r="BF170" s="137">
        <f>IF(N170="snížená",J170,0)</f>
        <v>0</v>
      </c>
      <c r="BG170" s="137">
        <f>IF(N170="zákl. přenesená",J170,0)</f>
        <v>0</v>
      </c>
      <c r="BH170" s="137">
        <f>IF(N170="sníž. přenesená",J170,0)</f>
        <v>0</v>
      </c>
      <c r="BI170" s="137">
        <f>IF(N170="nulová",J170,0)</f>
        <v>0</v>
      </c>
      <c r="BJ170" s="14" t="s">
        <v>79</v>
      </c>
      <c r="BK170" s="137">
        <f>ROUND(I170*H170,2)</f>
        <v>0</v>
      </c>
      <c r="BL170" s="14" t="s">
        <v>130</v>
      </c>
      <c r="BM170" s="136" t="s">
        <v>219</v>
      </c>
    </row>
    <row r="171" spans="2:63" s="11" customFormat="1" ht="25.9" customHeight="1">
      <c r="B171" s="113"/>
      <c r="D171" s="114" t="s">
        <v>70</v>
      </c>
      <c r="E171" s="115" t="s">
        <v>220</v>
      </c>
      <c r="F171" s="115" t="s">
        <v>221</v>
      </c>
      <c r="J171" s="116">
        <f>BK171</f>
        <v>0</v>
      </c>
      <c r="L171" s="113"/>
      <c r="M171" s="117"/>
      <c r="N171" s="118"/>
      <c r="O171" s="118"/>
      <c r="P171" s="119">
        <f>P172+P175+P182+P188+P193+P203+P224+P234+P249</f>
        <v>350.77099999999996</v>
      </c>
      <c r="Q171" s="118"/>
      <c r="R171" s="119">
        <f>R172+R175+R182+R188+R193+R203+R224+R234+R249</f>
        <v>1.58504</v>
      </c>
      <c r="S171" s="118"/>
      <c r="T171" s="120">
        <f>T172+T175+T182+T188+T193+T203+T224+T234+T249</f>
        <v>0</v>
      </c>
      <c r="AR171" s="114" t="s">
        <v>81</v>
      </c>
      <c r="AT171" s="121" t="s">
        <v>70</v>
      </c>
      <c r="AU171" s="121" t="s">
        <v>71</v>
      </c>
      <c r="AY171" s="114" t="s">
        <v>124</v>
      </c>
      <c r="BK171" s="122">
        <f>BK172+BK175+BK182+BK188+BK193+BK203+BK224+BK234+BK249</f>
        <v>0</v>
      </c>
    </row>
    <row r="172" spans="2:63" s="11" customFormat="1" ht="22.9" customHeight="1">
      <c r="B172" s="113"/>
      <c r="D172" s="114" t="s">
        <v>70</v>
      </c>
      <c r="E172" s="123" t="s">
        <v>222</v>
      </c>
      <c r="F172" s="123" t="s">
        <v>223</v>
      </c>
      <c r="J172" s="124">
        <f>BK172</f>
        <v>0</v>
      </c>
      <c r="L172" s="113"/>
      <c r="M172" s="117"/>
      <c r="N172" s="118"/>
      <c r="O172" s="118"/>
      <c r="P172" s="119">
        <f>SUM(P173:P174)</f>
        <v>0.36</v>
      </c>
      <c r="Q172" s="118"/>
      <c r="R172" s="119">
        <f>SUM(R173:R174)</f>
        <v>0</v>
      </c>
      <c r="S172" s="118"/>
      <c r="T172" s="120">
        <f>SUM(T173:T174)</f>
        <v>0</v>
      </c>
      <c r="AR172" s="114" t="s">
        <v>81</v>
      </c>
      <c r="AT172" s="121" t="s">
        <v>70</v>
      </c>
      <c r="AU172" s="121" t="s">
        <v>79</v>
      </c>
      <c r="AY172" s="114" t="s">
        <v>124</v>
      </c>
      <c r="BK172" s="122">
        <f>SUM(BK173:BK174)</f>
        <v>0</v>
      </c>
    </row>
    <row r="173" spans="2:65" s="1" customFormat="1" ht="36" customHeight="1">
      <c r="B173" s="125"/>
      <c r="C173" s="126" t="s">
        <v>224</v>
      </c>
      <c r="D173" s="126" t="s">
        <v>126</v>
      </c>
      <c r="E173" s="127" t="s">
        <v>225</v>
      </c>
      <c r="F173" s="128" t="s">
        <v>226</v>
      </c>
      <c r="G173" s="129" t="s">
        <v>129</v>
      </c>
      <c r="H173" s="130">
        <v>15</v>
      </c>
      <c r="I173" s="131"/>
      <c r="J173" s="131">
        <f>ROUND(I173*H173,2)</f>
        <v>0</v>
      </c>
      <c r="K173" s="128" t="s">
        <v>1</v>
      </c>
      <c r="L173" s="26"/>
      <c r="M173" s="132" t="s">
        <v>1</v>
      </c>
      <c r="N173" s="133" t="s">
        <v>36</v>
      </c>
      <c r="O173" s="134">
        <v>0.024</v>
      </c>
      <c r="P173" s="134">
        <f>O173*H173</f>
        <v>0.36</v>
      </c>
      <c r="Q173" s="134">
        <v>0</v>
      </c>
      <c r="R173" s="134">
        <f>Q173*H173</f>
        <v>0</v>
      </c>
      <c r="S173" s="134">
        <v>0</v>
      </c>
      <c r="T173" s="135">
        <f>S173*H173</f>
        <v>0</v>
      </c>
      <c r="AR173" s="136" t="s">
        <v>201</v>
      </c>
      <c r="AT173" s="136" t="s">
        <v>126</v>
      </c>
      <c r="AU173" s="136" t="s">
        <v>81</v>
      </c>
      <c r="AY173" s="14" t="s">
        <v>124</v>
      </c>
      <c r="BE173" s="137">
        <f>IF(N173="základní",J173,0)</f>
        <v>0</v>
      </c>
      <c r="BF173" s="137">
        <f>IF(N173="snížená",J173,0)</f>
        <v>0</v>
      </c>
      <c r="BG173" s="137">
        <f>IF(N173="zákl. přenesená",J173,0)</f>
        <v>0</v>
      </c>
      <c r="BH173" s="137">
        <f>IF(N173="sníž. přenesená",J173,0)</f>
        <v>0</v>
      </c>
      <c r="BI173" s="137">
        <f>IF(N173="nulová",J173,0)</f>
        <v>0</v>
      </c>
      <c r="BJ173" s="14" t="s">
        <v>79</v>
      </c>
      <c r="BK173" s="137">
        <f>ROUND(I173*H173,2)</f>
        <v>0</v>
      </c>
      <c r="BL173" s="14" t="s">
        <v>201</v>
      </c>
      <c r="BM173" s="136" t="s">
        <v>227</v>
      </c>
    </row>
    <row r="174" spans="2:51" s="12" customFormat="1" ht="12">
      <c r="B174" s="138"/>
      <c r="D174" s="139" t="s">
        <v>132</v>
      </c>
      <c r="E174" s="140" t="s">
        <v>1</v>
      </c>
      <c r="F174" s="141" t="s">
        <v>8</v>
      </c>
      <c r="H174" s="142">
        <v>15</v>
      </c>
      <c r="L174" s="138"/>
      <c r="M174" s="143"/>
      <c r="N174" s="144"/>
      <c r="O174" s="144"/>
      <c r="P174" s="144"/>
      <c r="Q174" s="144"/>
      <c r="R174" s="144"/>
      <c r="S174" s="144"/>
      <c r="T174" s="145"/>
      <c r="AT174" s="140" t="s">
        <v>132</v>
      </c>
      <c r="AU174" s="140" t="s">
        <v>81</v>
      </c>
      <c r="AV174" s="12" t="s">
        <v>81</v>
      </c>
      <c r="AW174" s="12" t="s">
        <v>28</v>
      </c>
      <c r="AX174" s="12" t="s">
        <v>79</v>
      </c>
      <c r="AY174" s="140" t="s">
        <v>124</v>
      </c>
    </row>
    <row r="175" spans="2:63" s="11" customFormat="1" ht="22.9" customHeight="1">
      <c r="B175" s="113"/>
      <c r="D175" s="114" t="s">
        <v>70</v>
      </c>
      <c r="E175" s="123" t="s">
        <v>228</v>
      </c>
      <c r="F175" s="123" t="s">
        <v>229</v>
      </c>
      <c r="J175" s="124">
        <f>BK175</f>
        <v>0</v>
      </c>
      <c r="L175" s="113"/>
      <c r="M175" s="117"/>
      <c r="N175" s="118"/>
      <c r="O175" s="118"/>
      <c r="P175" s="119">
        <f>SUM(P176:P181)</f>
        <v>37.92</v>
      </c>
      <c r="Q175" s="118"/>
      <c r="R175" s="119">
        <f>SUM(R176:R181)</f>
        <v>0.14364000000000002</v>
      </c>
      <c r="S175" s="118"/>
      <c r="T175" s="120">
        <f>SUM(T176:T181)</f>
        <v>0</v>
      </c>
      <c r="AR175" s="114" t="s">
        <v>81</v>
      </c>
      <c r="AT175" s="121" t="s">
        <v>70</v>
      </c>
      <c r="AU175" s="121" t="s">
        <v>79</v>
      </c>
      <c r="AY175" s="114" t="s">
        <v>124</v>
      </c>
      <c r="BK175" s="122">
        <f>SUM(BK176:BK181)</f>
        <v>0</v>
      </c>
    </row>
    <row r="176" spans="2:65" s="1" customFormat="1" ht="24" customHeight="1">
      <c r="B176" s="125"/>
      <c r="C176" s="126" t="s">
        <v>7</v>
      </c>
      <c r="D176" s="126" t="s">
        <v>126</v>
      </c>
      <c r="E176" s="127" t="s">
        <v>230</v>
      </c>
      <c r="F176" s="128" t="s">
        <v>231</v>
      </c>
      <c r="G176" s="129" t="s">
        <v>184</v>
      </c>
      <c r="H176" s="130">
        <v>120</v>
      </c>
      <c r="I176" s="131"/>
      <c r="J176" s="131">
        <f>ROUND(I176*H176,2)</f>
        <v>0</v>
      </c>
      <c r="K176" s="128" t="s">
        <v>1</v>
      </c>
      <c r="L176" s="26"/>
      <c r="M176" s="132" t="s">
        <v>1</v>
      </c>
      <c r="N176" s="133" t="s">
        <v>36</v>
      </c>
      <c r="O176" s="134">
        <v>0.316</v>
      </c>
      <c r="P176" s="134">
        <f>O176*H176</f>
        <v>37.92</v>
      </c>
      <c r="Q176" s="134">
        <v>0.00022</v>
      </c>
      <c r="R176" s="134">
        <f>Q176*H176</f>
        <v>0.0264</v>
      </c>
      <c r="S176" s="134">
        <v>0</v>
      </c>
      <c r="T176" s="135">
        <f>S176*H176</f>
        <v>0</v>
      </c>
      <c r="AR176" s="136" t="s">
        <v>201</v>
      </c>
      <c r="AT176" s="136" t="s">
        <v>126</v>
      </c>
      <c r="AU176" s="136" t="s">
        <v>81</v>
      </c>
      <c r="AY176" s="14" t="s">
        <v>124</v>
      </c>
      <c r="BE176" s="137">
        <f>IF(N176="základní",J176,0)</f>
        <v>0</v>
      </c>
      <c r="BF176" s="137">
        <f>IF(N176="snížená",J176,0)</f>
        <v>0</v>
      </c>
      <c r="BG176" s="137">
        <f>IF(N176="zákl. přenesená",J176,0)</f>
        <v>0</v>
      </c>
      <c r="BH176" s="137">
        <f>IF(N176="sníž. přenesená",J176,0)</f>
        <v>0</v>
      </c>
      <c r="BI176" s="137">
        <f>IF(N176="nulová",J176,0)</f>
        <v>0</v>
      </c>
      <c r="BJ176" s="14" t="s">
        <v>79</v>
      </c>
      <c r="BK176" s="137">
        <f>ROUND(I176*H176,2)</f>
        <v>0</v>
      </c>
      <c r="BL176" s="14" t="s">
        <v>201</v>
      </c>
      <c r="BM176" s="136" t="s">
        <v>232</v>
      </c>
    </row>
    <row r="177" spans="2:51" s="12" customFormat="1" ht="12">
      <c r="B177" s="138"/>
      <c r="D177" s="139" t="s">
        <v>132</v>
      </c>
      <c r="E177" s="140" t="s">
        <v>1</v>
      </c>
      <c r="F177" s="141" t="s">
        <v>233</v>
      </c>
      <c r="H177" s="142">
        <v>120</v>
      </c>
      <c r="L177" s="138"/>
      <c r="M177" s="143"/>
      <c r="N177" s="144"/>
      <c r="O177" s="144"/>
      <c r="P177" s="144"/>
      <c r="Q177" s="144"/>
      <c r="R177" s="144"/>
      <c r="S177" s="144"/>
      <c r="T177" s="145"/>
      <c r="AT177" s="140" t="s">
        <v>132</v>
      </c>
      <c r="AU177" s="140" t="s">
        <v>81</v>
      </c>
      <c r="AV177" s="12" t="s">
        <v>81</v>
      </c>
      <c r="AW177" s="12" t="s">
        <v>28</v>
      </c>
      <c r="AX177" s="12" t="s">
        <v>79</v>
      </c>
      <c r="AY177" s="140" t="s">
        <v>124</v>
      </c>
    </row>
    <row r="178" spans="2:65" s="1" customFormat="1" ht="24" customHeight="1">
      <c r="B178" s="125"/>
      <c r="C178" s="146" t="s">
        <v>234</v>
      </c>
      <c r="D178" s="146" t="s">
        <v>177</v>
      </c>
      <c r="E178" s="147" t="s">
        <v>235</v>
      </c>
      <c r="F178" s="148" t="s">
        <v>236</v>
      </c>
      <c r="G178" s="149" t="s">
        <v>184</v>
      </c>
      <c r="H178" s="150">
        <v>72</v>
      </c>
      <c r="I178" s="151"/>
      <c r="J178" s="151">
        <f>ROUND(I178*H178,2)</f>
        <v>0</v>
      </c>
      <c r="K178" s="148" t="s">
        <v>1</v>
      </c>
      <c r="L178" s="152"/>
      <c r="M178" s="153" t="s">
        <v>1</v>
      </c>
      <c r="N178" s="154" t="s">
        <v>36</v>
      </c>
      <c r="O178" s="134">
        <v>0</v>
      </c>
      <c r="P178" s="134">
        <f>O178*H178</f>
        <v>0</v>
      </c>
      <c r="Q178" s="134">
        <v>0.00037</v>
      </c>
      <c r="R178" s="134">
        <f>Q178*H178</f>
        <v>0.02664</v>
      </c>
      <c r="S178" s="134">
        <v>0</v>
      </c>
      <c r="T178" s="135">
        <f>S178*H178</f>
        <v>0</v>
      </c>
      <c r="AR178" s="136" t="s">
        <v>237</v>
      </c>
      <c r="AT178" s="136" t="s">
        <v>177</v>
      </c>
      <c r="AU178" s="136" t="s">
        <v>81</v>
      </c>
      <c r="AY178" s="14" t="s">
        <v>124</v>
      </c>
      <c r="BE178" s="137">
        <f>IF(N178="základní",J178,0)</f>
        <v>0</v>
      </c>
      <c r="BF178" s="137">
        <f>IF(N178="snížená",J178,0)</f>
        <v>0</v>
      </c>
      <c r="BG178" s="137">
        <f>IF(N178="zákl. přenesená",J178,0)</f>
        <v>0</v>
      </c>
      <c r="BH178" s="137">
        <f>IF(N178="sníž. přenesená",J178,0)</f>
        <v>0</v>
      </c>
      <c r="BI178" s="137">
        <f>IF(N178="nulová",J178,0)</f>
        <v>0</v>
      </c>
      <c r="BJ178" s="14" t="s">
        <v>79</v>
      </c>
      <c r="BK178" s="137">
        <f>ROUND(I178*H178,2)</f>
        <v>0</v>
      </c>
      <c r="BL178" s="14" t="s">
        <v>201</v>
      </c>
      <c r="BM178" s="136" t="s">
        <v>238</v>
      </c>
    </row>
    <row r="179" spans="2:65" s="1" customFormat="1" ht="24" customHeight="1">
      <c r="B179" s="125"/>
      <c r="C179" s="146" t="s">
        <v>239</v>
      </c>
      <c r="D179" s="146" t="s">
        <v>177</v>
      </c>
      <c r="E179" s="147" t="s">
        <v>240</v>
      </c>
      <c r="F179" s="148" t="s">
        <v>241</v>
      </c>
      <c r="G179" s="149" t="s">
        <v>184</v>
      </c>
      <c r="H179" s="150">
        <v>12</v>
      </c>
      <c r="I179" s="151"/>
      <c r="J179" s="151">
        <f>ROUND(I179*H179,2)</f>
        <v>0</v>
      </c>
      <c r="K179" s="148" t="s">
        <v>1</v>
      </c>
      <c r="L179" s="152"/>
      <c r="M179" s="153" t="s">
        <v>1</v>
      </c>
      <c r="N179" s="154" t="s">
        <v>36</v>
      </c>
      <c r="O179" s="134">
        <v>0</v>
      </c>
      <c r="P179" s="134">
        <f>O179*H179</f>
        <v>0</v>
      </c>
      <c r="Q179" s="134">
        <v>0.00088</v>
      </c>
      <c r="R179" s="134">
        <f>Q179*H179</f>
        <v>0.01056</v>
      </c>
      <c r="S179" s="134">
        <v>0</v>
      </c>
      <c r="T179" s="135">
        <f>S179*H179</f>
        <v>0</v>
      </c>
      <c r="AR179" s="136" t="s">
        <v>237</v>
      </c>
      <c r="AT179" s="136" t="s">
        <v>177</v>
      </c>
      <c r="AU179" s="136" t="s">
        <v>81</v>
      </c>
      <c r="AY179" s="14" t="s">
        <v>124</v>
      </c>
      <c r="BE179" s="137">
        <f>IF(N179="základní",J179,0)</f>
        <v>0</v>
      </c>
      <c r="BF179" s="137">
        <f>IF(N179="snížená",J179,0)</f>
        <v>0</v>
      </c>
      <c r="BG179" s="137">
        <f>IF(N179="zákl. přenesená",J179,0)</f>
        <v>0</v>
      </c>
      <c r="BH179" s="137">
        <f>IF(N179="sníž. přenesená",J179,0)</f>
        <v>0</v>
      </c>
      <c r="BI179" s="137">
        <f>IF(N179="nulová",J179,0)</f>
        <v>0</v>
      </c>
      <c r="BJ179" s="14" t="s">
        <v>79</v>
      </c>
      <c r="BK179" s="137">
        <f>ROUND(I179*H179,2)</f>
        <v>0</v>
      </c>
      <c r="BL179" s="14" t="s">
        <v>201</v>
      </c>
      <c r="BM179" s="136" t="s">
        <v>242</v>
      </c>
    </row>
    <row r="180" spans="2:65" s="1" customFormat="1" ht="24" customHeight="1">
      <c r="B180" s="125"/>
      <c r="C180" s="146" t="s">
        <v>243</v>
      </c>
      <c r="D180" s="146" t="s">
        <v>177</v>
      </c>
      <c r="E180" s="147" t="s">
        <v>244</v>
      </c>
      <c r="F180" s="148" t="s">
        <v>245</v>
      </c>
      <c r="G180" s="149" t="s">
        <v>184</v>
      </c>
      <c r="H180" s="150">
        <v>36</v>
      </c>
      <c r="I180" s="151"/>
      <c r="J180" s="151">
        <f>ROUND(I180*H180,2)</f>
        <v>0</v>
      </c>
      <c r="K180" s="148" t="s">
        <v>1</v>
      </c>
      <c r="L180" s="152"/>
      <c r="M180" s="153" t="s">
        <v>1</v>
      </c>
      <c r="N180" s="154" t="s">
        <v>36</v>
      </c>
      <c r="O180" s="134">
        <v>0</v>
      </c>
      <c r="P180" s="134">
        <f>O180*H180</f>
        <v>0</v>
      </c>
      <c r="Q180" s="134">
        <v>0.00139</v>
      </c>
      <c r="R180" s="134">
        <f>Q180*H180</f>
        <v>0.05004</v>
      </c>
      <c r="S180" s="134">
        <v>0</v>
      </c>
      <c r="T180" s="135">
        <f>S180*H180</f>
        <v>0</v>
      </c>
      <c r="AR180" s="136" t="s">
        <v>237</v>
      </c>
      <c r="AT180" s="136" t="s">
        <v>177</v>
      </c>
      <c r="AU180" s="136" t="s">
        <v>81</v>
      </c>
      <c r="AY180" s="14" t="s">
        <v>124</v>
      </c>
      <c r="BE180" s="137">
        <f>IF(N180="základní",J180,0)</f>
        <v>0</v>
      </c>
      <c r="BF180" s="137">
        <f>IF(N180="snížená",J180,0)</f>
        <v>0</v>
      </c>
      <c r="BG180" s="137">
        <f>IF(N180="zákl. přenesená",J180,0)</f>
        <v>0</v>
      </c>
      <c r="BH180" s="137">
        <f>IF(N180="sníž. přenesená",J180,0)</f>
        <v>0</v>
      </c>
      <c r="BI180" s="137">
        <f>IF(N180="nulová",J180,0)</f>
        <v>0</v>
      </c>
      <c r="BJ180" s="14" t="s">
        <v>79</v>
      </c>
      <c r="BK180" s="137">
        <f>ROUND(I180*H180,2)</f>
        <v>0</v>
      </c>
      <c r="BL180" s="14" t="s">
        <v>201</v>
      </c>
      <c r="BM180" s="136" t="s">
        <v>246</v>
      </c>
    </row>
    <row r="181" spans="2:65" s="1" customFormat="1" ht="16.5" customHeight="1">
      <c r="B181" s="125"/>
      <c r="C181" s="146" t="s">
        <v>247</v>
      </c>
      <c r="D181" s="146" t="s">
        <v>177</v>
      </c>
      <c r="E181" s="147" t="s">
        <v>248</v>
      </c>
      <c r="F181" s="148" t="s">
        <v>249</v>
      </c>
      <c r="G181" s="149" t="s">
        <v>250</v>
      </c>
      <c r="H181" s="150">
        <v>150</v>
      </c>
      <c r="I181" s="151"/>
      <c r="J181" s="151">
        <f>ROUND(I181*H181,2)</f>
        <v>0</v>
      </c>
      <c r="K181" s="148" t="s">
        <v>1</v>
      </c>
      <c r="L181" s="152"/>
      <c r="M181" s="153" t="s">
        <v>1</v>
      </c>
      <c r="N181" s="154" t="s">
        <v>36</v>
      </c>
      <c r="O181" s="134">
        <v>0</v>
      </c>
      <c r="P181" s="134">
        <f>O181*H181</f>
        <v>0</v>
      </c>
      <c r="Q181" s="134">
        <v>0.0002</v>
      </c>
      <c r="R181" s="134">
        <f>Q181*H181</f>
        <v>0.030000000000000002</v>
      </c>
      <c r="S181" s="134">
        <v>0</v>
      </c>
      <c r="T181" s="135">
        <f>S181*H181</f>
        <v>0</v>
      </c>
      <c r="AR181" s="136" t="s">
        <v>237</v>
      </c>
      <c r="AT181" s="136" t="s">
        <v>177</v>
      </c>
      <c r="AU181" s="136" t="s">
        <v>81</v>
      </c>
      <c r="AY181" s="14" t="s">
        <v>124</v>
      </c>
      <c r="BE181" s="137">
        <f>IF(N181="základní",J181,0)</f>
        <v>0</v>
      </c>
      <c r="BF181" s="137">
        <f>IF(N181="snížená",J181,0)</f>
        <v>0</v>
      </c>
      <c r="BG181" s="137">
        <f>IF(N181="zákl. přenesená",J181,0)</f>
        <v>0</v>
      </c>
      <c r="BH181" s="137">
        <f>IF(N181="sníž. přenesená",J181,0)</f>
        <v>0</v>
      </c>
      <c r="BI181" s="137">
        <f>IF(N181="nulová",J181,0)</f>
        <v>0</v>
      </c>
      <c r="BJ181" s="14" t="s">
        <v>79</v>
      </c>
      <c r="BK181" s="137">
        <f>ROUND(I181*H181,2)</f>
        <v>0</v>
      </c>
      <c r="BL181" s="14" t="s">
        <v>201</v>
      </c>
      <c r="BM181" s="136" t="s">
        <v>251</v>
      </c>
    </row>
    <row r="182" spans="2:63" s="11" customFormat="1" ht="22.9" customHeight="1">
      <c r="B182" s="113"/>
      <c r="D182" s="114" t="s">
        <v>70</v>
      </c>
      <c r="E182" s="123" t="s">
        <v>252</v>
      </c>
      <c r="F182" s="123" t="s">
        <v>253</v>
      </c>
      <c r="J182" s="124">
        <f>BK182</f>
        <v>0</v>
      </c>
      <c r="L182" s="113"/>
      <c r="M182" s="117"/>
      <c r="N182" s="118"/>
      <c r="O182" s="118"/>
      <c r="P182" s="119">
        <f>SUM(P183:P187)</f>
        <v>7.619999999999999</v>
      </c>
      <c r="Q182" s="118"/>
      <c r="R182" s="119">
        <f>SUM(R183:R187)</f>
        <v>0.011440000000000002</v>
      </c>
      <c r="S182" s="118"/>
      <c r="T182" s="120">
        <f>SUM(T183:T187)</f>
        <v>0</v>
      </c>
      <c r="AR182" s="114" t="s">
        <v>81</v>
      </c>
      <c r="AT182" s="121" t="s">
        <v>70</v>
      </c>
      <c r="AU182" s="121" t="s">
        <v>79</v>
      </c>
      <c r="AY182" s="114" t="s">
        <v>124</v>
      </c>
      <c r="BK182" s="122">
        <f>SUM(BK183:BK187)</f>
        <v>0</v>
      </c>
    </row>
    <row r="183" spans="2:65" s="1" customFormat="1" ht="16.5" customHeight="1">
      <c r="B183" s="125"/>
      <c r="C183" s="126" t="s">
        <v>254</v>
      </c>
      <c r="D183" s="126" t="s">
        <v>126</v>
      </c>
      <c r="E183" s="127" t="s">
        <v>255</v>
      </c>
      <c r="F183" s="128" t="s">
        <v>256</v>
      </c>
      <c r="G183" s="129" t="s">
        <v>184</v>
      </c>
      <c r="H183" s="130">
        <v>12</v>
      </c>
      <c r="I183" s="131"/>
      <c r="J183" s="131">
        <f>ROUND(I183*H183,2)</f>
        <v>0</v>
      </c>
      <c r="K183" s="128" t="s">
        <v>1</v>
      </c>
      <c r="L183" s="26"/>
      <c r="M183" s="132" t="s">
        <v>1</v>
      </c>
      <c r="N183" s="133" t="s">
        <v>36</v>
      </c>
      <c r="O183" s="134">
        <v>0.422</v>
      </c>
      <c r="P183" s="134">
        <f>O183*H183</f>
        <v>5.064</v>
      </c>
      <c r="Q183" s="134">
        <v>0.00046</v>
      </c>
      <c r="R183" s="134">
        <f>Q183*H183</f>
        <v>0.005520000000000001</v>
      </c>
      <c r="S183" s="134">
        <v>0</v>
      </c>
      <c r="T183" s="135">
        <f>S183*H183</f>
        <v>0</v>
      </c>
      <c r="AR183" s="136" t="s">
        <v>201</v>
      </c>
      <c r="AT183" s="136" t="s">
        <v>126</v>
      </c>
      <c r="AU183" s="136" t="s">
        <v>81</v>
      </c>
      <c r="AY183" s="14" t="s">
        <v>124</v>
      </c>
      <c r="BE183" s="137">
        <f>IF(N183="základní",J183,0)</f>
        <v>0</v>
      </c>
      <c r="BF183" s="137">
        <f>IF(N183="snížená",J183,0)</f>
        <v>0</v>
      </c>
      <c r="BG183" s="137">
        <f>IF(N183="zákl. přenesená",J183,0)</f>
        <v>0</v>
      </c>
      <c r="BH183" s="137">
        <f>IF(N183="sníž. přenesená",J183,0)</f>
        <v>0</v>
      </c>
      <c r="BI183" s="137">
        <f>IF(N183="nulová",J183,0)</f>
        <v>0</v>
      </c>
      <c r="BJ183" s="14" t="s">
        <v>79</v>
      </c>
      <c r="BK183" s="137">
        <f>ROUND(I183*H183,2)</f>
        <v>0</v>
      </c>
      <c r="BL183" s="14" t="s">
        <v>201</v>
      </c>
      <c r="BM183" s="136" t="s">
        <v>257</v>
      </c>
    </row>
    <row r="184" spans="2:65" s="1" customFormat="1" ht="16.5" customHeight="1">
      <c r="B184" s="125"/>
      <c r="C184" s="126" t="s">
        <v>258</v>
      </c>
      <c r="D184" s="126" t="s">
        <v>126</v>
      </c>
      <c r="E184" s="127" t="s">
        <v>259</v>
      </c>
      <c r="F184" s="128" t="s">
        <v>260</v>
      </c>
      <c r="G184" s="129" t="s">
        <v>174</v>
      </c>
      <c r="H184" s="130">
        <v>4</v>
      </c>
      <c r="I184" s="131"/>
      <c r="J184" s="131">
        <f>ROUND(I184*H184,2)</f>
        <v>0</v>
      </c>
      <c r="K184" s="128" t="s">
        <v>1</v>
      </c>
      <c r="L184" s="26"/>
      <c r="M184" s="132" t="s">
        <v>1</v>
      </c>
      <c r="N184" s="133" t="s">
        <v>36</v>
      </c>
      <c r="O184" s="134">
        <v>0.174</v>
      </c>
      <c r="P184" s="134">
        <f>O184*H184</f>
        <v>0.696</v>
      </c>
      <c r="Q184" s="134">
        <v>0</v>
      </c>
      <c r="R184" s="134">
        <f>Q184*H184</f>
        <v>0</v>
      </c>
      <c r="S184" s="134">
        <v>0</v>
      </c>
      <c r="T184" s="135">
        <f>S184*H184</f>
        <v>0</v>
      </c>
      <c r="AR184" s="136" t="s">
        <v>201</v>
      </c>
      <c r="AT184" s="136" t="s">
        <v>126</v>
      </c>
      <c r="AU184" s="136" t="s">
        <v>81</v>
      </c>
      <c r="AY184" s="14" t="s">
        <v>124</v>
      </c>
      <c r="BE184" s="137">
        <f>IF(N184="základní",J184,0)</f>
        <v>0</v>
      </c>
      <c r="BF184" s="137">
        <f>IF(N184="snížená",J184,0)</f>
        <v>0</v>
      </c>
      <c r="BG184" s="137">
        <f>IF(N184="zákl. přenesená",J184,0)</f>
        <v>0</v>
      </c>
      <c r="BH184" s="137">
        <f>IF(N184="sníž. přenesená",J184,0)</f>
        <v>0</v>
      </c>
      <c r="BI184" s="137">
        <f>IF(N184="nulová",J184,0)</f>
        <v>0</v>
      </c>
      <c r="BJ184" s="14" t="s">
        <v>79</v>
      </c>
      <c r="BK184" s="137">
        <f>ROUND(I184*H184,2)</f>
        <v>0</v>
      </c>
      <c r="BL184" s="14" t="s">
        <v>201</v>
      </c>
      <c r="BM184" s="136" t="s">
        <v>261</v>
      </c>
    </row>
    <row r="185" spans="2:65" s="1" customFormat="1" ht="24" customHeight="1">
      <c r="B185" s="125"/>
      <c r="C185" s="126" t="s">
        <v>262</v>
      </c>
      <c r="D185" s="126" t="s">
        <v>126</v>
      </c>
      <c r="E185" s="127" t="s">
        <v>263</v>
      </c>
      <c r="F185" s="128" t="s">
        <v>264</v>
      </c>
      <c r="G185" s="129" t="s">
        <v>174</v>
      </c>
      <c r="H185" s="130">
        <v>2</v>
      </c>
      <c r="I185" s="131"/>
      <c r="J185" s="131">
        <f>ROUND(I185*H185,2)</f>
        <v>0</v>
      </c>
      <c r="K185" s="128" t="s">
        <v>1</v>
      </c>
      <c r="L185" s="26"/>
      <c r="M185" s="132" t="s">
        <v>1</v>
      </c>
      <c r="N185" s="133" t="s">
        <v>36</v>
      </c>
      <c r="O185" s="134">
        <v>0.465</v>
      </c>
      <c r="P185" s="134">
        <f>O185*H185</f>
        <v>0.93</v>
      </c>
      <c r="Q185" s="134">
        <v>0.00148</v>
      </c>
      <c r="R185" s="134">
        <f>Q185*H185</f>
        <v>0.00296</v>
      </c>
      <c r="S185" s="134">
        <v>0</v>
      </c>
      <c r="T185" s="135">
        <f>S185*H185</f>
        <v>0</v>
      </c>
      <c r="AR185" s="136" t="s">
        <v>201</v>
      </c>
      <c r="AT185" s="136" t="s">
        <v>126</v>
      </c>
      <c r="AU185" s="136" t="s">
        <v>81</v>
      </c>
      <c r="AY185" s="14" t="s">
        <v>124</v>
      </c>
      <c r="BE185" s="137">
        <f>IF(N185="základní",J185,0)</f>
        <v>0</v>
      </c>
      <c r="BF185" s="137">
        <f>IF(N185="snížená",J185,0)</f>
        <v>0</v>
      </c>
      <c r="BG185" s="137">
        <f>IF(N185="zákl. přenesená",J185,0)</f>
        <v>0</v>
      </c>
      <c r="BH185" s="137">
        <f>IF(N185="sníž. přenesená",J185,0)</f>
        <v>0</v>
      </c>
      <c r="BI185" s="137">
        <f>IF(N185="nulová",J185,0)</f>
        <v>0</v>
      </c>
      <c r="BJ185" s="14" t="s">
        <v>79</v>
      </c>
      <c r="BK185" s="137">
        <f>ROUND(I185*H185,2)</f>
        <v>0</v>
      </c>
      <c r="BL185" s="14" t="s">
        <v>201</v>
      </c>
      <c r="BM185" s="136" t="s">
        <v>265</v>
      </c>
    </row>
    <row r="186" spans="2:65" s="1" customFormat="1" ht="16.5" customHeight="1">
      <c r="B186" s="125"/>
      <c r="C186" s="126" t="s">
        <v>266</v>
      </c>
      <c r="D186" s="126" t="s">
        <v>126</v>
      </c>
      <c r="E186" s="127" t="s">
        <v>267</v>
      </c>
      <c r="F186" s="128" t="s">
        <v>268</v>
      </c>
      <c r="G186" s="129" t="s">
        <v>174</v>
      </c>
      <c r="H186" s="130">
        <v>1</v>
      </c>
      <c r="I186" s="131"/>
      <c r="J186" s="131">
        <f>ROUND(I186*H186,2)</f>
        <v>0</v>
      </c>
      <c r="K186" s="128" t="s">
        <v>1</v>
      </c>
      <c r="L186" s="26"/>
      <c r="M186" s="132" t="s">
        <v>1</v>
      </c>
      <c r="N186" s="133" t="s">
        <v>36</v>
      </c>
      <c r="O186" s="134">
        <v>0.465</v>
      </c>
      <c r="P186" s="134">
        <f>O186*H186</f>
        <v>0.465</v>
      </c>
      <c r="Q186" s="134">
        <v>0.00148</v>
      </c>
      <c r="R186" s="134">
        <f>Q186*H186</f>
        <v>0.00148</v>
      </c>
      <c r="S186" s="134">
        <v>0</v>
      </c>
      <c r="T186" s="135">
        <f>S186*H186</f>
        <v>0</v>
      </c>
      <c r="AR186" s="136" t="s">
        <v>201</v>
      </c>
      <c r="AT186" s="136" t="s">
        <v>126</v>
      </c>
      <c r="AU186" s="136" t="s">
        <v>81</v>
      </c>
      <c r="AY186" s="14" t="s">
        <v>124</v>
      </c>
      <c r="BE186" s="137">
        <f>IF(N186="základní",J186,0)</f>
        <v>0</v>
      </c>
      <c r="BF186" s="137">
        <f>IF(N186="snížená",J186,0)</f>
        <v>0</v>
      </c>
      <c r="BG186" s="137">
        <f>IF(N186="zákl. přenesená",J186,0)</f>
        <v>0</v>
      </c>
      <c r="BH186" s="137">
        <f>IF(N186="sníž. přenesená",J186,0)</f>
        <v>0</v>
      </c>
      <c r="BI186" s="137">
        <f>IF(N186="nulová",J186,0)</f>
        <v>0</v>
      </c>
      <c r="BJ186" s="14" t="s">
        <v>79</v>
      </c>
      <c r="BK186" s="137">
        <f>ROUND(I186*H186,2)</f>
        <v>0</v>
      </c>
      <c r="BL186" s="14" t="s">
        <v>201</v>
      </c>
      <c r="BM186" s="136" t="s">
        <v>269</v>
      </c>
    </row>
    <row r="187" spans="2:65" s="1" customFormat="1" ht="24" customHeight="1">
      <c r="B187" s="125"/>
      <c r="C187" s="126" t="s">
        <v>270</v>
      </c>
      <c r="D187" s="126" t="s">
        <v>126</v>
      </c>
      <c r="E187" s="127" t="s">
        <v>271</v>
      </c>
      <c r="F187" s="128" t="s">
        <v>272</v>
      </c>
      <c r="G187" s="129" t="s">
        <v>174</v>
      </c>
      <c r="H187" s="130">
        <v>1</v>
      </c>
      <c r="I187" s="131"/>
      <c r="J187" s="131">
        <f>ROUND(I187*H187,2)</f>
        <v>0</v>
      </c>
      <c r="K187" s="128" t="s">
        <v>1</v>
      </c>
      <c r="L187" s="26"/>
      <c r="M187" s="132" t="s">
        <v>1</v>
      </c>
      <c r="N187" s="133" t="s">
        <v>36</v>
      </c>
      <c r="O187" s="134">
        <v>0.465</v>
      </c>
      <c r="P187" s="134">
        <f>O187*H187</f>
        <v>0.465</v>
      </c>
      <c r="Q187" s="134">
        <v>0.00148</v>
      </c>
      <c r="R187" s="134">
        <f>Q187*H187</f>
        <v>0.00148</v>
      </c>
      <c r="S187" s="134">
        <v>0</v>
      </c>
      <c r="T187" s="135">
        <f>S187*H187</f>
        <v>0</v>
      </c>
      <c r="AR187" s="136" t="s">
        <v>201</v>
      </c>
      <c r="AT187" s="136" t="s">
        <v>126</v>
      </c>
      <c r="AU187" s="136" t="s">
        <v>81</v>
      </c>
      <c r="AY187" s="14" t="s">
        <v>124</v>
      </c>
      <c r="BE187" s="137">
        <f>IF(N187="základní",J187,0)</f>
        <v>0</v>
      </c>
      <c r="BF187" s="137">
        <f>IF(N187="snížená",J187,0)</f>
        <v>0</v>
      </c>
      <c r="BG187" s="137">
        <f>IF(N187="zákl. přenesená",J187,0)</f>
        <v>0</v>
      </c>
      <c r="BH187" s="137">
        <f>IF(N187="sníž. přenesená",J187,0)</f>
        <v>0</v>
      </c>
      <c r="BI187" s="137">
        <f>IF(N187="nulová",J187,0)</f>
        <v>0</v>
      </c>
      <c r="BJ187" s="14" t="s">
        <v>79</v>
      </c>
      <c r="BK187" s="137">
        <f>ROUND(I187*H187,2)</f>
        <v>0</v>
      </c>
      <c r="BL187" s="14" t="s">
        <v>201</v>
      </c>
      <c r="BM187" s="136" t="s">
        <v>273</v>
      </c>
    </row>
    <row r="188" spans="2:63" s="11" customFormat="1" ht="22.9" customHeight="1">
      <c r="B188" s="113"/>
      <c r="D188" s="114" t="s">
        <v>70</v>
      </c>
      <c r="E188" s="123" t="s">
        <v>274</v>
      </c>
      <c r="F188" s="123" t="s">
        <v>275</v>
      </c>
      <c r="J188" s="124">
        <f>BK188</f>
        <v>0</v>
      </c>
      <c r="L188" s="113"/>
      <c r="M188" s="117"/>
      <c r="N188" s="118"/>
      <c r="O188" s="118"/>
      <c r="P188" s="119">
        <f>SUM(P189:P192)</f>
        <v>2.419</v>
      </c>
      <c r="Q188" s="118"/>
      <c r="R188" s="119">
        <f>SUM(R189:R192)</f>
        <v>0.00345</v>
      </c>
      <c r="S188" s="118"/>
      <c r="T188" s="120">
        <f>SUM(T189:T192)</f>
        <v>0</v>
      </c>
      <c r="AR188" s="114" t="s">
        <v>81</v>
      </c>
      <c r="AT188" s="121" t="s">
        <v>70</v>
      </c>
      <c r="AU188" s="121" t="s">
        <v>79</v>
      </c>
      <c r="AY188" s="114" t="s">
        <v>124</v>
      </c>
      <c r="BK188" s="122">
        <f>SUM(BK189:BK192)</f>
        <v>0</v>
      </c>
    </row>
    <row r="189" spans="2:65" s="1" customFormat="1" ht="24" customHeight="1">
      <c r="B189" s="125"/>
      <c r="C189" s="126" t="s">
        <v>276</v>
      </c>
      <c r="D189" s="126" t="s">
        <v>126</v>
      </c>
      <c r="E189" s="127" t="s">
        <v>277</v>
      </c>
      <c r="F189" s="128" t="s">
        <v>278</v>
      </c>
      <c r="G189" s="129" t="s">
        <v>184</v>
      </c>
      <c r="H189" s="130">
        <v>3</v>
      </c>
      <c r="I189" s="131"/>
      <c r="J189" s="131">
        <f>ROUND(I189*H189,2)</f>
        <v>0</v>
      </c>
      <c r="K189" s="128" t="s">
        <v>1</v>
      </c>
      <c r="L189" s="26"/>
      <c r="M189" s="132" t="s">
        <v>1</v>
      </c>
      <c r="N189" s="133" t="s">
        <v>36</v>
      </c>
      <c r="O189" s="134">
        <v>0.616</v>
      </c>
      <c r="P189" s="134">
        <f>O189*H189</f>
        <v>1.8479999999999999</v>
      </c>
      <c r="Q189" s="134">
        <v>0.00091</v>
      </c>
      <c r="R189" s="134">
        <f>Q189*H189</f>
        <v>0.00273</v>
      </c>
      <c r="S189" s="134">
        <v>0</v>
      </c>
      <c r="T189" s="135">
        <f>S189*H189</f>
        <v>0</v>
      </c>
      <c r="AR189" s="136" t="s">
        <v>201</v>
      </c>
      <c r="AT189" s="136" t="s">
        <v>126</v>
      </c>
      <c r="AU189" s="136" t="s">
        <v>81</v>
      </c>
      <c r="AY189" s="14" t="s">
        <v>124</v>
      </c>
      <c r="BE189" s="137">
        <f>IF(N189="základní",J189,0)</f>
        <v>0</v>
      </c>
      <c r="BF189" s="137">
        <f>IF(N189="snížená",J189,0)</f>
        <v>0</v>
      </c>
      <c r="BG189" s="137">
        <f>IF(N189="zákl. přenesená",J189,0)</f>
        <v>0</v>
      </c>
      <c r="BH189" s="137">
        <f>IF(N189="sníž. přenesená",J189,0)</f>
        <v>0</v>
      </c>
      <c r="BI189" s="137">
        <f>IF(N189="nulová",J189,0)</f>
        <v>0</v>
      </c>
      <c r="BJ189" s="14" t="s">
        <v>79</v>
      </c>
      <c r="BK189" s="137">
        <f>ROUND(I189*H189,2)</f>
        <v>0</v>
      </c>
      <c r="BL189" s="14" t="s">
        <v>201</v>
      </c>
      <c r="BM189" s="136" t="s">
        <v>279</v>
      </c>
    </row>
    <row r="190" spans="2:65" s="1" customFormat="1" ht="24" customHeight="1">
      <c r="B190" s="125"/>
      <c r="C190" s="126" t="s">
        <v>237</v>
      </c>
      <c r="D190" s="126" t="s">
        <v>126</v>
      </c>
      <c r="E190" s="127" t="s">
        <v>280</v>
      </c>
      <c r="F190" s="128" t="s">
        <v>281</v>
      </c>
      <c r="G190" s="129" t="s">
        <v>184</v>
      </c>
      <c r="H190" s="130">
        <v>1</v>
      </c>
      <c r="I190" s="131"/>
      <c r="J190" s="131">
        <f>ROUND(I190*H190,2)</f>
        <v>0</v>
      </c>
      <c r="K190" s="128" t="s">
        <v>1</v>
      </c>
      <c r="L190" s="26"/>
      <c r="M190" s="132" t="s">
        <v>1</v>
      </c>
      <c r="N190" s="133" t="s">
        <v>36</v>
      </c>
      <c r="O190" s="134">
        <v>0.062</v>
      </c>
      <c r="P190" s="134">
        <f>O190*H190</f>
        <v>0.062</v>
      </c>
      <c r="Q190" s="134">
        <v>0.00016</v>
      </c>
      <c r="R190" s="134">
        <f>Q190*H190</f>
        <v>0.00016</v>
      </c>
      <c r="S190" s="134">
        <v>0</v>
      </c>
      <c r="T190" s="135">
        <f>S190*H190</f>
        <v>0</v>
      </c>
      <c r="AR190" s="136" t="s">
        <v>201</v>
      </c>
      <c r="AT190" s="136" t="s">
        <v>126</v>
      </c>
      <c r="AU190" s="136" t="s">
        <v>81</v>
      </c>
      <c r="AY190" s="14" t="s">
        <v>124</v>
      </c>
      <c r="BE190" s="137">
        <f>IF(N190="základní",J190,0)</f>
        <v>0</v>
      </c>
      <c r="BF190" s="137">
        <f>IF(N190="snížená",J190,0)</f>
        <v>0</v>
      </c>
      <c r="BG190" s="137">
        <f>IF(N190="zákl. přenesená",J190,0)</f>
        <v>0</v>
      </c>
      <c r="BH190" s="137">
        <f>IF(N190="sníž. přenesená",J190,0)</f>
        <v>0</v>
      </c>
      <c r="BI190" s="137">
        <f>IF(N190="nulová",J190,0)</f>
        <v>0</v>
      </c>
      <c r="BJ190" s="14" t="s">
        <v>79</v>
      </c>
      <c r="BK190" s="137">
        <f>ROUND(I190*H190,2)</f>
        <v>0</v>
      </c>
      <c r="BL190" s="14" t="s">
        <v>201</v>
      </c>
      <c r="BM190" s="136" t="s">
        <v>282</v>
      </c>
    </row>
    <row r="191" spans="2:65" s="1" customFormat="1" ht="36" customHeight="1">
      <c r="B191" s="125"/>
      <c r="C191" s="126" t="s">
        <v>283</v>
      </c>
      <c r="D191" s="126" t="s">
        <v>126</v>
      </c>
      <c r="E191" s="127" t="s">
        <v>284</v>
      </c>
      <c r="F191" s="128" t="s">
        <v>285</v>
      </c>
      <c r="G191" s="129" t="s">
        <v>184</v>
      </c>
      <c r="H191" s="130">
        <v>3</v>
      </c>
      <c r="I191" s="131"/>
      <c r="J191" s="131">
        <f>ROUND(I191*H191,2)</f>
        <v>0</v>
      </c>
      <c r="K191" s="128" t="s">
        <v>1</v>
      </c>
      <c r="L191" s="26"/>
      <c r="M191" s="132" t="s">
        <v>1</v>
      </c>
      <c r="N191" s="133" t="s">
        <v>36</v>
      </c>
      <c r="O191" s="134">
        <v>0.103</v>
      </c>
      <c r="P191" s="134">
        <f>O191*H191</f>
        <v>0.309</v>
      </c>
      <c r="Q191" s="134">
        <v>7E-05</v>
      </c>
      <c r="R191" s="134">
        <f>Q191*H191</f>
        <v>0.00020999999999999998</v>
      </c>
      <c r="S191" s="134">
        <v>0</v>
      </c>
      <c r="T191" s="135">
        <f>S191*H191</f>
        <v>0</v>
      </c>
      <c r="AR191" s="136" t="s">
        <v>201</v>
      </c>
      <c r="AT191" s="136" t="s">
        <v>126</v>
      </c>
      <c r="AU191" s="136" t="s">
        <v>81</v>
      </c>
      <c r="AY191" s="14" t="s">
        <v>124</v>
      </c>
      <c r="BE191" s="137">
        <f>IF(N191="základní",J191,0)</f>
        <v>0</v>
      </c>
      <c r="BF191" s="137">
        <f>IF(N191="snížená",J191,0)</f>
        <v>0</v>
      </c>
      <c r="BG191" s="137">
        <f>IF(N191="zákl. přenesená",J191,0)</f>
        <v>0</v>
      </c>
      <c r="BH191" s="137">
        <f>IF(N191="sníž. přenesená",J191,0)</f>
        <v>0</v>
      </c>
      <c r="BI191" s="137">
        <f>IF(N191="nulová",J191,0)</f>
        <v>0</v>
      </c>
      <c r="BJ191" s="14" t="s">
        <v>79</v>
      </c>
      <c r="BK191" s="137">
        <f>ROUND(I191*H191,2)</f>
        <v>0</v>
      </c>
      <c r="BL191" s="14" t="s">
        <v>201</v>
      </c>
      <c r="BM191" s="136" t="s">
        <v>286</v>
      </c>
    </row>
    <row r="192" spans="2:65" s="1" customFormat="1" ht="24" customHeight="1">
      <c r="B192" s="125"/>
      <c r="C192" s="126" t="s">
        <v>287</v>
      </c>
      <c r="D192" s="126" t="s">
        <v>126</v>
      </c>
      <c r="E192" s="127" t="s">
        <v>288</v>
      </c>
      <c r="F192" s="128" t="s">
        <v>289</v>
      </c>
      <c r="G192" s="129" t="s">
        <v>174</v>
      </c>
      <c r="H192" s="130">
        <v>1</v>
      </c>
      <c r="I192" s="131"/>
      <c r="J192" s="131">
        <f>ROUND(I192*H192,2)</f>
        <v>0</v>
      </c>
      <c r="K192" s="128" t="s">
        <v>1</v>
      </c>
      <c r="L192" s="26"/>
      <c r="M192" s="132" t="s">
        <v>1</v>
      </c>
      <c r="N192" s="133" t="s">
        <v>36</v>
      </c>
      <c r="O192" s="134">
        <v>0.2</v>
      </c>
      <c r="P192" s="134">
        <f>O192*H192</f>
        <v>0.2</v>
      </c>
      <c r="Q192" s="134">
        <v>0.00035</v>
      </c>
      <c r="R192" s="134">
        <f>Q192*H192</f>
        <v>0.00035</v>
      </c>
      <c r="S192" s="134">
        <v>0</v>
      </c>
      <c r="T192" s="135">
        <f>S192*H192</f>
        <v>0</v>
      </c>
      <c r="AR192" s="136" t="s">
        <v>201</v>
      </c>
      <c r="AT192" s="136" t="s">
        <v>126</v>
      </c>
      <c r="AU192" s="136" t="s">
        <v>81</v>
      </c>
      <c r="AY192" s="14" t="s">
        <v>124</v>
      </c>
      <c r="BE192" s="137">
        <f>IF(N192="základní",J192,0)</f>
        <v>0</v>
      </c>
      <c r="BF192" s="137">
        <f>IF(N192="snížená",J192,0)</f>
        <v>0</v>
      </c>
      <c r="BG192" s="137">
        <f>IF(N192="zákl. přenesená",J192,0)</f>
        <v>0</v>
      </c>
      <c r="BH192" s="137">
        <f>IF(N192="sníž. přenesená",J192,0)</f>
        <v>0</v>
      </c>
      <c r="BI192" s="137">
        <f>IF(N192="nulová",J192,0)</f>
        <v>0</v>
      </c>
      <c r="BJ192" s="14" t="s">
        <v>79</v>
      </c>
      <c r="BK192" s="137">
        <f>ROUND(I192*H192,2)</f>
        <v>0</v>
      </c>
      <c r="BL192" s="14" t="s">
        <v>201</v>
      </c>
      <c r="BM192" s="136" t="s">
        <v>290</v>
      </c>
    </row>
    <row r="193" spans="2:63" s="11" customFormat="1" ht="22.9" customHeight="1">
      <c r="B193" s="113"/>
      <c r="D193" s="114" t="s">
        <v>70</v>
      </c>
      <c r="E193" s="123" t="s">
        <v>291</v>
      </c>
      <c r="F193" s="123" t="s">
        <v>292</v>
      </c>
      <c r="J193" s="124">
        <f>BK193</f>
        <v>0</v>
      </c>
      <c r="L193" s="113"/>
      <c r="M193" s="117"/>
      <c r="N193" s="118"/>
      <c r="O193" s="118"/>
      <c r="P193" s="119">
        <f>SUM(P194:P202)</f>
        <v>9.818</v>
      </c>
      <c r="Q193" s="118"/>
      <c r="R193" s="119">
        <f>SUM(R194:R202)</f>
        <v>0.019410000000000004</v>
      </c>
      <c r="S193" s="118"/>
      <c r="T193" s="120">
        <f>SUM(T194:T202)</f>
        <v>0</v>
      </c>
      <c r="AR193" s="114" t="s">
        <v>81</v>
      </c>
      <c r="AT193" s="121" t="s">
        <v>70</v>
      </c>
      <c r="AU193" s="121" t="s">
        <v>79</v>
      </c>
      <c r="AY193" s="114" t="s">
        <v>124</v>
      </c>
      <c r="BK193" s="122">
        <f>SUM(BK194:BK202)</f>
        <v>0</v>
      </c>
    </row>
    <row r="194" spans="2:65" s="1" customFormat="1" ht="24" customHeight="1">
      <c r="B194" s="125"/>
      <c r="C194" s="126" t="s">
        <v>293</v>
      </c>
      <c r="D194" s="126" t="s">
        <v>126</v>
      </c>
      <c r="E194" s="127" t="s">
        <v>294</v>
      </c>
      <c r="F194" s="128" t="s">
        <v>295</v>
      </c>
      <c r="G194" s="129" t="s">
        <v>184</v>
      </c>
      <c r="H194" s="130">
        <v>6</v>
      </c>
      <c r="I194" s="131"/>
      <c r="J194" s="131">
        <f aca="true" t="shared" si="0" ref="J194:J202">ROUND(I194*H194,2)</f>
        <v>0</v>
      </c>
      <c r="K194" s="128" t="s">
        <v>1</v>
      </c>
      <c r="L194" s="26"/>
      <c r="M194" s="132" t="s">
        <v>1</v>
      </c>
      <c r="N194" s="133" t="s">
        <v>36</v>
      </c>
      <c r="O194" s="134">
        <v>0.601</v>
      </c>
      <c r="P194" s="134">
        <f aca="true" t="shared" si="1" ref="P194:P202">O194*H194</f>
        <v>3.606</v>
      </c>
      <c r="Q194" s="134">
        <v>0.0027</v>
      </c>
      <c r="R194" s="134">
        <f aca="true" t="shared" si="2" ref="R194:R202">Q194*H194</f>
        <v>0.0162</v>
      </c>
      <c r="S194" s="134">
        <v>0</v>
      </c>
      <c r="T194" s="135">
        <f aca="true" t="shared" si="3" ref="T194:T202">S194*H194</f>
        <v>0</v>
      </c>
      <c r="AR194" s="136" t="s">
        <v>201</v>
      </c>
      <c r="AT194" s="136" t="s">
        <v>126</v>
      </c>
      <c r="AU194" s="136" t="s">
        <v>81</v>
      </c>
      <c r="AY194" s="14" t="s">
        <v>124</v>
      </c>
      <c r="BE194" s="137">
        <f aca="true" t="shared" si="4" ref="BE194:BE202">IF(N194="základní",J194,0)</f>
        <v>0</v>
      </c>
      <c r="BF194" s="137">
        <f aca="true" t="shared" si="5" ref="BF194:BF202">IF(N194="snížená",J194,0)</f>
        <v>0</v>
      </c>
      <c r="BG194" s="137">
        <f aca="true" t="shared" si="6" ref="BG194:BG202">IF(N194="zákl. přenesená",J194,0)</f>
        <v>0</v>
      </c>
      <c r="BH194" s="137">
        <f aca="true" t="shared" si="7" ref="BH194:BH202">IF(N194="sníž. přenesená",J194,0)</f>
        <v>0</v>
      </c>
      <c r="BI194" s="137">
        <f aca="true" t="shared" si="8" ref="BI194:BI202">IF(N194="nulová",J194,0)</f>
        <v>0</v>
      </c>
      <c r="BJ194" s="14" t="s">
        <v>79</v>
      </c>
      <c r="BK194" s="137">
        <f aca="true" t="shared" si="9" ref="BK194:BK202">ROUND(I194*H194,2)</f>
        <v>0</v>
      </c>
      <c r="BL194" s="14" t="s">
        <v>201</v>
      </c>
      <c r="BM194" s="136" t="s">
        <v>296</v>
      </c>
    </row>
    <row r="195" spans="2:65" s="1" customFormat="1" ht="16.5" customHeight="1">
      <c r="B195" s="125"/>
      <c r="C195" s="126" t="s">
        <v>297</v>
      </c>
      <c r="D195" s="126" t="s">
        <v>126</v>
      </c>
      <c r="E195" s="127" t="s">
        <v>298</v>
      </c>
      <c r="F195" s="128" t="s">
        <v>299</v>
      </c>
      <c r="G195" s="129" t="s">
        <v>174</v>
      </c>
      <c r="H195" s="130">
        <v>2</v>
      </c>
      <c r="I195" s="131"/>
      <c r="J195" s="131">
        <f t="shared" si="0"/>
        <v>0</v>
      </c>
      <c r="K195" s="128" t="s">
        <v>1</v>
      </c>
      <c r="L195" s="26"/>
      <c r="M195" s="132" t="s">
        <v>1</v>
      </c>
      <c r="N195" s="133" t="s">
        <v>36</v>
      </c>
      <c r="O195" s="134">
        <v>0.064</v>
      </c>
      <c r="P195" s="134">
        <f t="shared" si="1"/>
        <v>0.128</v>
      </c>
      <c r="Q195" s="134">
        <v>0</v>
      </c>
      <c r="R195" s="134">
        <f t="shared" si="2"/>
        <v>0</v>
      </c>
      <c r="S195" s="134">
        <v>0</v>
      </c>
      <c r="T195" s="135">
        <f t="shared" si="3"/>
        <v>0</v>
      </c>
      <c r="AR195" s="136" t="s">
        <v>201</v>
      </c>
      <c r="AT195" s="136" t="s">
        <v>126</v>
      </c>
      <c r="AU195" s="136" t="s">
        <v>81</v>
      </c>
      <c r="AY195" s="14" t="s">
        <v>124</v>
      </c>
      <c r="BE195" s="137">
        <f t="shared" si="4"/>
        <v>0</v>
      </c>
      <c r="BF195" s="137">
        <f t="shared" si="5"/>
        <v>0</v>
      </c>
      <c r="BG195" s="137">
        <f t="shared" si="6"/>
        <v>0</v>
      </c>
      <c r="BH195" s="137">
        <f t="shared" si="7"/>
        <v>0</v>
      </c>
      <c r="BI195" s="137">
        <f t="shared" si="8"/>
        <v>0</v>
      </c>
      <c r="BJ195" s="14" t="s">
        <v>79</v>
      </c>
      <c r="BK195" s="137">
        <f t="shared" si="9"/>
        <v>0</v>
      </c>
      <c r="BL195" s="14" t="s">
        <v>201</v>
      </c>
      <c r="BM195" s="136" t="s">
        <v>300</v>
      </c>
    </row>
    <row r="196" spans="2:65" s="1" customFormat="1" ht="16.5" customHeight="1">
      <c r="B196" s="125"/>
      <c r="C196" s="126" t="s">
        <v>301</v>
      </c>
      <c r="D196" s="126" t="s">
        <v>126</v>
      </c>
      <c r="E196" s="127" t="s">
        <v>302</v>
      </c>
      <c r="F196" s="128" t="s">
        <v>303</v>
      </c>
      <c r="G196" s="129" t="s">
        <v>184</v>
      </c>
      <c r="H196" s="130">
        <v>50</v>
      </c>
      <c r="I196" s="131"/>
      <c r="J196" s="131">
        <f t="shared" si="0"/>
        <v>0</v>
      </c>
      <c r="K196" s="128" t="s">
        <v>1</v>
      </c>
      <c r="L196" s="26"/>
      <c r="M196" s="132" t="s">
        <v>1</v>
      </c>
      <c r="N196" s="133" t="s">
        <v>36</v>
      </c>
      <c r="O196" s="134">
        <v>0.062</v>
      </c>
      <c r="P196" s="134">
        <f t="shared" si="1"/>
        <v>3.1</v>
      </c>
      <c r="Q196" s="134">
        <v>0</v>
      </c>
      <c r="R196" s="134">
        <f t="shared" si="2"/>
        <v>0</v>
      </c>
      <c r="S196" s="134">
        <v>0</v>
      </c>
      <c r="T196" s="135">
        <f t="shared" si="3"/>
        <v>0</v>
      </c>
      <c r="AR196" s="136" t="s">
        <v>201</v>
      </c>
      <c r="AT196" s="136" t="s">
        <v>126</v>
      </c>
      <c r="AU196" s="136" t="s">
        <v>81</v>
      </c>
      <c r="AY196" s="14" t="s">
        <v>124</v>
      </c>
      <c r="BE196" s="137">
        <f t="shared" si="4"/>
        <v>0</v>
      </c>
      <c r="BF196" s="137">
        <f t="shared" si="5"/>
        <v>0</v>
      </c>
      <c r="BG196" s="137">
        <f t="shared" si="6"/>
        <v>0</v>
      </c>
      <c r="BH196" s="137">
        <f t="shared" si="7"/>
        <v>0</v>
      </c>
      <c r="BI196" s="137">
        <f t="shared" si="8"/>
        <v>0</v>
      </c>
      <c r="BJ196" s="14" t="s">
        <v>79</v>
      </c>
      <c r="BK196" s="137">
        <f t="shared" si="9"/>
        <v>0</v>
      </c>
      <c r="BL196" s="14" t="s">
        <v>201</v>
      </c>
      <c r="BM196" s="136" t="s">
        <v>304</v>
      </c>
    </row>
    <row r="197" spans="2:65" s="1" customFormat="1" ht="16.5" customHeight="1">
      <c r="B197" s="125"/>
      <c r="C197" s="126" t="s">
        <v>305</v>
      </c>
      <c r="D197" s="126" t="s">
        <v>126</v>
      </c>
      <c r="E197" s="127" t="s">
        <v>306</v>
      </c>
      <c r="F197" s="128" t="s">
        <v>307</v>
      </c>
      <c r="G197" s="129" t="s">
        <v>174</v>
      </c>
      <c r="H197" s="130">
        <v>2</v>
      </c>
      <c r="I197" s="131"/>
      <c r="J197" s="131">
        <f t="shared" si="0"/>
        <v>0</v>
      </c>
      <c r="K197" s="128" t="s">
        <v>1</v>
      </c>
      <c r="L197" s="26"/>
      <c r="M197" s="132" t="s">
        <v>1</v>
      </c>
      <c r="N197" s="133" t="s">
        <v>36</v>
      </c>
      <c r="O197" s="134">
        <v>0.36</v>
      </c>
      <c r="P197" s="134">
        <f t="shared" si="1"/>
        <v>0.72</v>
      </c>
      <c r="Q197" s="134">
        <v>0.00025</v>
      </c>
      <c r="R197" s="134">
        <f t="shared" si="2"/>
        <v>0.0005</v>
      </c>
      <c r="S197" s="134">
        <v>0</v>
      </c>
      <c r="T197" s="135">
        <f t="shared" si="3"/>
        <v>0</v>
      </c>
      <c r="AR197" s="136" t="s">
        <v>201</v>
      </c>
      <c r="AT197" s="136" t="s">
        <v>126</v>
      </c>
      <c r="AU197" s="136" t="s">
        <v>81</v>
      </c>
      <c r="AY197" s="14" t="s">
        <v>124</v>
      </c>
      <c r="BE197" s="137">
        <f t="shared" si="4"/>
        <v>0</v>
      </c>
      <c r="BF197" s="137">
        <f t="shared" si="5"/>
        <v>0</v>
      </c>
      <c r="BG197" s="137">
        <f t="shared" si="6"/>
        <v>0</v>
      </c>
      <c r="BH197" s="137">
        <f t="shared" si="7"/>
        <v>0</v>
      </c>
      <c r="BI197" s="137">
        <f t="shared" si="8"/>
        <v>0</v>
      </c>
      <c r="BJ197" s="14" t="s">
        <v>79</v>
      </c>
      <c r="BK197" s="137">
        <f t="shared" si="9"/>
        <v>0</v>
      </c>
      <c r="BL197" s="14" t="s">
        <v>201</v>
      </c>
      <c r="BM197" s="136" t="s">
        <v>308</v>
      </c>
    </row>
    <row r="198" spans="2:65" s="1" customFormat="1" ht="24" customHeight="1">
      <c r="B198" s="125"/>
      <c r="C198" s="126" t="s">
        <v>309</v>
      </c>
      <c r="D198" s="126" t="s">
        <v>126</v>
      </c>
      <c r="E198" s="127" t="s">
        <v>310</v>
      </c>
      <c r="F198" s="128" t="s">
        <v>311</v>
      </c>
      <c r="G198" s="129" t="s">
        <v>174</v>
      </c>
      <c r="H198" s="130">
        <v>2</v>
      </c>
      <c r="I198" s="131"/>
      <c r="J198" s="131">
        <f t="shared" si="0"/>
        <v>0</v>
      </c>
      <c r="K198" s="128" t="s">
        <v>1</v>
      </c>
      <c r="L198" s="26"/>
      <c r="M198" s="132" t="s">
        <v>1</v>
      </c>
      <c r="N198" s="133" t="s">
        <v>36</v>
      </c>
      <c r="O198" s="134">
        <v>0.227</v>
      </c>
      <c r="P198" s="134">
        <f t="shared" si="1"/>
        <v>0.454</v>
      </c>
      <c r="Q198" s="134">
        <v>0.00093</v>
      </c>
      <c r="R198" s="134">
        <f t="shared" si="2"/>
        <v>0.00186</v>
      </c>
      <c r="S198" s="134">
        <v>0</v>
      </c>
      <c r="T198" s="135">
        <f t="shared" si="3"/>
        <v>0</v>
      </c>
      <c r="AR198" s="136" t="s">
        <v>201</v>
      </c>
      <c r="AT198" s="136" t="s">
        <v>126</v>
      </c>
      <c r="AU198" s="136" t="s">
        <v>81</v>
      </c>
      <c r="AY198" s="14" t="s">
        <v>124</v>
      </c>
      <c r="BE198" s="137">
        <f t="shared" si="4"/>
        <v>0</v>
      </c>
      <c r="BF198" s="137">
        <f t="shared" si="5"/>
        <v>0</v>
      </c>
      <c r="BG198" s="137">
        <f t="shared" si="6"/>
        <v>0</v>
      </c>
      <c r="BH198" s="137">
        <f t="shared" si="7"/>
        <v>0</v>
      </c>
      <c r="BI198" s="137">
        <f t="shared" si="8"/>
        <v>0</v>
      </c>
      <c r="BJ198" s="14" t="s">
        <v>79</v>
      </c>
      <c r="BK198" s="137">
        <f t="shared" si="9"/>
        <v>0</v>
      </c>
      <c r="BL198" s="14" t="s">
        <v>201</v>
      </c>
      <c r="BM198" s="136" t="s">
        <v>312</v>
      </c>
    </row>
    <row r="199" spans="2:65" s="1" customFormat="1" ht="48" customHeight="1">
      <c r="B199" s="125"/>
      <c r="C199" s="126" t="s">
        <v>313</v>
      </c>
      <c r="D199" s="126" t="s">
        <v>126</v>
      </c>
      <c r="E199" s="127" t="s">
        <v>314</v>
      </c>
      <c r="F199" s="128" t="s">
        <v>315</v>
      </c>
      <c r="G199" s="129" t="s">
        <v>174</v>
      </c>
      <c r="H199" s="130">
        <v>1</v>
      </c>
      <c r="I199" s="131"/>
      <c r="J199" s="131">
        <f t="shared" si="0"/>
        <v>0</v>
      </c>
      <c r="K199" s="128" t="s">
        <v>1</v>
      </c>
      <c r="L199" s="26"/>
      <c r="M199" s="132" t="s">
        <v>1</v>
      </c>
      <c r="N199" s="133" t="s">
        <v>36</v>
      </c>
      <c r="O199" s="134">
        <v>0.114</v>
      </c>
      <c r="P199" s="134">
        <f t="shared" si="1"/>
        <v>0.114</v>
      </c>
      <c r="Q199" s="134">
        <v>0.00033</v>
      </c>
      <c r="R199" s="134">
        <f t="shared" si="2"/>
        <v>0.00033</v>
      </c>
      <c r="S199" s="134">
        <v>0</v>
      </c>
      <c r="T199" s="135">
        <f t="shared" si="3"/>
        <v>0</v>
      </c>
      <c r="AR199" s="136" t="s">
        <v>201</v>
      </c>
      <c r="AT199" s="136" t="s">
        <v>126</v>
      </c>
      <c r="AU199" s="136" t="s">
        <v>81</v>
      </c>
      <c r="AY199" s="14" t="s">
        <v>124</v>
      </c>
      <c r="BE199" s="137">
        <f t="shared" si="4"/>
        <v>0</v>
      </c>
      <c r="BF199" s="137">
        <f t="shared" si="5"/>
        <v>0</v>
      </c>
      <c r="BG199" s="137">
        <f t="shared" si="6"/>
        <v>0</v>
      </c>
      <c r="BH199" s="137">
        <f t="shared" si="7"/>
        <v>0</v>
      </c>
      <c r="BI199" s="137">
        <f t="shared" si="8"/>
        <v>0</v>
      </c>
      <c r="BJ199" s="14" t="s">
        <v>79</v>
      </c>
      <c r="BK199" s="137">
        <f t="shared" si="9"/>
        <v>0</v>
      </c>
      <c r="BL199" s="14" t="s">
        <v>201</v>
      </c>
      <c r="BM199" s="136" t="s">
        <v>316</v>
      </c>
    </row>
    <row r="200" spans="2:65" s="1" customFormat="1" ht="16.5" customHeight="1">
      <c r="B200" s="125"/>
      <c r="C200" s="126" t="s">
        <v>317</v>
      </c>
      <c r="D200" s="126" t="s">
        <v>126</v>
      </c>
      <c r="E200" s="127" t="s">
        <v>318</v>
      </c>
      <c r="F200" s="128" t="s">
        <v>319</v>
      </c>
      <c r="G200" s="129" t="s">
        <v>174</v>
      </c>
      <c r="H200" s="130">
        <v>1</v>
      </c>
      <c r="I200" s="131"/>
      <c r="J200" s="131">
        <f t="shared" si="0"/>
        <v>0</v>
      </c>
      <c r="K200" s="128" t="s">
        <v>1</v>
      </c>
      <c r="L200" s="26"/>
      <c r="M200" s="132" t="s">
        <v>1</v>
      </c>
      <c r="N200" s="133" t="s">
        <v>36</v>
      </c>
      <c r="O200" s="134">
        <v>0.424</v>
      </c>
      <c r="P200" s="134">
        <f t="shared" si="1"/>
        <v>0.424</v>
      </c>
      <c r="Q200" s="134">
        <v>0.00013</v>
      </c>
      <c r="R200" s="134">
        <f t="shared" si="2"/>
        <v>0.00013</v>
      </c>
      <c r="S200" s="134">
        <v>0</v>
      </c>
      <c r="T200" s="135">
        <f t="shared" si="3"/>
        <v>0</v>
      </c>
      <c r="AR200" s="136" t="s">
        <v>201</v>
      </c>
      <c r="AT200" s="136" t="s">
        <v>126</v>
      </c>
      <c r="AU200" s="136" t="s">
        <v>81</v>
      </c>
      <c r="AY200" s="14" t="s">
        <v>124</v>
      </c>
      <c r="BE200" s="137">
        <f t="shared" si="4"/>
        <v>0</v>
      </c>
      <c r="BF200" s="137">
        <f t="shared" si="5"/>
        <v>0</v>
      </c>
      <c r="BG200" s="137">
        <f t="shared" si="6"/>
        <v>0</v>
      </c>
      <c r="BH200" s="137">
        <f t="shared" si="7"/>
        <v>0</v>
      </c>
      <c r="BI200" s="137">
        <f t="shared" si="8"/>
        <v>0</v>
      </c>
      <c r="BJ200" s="14" t="s">
        <v>79</v>
      </c>
      <c r="BK200" s="137">
        <f t="shared" si="9"/>
        <v>0</v>
      </c>
      <c r="BL200" s="14" t="s">
        <v>201</v>
      </c>
      <c r="BM200" s="136" t="s">
        <v>320</v>
      </c>
    </row>
    <row r="201" spans="2:65" s="1" customFormat="1" ht="24" customHeight="1">
      <c r="B201" s="125"/>
      <c r="C201" s="126" t="s">
        <v>321</v>
      </c>
      <c r="D201" s="126" t="s">
        <v>126</v>
      </c>
      <c r="E201" s="127" t="s">
        <v>322</v>
      </c>
      <c r="F201" s="128" t="s">
        <v>323</v>
      </c>
      <c r="G201" s="129" t="s">
        <v>174</v>
      </c>
      <c r="H201" s="130">
        <v>1</v>
      </c>
      <c r="I201" s="131"/>
      <c r="J201" s="131">
        <f t="shared" si="0"/>
        <v>0</v>
      </c>
      <c r="K201" s="128" t="s">
        <v>1</v>
      </c>
      <c r="L201" s="26"/>
      <c r="M201" s="132" t="s">
        <v>1</v>
      </c>
      <c r="N201" s="133" t="s">
        <v>36</v>
      </c>
      <c r="O201" s="134">
        <v>0.424</v>
      </c>
      <c r="P201" s="134">
        <f t="shared" si="1"/>
        <v>0.424</v>
      </c>
      <c r="Q201" s="134">
        <v>0.00013</v>
      </c>
      <c r="R201" s="134">
        <f t="shared" si="2"/>
        <v>0.00013</v>
      </c>
      <c r="S201" s="134">
        <v>0</v>
      </c>
      <c r="T201" s="135">
        <f t="shared" si="3"/>
        <v>0</v>
      </c>
      <c r="AR201" s="136" t="s">
        <v>201</v>
      </c>
      <c r="AT201" s="136" t="s">
        <v>126</v>
      </c>
      <c r="AU201" s="136" t="s">
        <v>81</v>
      </c>
      <c r="AY201" s="14" t="s">
        <v>124</v>
      </c>
      <c r="BE201" s="137">
        <f t="shared" si="4"/>
        <v>0</v>
      </c>
      <c r="BF201" s="137">
        <f t="shared" si="5"/>
        <v>0</v>
      </c>
      <c r="BG201" s="137">
        <f t="shared" si="6"/>
        <v>0</v>
      </c>
      <c r="BH201" s="137">
        <f t="shared" si="7"/>
        <v>0</v>
      </c>
      <c r="BI201" s="137">
        <f t="shared" si="8"/>
        <v>0</v>
      </c>
      <c r="BJ201" s="14" t="s">
        <v>79</v>
      </c>
      <c r="BK201" s="137">
        <f t="shared" si="9"/>
        <v>0</v>
      </c>
      <c r="BL201" s="14" t="s">
        <v>201</v>
      </c>
      <c r="BM201" s="136" t="s">
        <v>324</v>
      </c>
    </row>
    <row r="202" spans="2:65" s="1" customFormat="1" ht="16.5" customHeight="1">
      <c r="B202" s="125"/>
      <c r="C202" s="126" t="s">
        <v>325</v>
      </c>
      <c r="D202" s="126" t="s">
        <v>126</v>
      </c>
      <c r="E202" s="127" t="s">
        <v>326</v>
      </c>
      <c r="F202" s="128" t="s">
        <v>327</v>
      </c>
      <c r="G202" s="129" t="s">
        <v>174</v>
      </c>
      <c r="H202" s="130">
        <v>2</v>
      </c>
      <c r="I202" s="131"/>
      <c r="J202" s="131">
        <f t="shared" si="0"/>
        <v>0</v>
      </c>
      <c r="K202" s="128" t="s">
        <v>1</v>
      </c>
      <c r="L202" s="26"/>
      <c r="M202" s="132" t="s">
        <v>1</v>
      </c>
      <c r="N202" s="133" t="s">
        <v>36</v>
      </c>
      <c r="O202" s="134">
        <v>0.424</v>
      </c>
      <c r="P202" s="134">
        <f t="shared" si="1"/>
        <v>0.848</v>
      </c>
      <c r="Q202" s="134">
        <v>0.00013</v>
      </c>
      <c r="R202" s="134">
        <f t="shared" si="2"/>
        <v>0.00026</v>
      </c>
      <c r="S202" s="134">
        <v>0</v>
      </c>
      <c r="T202" s="135">
        <f t="shared" si="3"/>
        <v>0</v>
      </c>
      <c r="AR202" s="136" t="s">
        <v>201</v>
      </c>
      <c r="AT202" s="136" t="s">
        <v>126</v>
      </c>
      <c r="AU202" s="136" t="s">
        <v>81</v>
      </c>
      <c r="AY202" s="14" t="s">
        <v>124</v>
      </c>
      <c r="BE202" s="137">
        <f t="shared" si="4"/>
        <v>0</v>
      </c>
      <c r="BF202" s="137">
        <f t="shared" si="5"/>
        <v>0</v>
      </c>
      <c r="BG202" s="137">
        <f t="shared" si="6"/>
        <v>0</v>
      </c>
      <c r="BH202" s="137">
        <f t="shared" si="7"/>
        <v>0</v>
      </c>
      <c r="BI202" s="137">
        <f t="shared" si="8"/>
        <v>0</v>
      </c>
      <c r="BJ202" s="14" t="s">
        <v>79</v>
      </c>
      <c r="BK202" s="137">
        <f t="shared" si="9"/>
        <v>0</v>
      </c>
      <c r="BL202" s="14" t="s">
        <v>201</v>
      </c>
      <c r="BM202" s="136" t="s">
        <v>328</v>
      </c>
    </row>
    <row r="203" spans="2:63" s="11" customFormat="1" ht="22.9" customHeight="1">
      <c r="B203" s="113"/>
      <c r="D203" s="114" t="s">
        <v>70</v>
      </c>
      <c r="E203" s="123" t="s">
        <v>329</v>
      </c>
      <c r="F203" s="123" t="s">
        <v>330</v>
      </c>
      <c r="J203" s="124">
        <f>BK203</f>
        <v>0</v>
      </c>
      <c r="L203" s="113"/>
      <c r="M203" s="117"/>
      <c r="N203" s="118"/>
      <c r="O203" s="118"/>
      <c r="P203" s="119">
        <f>SUM(P204:P223)</f>
        <v>97.32399999999998</v>
      </c>
      <c r="Q203" s="118"/>
      <c r="R203" s="119">
        <f>SUM(R204:R223)</f>
        <v>0.5499399999999998</v>
      </c>
      <c r="S203" s="118"/>
      <c r="T203" s="120">
        <f>SUM(T204:T223)</f>
        <v>0</v>
      </c>
      <c r="AR203" s="114" t="s">
        <v>81</v>
      </c>
      <c r="AT203" s="121" t="s">
        <v>70</v>
      </c>
      <c r="AU203" s="121" t="s">
        <v>79</v>
      </c>
      <c r="AY203" s="114" t="s">
        <v>124</v>
      </c>
      <c r="BK203" s="122">
        <f>SUM(BK204:BK223)</f>
        <v>0</v>
      </c>
    </row>
    <row r="204" spans="2:65" s="1" customFormat="1" ht="24" customHeight="1">
      <c r="B204" s="125"/>
      <c r="C204" s="126" t="s">
        <v>331</v>
      </c>
      <c r="D204" s="126" t="s">
        <v>126</v>
      </c>
      <c r="E204" s="127" t="s">
        <v>332</v>
      </c>
      <c r="F204" s="128" t="s">
        <v>333</v>
      </c>
      <c r="G204" s="129" t="s">
        <v>174</v>
      </c>
      <c r="H204" s="130">
        <v>2</v>
      </c>
      <c r="I204" s="131"/>
      <c r="J204" s="131">
        <f aca="true" t="shared" si="10" ref="J204:J222">ROUND(I204*H204,2)</f>
        <v>0</v>
      </c>
      <c r="K204" s="128" t="s">
        <v>1</v>
      </c>
      <c r="L204" s="26"/>
      <c r="M204" s="132" t="s">
        <v>1</v>
      </c>
      <c r="N204" s="133" t="s">
        <v>36</v>
      </c>
      <c r="O204" s="134">
        <v>6.236</v>
      </c>
      <c r="P204" s="134">
        <f aca="true" t="shared" si="11" ref="P204:P222">O204*H204</f>
        <v>12.472</v>
      </c>
      <c r="Q204" s="134">
        <v>0.00255</v>
      </c>
      <c r="R204" s="134">
        <f aca="true" t="shared" si="12" ref="R204:R222">Q204*H204</f>
        <v>0.0051</v>
      </c>
      <c r="S204" s="134">
        <v>0</v>
      </c>
      <c r="T204" s="135">
        <f aca="true" t="shared" si="13" ref="T204:T222">S204*H204</f>
        <v>0</v>
      </c>
      <c r="AR204" s="136" t="s">
        <v>201</v>
      </c>
      <c r="AT204" s="136" t="s">
        <v>126</v>
      </c>
      <c r="AU204" s="136" t="s">
        <v>81</v>
      </c>
      <c r="AY204" s="14" t="s">
        <v>124</v>
      </c>
      <c r="BE204" s="137">
        <f aca="true" t="shared" si="14" ref="BE204:BE222">IF(N204="základní",J204,0)</f>
        <v>0</v>
      </c>
      <c r="BF204" s="137">
        <f aca="true" t="shared" si="15" ref="BF204:BF222">IF(N204="snížená",J204,0)</f>
        <v>0</v>
      </c>
      <c r="BG204" s="137">
        <f aca="true" t="shared" si="16" ref="BG204:BG222">IF(N204="zákl. přenesená",J204,0)</f>
        <v>0</v>
      </c>
      <c r="BH204" s="137">
        <f aca="true" t="shared" si="17" ref="BH204:BH222">IF(N204="sníž. přenesená",J204,0)</f>
        <v>0</v>
      </c>
      <c r="BI204" s="137">
        <f aca="true" t="shared" si="18" ref="BI204:BI222">IF(N204="nulová",J204,0)</f>
        <v>0</v>
      </c>
      <c r="BJ204" s="14" t="s">
        <v>79</v>
      </c>
      <c r="BK204" s="137">
        <f aca="true" t="shared" si="19" ref="BK204:BK222">ROUND(I204*H204,2)</f>
        <v>0</v>
      </c>
      <c r="BL204" s="14" t="s">
        <v>201</v>
      </c>
      <c r="BM204" s="136" t="s">
        <v>334</v>
      </c>
    </row>
    <row r="205" spans="2:65" s="1" customFormat="1" ht="36" customHeight="1">
      <c r="B205" s="125"/>
      <c r="C205" s="146" t="s">
        <v>335</v>
      </c>
      <c r="D205" s="146" t="s">
        <v>177</v>
      </c>
      <c r="E205" s="147" t="s">
        <v>336</v>
      </c>
      <c r="F205" s="148" t="s">
        <v>337</v>
      </c>
      <c r="G205" s="149" t="s">
        <v>174</v>
      </c>
      <c r="H205" s="150">
        <v>2</v>
      </c>
      <c r="I205" s="151"/>
      <c r="J205" s="151">
        <f t="shared" si="10"/>
        <v>0</v>
      </c>
      <c r="K205" s="148" t="s">
        <v>1</v>
      </c>
      <c r="L205" s="152"/>
      <c r="M205" s="153" t="s">
        <v>1</v>
      </c>
      <c r="N205" s="154" t="s">
        <v>36</v>
      </c>
      <c r="O205" s="134">
        <v>0</v>
      </c>
      <c r="P205" s="134">
        <f t="shared" si="11"/>
        <v>0</v>
      </c>
      <c r="Q205" s="134">
        <v>0.045</v>
      </c>
      <c r="R205" s="134">
        <f t="shared" si="12"/>
        <v>0.09</v>
      </c>
      <c r="S205" s="134">
        <v>0</v>
      </c>
      <c r="T205" s="135">
        <f t="shared" si="13"/>
        <v>0</v>
      </c>
      <c r="AR205" s="136" t="s">
        <v>237</v>
      </c>
      <c r="AT205" s="136" t="s">
        <v>177</v>
      </c>
      <c r="AU205" s="136" t="s">
        <v>81</v>
      </c>
      <c r="AY205" s="14" t="s">
        <v>124</v>
      </c>
      <c r="BE205" s="137">
        <f t="shared" si="14"/>
        <v>0</v>
      </c>
      <c r="BF205" s="137">
        <f t="shared" si="15"/>
        <v>0</v>
      </c>
      <c r="BG205" s="137">
        <f t="shared" si="16"/>
        <v>0</v>
      </c>
      <c r="BH205" s="137">
        <f t="shared" si="17"/>
        <v>0</v>
      </c>
      <c r="BI205" s="137">
        <f t="shared" si="18"/>
        <v>0</v>
      </c>
      <c r="BJ205" s="14" t="s">
        <v>79</v>
      </c>
      <c r="BK205" s="137">
        <f t="shared" si="19"/>
        <v>0</v>
      </c>
      <c r="BL205" s="14" t="s">
        <v>201</v>
      </c>
      <c r="BM205" s="136" t="s">
        <v>338</v>
      </c>
    </row>
    <row r="206" spans="2:65" s="1" customFormat="1" ht="24" customHeight="1">
      <c r="B206" s="125"/>
      <c r="C206" s="146" t="s">
        <v>339</v>
      </c>
      <c r="D206" s="146" t="s">
        <v>177</v>
      </c>
      <c r="E206" s="147" t="s">
        <v>340</v>
      </c>
      <c r="F206" s="148" t="s">
        <v>341</v>
      </c>
      <c r="G206" s="149" t="s">
        <v>174</v>
      </c>
      <c r="H206" s="150">
        <v>2</v>
      </c>
      <c r="I206" s="151"/>
      <c r="J206" s="151">
        <f t="shared" si="10"/>
        <v>0</v>
      </c>
      <c r="K206" s="148" t="s">
        <v>1</v>
      </c>
      <c r="L206" s="152"/>
      <c r="M206" s="153" t="s">
        <v>1</v>
      </c>
      <c r="N206" s="154" t="s">
        <v>36</v>
      </c>
      <c r="O206" s="134">
        <v>0</v>
      </c>
      <c r="P206" s="134">
        <f t="shared" si="11"/>
        <v>0</v>
      </c>
      <c r="Q206" s="134">
        <v>0.045</v>
      </c>
      <c r="R206" s="134">
        <f t="shared" si="12"/>
        <v>0.09</v>
      </c>
      <c r="S206" s="134">
        <v>0</v>
      </c>
      <c r="T206" s="135">
        <f t="shared" si="13"/>
        <v>0</v>
      </c>
      <c r="AR206" s="136" t="s">
        <v>237</v>
      </c>
      <c r="AT206" s="136" t="s">
        <v>177</v>
      </c>
      <c r="AU206" s="136" t="s">
        <v>81</v>
      </c>
      <c r="AY206" s="14" t="s">
        <v>124</v>
      </c>
      <c r="BE206" s="137">
        <f t="shared" si="14"/>
        <v>0</v>
      </c>
      <c r="BF206" s="137">
        <f t="shared" si="15"/>
        <v>0</v>
      </c>
      <c r="BG206" s="137">
        <f t="shared" si="16"/>
        <v>0</v>
      </c>
      <c r="BH206" s="137">
        <f t="shared" si="17"/>
        <v>0</v>
      </c>
      <c r="BI206" s="137">
        <f t="shared" si="18"/>
        <v>0</v>
      </c>
      <c r="BJ206" s="14" t="s">
        <v>79</v>
      </c>
      <c r="BK206" s="137">
        <f t="shared" si="19"/>
        <v>0</v>
      </c>
      <c r="BL206" s="14" t="s">
        <v>201</v>
      </c>
      <c r="BM206" s="136" t="s">
        <v>342</v>
      </c>
    </row>
    <row r="207" spans="2:65" s="1" customFormat="1" ht="60" customHeight="1">
      <c r="B207" s="125"/>
      <c r="C207" s="146" t="s">
        <v>343</v>
      </c>
      <c r="D207" s="146" t="s">
        <v>177</v>
      </c>
      <c r="E207" s="147" t="s">
        <v>344</v>
      </c>
      <c r="F207" s="148" t="s">
        <v>345</v>
      </c>
      <c r="G207" s="149" t="s">
        <v>174</v>
      </c>
      <c r="H207" s="150">
        <v>1</v>
      </c>
      <c r="I207" s="151"/>
      <c r="J207" s="151">
        <f t="shared" si="10"/>
        <v>0</v>
      </c>
      <c r="K207" s="148" t="s">
        <v>1</v>
      </c>
      <c r="L207" s="152"/>
      <c r="M207" s="153" t="s">
        <v>1</v>
      </c>
      <c r="N207" s="154" t="s">
        <v>36</v>
      </c>
      <c r="O207" s="134">
        <v>0</v>
      </c>
      <c r="P207" s="134">
        <f t="shared" si="11"/>
        <v>0</v>
      </c>
      <c r="Q207" s="134">
        <v>0.045</v>
      </c>
      <c r="R207" s="134">
        <f t="shared" si="12"/>
        <v>0.045</v>
      </c>
      <c r="S207" s="134">
        <v>0</v>
      </c>
      <c r="T207" s="135">
        <f t="shared" si="13"/>
        <v>0</v>
      </c>
      <c r="AR207" s="136" t="s">
        <v>237</v>
      </c>
      <c r="AT207" s="136" t="s">
        <v>177</v>
      </c>
      <c r="AU207" s="136" t="s">
        <v>81</v>
      </c>
      <c r="AY207" s="14" t="s">
        <v>124</v>
      </c>
      <c r="BE207" s="137">
        <f t="shared" si="14"/>
        <v>0</v>
      </c>
      <c r="BF207" s="137">
        <f t="shared" si="15"/>
        <v>0</v>
      </c>
      <c r="BG207" s="137">
        <f t="shared" si="16"/>
        <v>0</v>
      </c>
      <c r="BH207" s="137">
        <f t="shared" si="17"/>
        <v>0</v>
      </c>
      <c r="BI207" s="137">
        <f t="shared" si="18"/>
        <v>0</v>
      </c>
      <c r="BJ207" s="14" t="s">
        <v>79</v>
      </c>
      <c r="BK207" s="137">
        <f t="shared" si="19"/>
        <v>0</v>
      </c>
      <c r="BL207" s="14" t="s">
        <v>201</v>
      </c>
      <c r="BM207" s="136" t="s">
        <v>346</v>
      </c>
    </row>
    <row r="208" spans="2:65" s="1" customFormat="1" ht="24" customHeight="1">
      <c r="B208" s="125"/>
      <c r="C208" s="146" t="s">
        <v>347</v>
      </c>
      <c r="D208" s="146" t="s">
        <v>177</v>
      </c>
      <c r="E208" s="147" t="s">
        <v>348</v>
      </c>
      <c r="F208" s="148" t="s">
        <v>349</v>
      </c>
      <c r="G208" s="149" t="s">
        <v>174</v>
      </c>
      <c r="H208" s="150">
        <v>1</v>
      </c>
      <c r="I208" s="151"/>
      <c r="J208" s="151">
        <f t="shared" si="10"/>
        <v>0</v>
      </c>
      <c r="K208" s="148" t="s">
        <v>1</v>
      </c>
      <c r="L208" s="152"/>
      <c r="M208" s="153" t="s">
        <v>1</v>
      </c>
      <c r="N208" s="154" t="s">
        <v>36</v>
      </c>
      <c r="O208" s="134">
        <v>0</v>
      </c>
      <c r="P208" s="134">
        <f t="shared" si="11"/>
        <v>0</v>
      </c>
      <c r="Q208" s="134">
        <v>0.045</v>
      </c>
      <c r="R208" s="134">
        <f t="shared" si="12"/>
        <v>0.045</v>
      </c>
      <c r="S208" s="134">
        <v>0</v>
      </c>
      <c r="T208" s="135">
        <f t="shared" si="13"/>
        <v>0</v>
      </c>
      <c r="AR208" s="136" t="s">
        <v>237</v>
      </c>
      <c r="AT208" s="136" t="s">
        <v>177</v>
      </c>
      <c r="AU208" s="136" t="s">
        <v>81</v>
      </c>
      <c r="AY208" s="14" t="s">
        <v>124</v>
      </c>
      <c r="BE208" s="137">
        <f t="shared" si="14"/>
        <v>0</v>
      </c>
      <c r="BF208" s="137">
        <f t="shared" si="15"/>
        <v>0</v>
      </c>
      <c r="BG208" s="137">
        <f t="shared" si="16"/>
        <v>0</v>
      </c>
      <c r="BH208" s="137">
        <f t="shared" si="17"/>
        <v>0</v>
      </c>
      <c r="BI208" s="137">
        <f t="shared" si="18"/>
        <v>0</v>
      </c>
      <c r="BJ208" s="14" t="s">
        <v>79</v>
      </c>
      <c r="BK208" s="137">
        <f t="shared" si="19"/>
        <v>0</v>
      </c>
      <c r="BL208" s="14" t="s">
        <v>201</v>
      </c>
      <c r="BM208" s="136" t="s">
        <v>350</v>
      </c>
    </row>
    <row r="209" spans="2:65" s="1" customFormat="1" ht="24" customHeight="1">
      <c r="B209" s="125"/>
      <c r="C209" s="146" t="s">
        <v>351</v>
      </c>
      <c r="D209" s="146" t="s">
        <v>177</v>
      </c>
      <c r="E209" s="147" t="s">
        <v>352</v>
      </c>
      <c r="F209" s="148" t="s">
        <v>353</v>
      </c>
      <c r="G209" s="149" t="s">
        <v>174</v>
      </c>
      <c r="H209" s="150">
        <v>1</v>
      </c>
      <c r="I209" s="151"/>
      <c r="J209" s="151">
        <f t="shared" si="10"/>
        <v>0</v>
      </c>
      <c r="K209" s="148" t="s">
        <v>1</v>
      </c>
      <c r="L209" s="152"/>
      <c r="M209" s="153" t="s">
        <v>1</v>
      </c>
      <c r="N209" s="154" t="s">
        <v>36</v>
      </c>
      <c r="O209" s="134">
        <v>0</v>
      </c>
      <c r="P209" s="134">
        <f t="shared" si="11"/>
        <v>0</v>
      </c>
      <c r="Q209" s="134">
        <v>0.045</v>
      </c>
      <c r="R209" s="134">
        <f t="shared" si="12"/>
        <v>0.045</v>
      </c>
      <c r="S209" s="134">
        <v>0</v>
      </c>
      <c r="T209" s="135">
        <f t="shared" si="13"/>
        <v>0</v>
      </c>
      <c r="AR209" s="136" t="s">
        <v>237</v>
      </c>
      <c r="AT209" s="136" t="s">
        <v>177</v>
      </c>
      <c r="AU209" s="136" t="s">
        <v>81</v>
      </c>
      <c r="AY209" s="14" t="s">
        <v>124</v>
      </c>
      <c r="BE209" s="137">
        <f t="shared" si="14"/>
        <v>0</v>
      </c>
      <c r="BF209" s="137">
        <f t="shared" si="15"/>
        <v>0</v>
      </c>
      <c r="BG209" s="137">
        <f t="shared" si="16"/>
        <v>0</v>
      </c>
      <c r="BH209" s="137">
        <f t="shared" si="17"/>
        <v>0</v>
      </c>
      <c r="BI209" s="137">
        <f t="shared" si="18"/>
        <v>0</v>
      </c>
      <c r="BJ209" s="14" t="s">
        <v>79</v>
      </c>
      <c r="BK209" s="137">
        <f t="shared" si="19"/>
        <v>0</v>
      </c>
      <c r="BL209" s="14" t="s">
        <v>201</v>
      </c>
      <c r="BM209" s="136" t="s">
        <v>354</v>
      </c>
    </row>
    <row r="210" spans="2:65" s="1" customFormat="1" ht="16.5" customHeight="1">
      <c r="B210" s="125"/>
      <c r="C210" s="146" t="s">
        <v>355</v>
      </c>
      <c r="D210" s="146" t="s">
        <v>177</v>
      </c>
      <c r="E210" s="147" t="s">
        <v>356</v>
      </c>
      <c r="F210" s="148" t="s">
        <v>357</v>
      </c>
      <c r="G210" s="149" t="s">
        <v>174</v>
      </c>
      <c r="H210" s="150">
        <v>2</v>
      </c>
      <c r="I210" s="151"/>
      <c r="J210" s="151">
        <f t="shared" si="10"/>
        <v>0</v>
      </c>
      <c r="K210" s="148" t="s">
        <v>1</v>
      </c>
      <c r="L210" s="152"/>
      <c r="M210" s="153" t="s">
        <v>1</v>
      </c>
      <c r="N210" s="154" t="s">
        <v>36</v>
      </c>
      <c r="O210" s="134">
        <v>0</v>
      </c>
      <c r="P210" s="134">
        <f t="shared" si="11"/>
        <v>0</v>
      </c>
      <c r="Q210" s="134">
        <v>0.045</v>
      </c>
      <c r="R210" s="134">
        <f t="shared" si="12"/>
        <v>0.09</v>
      </c>
      <c r="S210" s="134">
        <v>0</v>
      </c>
      <c r="T210" s="135">
        <f t="shared" si="13"/>
        <v>0</v>
      </c>
      <c r="AR210" s="136" t="s">
        <v>237</v>
      </c>
      <c r="AT210" s="136" t="s">
        <v>177</v>
      </c>
      <c r="AU210" s="136" t="s">
        <v>81</v>
      </c>
      <c r="AY210" s="14" t="s">
        <v>124</v>
      </c>
      <c r="BE210" s="137">
        <f t="shared" si="14"/>
        <v>0</v>
      </c>
      <c r="BF210" s="137">
        <f t="shared" si="15"/>
        <v>0</v>
      </c>
      <c r="BG210" s="137">
        <f t="shared" si="16"/>
        <v>0</v>
      </c>
      <c r="BH210" s="137">
        <f t="shared" si="17"/>
        <v>0</v>
      </c>
      <c r="BI210" s="137">
        <f t="shared" si="18"/>
        <v>0</v>
      </c>
      <c r="BJ210" s="14" t="s">
        <v>79</v>
      </c>
      <c r="BK210" s="137">
        <f t="shared" si="19"/>
        <v>0</v>
      </c>
      <c r="BL210" s="14" t="s">
        <v>201</v>
      </c>
      <c r="BM210" s="136" t="s">
        <v>358</v>
      </c>
    </row>
    <row r="211" spans="2:65" s="1" customFormat="1" ht="24" customHeight="1">
      <c r="B211" s="125"/>
      <c r="C211" s="146" t="s">
        <v>359</v>
      </c>
      <c r="D211" s="146" t="s">
        <v>177</v>
      </c>
      <c r="E211" s="147" t="s">
        <v>360</v>
      </c>
      <c r="F211" s="148" t="s">
        <v>361</v>
      </c>
      <c r="G211" s="149" t="s">
        <v>174</v>
      </c>
      <c r="H211" s="150">
        <v>1</v>
      </c>
      <c r="I211" s="151"/>
      <c r="J211" s="151">
        <f t="shared" si="10"/>
        <v>0</v>
      </c>
      <c r="K211" s="148" t="s">
        <v>1</v>
      </c>
      <c r="L211" s="152"/>
      <c r="M211" s="153" t="s">
        <v>1</v>
      </c>
      <c r="N211" s="154" t="s">
        <v>36</v>
      </c>
      <c r="O211" s="134">
        <v>0</v>
      </c>
      <c r="P211" s="134">
        <f t="shared" si="11"/>
        <v>0</v>
      </c>
      <c r="Q211" s="134">
        <v>0.045</v>
      </c>
      <c r="R211" s="134">
        <f t="shared" si="12"/>
        <v>0.045</v>
      </c>
      <c r="S211" s="134">
        <v>0</v>
      </c>
      <c r="T211" s="135">
        <f t="shared" si="13"/>
        <v>0</v>
      </c>
      <c r="AR211" s="136" t="s">
        <v>237</v>
      </c>
      <c r="AT211" s="136" t="s">
        <v>177</v>
      </c>
      <c r="AU211" s="136" t="s">
        <v>81</v>
      </c>
      <c r="AY211" s="14" t="s">
        <v>124</v>
      </c>
      <c r="BE211" s="137">
        <f t="shared" si="14"/>
        <v>0</v>
      </c>
      <c r="BF211" s="137">
        <f t="shared" si="15"/>
        <v>0</v>
      </c>
      <c r="BG211" s="137">
        <f t="shared" si="16"/>
        <v>0</v>
      </c>
      <c r="BH211" s="137">
        <f t="shared" si="17"/>
        <v>0</v>
      </c>
      <c r="BI211" s="137">
        <f t="shared" si="18"/>
        <v>0</v>
      </c>
      <c r="BJ211" s="14" t="s">
        <v>79</v>
      </c>
      <c r="BK211" s="137">
        <f t="shared" si="19"/>
        <v>0</v>
      </c>
      <c r="BL211" s="14" t="s">
        <v>201</v>
      </c>
      <c r="BM211" s="136" t="s">
        <v>362</v>
      </c>
    </row>
    <row r="212" spans="2:65" s="1" customFormat="1" ht="48" customHeight="1">
      <c r="B212" s="125"/>
      <c r="C212" s="146" t="s">
        <v>363</v>
      </c>
      <c r="D212" s="146" t="s">
        <v>177</v>
      </c>
      <c r="E212" s="147" t="s">
        <v>364</v>
      </c>
      <c r="F212" s="148" t="s">
        <v>365</v>
      </c>
      <c r="G212" s="149" t="s">
        <v>174</v>
      </c>
      <c r="H212" s="150">
        <v>1</v>
      </c>
      <c r="I212" s="151"/>
      <c r="J212" s="151">
        <f t="shared" si="10"/>
        <v>0</v>
      </c>
      <c r="K212" s="148" t="s">
        <v>1</v>
      </c>
      <c r="L212" s="152"/>
      <c r="M212" s="153" t="s">
        <v>1</v>
      </c>
      <c r="N212" s="154" t="s">
        <v>36</v>
      </c>
      <c r="O212" s="134">
        <v>0</v>
      </c>
      <c r="P212" s="134">
        <f t="shared" si="11"/>
        <v>0</v>
      </c>
      <c r="Q212" s="134">
        <v>0.045</v>
      </c>
      <c r="R212" s="134">
        <f t="shared" si="12"/>
        <v>0.045</v>
      </c>
      <c r="S212" s="134">
        <v>0</v>
      </c>
      <c r="T212" s="135">
        <f t="shared" si="13"/>
        <v>0</v>
      </c>
      <c r="AR212" s="136" t="s">
        <v>237</v>
      </c>
      <c r="AT212" s="136" t="s">
        <v>177</v>
      </c>
      <c r="AU212" s="136" t="s">
        <v>81</v>
      </c>
      <c r="AY212" s="14" t="s">
        <v>124</v>
      </c>
      <c r="BE212" s="137">
        <f t="shared" si="14"/>
        <v>0</v>
      </c>
      <c r="BF212" s="137">
        <f t="shared" si="15"/>
        <v>0</v>
      </c>
      <c r="BG212" s="137">
        <f t="shared" si="16"/>
        <v>0</v>
      </c>
      <c r="BH212" s="137">
        <f t="shared" si="17"/>
        <v>0</v>
      </c>
      <c r="BI212" s="137">
        <f t="shared" si="18"/>
        <v>0</v>
      </c>
      <c r="BJ212" s="14" t="s">
        <v>79</v>
      </c>
      <c r="BK212" s="137">
        <f t="shared" si="19"/>
        <v>0</v>
      </c>
      <c r="BL212" s="14" t="s">
        <v>201</v>
      </c>
      <c r="BM212" s="136" t="s">
        <v>366</v>
      </c>
    </row>
    <row r="213" spans="2:65" s="1" customFormat="1" ht="48" customHeight="1">
      <c r="B213" s="125"/>
      <c r="C213" s="126" t="s">
        <v>367</v>
      </c>
      <c r="D213" s="126" t="s">
        <v>126</v>
      </c>
      <c r="E213" s="127" t="s">
        <v>368</v>
      </c>
      <c r="F213" s="128" t="s">
        <v>369</v>
      </c>
      <c r="G213" s="129" t="s">
        <v>174</v>
      </c>
      <c r="H213" s="130">
        <v>1</v>
      </c>
      <c r="I213" s="131"/>
      <c r="J213" s="131">
        <f t="shared" si="10"/>
        <v>0</v>
      </c>
      <c r="K213" s="128" t="s">
        <v>1</v>
      </c>
      <c r="L213" s="26"/>
      <c r="M213" s="132" t="s">
        <v>1</v>
      </c>
      <c r="N213" s="133" t="s">
        <v>36</v>
      </c>
      <c r="O213" s="134">
        <v>7.071</v>
      </c>
      <c r="P213" s="134">
        <f t="shared" si="11"/>
        <v>7.071</v>
      </c>
      <c r="Q213" s="134">
        <v>0.00332</v>
      </c>
      <c r="R213" s="134">
        <f t="shared" si="12"/>
        <v>0.00332</v>
      </c>
      <c r="S213" s="134">
        <v>0</v>
      </c>
      <c r="T213" s="135">
        <f t="shared" si="13"/>
        <v>0</v>
      </c>
      <c r="AR213" s="136" t="s">
        <v>201</v>
      </c>
      <c r="AT213" s="136" t="s">
        <v>126</v>
      </c>
      <c r="AU213" s="136" t="s">
        <v>81</v>
      </c>
      <c r="AY213" s="14" t="s">
        <v>124</v>
      </c>
      <c r="BE213" s="137">
        <f t="shared" si="14"/>
        <v>0</v>
      </c>
      <c r="BF213" s="137">
        <f t="shared" si="15"/>
        <v>0</v>
      </c>
      <c r="BG213" s="137">
        <f t="shared" si="16"/>
        <v>0</v>
      </c>
      <c r="BH213" s="137">
        <f t="shared" si="17"/>
        <v>0</v>
      </c>
      <c r="BI213" s="137">
        <f t="shared" si="18"/>
        <v>0</v>
      </c>
      <c r="BJ213" s="14" t="s">
        <v>79</v>
      </c>
      <c r="BK213" s="137">
        <f t="shared" si="19"/>
        <v>0</v>
      </c>
      <c r="BL213" s="14" t="s">
        <v>201</v>
      </c>
      <c r="BM213" s="136" t="s">
        <v>370</v>
      </c>
    </row>
    <row r="214" spans="2:65" s="1" customFormat="1" ht="16.5" customHeight="1">
      <c r="B214" s="125"/>
      <c r="C214" s="126" t="s">
        <v>371</v>
      </c>
      <c r="D214" s="126" t="s">
        <v>126</v>
      </c>
      <c r="E214" s="127" t="s">
        <v>372</v>
      </c>
      <c r="F214" s="128" t="s">
        <v>373</v>
      </c>
      <c r="G214" s="129" t="s">
        <v>174</v>
      </c>
      <c r="H214" s="130">
        <v>1</v>
      </c>
      <c r="I214" s="131"/>
      <c r="J214" s="131">
        <f t="shared" si="10"/>
        <v>0</v>
      </c>
      <c r="K214" s="128" t="s">
        <v>1</v>
      </c>
      <c r="L214" s="26"/>
      <c r="M214" s="132" t="s">
        <v>1</v>
      </c>
      <c r="N214" s="133" t="s">
        <v>36</v>
      </c>
      <c r="O214" s="134">
        <v>7.071</v>
      </c>
      <c r="P214" s="134">
        <f t="shared" si="11"/>
        <v>7.071</v>
      </c>
      <c r="Q214" s="134">
        <v>0.00332</v>
      </c>
      <c r="R214" s="134">
        <f t="shared" si="12"/>
        <v>0.00332</v>
      </c>
      <c r="S214" s="134">
        <v>0</v>
      </c>
      <c r="T214" s="135">
        <f t="shared" si="13"/>
        <v>0</v>
      </c>
      <c r="AR214" s="136" t="s">
        <v>201</v>
      </c>
      <c r="AT214" s="136" t="s">
        <v>126</v>
      </c>
      <c r="AU214" s="136" t="s">
        <v>81</v>
      </c>
      <c r="AY214" s="14" t="s">
        <v>124</v>
      </c>
      <c r="BE214" s="137">
        <f t="shared" si="14"/>
        <v>0</v>
      </c>
      <c r="BF214" s="137">
        <f t="shared" si="15"/>
        <v>0</v>
      </c>
      <c r="BG214" s="137">
        <f t="shared" si="16"/>
        <v>0</v>
      </c>
      <c r="BH214" s="137">
        <f t="shared" si="17"/>
        <v>0</v>
      </c>
      <c r="BI214" s="137">
        <f t="shared" si="18"/>
        <v>0</v>
      </c>
      <c r="BJ214" s="14" t="s">
        <v>79</v>
      </c>
      <c r="BK214" s="137">
        <f t="shared" si="19"/>
        <v>0</v>
      </c>
      <c r="BL214" s="14" t="s">
        <v>201</v>
      </c>
      <c r="BM214" s="136" t="s">
        <v>374</v>
      </c>
    </row>
    <row r="215" spans="2:65" s="1" customFormat="1" ht="16.5" customHeight="1">
      <c r="B215" s="125"/>
      <c r="C215" s="126" t="s">
        <v>375</v>
      </c>
      <c r="D215" s="126" t="s">
        <v>126</v>
      </c>
      <c r="E215" s="127" t="s">
        <v>376</v>
      </c>
      <c r="F215" s="128" t="s">
        <v>377</v>
      </c>
      <c r="G215" s="129" t="s">
        <v>174</v>
      </c>
      <c r="H215" s="130">
        <v>1</v>
      </c>
      <c r="I215" s="131"/>
      <c r="J215" s="131">
        <f t="shared" si="10"/>
        <v>0</v>
      </c>
      <c r="K215" s="128" t="s">
        <v>1</v>
      </c>
      <c r="L215" s="26"/>
      <c r="M215" s="132" t="s">
        <v>1</v>
      </c>
      <c r="N215" s="133" t="s">
        <v>36</v>
      </c>
      <c r="O215" s="134">
        <v>7.071</v>
      </c>
      <c r="P215" s="134">
        <f t="shared" si="11"/>
        <v>7.071</v>
      </c>
      <c r="Q215" s="134">
        <v>0.00332</v>
      </c>
      <c r="R215" s="134">
        <f t="shared" si="12"/>
        <v>0.00332</v>
      </c>
      <c r="S215" s="134">
        <v>0</v>
      </c>
      <c r="T215" s="135">
        <f t="shared" si="13"/>
        <v>0</v>
      </c>
      <c r="AR215" s="136" t="s">
        <v>201</v>
      </c>
      <c r="AT215" s="136" t="s">
        <v>126</v>
      </c>
      <c r="AU215" s="136" t="s">
        <v>81</v>
      </c>
      <c r="AY215" s="14" t="s">
        <v>124</v>
      </c>
      <c r="BE215" s="137">
        <f t="shared" si="14"/>
        <v>0</v>
      </c>
      <c r="BF215" s="137">
        <f t="shared" si="15"/>
        <v>0</v>
      </c>
      <c r="BG215" s="137">
        <f t="shared" si="16"/>
        <v>0</v>
      </c>
      <c r="BH215" s="137">
        <f t="shared" si="17"/>
        <v>0</v>
      </c>
      <c r="BI215" s="137">
        <f t="shared" si="18"/>
        <v>0</v>
      </c>
      <c r="BJ215" s="14" t="s">
        <v>79</v>
      </c>
      <c r="BK215" s="137">
        <f t="shared" si="19"/>
        <v>0</v>
      </c>
      <c r="BL215" s="14" t="s">
        <v>201</v>
      </c>
      <c r="BM215" s="136" t="s">
        <v>378</v>
      </c>
    </row>
    <row r="216" spans="2:65" s="1" customFormat="1" ht="16.5" customHeight="1">
      <c r="B216" s="125"/>
      <c r="C216" s="126" t="s">
        <v>379</v>
      </c>
      <c r="D216" s="126" t="s">
        <v>126</v>
      </c>
      <c r="E216" s="127" t="s">
        <v>380</v>
      </c>
      <c r="F216" s="128" t="s">
        <v>381</v>
      </c>
      <c r="G216" s="129" t="s">
        <v>174</v>
      </c>
      <c r="H216" s="130">
        <v>1</v>
      </c>
      <c r="I216" s="131"/>
      <c r="J216" s="131">
        <f t="shared" si="10"/>
        <v>0</v>
      </c>
      <c r="K216" s="128" t="s">
        <v>1</v>
      </c>
      <c r="L216" s="26"/>
      <c r="M216" s="132" t="s">
        <v>1</v>
      </c>
      <c r="N216" s="133" t="s">
        <v>36</v>
      </c>
      <c r="O216" s="134">
        <v>7.071</v>
      </c>
      <c r="P216" s="134">
        <f t="shared" si="11"/>
        <v>7.071</v>
      </c>
      <c r="Q216" s="134">
        <v>0.00332</v>
      </c>
      <c r="R216" s="134">
        <f t="shared" si="12"/>
        <v>0.00332</v>
      </c>
      <c r="S216" s="134">
        <v>0</v>
      </c>
      <c r="T216" s="135">
        <f t="shared" si="13"/>
        <v>0</v>
      </c>
      <c r="AR216" s="136" t="s">
        <v>201</v>
      </c>
      <c r="AT216" s="136" t="s">
        <v>126</v>
      </c>
      <c r="AU216" s="136" t="s">
        <v>81</v>
      </c>
      <c r="AY216" s="14" t="s">
        <v>124</v>
      </c>
      <c r="BE216" s="137">
        <f t="shared" si="14"/>
        <v>0</v>
      </c>
      <c r="BF216" s="137">
        <f t="shared" si="15"/>
        <v>0</v>
      </c>
      <c r="BG216" s="137">
        <f t="shared" si="16"/>
        <v>0</v>
      </c>
      <c r="BH216" s="137">
        <f t="shared" si="17"/>
        <v>0</v>
      </c>
      <c r="BI216" s="137">
        <f t="shared" si="18"/>
        <v>0</v>
      </c>
      <c r="BJ216" s="14" t="s">
        <v>79</v>
      </c>
      <c r="BK216" s="137">
        <f t="shared" si="19"/>
        <v>0</v>
      </c>
      <c r="BL216" s="14" t="s">
        <v>201</v>
      </c>
      <c r="BM216" s="136" t="s">
        <v>382</v>
      </c>
    </row>
    <row r="217" spans="2:65" s="1" customFormat="1" ht="48" customHeight="1">
      <c r="B217" s="125"/>
      <c r="C217" s="126" t="s">
        <v>383</v>
      </c>
      <c r="D217" s="126" t="s">
        <v>126</v>
      </c>
      <c r="E217" s="127" t="s">
        <v>384</v>
      </c>
      <c r="F217" s="128" t="s">
        <v>385</v>
      </c>
      <c r="G217" s="129" t="s">
        <v>174</v>
      </c>
      <c r="H217" s="130">
        <v>1</v>
      </c>
      <c r="I217" s="131"/>
      <c r="J217" s="131">
        <f t="shared" si="10"/>
        <v>0</v>
      </c>
      <c r="K217" s="128" t="s">
        <v>1</v>
      </c>
      <c r="L217" s="26"/>
      <c r="M217" s="132" t="s">
        <v>1</v>
      </c>
      <c r="N217" s="133" t="s">
        <v>36</v>
      </c>
      <c r="O217" s="134">
        <v>7.071</v>
      </c>
      <c r="P217" s="134">
        <f t="shared" si="11"/>
        <v>7.071</v>
      </c>
      <c r="Q217" s="134">
        <v>0.00332</v>
      </c>
      <c r="R217" s="134">
        <f t="shared" si="12"/>
        <v>0.00332</v>
      </c>
      <c r="S217" s="134">
        <v>0</v>
      </c>
      <c r="T217" s="135">
        <f t="shared" si="13"/>
        <v>0</v>
      </c>
      <c r="AR217" s="136" t="s">
        <v>201</v>
      </c>
      <c r="AT217" s="136" t="s">
        <v>126</v>
      </c>
      <c r="AU217" s="136" t="s">
        <v>81</v>
      </c>
      <c r="AY217" s="14" t="s">
        <v>124</v>
      </c>
      <c r="BE217" s="137">
        <f t="shared" si="14"/>
        <v>0</v>
      </c>
      <c r="BF217" s="137">
        <f t="shared" si="15"/>
        <v>0</v>
      </c>
      <c r="BG217" s="137">
        <f t="shared" si="16"/>
        <v>0</v>
      </c>
      <c r="BH217" s="137">
        <f t="shared" si="17"/>
        <v>0</v>
      </c>
      <c r="BI217" s="137">
        <f t="shared" si="18"/>
        <v>0</v>
      </c>
      <c r="BJ217" s="14" t="s">
        <v>79</v>
      </c>
      <c r="BK217" s="137">
        <f t="shared" si="19"/>
        <v>0</v>
      </c>
      <c r="BL217" s="14" t="s">
        <v>201</v>
      </c>
      <c r="BM217" s="136" t="s">
        <v>386</v>
      </c>
    </row>
    <row r="218" spans="2:65" s="1" customFormat="1" ht="16.5" customHeight="1">
      <c r="B218" s="125"/>
      <c r="C218" s="126" t="s">
        <v>387</v>
      </c>
      <c r="D218" s="126" t="s">
        <v>126</v>
      </c>
      <c r="E218" s="127" t="s">
        <v>388</v>
      </c>
      <c r="F218" s="128" t="s">
        <v>389</v>
      </c>
      <c r="G218" s="129" t="s">
        <v>174</v>
      </c>
      <c r="H218" s="130">
        <v>2</v>
      </c>
      <c r="I218" s="131"/>
      <c r="J218" s="131">
        <f t="shared" si="10"/>
        <v>0</v>
      </c>
      <c r="K218" s="128" t="s">
        <v>1</v>
      </c>
      <c r="L218" s="26"/>
      <c r="M218" s="132" t="s">
        <v>1</v>
      </c>
      <c r="N218" s="133" t="s">
        <v>36</v>
      </c>
      <c r="O218" s="134">
        <v>7.071</v>
      </c>
      <c r="P218" s="134">
        <f t="shared" si="11"/>
        <v>14.142</v>
      </c>
      <c r="Q218" s="134">
        <v>0.00332</v>
      </c>
      <c r="R218" s="134">
        <f t="shared" si="12"/>
        <v>0.00664</v>
      </c>
      <c r="S218" s="134">
        <v>0</v>
      </c>
      <c r="T218" s="135">
        <f t="shared" si="13"/>
        <v>0</v>
      </c>
      <c r="AR218" s="136" t="s">
        <v>201</v>
      </c>
      <c r="AT218" s="136" t="s">
        <v>126</v>
      </c>
      <c r="AU218" s="136" t="s">
        <v>81</v>
      </c>
      <c r="AY218" s="14" t="s">
        <v>124</v>
      </c>
      <c r="BE218" s="137">
        <f t="shared" si="14"/>
        <v>0</v>
      </c>
      <c r="BF218" s="137">
        <f t="shared" si="15"/>
        <v>0</v>
      </c>
      <c r="BG218" s="137">
        <f t="shared" si="16"/>
        <v>0</v>
      </c>
      <c r="BH218" s="137">
        <f t="shared" si="17"/>
        <v>0</v>
      </c>
      <c r="BI218" s="137">
        <f t="shared" si="18"/>
        <v>0</v>
      </c>
      <c r="BJ218" s="14" t="s">
        <v>79</v>
      </c>
      <c r="BK218" s="137">
        <f t="shared" si="19"/>
        <v>0</v>
      </c>
      <c r="BL218" s="14" t="s">
        <v>201</v>
      </c>
      <c r="BM218" s="136" t="s">
        <v>390</v>
      </c>
    </row>
    <row r="219" spans="2:65" s="1" customFormat="1" ht="24" customHeight="1">
      <c r="B219" s="125"/>
      <c r="C219" s="126" t="s">
        <v>391</v>
      </c>
      <c r="D219" s="126" t="s">
        <v>126</v>
      </c>
      <c r="E219" s="127" t="s">
        <v>392</v>
      </c>
      <c r="F219" s="128" t="s">
        <v>393</v>
      </c>
      <c r="G219" s="129" t="s">
        <v>174</v>
      </c>
      <c r="H219" s="130">
        <v>2</v>
      </c>
      <c r="I219" s="131"/>
      <c r="J219" s="131">
        <f t="shared" si="10"/>
        <v>0</v>
      </c>
      <c r="K219" s="128" t="s">
        <v>1</v>
      </c>
      <c r="L219" s="26"/>
      <c r="M219" s="132" t="s">
        <v>1</v>
      </c>
      <c r="N219" s="133" t="s">
        <v>36</v>
      </c>
      <c r="O219" s="134">
        <v>7.071</v>
      </c>
      <c r="P219" s="134">
        <f t="shared" si="11"/>
        <v>14.142</v>
      </c>
      <c r="Q219" s="134">
        <v>0.00332</v>
      </c>
      <c r="R219" s="134">
        <f t="shared" si="12"/>
        <v>0.00664</v>
      </c>
      <c r="S219" s="134">
        <v>0</v>
      </c>
      <c r="T219" s="135">
        <f t="shared" si="13"/>
        <v>0</v>
      </c>
      <c r="AR219" s="136" t="s">
        <v>201</v>
      </c>
      <c r="AT219" s="136" t="s">
        <v>126</v>
      </c>
      <c r="AU219" s="136" t="s">
        <v>81</v>
      </c>
      <c r="AY219" s="14" t="s">
        <v>124</v>
      </c>
      <c r="BE219" s="137">
        <f t="shared" si="14"/>
        <v>0</v>
      </c>
      <c r="BF219" s="137">
        <f t="shared" si="15"/>
        <v>0</v>
      </c>
      <c r="BG219" s="137">
        <f t="shared" si="16"/>
        <v>0</v>
      </c>
      <c r="BH219" s="137">
        <f t="shared" si="17"/>
        <v>0</v>
      </c>
      <c r="BI219" s="137">
        <f t="shared" si="18"/>
        <v>0</v>
      </c>
      <c r="BJ219" s="14" t="s">
        <v>79</v>
      </c>
      <c r="BK219" s="137">
        <f t="shared" si="19"/>
        <v>0</v>
      </c>
      <c r="BL219" s="14" t="s">
        <v>201</v>
      </c>
      <c r="BM219" s="136" t="s">
        <v>394</v>
      </c>
    </row>
    <row r="220" spans="2:65" s="1" customFormat="1" ht="16.5" customHeight="1">
      <c r="B220" s="125"/>
      <c r="C220" s="126" t="s">
        <v>395</v>
      </c>
      <c r="D220" s="126" t="s">
        <v>126</v>
      </c>
      <c r="E220" s="127" t="s">
        <v>396</v>
      </c>
      <c r="F220" s="128" t="s">
        <v>397</v>
      </c>
      <c r="G220" s="129" t="s">
        <v>174</v>
      </c>
      <c r="H220" s="130">
        <v>2</v>
      </c>
      <c r="I220" s="131"/>
      <c r="J220" s="131">
        <f t="shared" si="10"/>
        <v>0</v>
      </c>
      <c r="K220" s="128" t="s">
        <v>1</v>
      </c>
      <c r="L220" s="26"/>
      <c r="M220" s="132" t="s">
        <v>1</v>
      </c>
      <c r="N220" s="133" t="s">
        <v>36</v>
      </c>
      <c r="O220" s="134">
        <v>7.071</v>
      </c>
      <c r="P220" s="134">
        <f t="shared" si="11"/>
        <v>14.142</v>
      </c>
      <c r="Q220" s="134">
        <v>0.00332</v>
      </c>
      <c r="R220" s="134">
        <f t="shared" si="12"/>
        <v>0.00664</v>
      </c>
      <c r="S220" s="134">
        <v>0</v>
      </c>
      <c r="T220" s="135">
        <f t="shared" si="13"/>
        <v>0</v>
      </c>
      <c r="AR220" s="136" t="s">
        <v>201</v>
      </c>
      <c r="AT220" s="136" t="s">
        <v>126</v>
      </c>
      <c r="AU220" s="136" t="s">
        <v>81</v>
      </c>
      <c r="AY220" s="14" t="s">
        <v>124</v>
      </c>
      <c r="BE220" s="137">
        <f t="shared" si="14"/>
        <v>0</v>
      </c>
      <c r="BF220" s="137">
        <f t="shared" si="15"/>
        <v>0</v>
      </c>
      <c r="BG220" s="137">
        <f t="shared" si="16"/>
        <v>0</v>
      </c>
      <c r="BH220" s="137">
        <f t="shared" si="17"/>
        <v>0</v>
      </c>
      <c r="BI220" s="137">
        <f t="shared" si="18"/>
        <v>0</v>
      </c>
      <c r="BJ220" s="14" t="s">
        <v>79</v>
      </c>
      <c r="BK220" s="137">
        <f t="shared" si="19"/>
        <v>0</v>
      </c>
      <c r="BL220" s="14" t="s">
        <v>201</v>
      </c>
      <c r="BM220" s="136" t="s">
        <v>398</v>
      </c>
    </row>
    <row r="221" spans="2:65" s="1" customFormat="1" ht="24" customHeight="1">
      <c r="B221" s="125"/>
      <c r="C221" s="126" t="s">
        <v>399</v>
      </c>
      <c r="D221" s="126" t="s">
        <v>126</v>
      </c>
      <c r="E221" s="127" t="s">
        <v>400</v>
      </c>
      <c r="F221" s="128" t="s">
        <v>401</v>
      </c>
      <c r="G221" s="129" t="s">
        <v>174</v>
      </c>
      <c r="H221" s="130">
        <v>1</v>
      </c>
      <c r="I221" s="131"/>
      <c r="J221" s="131">
        <f t="shared" si="10"/>
        <v>0</v>
      </c>
      <c r="K221" s="128" t="s">
        <v>1</v>
      </c>
      <c r="L221" s="26"/>
      <c r="M221" s="132" t="s">
        <v>1</v>
      </c>
      <c r="N221" s="133" t="s">
        <v>36</v>
      </c>
      <c r="O221" s="134">
        <v>7.071</v>
      </c>
      <c r="P221" s="134">
        <f t="shared" si="11"/>
        <v>7.071</v>
      </c>
      <c r="Q221" s="134">
        <v>0.00332</v>
      </c>
      <c r="R221" s="134">
        <f t="shared" si="12"/>
        <v>0.00332</v>
      </c>
      <c r="S221" s="134">
        <v>0</v>
      </c>
      <c r="T221" s="135">
        <f t="shared" si="13"/>
        <v>0</v>
      </c>
      <c r="AR221" s="136" t="s">
        <v>201</v>
      </c>
      <c r="AT221" s="136" t="s">
        <v>126</v>
      </c>
      <c r="AU221" s="136" t="s">
        <v>81</v>
      </c>
      <c r="AY221" s="14" t="s">
        <v>124</v>
      </c>
      <c r="BE221" s="137">
        <f t="shared" si="14"/>
        <v>0</v>
      </c>
      <c r="BF221" s="137">
        <f t="shared" si="15"/>
        <v>0</v>
      </c>
      <c r="BG221" s="137">
        <f t="shared" si="16"/>
        <v>0</v>
      </c>
      <c r="BH221" s="137">
        <f t="shared" si="17"/>
        <v>0</v>
      </c>
      <c r="BI221" s="137">
        <f t="shared" si="18"/>
        <v>0</v>
      </c>
      <c r="BJ221" s="14" t="s">
        <v>79</v>
      </c>
      <c r="BK221" s="137">
        <f t="shared" si="19"/>
        <v>0</v>
      </c>
      <c r="BL221" s="14" t="s">
        <v>201</v>
      </c>
      <c r="BM221" s="136" t="s">
        <v>402</v>
      </c>
    </row>
    <row r="222" spans="2:65" s="1" customFormat="1" ht="16.5" customHeight="1">
      <c r="B222" s="125"/>
      <c r="C222" s="146" t="s">
        <v>403</v>
      </c>
      <c r="D222" s="146" t="s">
        <v>177</v>
      </c>
      <c r="E222" s="147" t="s">
        <v>404</v>
      </c>
      <c r="F222" s="148" t="s">
        <v>405</v>
      </c>
      <c r="G222" s="149" t="s">
        <v>174</v>
      </c>
      <c r="H222" s="150">
        <v>1</v>
      </c>
      <c r="I222" s="151"/>
      <c r="J222" s="151">
        <f t="shared" si="10"/>
        <v>0</v>
      </c>
      <c r="K222" s="148" t="s">
        <v>1</v>
      </c>
      <c r="L222" s="152"/>
      <c r="M222" s="153" t="s">
        <v>1</v>
      </c>
      <c r="N222" s="154" t="s">
        <v>36</v>
      </c>
      <c r="O222" s="134">
        <v>0</v>
      </c>
      <c r="P222" s="134">
        <f t="shared" si="11"/>
        <v>0</v>
      </c>
      <c r="Q222" s="134">
        <v>0.01</v>
      </c>
      <c r="R222" s="134">
        <f t="shared" si="12"/>
        <v>0.01</v>
      </c>
      <c r="S222" s="134">
        <v>0</v>
      </c>
      <c r="T222" s="135">
        <f t="shared" si="13"/>
        <v>0</v>
      </c>
      <c r="AR222" s="136" t="s">
        <v>237</v>
      </c>
      <c r="AT222" s="136" t="s">
        <v>177</v>
      </c>
      <c r="AU222" s="136" t="s">
        <v>81</v>
      </c>
      <c r="AY222" s="14" t="s">
        <v>124</v>
      </c>
      <c r="BE222" s="137">
        <f t="shared" si="14"/>
        <v>0</v>
      </c>
      <c r="BF222" s="137">
        <f t="shared" si="15"/>
        <v>0</v>
      </c>
      <c r="BG222" s="137">
        <f t="shared" si="16"/>
        <v>0</v>
      </c>
      <c r="BH222" s="137">
        <f t="shared" si="17"/>
        <v>0</v>
      </c>
      <c r="BI222" s="137">
        <f t="shared" si="18"/>
        <v>0</v>
      </c>
      <c r="BJ222" s="14" t="s">
        <v>79</v>
      </c>
      <c r="BK222" s="137">
        <f t="shared" si="19"/>
        <v>0</v>
      </c>
      <c r="BL222" s="14" t="s">
        <v>201</v>
      </c>
      <c r="BM222" s="136" t="s">
        <v>406</v>
      </c>
    </row>
    <row r="223" spans="2:47" s="1" customFormat="1" ht="68.25">
      <c r="B223" s="26"/>
      <c r="D223" s="139" t="s">
        <v>407</v>
      </c>
      <c r="F223" s="155" t="s">
        <v>408</v>
      </c>
      <c r="L223" s="26"/>
      <c r="M223" s="156"/>
      <c r="N223" s="49"/>
      <c r="O223" s="49"/>
      <c r="P223" s="49"/>
      <c r="Q223" s="49"/>
      <c r="R223" s="49"/>
      <c r="S223" s="49"/>
      <c r="T223" s="50"/>
      <c r="AT223" s="14" t="s">
        <v>407</v>
      </c>
      <c r="AU223" s="14" t="s">
        <v>81</v>
      </c>
    </row>
    <row r="224" spans="2:63" s="11" customFormat="1" ht="22.9" customHeight="1">
      <c r="B224" s="113"/>
      <c r="D224" s="114" t="s">
        <v>70</v>
      </c>
      <c r="E224" s="123" t="s">
        <v>409</v>
      </c>
      <c r="F224" s="123" t="s">
        <v>410</v>
      </c>
      <c r="J224" s="124">
        <f>BK224</f>
        <v>0</v>
      </c>
      <c r="L224" s="113"/>
      <c r="M224" s="117"/>
      <c r="N224" s="118"/>
      <c r="O224" s="118"/>
      <c r="P224" s="119">
        <f>SUM(P225:P233)</f>
        <v>18.985999999999997</v>
      </c>
      <c r="Q224" s="118"/>
      <c r="R224" s="119">
        <f>SUM(R225:R233)</f>
        <v>0.15624000000000002</v>
      </c>
      <c r="S224" s="118"/>
      <c r="T224" s="120">
        <f>SUM(T225:T233)</f>
        <v>0</v>
      </c>
      <c r="AR224" s="114" t="s">
        <v>81</v>
      </c>
      <c r="AT224" s="121" t="s">
        <v>70</v>
      </c>
      <c r="AU224" s="121" t="s">
        <v>79</v>
      </c>
      <c r="AY224" s="114" t="s">
        <v>124</v>
      </c>
      <c r="BK224" s="122">
        <f>SUM(BK225:BK233)</f>
        <v>0</v>
      </c>
    </row>
    <row r="225" spans="2:65" s="1" customFormat="1" ht="16.5" customHeight="1">
      <c r="B225" s="125"/>
      <c r="C225" s="126" t="s">
        <v>411</v>
      </c>
      <c r="D225" s="126" t="s">
        <v>126</v>
      </c>
      <c r="E225" s="127" t="s">
        <v>412</v>
      </c>
      <c r="F225" s="128" t="s">
        <v>413</v>
      </c>
      <c r="G225" s="129" t="s">
        <v>174</v>
      </c>
      <c r="H225" s="130">
        <v>30</v>
      </c>
      <c r="I225" s="131"/>
      <c r="J225" s="131">
        <f aca="true" t="shared" si="20" ref="J225:J233">ROUND(I225*H225,2)</f>
        <v>0</v>
      </c>
      <c r="K225" s="128" t="s">
        <v>1</v>
      </c>
      <c r="L225" s="26"/>
      <c r="M225" s="132" t="s">
        <v>1</v>
      </c>
      <c r="N225" s="133" t="s">
        <v>36</v>
      </c>
      <c r="O225" s="134">
        <v>0.114</v>
      </c>
      <c r="P225" s="134">
        <f aca="true" t="shared" si="21" ref="P225:P233">O225*H225</f>
        <v>3.42</v>
      </c>
      <c r="Q225" s="134">
        <v>0.00113</v>
      </c>
      <c r="R225" s="134">
        <f aca="true" t="shared" si="22" ref="R225:R233">Q225*H225</f>
        <v>0.0339</v>
      </c>
      <c r="S225" s="134">
        <v>0</v>
      </c>
      <c r="T225" s="135">
        <f aca="true" t="shared" si="23" ref="T225:T233">S225*H225</f>
        <v>0</v>
      </c>
      <c r="AR225" s="136" t="s">
        <v>201</v>
      </c>
      <c r="AT225" s="136" t="s">
        <v>126</v>
      </c>
      <c r="AU225" s="136" t="s">
        <v>81</v>
      </c>
      <c r="AY225" s="14" t="s">
        <v>124</v>
      </c>
      <c r="BE225" s="137">
        <f aca="true" t="shared" si="24" ref="BE225:BE233">IF(N225="základní",J225,0)</f>
        <v>0</v>
      </c>
      <c r="BF225" s="137">
        <f aca="true" t="shared" si="25" ref="BF225:BF233">IF(N225="snížená",J225,0)</f>
        <v>0</v>
      </c>
      <c r="BG225" s="137">
        <f aca="true" t="shared" si="26" ref="BG225:BG233">IF(N225="zákl. přenesená",J225,0)</f>
        <v>0</v>
      </c>
      <c r="BH225" s="137">
        <f aca="true" t="shared" si="27" ref="BH225:BH233">IF(N225="sníž. přenesená",J225,0)</f>
        <v>0</v>
      </c>
      <c r="BI225" s="137">
        <f aca="true" t="shared" si="28" ref="BI225:BI233">IF(N225="nulová",J225,0)</f>
        <v>0</v>
      </c>
      <c r="BJ225" s="14" t="s">
        <v>79</v>
      </c>
      <c r="BK225" s="137">
        <f aca="true" t="shared" si="29" ref="BK225:BK233">ROUND(I225*H225,2)</f>
        <v>0</v>
      </c>
      <c r="BL225" s="14" t="s">
        <v>201</v>
      </c>
      <c r="BM225" s="136" t="s">
        <v>414</v>
      </c>
    </row>
    <row r="226" spans="2:65" s="1" customFormat="1" ht="36" customHeight="1">
      <c r="B226" s="125"/>
      <c r="C226" s="126" t="s">
        <v>415</v>
      </c>
      <c r="D226" s="126" t="s">
        <v>126</v>
      </c>
      <c r="E226" s="127" t="s">
        <v>416</v>
      </c>
      <c r="F226" s="128" t="s">
        <v>417</v>
      </c>
      <c r="G226" s="129" t="s">
        <v>174</v>
      </c>
      <c r="H226" s="130">
        <v>2</v>
      </c>
      <c r="I226" s="131"/>
      <c r="J226" s="131">
        <f t="shared" si="20"/>
        <v>0</v>
      </c>
      <c r="K226" s="128" t="s">
        <v>1</v>
      </c>
      <c r="L226" s="26"/>
      <c r="M226" s="132" t="s">
        <v>1</v>
      </c>
      <c r="N226" s="133" t="s">
        <v>36</v>
      </c>
      <c r="O226" s="134">
        <v>0.417</v>
      </c>
      <c r="P226" s="134">
        <f t="shared" si="21"/>
        <v>0.834</v>
      </c>
      <c r="Q226" s="134">
        <v>0.0038</v>
      </c>
      <c r="R226" s="134">
        <f t="shared" si="22"/>
        <v>0.0076</v>
      </c>
      <c r="S226" s="134">
        <v>0</v>
      </c>
      <c r="T226" s="135">
        <f t="shared" si="23"/>
        <v>0</v>
      </c>
      <c r="AR226" s="136" t="s">
        <v>201</v>
      </c>
      <c r="AT226" s="136" t="s">
        <v>126</v>
      </c>
      <c r="AU226" s="136" t="s">
        <v>81</v>
      </c>
      <c r="AY226" s="14" t="s">
        <v>124</v>
      </c>
      <c r="BE226" s="137">
        <f t="shared" si="24"/>
        <v>0</v>
      </c>
      <c r="BF226" s="137">
        <f t="shared" si="25"/>
        <v>0</v>
      </c>
      <c r="BG226" s="137">
        <f t="shared" si="26"/>
        <v>0</v>
      </c>
      <c r="BH226" s="137">
        <f t="shared" si="27"/>
        <v>0</v>
      </c>
      <c r="BI226" s="137">
        <f t="shared" si="28"/>
        <v>0</v>
      </c>
      <c r="BJ226" s="14" t="s">
        <v>79</v>
      </c>
      <c r="BK226" s="137">
        <f t="shared" si="29"/>
        <v>0</v>
      </c>
      <c r="BL226" s="14" t="s">
        <v>201</v>
      </c>
      <c r="BM226" s="136" t="s">
        <v>418</v>
      </c>
    </row>
    <row r="227" spans="2:65" s="1" customFormat="1" ht="24" customHeight="1">
      <c r="B227" s="125"/>
      <c r="C227" s="126" t="s">
        <v>419</v>
      </c>
      <c r="D227" s="126" t="s">
        <v>126</v>
      </c>
      <c r="E227" s="127" t="s">
        <v>420</v>
      </c>
      <c r="F227" s="128" t="s">
        <v>421</v>
      </c>
      <c r="G227" s="129" t="s">
        <v>174</v>
      </c>
      <c r="H227" s="130">
        <v>2</v>
      </c>
      <c r="I227" s="131"/>
      <c r="J227" s="131">
        <f t="shared" si="20"/>
        <v>0</v>
      </c>
      <c r="K227" s="128" t="s">
        <v>1</v>
      </c>
      <c r="L227" s="26"/>
      <c r="M227" s="132" t="s">
        <v>1</v>
      </c>
      <c r="N227" s="133" t="s">
        <v>36</v>
      </c>
      <c r="O227" s="134">
        <v>0.417</v>
      </c>
      <c r="P227" s="134">
        <f t="shared" si="21"/>
        <v>0.834</v>
      </c>
      <c r="Q227" s="134">
        <v>0.0038</v>
      </c>
      <c r="R227" s="134">
        <f t="shared" si="22"/>
        <v>0.0076</v>
      </c>
      <c r="S227" s="134">
        <v>0</v>
      </c>
      <c r="T227" s="135">
        <f t="shared" si="23"/>
        <v>0</v>
      </c>
      <c r="AR227" s="136" t="s">
        <v>201</v>
      </c>
      <c r="AT227" s="136" t="s">
        <v>126</v>
      </c>
      <c r="AU227" s="136" t="s">
        <v>81</v>
      </c>
      <c r="AY227" s="14" t="s">
        <v>124</v>
      </c>
      <c r="BE227" s="137">
        <f t="shared" si="24"/>
        <v>0</v>
      </c>
      <c r="BF227" s="137">
        <f t="shared" si="25"/>
        <v>0</v>
      </c>
      <c r="BG227" s="137">
        <f t="shared" si="26"/>
        <v>0</v>
      </c>
      <c r="BH227" s="137">
        <f t="shared" si="27"/>
        <v>0</v>
      </c>
      <c r="BI227" s="137">
        <f t="shared" si="28"/>
        <v>0</v>
      </c>
      <c r="BJ227" s="14" t="s">
        <v>79</v>
      </c>
      <c r="BK227" s="137">
        <f t="shared" si="29"/>
        <v>0</v>
      </c>
      <c r="BL227" s="14" t="s">
        <v>201</v>
      </c>
      <c r="BM227" s="136" t="s">
        <v>422</v>
      </c>
    </row>
    <row r="228" spans="2:65" s="1" customFormat="1" ht="48" customHeight="1">
      <c r="B228" s="125"/>
      <c r="C228" s="126" t="s">
        <v>423</v>
      </c>
      <c r="D228" s="126" t="s">
        <v>126</v>
      </c>
      <c r="E228" s="127" t="s">
        <v>424</v>
      </c>
      <c r="F228" s="128" t="s">
        <v>425</v>
      </c>
      <c r="G228" s="129" t="s">
        <v>174</v>
      </c>
      <c r="H228" s="130">
        <v>1</v>
      </c>
      <c r="I228" s="131"/>
      <c r="J228" s="131">
        <f t="shared" si="20"/>
        <v>0</v>
      </c>
      <c r="K228" s="128" t="s">
        <v>1</v>
      </c>
      <c r="L228" s="26"/>
      <c r="M228" s="132" t="s">
        <v>1</v>
      </c>
      <c r="N228" s="133" t="s">
        <v>36</v>
      </c>
      <c r="O228" s="134">
        <v>0.512</v>
      </c>
      <c r="P228" s="134">
        <f t="shared" si="21"/>
        <v>0.512</v>
      </c>
      <c r="Q228" s="134">
        <v>0.00328</v>
      </c>
      <c r="R228" s="134">
        <f t="shared" si="22"/>
        <v>0.00328</v>
      </c>
      <c r="S228" s="134">
        <v>0</v>
      </c>
      <c r="T228" s="135">
        <f t="shared" si="23"/>
        <v>0</v>
      </c>
      <c r="AR228" s="136" t="s">
        <v>201</v>
      </c>
      <c r="AT228" s="136" t="s">
        <v>126</v>
      </c>
      <c r="AU228" s="136" t="s">
        <v>81</v>
      </c>
      <c r="AY228" s="14" t="s">
        <v>124</v>
      </c>
      <c r="BE228" s="137">
        <f t="shared" si="24"/>
        <v>0</v>
      </c>
      <c r="BF228" s="137">
        <f t="shared" si="25"/>
        <v>0</v>
      </c>
      <c r="BG228" s="137">
        <f t="shared" si="26"/>
        <v>0</v>
      </c>
      <c r="BH228" s="137">
        <f t="shared" si="27"/>
        <v>0</v>
      </c>
      <c r="BI228" s="137">
        <f t="shared" si="28"/>
        <v>0</v>
      </c>
      <c r="BJ228" s="14" t="s">
        <v>79</v>
      </c>
      <c r="BK228" s="137">
        <f t="shared" si="29"/>
        <v>0</v>
      </c>
      <c r="BL228" s="14" t="s">
        <v>201</v>
      </c>
      <c r="BM228" s="136" t="s">
        <v>426</v>
      </c>
    </row>
    <row r="229" spans="2:65" s="1" customFormat="1" ht="48" customHeight="1">
      <c r="B229" s="125"/>
      <c r="C229" s="126" t="s">
        <v>427</v>
      </c>
      <c r="D229" s="126" t="s">
        <v>126</v>
      </c>
      <c r="E229" s="127" t="s">
        <v>428</v>
      </c>
      <c r="F229" s="128" t="s">
        <v>429</v>
      </c>
      <c r="G229" s="129" t="s">
        <v>174</v>
      </c>
      <c r="H229" s="130">
        <v>3</v>
      </c>
      <c r="I229" s="131"/>
      <c r="J229" s="131">
        <f t="shared" si="20"/>
        <v>0</v>
      </c>
      <c r="K229" s="128" t="s">
        <v>1</v>
      </c>
      <c r="L229" s="26"/>
      <c r="M229" s="132" t="s">
        <v>1</v>
      </c>
      <c r="N229" s="133" t="s">
        <v>36</v>
      </c>
      <c r="O229" s="134">
        <v>0.512</v>
      </c>
      <c r="P229" s="134">
        <f t="shared" si="21"/>
        <v>1.536</v>
      </c>
      <c r="Q229" s="134">
        <v>0.00608</v>
      </c>
      <c r="R229" s="134">
        <f t="shared" si="22"/>
        <v>0.01824</v>
      </c>
      <c r="S229" s="134">
        <v>0</v>
      </c>
      <c r="T229" s="135">
        <f t="shared" si="23"/>
        <v>0</v>
      </c>
      <c r="AR229" s="136" t="s">
        <v>201</v>
      </c>
      <c r="AT229" s="136" t="s">
        <v>126</v>
      </c>
      <c r="AU229" s="136" t="s">
        <v>81</v>
      </c>
      <c r="AY229" s="14" t="s">
        <v>124</v>
      </c>
      <c r="BE229" s="137">
        <f t="shared" si="24"/>
        <v>0</v>
      </c>
      <c r="BF229" s="137">
        <f t="shared" si="25"/>
        <v>0</v>
      </c>
      <c r="BG229" s="137">
        <f t="shared" si="26"/>
        <v>0</v>
      </c>
      <c r="BH229" s="137">
        <f t="shared" si="27"/>
        <v>0</v>
      </c>
      <c r="BI229" s="137">
        <f t="shared" si="28"/>
        <v>0</v>
      </c>
      <c r="BJ229" s="14" t="s">
        <v>79</v>
      </c>
      <c r="BK229" s="137">
        <f t="shared" si="29"/>
        <v>0</v>
      </c>
      <c r="BL229" s="14" t="s">
        <v>201</v>
      </c>
      <c r="BM229" s="136" t="s">
        <v>430</v>
      </c>
    </row>
    <row r="230" spans="2:65" s="1" customFormat="1" ht="24" customHeight="1">
      <c r="B230" s="125"/>
      <c r="C230" s="126" t="s">
        <v>431</v>
      </c>
      <c r="D230" s="126" t="s">
        <v>126</v>
      </c>
      <c r="E230" s="127" t="s">
        <v>432</v>
      </c>
      <c r="F230" s="128" t="s">
        <v>433</v>
      </c>
      <c r="G230" s="129" t="s">
        <v>174</v>
      </c>
      <c r="H230" s="130">
        <v>1</v>
      </c>
      <c r="I230" s="131"/>
      <c r="J230" s="131">
        <f t="shared" si="20"/>
        <v>0</v>
      </c>
      <c r="K230" s="128" t="s">
        <v>1</v>
      </c>
      <c r="L230" s="26"/>
      <c r="M230" s="132" t="s">
        <v>1</v>
      </c>
      <c r="N230" s="133" t="s">
        <v>36</v>
      </c>
      <c r="O230" s="134">
        <v>2.808</v>
      </c>
      <c r="P230" s="134">
        <f t="shared" si="21"/>
        <v>2.808</v>
      </c>
      <c r="Q230" s="134">
        <v>0.00124</v>
      </c>
      <c r="R230" s="134">
        <f t="shared" si="22"/>
        <v>0.00124</v>
      </c>
      <c r="S230" s="134">
        <v>0</v>
      </c>
      <c r="T230" s="135">
        <f t="shared" si="23"/>
        <v>0</v>
      </c>
      <c r="AR230" s="136" t="s">
        <v>201</v>
      </c>
      <c r="AT230" s="136" t="s">
        <v>126</v>
      </c>
      <c r="AU230" s="136" t="s">
        <v>81</v>
      </c>
      <c r="AY230" s="14" t="s">
        <v>124</v>
      </c>
      <c r="BE230" s="137">
        <f t="shared" si="24"/>
        <v>0</v>
      </c>
      <c r="BF230" s="137">
        <f t="shared" si="25"/>
        <v>0</v>
      </c>
      <c r="BG230" s="137">
        <f t="shared" si="26"/>
        <v>0</v>
      </c>
      <c r="BH230" s="137">
        <f t="shared" si="27"/>
        <v>0</v>
      </c>
      <c r="BI230" s="137">
        <f t="shared" si="28"/>
        <v>0</v>
      </c>
      <c r="BJ230" s="14" t="s">
        <v>79</v>
      </c>
      <c r="BK230" s="137">
        <f t="shared" si="29"/>
        <v>0</v>
      </c>
      <c r="BL230" s="14" t="s">
        <v>201</v>
      </c>
      <c r="BM230" s="136" t="s">
        <v>434</v>
      </c>
    </row>
    <row r="231" spans="2:65" s="1" customFormat="1" ht="60" customHeight="1">
      <c r="B231" s="125"/>
      <c r="C231" s="126" t="s">
        <v>435</v>
      </c>
      <c r="D231" s="126" t="s">
        <v>126</v>
      </c>
      <c r="E231" s="127" t="s">
        <v>436</v>
      </c>
      <c r="F231" s="128" t="s">
        <v>437</v>
      </c>
      <c r="G231" s="129" t="s">
        <v>174</v>
      </c>
      <c r="H231" s="130">
        <v>1</v>
      </c>
      <c r="I231" s="131"/>
      <c r="J231" s="131">
        <f t="shared" si="20"/>
        <v>0</v>
      </c>
      <c r="K231" s="128" t="s">
        <v>1</v>
      </c>
      <c r="L231" s="26"/>
      <c r="M231" s="132" t="s">
        <v>1</v>
      </c>
      <c r="N231" s="133" t="s">
        <v>36</v>
      </c>
      <c r="O231" s="134">
        <v>2.808</v>
      </c>
      <c r="P231" s="134">
        <f t="shared" si="21"/>
        <v>2.808</v>
      </c>
      <c r="Q231" s="134">
        <v>0.00124</v>
      </c>
      <c r="R231" s="134">
        <f t="shared" si="22"/>
        <v>0.00124</v>
      </c>
      <c r="S231" s="134">
        <v>0</v>
      </c>
      <c r="T231" s="135">
        <f t="shared" si="23"/>
        <v>0</v>
      </c>
      <c r="AR231" s="136" t="s">
        <v>201</v>
      </c>
      <c r="AT231" s="136" t="s">
        <v>126</v>
      </c>
      <c r="AU231" s="136" t="s">
        <v>81</v>
      </c>
      <c r="AY231" s="14" t="s">
        <v>124</v>
      </c>
      <c r="BE231" s="137">
        <f t="shared" si="24"/>
        <v>0</v>
      </c>
      <c r="BF231" s="137">
        <f t="shared" si="25"/>
        <v>0</v>
      </c>
      <c r="BG231" s="137">
        <f t="shared" si="26"/>
        <v>0</v>
      </c>
      <c r="BH231" s="137">
        <f t="shared" si="27"/>
        <v>0</v>
      </c>
      <c r="BI231" s="137">
        <f t="shared" si="28"/>
        <v>0</v>
      </c>
      <c r="BJ231" s="14" t="s">
        <v>79</v>
      </c>
      <c r="BK231" s="137">
        <f t="shared" si="29"/>
        <v>0</v>
      </c>
      <c r="BL231" s="14" t="s">
        <v>201</v>
      </c>
      <c r="BM231" s="136" t="s">
        <v>438</v>
      </c>
    </row>
    <row r="232" spans="2:65" s="1" customFormat="1" ht="36" customHeight="1">
      <c r="B232" s="125"/>
      <c r="C232" s="126" t="s">
        <v>439</v>
      </c>
      <c r="D232" s="126" t="s">
        <v>126</v>
      </c>
      <c r="E232" s="127" t="s">
        <v>440</v>
      </c>
      <c r="F232" s="128" t="s">
        <v>441</v>
      </c>
      <c r="G232" s="129" t="s">
        <v>174</v>
      </c>
      <c r="H232" s="130">
        <v>1</v>
      </c>
      <c r="I232" s="131"/>
      <c r="J232" s="131">
        <f t="shared" si="20"/>
        <v>0</v>
      </c>
      <c r="K232" s="128" t="s">
        <v>1</v>
      </c>
      <c r="L232" s="26"/>
      <c r="M232" s="132" t="s">
        <v>1</v>
      </c>
      <c r="N232" s="133" t="s">
        <v>36</v>
      </c>
      <c r="O232" s="134">
        <v>2.822</v>
      </c>
      <c r="P232" s="134">
        <f t="shared" si="21"/>
        <v>2.822</v>
      </c>
      <c r="Q232" s="134">
        <v>0.00575</v>
      </c>
      <c r="R232" s="134">
        <f t="shared" si="22"/>
        <v>0.00575</v>
      </c>
      <c r="S232" s="134">
        <v>0</v>
      </c>
      <c r="T232" s="135">
        <f t="shared" si="23"/>
        <v>0</v>
      </c>
      <c r="AR232" s="136" t="s">
        <v>201</v>
      </c>
      <c r="AT232" s="136" t="s">
        <v>126</v>
      </c>
      <c r="AU232" s="136" t="s">
        <v>81</v>
      </c>
      <c r="AY232" s="14" t="s">
        <v>124</v>
      </c>
      <c r="BE232" s="137">
        <f t="shared" si="24"/>
        <v>0</v>
      </c>
      <c r="BF232" s="137">
        <f t="shared" si="25"/>
        <v>0</v>
      </c>
      <c r="BG232" s="137">
        <f t="shared" si="26"/>
        <v>0</v>
      </c>
      <c r="BH232" s="137">
        <f t="shared" si="27"/>
        <v>0</v>
      </c>
      <c r="BI232" s="137">
        <f t="shared" si="28"/>
        <v>0</v>
      </c>
      <c r="BJ232" s="14" t="s">
        <v>79</v>
      </c>
      <c r="BK232" s="137">
        <f t="shared" si="29"/>
        <v>0</v>
      </c>
      <c r="BL232" s="14" t="s">
        <v>201</v>
      </c>
      <c r="BM232" s="136" t="s">
        <v>442</v>
      </c>
    </row>
    <row r="233" spans="2:65" s="1" customFormat="1" ht="36" customHeight="1">
      <c r="B233" s="125"/>
      <c r="C233" s="126" t="s">
        <v>443</v>
      </c>
      <c r="D233" s="126" t="s">
        <v>126</v>
      </c>
      <c r="E233" s="127" t="s">
        <v>444</v>
      </c>
      <c r="F233" s="128" t="s">
        <v>445</v>
      </c>
      <c r="G233" s="129" t="s">
        <v>174</v>
      </c>
      <c r="H233" s="130">
        <v>1</v>
      </c>
      <c r="I233" s="131"/>
      <c r="J233" s="131">
        <f t="shared" si="20"/>
        <v>0</v>
      </c>
      <c r="K233" s="128" t="s">
        <v>1</v>
      </c>
      <c r="L233" s="26"/>
      <c r="M233" s="132" t="s">
        <v>1</v>
      </c>
      <c r="N233" s="133" t="s">
        <v>36</v>
      </c>
      <c r="O233" s="134">
        <v>3.412</v>
      </c>
      <c r="P233" s="134">
        <f t="shared" si="21"/>
        <v>3.412</v>
      </c>
      <c r="Q233" s="134">
        <v>0.07739</v>
      </c>
      <c r="R233" s="134">
        <f t="shared" si="22"/>
        <v>0.07739</v>
      </c>
      <c r="S233" s="134">
        <v>0</v>
      </c>
      <c r="T233" s="135">
        <f t="shared" si="23"/>
        <v>0</v>
      </c>
      <c r="AR233" s="136" t="s">
        <v>201</v>
      </c>
      <c r="AT233" s="136" t="s">
        <v>126</v>
      </c>
      <c r="AU233" s="136" t="s">
        <v>81</v>
      </c>
      <c r="AY233" s="14" t="s">
        <v>124</v>
      </c>
      <c r="BE233" s="137">
        <f t="shared" si="24"/>
        <v>0</v>
      </c>
      <c r="BF233" s="137">
        <f t="shared" si="25"/>
        <v>0</v>
      </c>
      <c r="BG233" s="137">
        <f t="shared" si="26"/>
        <v>0</v>
      </c>
      <c r="BH233" s="137">
        <f t="shared" si="27"/>
        <v>0</v>
      </c>
      <c r="BI233" s="137">
        <f t="shared" si="28"/>
        <v>0</v>
      </c>
      <c r="BJ233" s="14" t="s">
        <v>79</v>
      </c>
      <c r="BK233" s="137">
        <f t="shared" si="29"/>
        <v>0</v>
      </c>
      <c r="BL233" s="14" t="s">
        <v>201</v>
      </c>
      <c r="BM233" s="136" t="s">
        <v>446</v>
      </c>
    </row>
    <row r="234" spans="2:63" s="11" customFormat="1" ht="22.9" customHeight="1">
      <c r="B234" s="113"/>
      <c r="D234" s="114" t="s">
        <v>70</v>
      </c>
      <c r="E234" s="123" t="s">
        <v>447</v>
      </c>
      <c r="F234" s="123" t="s">
        <v>448</v>
      </c>
      <c r="J234" s="124">
        <f>BK234</f>
        <v>0</v>
      </c>
      <c r="L234" s="113"/>
      <c r="M234" s="117"/>
      <c r="N234" s="118"/>
      <c r="O234" s="118"/>
      <c r="P234" s="119">
        <f>SUM(P235:P248)</f>
        <v>150.94899999999998</v>
      </c>
      <c r="Q234" s="118"/>
      <c r="R234" s="119">
        <f>SUM(R235:R248)</f>
        <v>0.60882</v>
      </c>
      <c r="S234" s="118"/>
      <c r="T234" s="120">
        <f>SUM(T235:T248)</f>
        <v>0</v>
      </c>
      <c r="AR234" s="114" t="s">
        <v>81</v>
      </c>
      <c r="AT234" s="121" t="s">
        <v>70</v>
      </c>
      <c r="AU234" s="121" t="s">
        <v>79</v>
      </c>
      <c r="AY234" s="114" t="s">
        <v>124</v>
      </c>
      <c r="BK234" s="122">
        <f>SUM(BK235:BK248)</f>
        <v>0</v>
      </c>
    </row>
    <row r="235" spans="2:65" s="1" customFormat="1" ht="36" customHeight="1">
      <c r="B235" s="125"/>
      <c r="C235" s="126" t="s">
        <v>449</v>
      </c>
      <c r="D235" s="126" t="s">
        <v>126</v>
      </c>
      <c r="E235" s="127" t="s">
        <v>450</v>
      </c>
      <c r="F235" s="128" t="s">
        <v>451</v>
      </c>
      <c r="G235" s="129" t="s">
        <v>184</v>
      </c>
      <c r="H235" s="130">
        <v>3</v>
      </c>
      <c r="I235" s="131"/>
      <c r="J235" s="131">
        <f aca="true" t="shared" si="30" ref="J235:J243">ROUND(I235*H235,2)</f>
        <v>0</v>
      </c>
      <c r="K235" s="128" t="s">
        <v>1</v>
      </c>
      <c r="L235" s="26"/>
      <c r="M235" s="132" t="s">
        <v>1</v>
      </c>
      <c r="N235" s="133" t="s">
        <v>36</v>
      </c>
      <c r="O235" s="134">
        <v>0.427</v>
      </c>
      <c r="P235" s="134">
        <f aca="true" t="shared" si="31" ref="P235:P243">O235*H235</f>
        <v>1.281</v>
      </c>
      <c r="Q235" s="134">
        <v>0.00158</v>
      </c>
      <c r="R235" s="134">
        <f aca="true" t="shared" si="32" ref="R235:R243">Q235*H235</f>
        <v>0.00474</v>
      </c>
      <c r="S235" s="134">
        <v>0</v>
      </c>
      <c r="T235" s="135">
        <f aca="true" t="shared" si="33" ref="T235:T243">S235*H235</f>
        <v>0</v>
      </c>
      <c r="AR235" s="136" t="s">
        <v>201</v>
      </c>
      <c r="AT235" s="136" t="s">
        <v>126</v>
      </c>
      <c r="AU235" s="136" t="s">
        <v>81</v>
      </c>
      <c r="AY235" s="14" t="s">
        <v>124</v>
      </c>
      <c r="BE235" s="137">
        <f aca="true" t="shared" si="34" ref="BE235:BE243">IF(N235="základní",J235,0)</f>
        <v>0</v>
      </c>
      <c r="BF235" s="137">
        <f aca="true" t="shared" si="35" ref="BF235:BF243">IF(N235="snížená",J235,0)</f>
        <v>0</v>
      </c>
      <c r="BG235" s="137">
        <f aca="true" t="shared" si="36" ref="BG235:BG243">IF(N235="zákl. přenesená",J235,0)</f>
        <v>0</v>
      </c>
      <c r="BH235" s="137">
        <f aca="true" t="shared" si="37" ref="BH235:BH243">IF(N235="sníž. přenesená",J235,0)</f>
        <v>0</v>
      </c>
      <c r="BI235" s="137">
        <f aca="true" t="shared" si="38" ref="BI235:BI243">IF(N235="nulová",J235,0)</f>
        <v>0</v>
      </c>
      <c r="BJ235" s="14" t="s">
        <v>79</v>
      </c>
      <c r="BK235" s="137">
        <f aca="true" t="shared" si="39" ref="BK235:BK243">ROUND(I235*H235,2)</f>
        <v>0</v>
      </c>
      <c r="BL235" s="14" t="s">
        <v>201</v>
      </c>
      <c r="BM235" s="136" t="s">
        <v>452</v>
      </c>
    </row>
    <row r="236" spans="2:65" s="1" customFormat="1" ht="36" customHeight="1">
      <c r="B236" s="125"/>
      <c r="C236" s="126" t="s">
        <v>453</v>
      </c>
      <c r="D236" s="126" t="s">
        <v>126</v>
      </c>
      <c r="E236" s="127" t="s">
        <v>454</v>
      </c>
      <c r="F236" s="128" t="s">
        <v>455</v>
      </c>
      <c r="G236" s="129" t="s">
        <v>184</v>
      </c>
      <c r="H236" s="130">
        <v>6</v>
      </c>
      <c r="I236" s="131"/>
      <c r="J236" s="131">
        <f t="shared" si="30"/>
        <v>0</v>
      </c>
      <c r="K236" s="128" t="s">
        <v>1</v>
      </c>
      <c r="L236" s="26"/>
      <c r="M236" s="132" t="s">
        <v>1</v>
      </c>
      <c r="N236" s="133" t="s">
        <v>36</v>
      </c>
      <c r="O236" s="134">
        <v>0.517</v>
      </c>
      <c r="P236" s="134">
        <f t="shared" si="31"/>
        <v>3.1020000000000003</v>
      </c>
      <c r="Q236" s="134">
        <v>0.00296</v>
      </c>
      <c r="R236" s="134">
        <f t="shared" si="32"/>
        <v>0.017759999999999998</v>
      </c>
      <c r="S236" s="134">
        <v>0</v>
      </c>
      <c r="T236" s="135">
        <f t="shared" si="33"/>
        <v>0</v>
      </c>
      <c r="AR236" s="136" t="s">
        <v>201</v>
      </c>
      <c r="AT236" s="136" t="s">
        <v>126</v>
      </c>
      <c r="AU236" s="136" t="s">
        <v>81</v>
      </c>
      <c r="AY236" s="14" t="s">
        <v>124</v>
      </c>
      <c r="BE236" s="137">
        <f t="shared" si="34"/>
        <v>0</v>
      </c>
      <c r="BF236" s="137">
        <f t="shared" si="35"/>
        <v>0</v>
      </c>
      <c r="BG236" s="137">
        <f t="shared" si="36"/>
        <v>0</v>
      </c>
      <c r="BH236" s="137">
        <f t="shared" si="37"/>
        <v>0</v>
      </c>
      <c r="BI236" s="137">
        <f t="shared" si="38"/>
        <v>0</v>
      </c>
      <c r="BJ236" s="14" t="s">
        <v>79</v>
      </c>
      <c r="BK236" s="137">
        <f t="shared" si="39"/>
        <v>0</v>
      </c>
      <c r="BL236" s="14" t="s">
        <v>201</v>
      </c>
      <c r="BM236" s="136" t="s">
        <v>456</v>
      </c>
    </row>
    <row r="237" spans="2:65" s="1" customFormat="1" ht="36" customHeight="1">
      <c r="B237" s="125"/>
      <c r="C237" s="126" t="s">
        <v>457</v>
      </c>
      <c r="D237" s="126" t="s">
        <v>126</v>
      </c>
      <c r="E237" s="127" t="s">
        <v>458</v>
      </c>
      <c r="F237" s="128" t="s">
        <v>459</v>
      </c>
      <c r="G237" s="129" t="s">
        <v>184</v>
      </c>
      <c r="H237" s="130">
        <v>72</v>
      </c>
      <c r="I237" s="131"/>
      <c r="J237" s="131">
        <f t="shared" si="30"/>
        <v>0</v>
      </c>
      <c r="K237" s="128" t="s">
        <v>1</v>
      </c>
      <c r="L237" s="26"/>
      <c r="M237" s="132" t="s">
        <v>1</v>
      </c>
      <c r="N237" s="133" t="s">
        <v>36</v>
      </c>
      <c r="O237" s="134">
        <v>0.652</v>
      </c>
      <c r="P237" s="134">
        <f t="shared" si="31"/>
        <v>46.944</v>
      </c>
      <c r="Q237" s="134">
        <v>0.00376</v>
      </c>
      <c r="R237" s="134">
        <f t="shared" si="32"/>
        <v>0.27072</v>
      </c>
      <c r="S237" s="134">
        <v>0</v>
      </c>
      <c r="T237" s="135">
        <f t="shared" si="33"/>
        <v>0</v>
      </c>
      <c r="AR237" s="136" t="s">
        <v>201</v>
      </c>
      <c r="AT237" s="136" t="s">
        <v>126</v>
      </c>
      <c r="AU237" s="136" t="s">
        <v>81</v>
      </c>
      <c r="AY237" s="14" t="s">
        <v>124</v>
      </c>
      <c r="BE237" s="137">
        <f t="shared" si="34"/>
        <v>0</v>
      </c>
      <c r="BF237" s="137">
        <f t="shared" si="35"/>
        <v>0</v>
      </c>
      <c r="BG237" s="137">
        <f t="shared" si="36"/>
        <v>0</v>
      </c>
      <c r="BH237" s="137">
        <f t="shared" si="37"/>
        <v>0</v>
      </c>
      <c r="BI237" s="137">
        <f t="shared" si="38"/>
        <v>0</v>
      </c>
      <c r="BJ237" s="14" t="s">
        <v>79</v>
      </c>
      <c r="BK237" s="137">
        <f t="shared" si="39"/>
        <v>0</v>
      </c>
      <c r="BL237" s="14" t="s">
        <v>201</v>
      </c>
      <c r="BM237" s="136" t="s">
        <v>460</v>
      </c>
    </row>
    <row r="238" spans="2:65" s="1" customFormat="1" ht="36" customHeight="1">
      <c r="B238" s="125"/>
      <c r="C238" s="126" t="s">
        <v>461</v>
      </c>
      <c r="D238" s="126" t="s">
        <v>126</v>
      </c>
      <c r="E238" s="127" t="s">
        <v>462</v>
      </c>
      <c r="F238" s="128" t="s">
        <v>463</v>
      </c>
      <c r="G238" s="129" t="s">
        <v>184</v>
      </c>
      <c r="H238" s="130">
        <v>12</v>
      </c>
      <c r="I238" s="131"/>
      <c r="J238" s="131">
        <f t="shared" si="30"/>
        <v>0</v>
      </c>
      <c r="K238" s="128" t="s">
        <v>1</v>
      </c>
      <c r="L238" s="26"/>
      <c r="M238" s="132" t="s">
        <v>1</v>
      </c>
      <c r="N238" s="133" t="s">
        <v>36</v>
      </c>
      <c r="O238" s="134">
        <v>0.784</v>
      </c>
      <c r="P238" s="134">
        <f t="shared" si="31"/>
        <v>9.408000000000001</v>
      </c>
      <c r="Q238" s="134">
        <v>0.00629</v>
      </c>
      <c r="R238" s="134">
        <f t="shared" si="32"/>
        <v>0.07547999999999999</v>
      </c>
      <c r="S238" s="134">
        <v>0</v>
      </c>
      <c r="T238" s="135">
        <f t="shared" si="33"/>
        <v>0</v>
      </c>
      <c r="AR238" s="136" t="s">
        <v>201</v>
      </c>
      <c r="AT238" s="136" t="s">
        <v>126</v>
      </c>
      <c r="AU238" s="136" t="s">
        <v>81</v>
      </c>
      <c r="AY238" s="14" t="s">
        <v>124</v>
      </c>
      <c r="BE238" s="137">
        <f t="shared" si="34"/>
        <v>0</v>
      </c>
      <c r="BF238" s="137">
        <f t="shared" si="35"/>
        <v>0</v>
      </c>
      <c r="BG238" s="137">
        <f t="shared" si="36"/>
        <v>0</v>
      </c>
      <c r="BH238" s="137">
        <f t="shared" si="37"/>
        <v>0</v>
      </c>
      <c r="BI238" s="137">
        <f t="shared" si="38"/>
        <v>0</v>
      </c>
      <c r="BJ238" s="14" t="s">
        <v>79</v>
      </c>
      <c r="BK238" s="137">
        <f t="shared" si="39"/>
        <v>0</v>
      </c>
      <c r="BL238" s="14" t="s">
        <v>201</v>
      </c>
      <c r="BM238" s="136" t="s">
        <v>464</v>
      </c>
    </row>
    <row r="239" spans="2:65" s="1" customFormat="1" ht="24" customHeight="1">
      <c r="B239" s="125"/>
      <c r="C239" s="126" t="s">
        <v>465</v>
      </c>
      <c r="D239" s="126" t="s">
        <v>126</v>
      </c>
      <c r="E239" s="127" t="s">
        <v>466</v>
      </c>
      <c r="F239" s="128" t="s">
        <v>467</v>
      </c>
      <c r="G239" s="129" t="s">
        <v>174</v>
      </c>
      <c r="H239" s="130">
        <v>41</v>
      </c>
      <c r="I239" s="131"/>
      <c r="J239" s="131">
        <f t="shared" si="30"/>
        <v>0</v>
      </c>
      <c r="K239" s="128" t="s">
        <v>1</v>
      </c>
      <c r="L239" s="26"/>
      <c r="M239" s="132" t="s">
        <v>1</v>
      </c>
      <c r="N239" s="133" t="s">
        <v>36</v>
      </c>
      <c r="O239" s="134">
        <v>0.237</v>
      </c>
      <c r="P239" s="134">
        <f t="shared" si="31"/>
        <v>9.716999999999999</v>
      </c>
      <c r="Q239" s="134">
        <v>0</v>
      </c>
      <c r="R239" s="134">
        <f t="shared" si="32"/>
        <v>0</v>
      </c>
      <c r="S239" s="134">
        <v>0</v>
      </c>
      <c r="T239" s="135">
        <f t="shared" si="33"/>
        <v>0</v>
      </c>
      <c r="AR239" s="136" t="s">
        <v>201</v>
      </c>
      <c r="AT239" s="136" t="s">
        <v>126</v>
      </c>
      <c r="AU239" s="136" t="s">
        <v>81</v>
      </c>
      <c r="AY239" s="14" t="s">
        <v>124</v>
      </c>
      <c r="BE239" s="137">
        <f t="shared" si="34"/>
        <v>0</v>
      </c>
      <c r="BF239" s="137">
        <f t="shared" si="35"/>
        <v>0</v>
      </c>
      <c r="BG239" s="137">
        <f t="shared" si="36"/>
        <v>0</v>
      </c>
      <c r="BH239" s="137">
        <f t="shared" si="37"/>
        <v>0</v>
      </c>
      <c r="BI239" s="137">
        <f t="shared" si="38"/>
        <v>0</v>
      </c>
      <c r="BJ239" s="14" t="s">
        <v>79</v>
      </c>
      <c r="BK239" s="137">
        <f t="shared" si="39"/>
        <v>0</v>
      </c>
      <c r="BL239" s="14" t="s">
        <v>201</v>
      </c>
      <c r="BM239" s="136" t="s">
        <v>468</v>
      </c>
    </row>
    <row r="240" spans="2:65" s="1" customFormat="1" ht="24" customHeight="1">
      <c r="B240" s="125"/>
      <c r="C240" s="126" t="s">
        <v>469</v>
      </c>
      <c r="D240" s="126" t="s">
        <v>126</v>
      </c>
      <c r="E240" s="127" t="s">
        <v>470</v>
      </c>
      <c r="F240" s="128" t="s">
        <v>471</v>
      </c>
      <c r="G240" s="129" t="s">
        <v>174</v>
      </c>
      <c r="H240" s="130">
        <v>8</v>
      </c>
      <c r="I240" s="131"/>
      <c r="J240" s="131">
        <f t="shared" si="30"/>
        <v>0</v>
      </c>
      <c r="K240" s="128" t="s">
        <v>1</v>
      </c>
      <c r="L240" s="26"/>
      <c r="M240" s="132" t="s">
        <v>1</v>
      </c>
      <c r="N240" s="133" t="s">
        <v>36</v>
      </c>
      <c r="O240" s="134">
        <v>0.422</v>
      </c>
      <c r="P240" s="134">
        <f t="shared" si="31"/>
        <v>3.376</v>
      </c>
      <c r="Q240" s="134">
        <v>0</v>
      </c>
      <c r="R240" s="134">
        <f t="shared" si="32"/>
        <v>0</v>
      </c>
      <c r="S240" s="134">
        <v>0</v>
      </c>
      <c r="T240" s="135">
        <f t="shared" si="33"/>
        <v>0</v>
      </c>
      <c r="AR240" s="136" t="s">
        <v>201</v>
      </c>
      <c r="AT240" s="136" t="s">
        <v>126</v>
      </c>
      <c r="AU240" s="136" t="s">
        <v>81</v>
      </c>
      <c r="AY240" s="14" t="s">
        <v>124</v>
      </c>
      <c r="BE240" s="137">
        <f t="shared" si="34"/>
        <v>0</v>
      </c>
      <c r="BF240" s="137">
        <f t="shared" si="35"/>
        <v>0</v>
      </c>
      <c r="BG240" s="137">
        <f t="shared" si="36"/>
        <v>0</v>
      </c>
      <c r="BH240" s="137">
        <f t="shared" si="37"/>
        <v>0</v>
      </c>
      <c r="BI240" s="137">
        <f t="shared" si="38"/>
        <v>0</v>
      </c>
      <c r="BJ240" s="14" t="s">
        <v>79</v>
      </c>
      <c r="BK240" s="137">
        <f t="shared" si="39"/>
        <v>0</v>
      </c>
      <c r="BL240" s="14" t="s">
        <v>201</v>
      </c>
      <c r="BM240" s="136" t="s">
        <v>472</v>
      </c>
    </row>
    <row r="241" spans="2:65" s="1" customFormat="1" ht="24" customHeight="1">
      <c r="B241" s="125"/>
      <c r="C241" s="126" t="s">
        <v>473</v>
      </c>
      <c r="D241" s="126" t="s">
        <v>126</v>
      </c>
      <c r="E241" s="127" t="s">
        <v>474</v>
      </c>
      <c r="F241" s="128" t="s">
        <v>475</v>
      </c>
      <c r="G241" s="129" t="s">
        <v>174</v>
      </c>
      <c r="H241" s="130">
        <v>60</v>
      </c>
      <c r="I241" s="131"/>
      <c r="J241" s="131">
        <f t="shared" si="30"/>
        <v>0</v>
      </c>
      <c r="K241" s="128" t="s">
        <v>1</v>
      </c>
      <c r="L241" s="26"/>
      <c r="M241" s="132" t="s">
        <v>1</v>
      </c>
      <c r="N241" s="133" t="s">
        <v>36</v>
      </c>
      <c r="O241" s="134">
        <v>0.649</v>
      </c>
      <c r="P241" s="134">
        <f t="shared" si="31"/>
        <v>38.94</v>
      </c>
      <c r="Q241" s="134">
        <v>0</v>
      </c>
      <c r="R241" s="134">
        <f t="shared" si="32"/>
        <v>0</v>
      </c>
      <c r="S241" s="134">
        <v>0</v>
      </c>
      <c r="T241" s="135">
        <f t="shared" si="33"/>
        <v>0</v>
      </c>
      <c r="AR241" s="136" t="s">
        <v>201</v>
      </c>
      <c r="AT241" s="136" t="s">
        <v>126</v>
      </c>
      <c r="AU241" s="136" t="s">
        <v>81</v>
      </c>
      <c r="AY241" s="14" t="s">
        <v>124</v>
      </c>
      <c r="BE241" s="137">
        <f t="shared" si="34"/>
        <v>0</v>
      </c>
      <c r="BF241" s="137">
        <f t="shared" si="35"/>
        <v>0</v>
      </c>
      <c r="BG241" s="137">
        <f t="shared" si="36"/>
        <v>0</v>
      </c>
      <c r="BH241" s="137">
        <f t="shared" si="37"/>
        <v>0</v>
      </c>
      <c r="BI241" s="137">
        <f t="shared" si="38"/>
        <v>0</v>
      </c>
      <c r="BJ241" s="14" t="s">
        <v>79</v>
      </c>
      <c r="BK241" s="137">
        <f t="shared" si="39"/>
        <v>0</v>
      </c>
      <c r="BL241" s="14" t="s">
        <v>201</v>
      </c>
      <c r="BM241" s="136" t="s">
        <v>476</v>
      </c>
    </row>
    <row r="242" spans="2:65" s="1" customFormat="1" ht="24" customHeight="1">
      <c r="B242" s="125"/>
      <c r="C242" s="126" t="s">
        <v>477</v>
      </c>
      <c r="D242" s="126" t="s">
        <v>126</v>
      </c>
      <c r="E242" s="127" t="s">
        <v>478</v>
      </c>
      <c r="F242" s="128" t="s">
        <v>479</v>
      </c>
      <c r="G242" s="129" t="s">
        <v>184</v>
      </c>
      <c r="H242" s="130">
        <v>36</v>
      </c>
      <c r="I242" s="131"/>
      <c r="J242" s="131">
        <f t="shared" si="30"/>
        <v>0</v>
      </c>
      <c r="K242" s="128" t="s">
        <v>1</v>
      </c>
      <c r="L242" s="26"/>
      <c r="M242" s="132" t="s">
        <v>1</v>
      </c>
      <c r="N242" s="133" t="s">
        <v>36</v>
      </c>
      <c r="O242" s="134">
        <v>0.919</v>
      </c>
      <c r="P242" s="134">
        <f t="shared" si="31"/>
        <v>33.084</v>
      </c>
      <c r="Q242" s="134">
        <v>0.00667</v>
      </c>
      <c r="R242" s="134">
        <f t="shared" si="32"/>
        <v>0.24012</v>
      </c>
      <c r="S242" s="134">
        <v>0</v>
      </c>
      <c r="T242" s="135">
        <f t="shared" si="33"/>
        <v>0</v>
      </c>
      <c r="AR242" s="136" t="s">
        <v>201</v>
      </c>
      <c r="AT242" s="136" t="s">
        <v>126</v>
      </c>
      <c r="AU242" s="136" t="s">
        <v>81</v>
      </c>
      <c r="AY242" s="14" t="s">
        <v>124</v>
      </c>
      <c r="BE242" s="137">
        <f t="shared" si="34"/>
        <v>0</v>
      </c>
      <c r="BF242" s="137">
        <f t="shared" si="35"/>
        <v>0</v>
      </c>
      <c r="BG242" s="137">
        <f t="shared" si="36"/>
        <v>0</v>
      </c>
      <c r="BH242" s="137">
        <f t="shared" si="37"/>
        <v>0</v>
      </c>
      <c r="BI242" s="137">
        <f t="shared" si="38"/>
        <v>0</v>
      </c>
      <c r="BJ242" s="14" t="s">
        <v>79</v>
      </c>
      <c r="BK242" s="137">
        <f t="shared" si="39"/>
        <v>0</v>
      </c>
      <c r="BL242" s="14" t="s">
        <v>201</v>
      </c>
      <c r="BM242" s="136" t="s">
        <v>480</v>
      </c>
    </row>
    <row r="243" spans="2:65" s="1" customFormat="1" ht="16.5" customHeight="1">
      <c r="B243" s="125"/>
      <c r="C243" s="126" t="s">
        <v>481</v>
      </c>
      <c r="D243" s="126" t="s">
        <v>126</v>
      </c>
      <c r="E243" s="127" t="s">
        <v>482</v>
      </c>
      <c r="F243" s="128" t="s">
        <v>483</v>
      </c>
      <c r="G243" s="129" t="s">
        <v>184</v>
      </c>
      <c r="H243" s="130">
        <v>81</v>
      </c>
      <c r="I243" s="131"/>
      <c r="J243" s="131">
        <f t="shared" si="30"/>
        <v>0</v>
      </c>
      <c r="K243" s="128" t="s">
        <v>1</v>
      </c>
      <c r="L243" s="26"/>
      <c r="M243" s="132" t="s">
        <v>1</v>
      </c>
      <c r="N243" s="133" t="s">
        <v>36</v>
      </c>
      <c r="O243" s="134">
        <v>0.021</v>
      </c>
      <c r="P243" s="134">
        <f t="shared" si="31"/>
        <v>1.701</v>
      </c>
      <c r="Q243" s="134">
        <v>0</v>
      </c>
      <c r="R243" s="134">
        <f t="shared" si="32"/>
        <v>0</v>
      </c>
      <c r="S243" s="134">
        <v>0</v>
      </c>
      <c r="T243" s="135">
        <f t="shared" si="33"/>
        <v>0</v>
      </c>
      <c r="AR243" s="136" t="s">
        <v>201</v>
      </c>
      <c r="AT243" s="136" t="s">
        <v>126</v>
      </c>
      <c r="AU243" s="136" t="s">
        <v>81</v>
      </c>
      <c r="AY243" s="14" t="s">
        <v>124</v>
      </c>
      <c r="BE243" s="137">
        <f t="shared" si="34"/>
        <v>0</v>
      </c>
      <c r="BF243" s="137">
        <f t="shared" si="35"/>
        <v>0</v>
      </c>
      <c r="BG243" s="137">
        <f t="shared" si="36"/>
        <v>0</v>
      </c>
      <c r="BH243" s="137">
        <f t="shared" si="37"/>
        <v>0</v>
      </c>
      <c r="BI243" s="137">
        <f t="shared" si="38"/>
        <v>0</v>
      </c>
      <c r="BJ243" s="14" t="s">
        <v>79</v>
      </c>
      <c r="BK243" s="137">
        <f t="shared" si="39"/>
        <v>0</v>
      </c>
      <c r="BL243" s="14" t="s">
        <v>201</v>
      </c>
      <c r="BM243" s="136" t="s">
        <v>484</v>
      </c>
    </row>
    <row r="244" spans="2:51" s="12" customFormat="1" ht="12">
      <c r="B244" s="138"/>
      <c r="D244" s="139" t="s">
        <v>132</v>
      </c>
      <c r="E244" s="140" t="s">
        <v>1</v>
      </c>
      <c r="F244" s="141" t="s">
        <v>485</v>
      </c>
      <c r="H244" s="142">
        <v>81</v>
      </c>
      <c r="L244" s="138"/>
      <c r="M244" s="143"/>
      <c r="N244" s="144"/>
      <c r="O244" s="144"/>
      <c r="P244" s="144"/>
      <c r="Q244" s="144"/>
      <c r="R244" s="144"/>
      <c r="S244" s="144"/>
      <c r="T244" s="145"/>
      <c r="AT244" s="140" t="s">
        <v>132</v>
      </c>
      <c r="AU244" s="140" t="s">
        <v>81</v>
      </c>
      <c r="AV244" s="12" t="s">
        <v>81</v>
      </c>
      <c r="AW244" s="12" t="s">
        <v>28</v>
      </c>
      <c r="AX244" s="12" t="s">
        <v>79</v>
      </c>
      <c r="AY244" s="140" t="s">
        <v>124</v>
      </c>
    </row>
    <row r="245" spans="2:65" s="1" customFormat="1" ht="16.5" customHeight="1">
      <c r="B245" s="125"/>
      <c r="C245" s="126" t="s">
        <v>486</v>
      </c>
      <c r="D245" s="126" t="s">
        <v>126</v>
      </c>
      <c r="E245" s="127" t="s">
        <v>487</v>
      </c>
      <c r="F245" s="128" t="s">
        <v>488</v>
      </c>
      <c r="G245" s="129" t="s">
        <v>184</v>
      </c>
      <c r="H245" s="130">
        <v>12</v>
      </c>
      <c r="I245" s="131"/>
      <c r="J245" s="131">
        <f>ROUND(I245*H245,2)</f>
        <v>0</v>
      </c>
      <c r="K245" s="128" t="s">
        <v>1</v>
      </c>
      <c r="L245" s="26"/>
      <c r="M245" s="132" t="s">
        <v>1</v>
      </c>
      <c r="N245" s="133" t="s">
        <v>36</v>
      </c>
      <c r="O245" s="134">
        <v>0.032</v>
      </c>
      <c r="P245" s="134">
        <f>O245*H245</f>
        <v>0.384</v>
      </c>
      <c r="Q245" s="134">
        <v>0</v>
      </c>
      <c r="R245" s="134">
        <f>Q245*H245</f>
        <v>0</v>
      </c>
      <c r="S245" s="134">
        <v>0</v>
      </c>
      <c r="T245" s="135">
        <f>S245*H245</f>
        <v>0</v>
      </c>
      <c r="AR245" s="136" t="s">
        <v>201</v>
      </c>
      <c r="AT245" s="136" t="s">
        <v>126</v>
      </c>
      <c r="AU245" s="136" t="s">
        <v>81</v>
      </c>
      <c r="AY245" s="14" t="s">
        <v>124</v>
      </c>
      <c r="BE245" s="137">
        <f>IF(N245="základní",J245,0)</f>
        <v>0</v>
      </c>
      <c r="BF245" s="137">
        <f>IF(N245="snížená",J245,0)</f>
        <v>0</v>
      </c>
      <c r="BG245" s="137">
        <f>IF(N245="zákl. přenesená",J245,0)</f>
        <v>0</v>
      </c>
      <c r="BH245" s="137">
        <f>IF(N245="sníž. přenesená",J245,0)</f>
        <v>0</v>
      </c>
      <c r="BI245" s="137">
        <f>IF(N245="nulová",J245,0)</f>
        <v>0</v>
      </c>
      <c r="BJ245" s="14" t="s">
        <v>79</v>
      </c>
      <c r="BK245" s="137">
        <f>ROUND(I245*H245,2)</f>
        <v>0</v>
      </c>
      <c r="BL245" s="14" t="s">
        <v>201</v>
      </c>
      <c r="BM245" s="136" t="s">
        <v>489</v>
      </c>
    </row>
    <row r="246" spans="2:65" s="1" customFormat="1" ht="24" customHeight="1">
      <c r="B246" s="125"/>
      <c r="C246" s="126" t="s">
        <v>490</v>
      </c>
      <c r="D246" s="126" t="s">
        <v>126</v>
      </c>
      <c r="E246" s="127" t="s">
        <v>491</v>
      </c>
      <c r="F246" s="128" t="s">
        <v>492</v>
      </c>
      <c r="G246" s="129" t="s">
        <v>184</v>
      </c>
      <c r="H246" s="130">
        <v>36</v>
      </c>
      <c r="I246" s="131"/>
      <c r="J246" s="131">
        <f>ROUND(I246*H246,2)</f>
        <v>0</v>
      </c>
      <c r="K246" s="128" t="s">
        <v>1</v>
      </c>
      <c r="L246" s="26"/>
      <c r="M246" s="132" t="s">
        <v>1</v>
      </c>
      <c r="N246" s="133" t="s">
        <v>36</v>
      </c>
      <c r="O246" s="134">
        <v>0.042</v>
      </c>
      <c r="P246" s="134">
        <f>O246*H246</f>
        <v>1.512</v>
      </c>
      <c r="Q246" s="134">
        <v>0</v>
      </c>
      <c r="R246" s="134">
        <f>Q246*H246</f>
        <v>0</v>
      </c>
      <c r="S246" s="134">
        <v>0</v>
      </c>
      <c r="T246" s="135">
        <f>S246*H246</f>
        <v>0</v>
      </c>
      <c r="AR246" s="136" t="s">
        <v>201</v>
      </c>
      <c r="AT246" s="136" t="s">
        <v>126</v>
      </c>
      <c r="AU246" s="136" t="s">
        <v>81</v>
      </c>
      <c r="AY246" s="14" t="s">
        <v>124</v>
      </c>
      <c r="BE246" s="137">
        <f>IF(N246="základní",J246,0)</f>
        <v>0</v>
      </c>
      <c r="BF246" s="137">
        <f>IF(N246="snížená",J246,0)</f>
        <v>0</v>
      </c>
      <c r="BG246" s="137">
        <f>IF(N246="zákl. přenesená",J246,0)</f>
        <v>0</v>
      </c>
      <c r="BH246" s="137">
        <f>IF(N246="sníž. přenesená",J246,0)</f>
        <v>0</v>
      </c>
      <c r="BI246" s="137">
        <f>IF(N246="nulová",J246,0)</f>
        <v>0</v>
      </c>
      <c r="BJ246" s="14" t="s">
        <v>79</v>
      </c>
      <c r="BK246" s="137">
        <f>ROUND(I246*H246,2)</f>
        <v>0</v>
      </c>
      <c r="BL246" s="14" t="s">
        <v>201</v>
      </c>
      <c r="BM246" s="136" t="s">
        <v>493</v>
      </c>
    </row>
    <row r="247" spans="2:65" s="1" customFormat="1" ht="16.5" customHeight="1">
      <c r="B247" s="125"/>
      <c r="C247" s="126" t="s">
        <v>494</v>
      </c>
      <c r="D247" s="126" t="s">
        <v>126</v>
      </c>
      <c r="E247" s="127" t="s">
        <v>495</v>
      </c>
      <c r="F247" s="128" t="s">
        <v>496</v>
      </c>
      <c r="G247" s="129" t="s">
        <v>497</v>
      </c>
      <c r="H247" s="130">
        <v>48</v>
      </c>
      <c r="I247" s="131"/>
      <c r="J247" s="131">
        <f>ROUND(I247*H247,2)</f>
        <v>0</v>
      </c>
      <c r="K247" s="128" t="s">
        <v>1</v>
      </c>
      <c r="L247" s="26"/>
      <c r="M247" s="132" t="s">
        <v>1</v>
      </c>
      <c r="N247" s="133" t="s">
        <v>36</v>
      </c>
      <c r="O247" s="134">
        <v>0.03</v>
      </c>
      <c r="P247" s="134">
        <f>O247*H247</f>
        <v>1.44</v>
      </c>
      <c r="Q247" s="134">
        <v>0</v>
      </c>
      <c r="R247" s="134">
        <f>Q247*H247</f>
        <v>0</v>
      </c>
      <c r="S247" s="134">
        <v>0</v>
      </c>
      <c r="T247" s="135">
        <f>S247*H247</f>
        <v>0</v>
      </c>
      <c r="AR247" s="136" t="s">
        <v>201</v>
      </c>
      <c r="AT247" s="136" t="s">
        <v>126</v>
      </c>
      <c r="AU247" s="136" t="s">
        <v>81</v>
      </c>
      <c r="AY247" s="14" t="s">
        <v>124</v>
      </c>
      <c r="BE247" s="137">
        <f>IF(N247="základní",J247,0)</f>
        <v>0</v>
      </c>
      <c r="BF247" s="137">
        <f>IF(N247="snížená",J247,0)</f>
        <v>0</v>
      </c>
      <c r="BG247" s="137">
        <f>IF(N247="zákl. přenesená",J247,0)</f>
        <v>0</v>
      </c>
      <c r="BH247" s="137">
        <f>IF(N247="sníž. přenesená",J247,0)</f>
        <v>0</v>
      </c>
      <c r="BI247" s="137">
        <f>IF(N247="nulová",J247,0)</f>
        <v>0</v>
      </c>
      <c r="BJ247" s="14" t="s">
        <v>79</v>
      </c>
      <c r="BK247" s="137">
        <f>ROUND(I247*H247,2)</f>
        <v>0</v>
      </c>
      <c r="BL247" s="14" t="s">
        <v>201</v>
      </c>
      <c r="BM247" s="136" t="s">
        <v>498</v>
      </c>
    </row>
    <row r="248" spans="2:65" s="1" customFormat="1" ht="16.5" customHeight="1">
      <c r="B248" s="125"/>
      <c r="C248" s="126" t="s">
        <v>499</v>
      </c>
      <c r="D248" s="126" t="s">
        <v>126</v>
      </c>
      <c r="E248" s="127" t="s">
        <v>500</v>
      </c>
      <c r="F248" s="128" t="s">
        <v>501</v>
      </c>
      <c r="G248" s="129" t="s">
        <v>174</v>
      </c>
      <c r="H248" s="130">
        <v>2</v>
      </c>
      <c r="I248" s="131"/>
      <c r="J248" s="131">
        <f>ROUND(I248*H248,2)</f>
        <v>0</v>
      </c>
      <c r="K248" s="128" t="s">
        <v>1</v>
      </c>
      <c r="L248" s="26"/>
      <c r="M248" s="132" t="s">
        <v>1</v>
      </c>
      <c r="N248" s="133" t="s">
        <v>36</v>
      </c>
      <c r="O248" s="134">
        <v>0.03</v>
      </c>
      <c r="P248" s="134">
        <f>O248*H248</f>
        <v>0.06</v>
      </c>
      <c r="Q248" s="134">
        <v>0</v>
      </c>
      <c r="R248" s="134">
        <f>Q248*H248</f>
        <v>0</v>
      </c>
      <c r="S248" s="134">
        <v>0</v>
      </c>
      <c r="T248" s="135">
        <f>S248*H248</f>
        <v>0</v>
      </c>
      <c r="AR248" s="136" t="s">
        <v>201</v>
      </c>
      <c r="AT248" s="136" t="s">
        <v>126</v>
      </c>
      <c r="AU248" s="136" t="s">
        <v>81</v>
      </c>
      <c r="AY248" s="14" t="s">
        <v>124</v>
      </c>
      <c r="BE248" s="137">
        <f>IF(N248="základní",J248,0)</f>
        <v>0</v>
      </c>
      <c r="BF248" s="137">
        <f>IF(N248="snížená",J248,0)</f>
        <v>0</v>
      </c>
      <c r="BG248" s="137">
        <f>IF(N248="zákl. přenesená",J248,0)</f>
        <v>0</v>
      </c>
      <c r="BH248" s="137">
        <f>IF(N248="sníž. přenesená",J248,0)</f>
        <v>0</v>
      </c>
      <c r="BI248" s="137">
        <f>IF(N248="nulová",J248,0)</f>
        <v>0</v>
      </c>
      <c r="BJ248" s="14" t="s">
        <v>79</v>
      </c>
      <c r="BK248" s="137">
        <f>ROUND(I248*H248,2)</f>
        <v>0</v>
      </c>
      <c r="BL248" s="14" t="s">
        <v>201</v>
      </c>
      <c r="BM248" s="136" t="s">
        <v>502</v>
      </c>
    </row>
    <row r="249" spans="2:63" s="11" customFormat="1" ht="22.9" customHeight="1">
      <c r="B249" s="113"/>
      <c r="D249" s="114" t="s">
        <v>70</v>
      </c>
      <c r="E249" s="123" t="s">
        <v>503</v>
      </c>
      <c r="F249" s="123" t="s">
        <v>504</v>
      </c>
      <c r="J249" s="124">
        <f>BK249</f>
        <v>0</v>
      </c>
      <c r="L249" s="113"/>
      <c r="M249" s="117"/>
      <c r="N249" s="118"/>
      <c r="O249" s="118"/>
      <c r="P249" s="119">
        <f>SUM(P250:P264)</f>
        <v>25.375</v>
      </c>
      <c r="Q249" s="118"/>
      <c r="R249" s="119">
        <f>SUM(R250:R264)</f>
        <v>0.09210000000000002</v>
      </c>
      <c r="S249" s="118"/>
      <c r="T249" s="120">
        <f>SUM(T250:T264)</f>
        <v>0</v>
      </c>
      <c r="AR249" s="114" t="s">
        <v>81</v>
      </c>
      <c r="AT249" s="121" t="s">
        <v>70</v>
      </c>
      <c r="AU249" s="121" t="s">
        <v>79</v>
      </c>
      <c r="AY249" s="114" t="s">
        <v>124</v>
      </c>
      <c r="BK249" s="122">
        <f>SUM(BK250:BK264)</f>
        <v>0</v>
      </c>
    </row>
    <row r="250" spans="2:65" s="1" customFormat="1" ht="16.5" customHeight="1">
      <c r="B250" s="125"/>
      <c r="C250" s="126" t="s">
        <v>505</v>
      </c>
      <c r="D250" s="126" t="s">
        <v>126</v>
      </c>
      <c r="E250" s="127" t="s">
        <v>506</v>
      </c>
      <c r="F250" s="128" t="s">
        <v>507</v>
      </c>
      <c r="G250" s="129" t="s">
        <v>174</v>
      </c>
      <c r="H250" s="130">
        <v>1</v>
      </c>
      <c r="I250" s="131"/>
      <c r="J250" s="131">
        <f aca="true" t="shared" si="40" ref="J250:J264">ROUND(I250*H250,2)</f>
        <v>0</v>
      </c>
      <c r="K250" s="128" t="s">
        <v>1</v>
      </c>
      <c r="L250" s="26"/>
      <c r="M250" s="132" t="s">
        <v>1</v>
      </c>
      <c r="N250" s="133" t="s">
        <v>36</v>
      </c>
      <c r="O250" s="134">
        <v>0.78</v>
      </c>
      <c r="P250" s="134">
        <f aca="true" t="shared" si="41" ref="P250:P264">O250*H250</f>
        <v>0.78</v>
      </c>
      <c r="Q250" s="134">
        <v>0.00845</v>
      </c>
      <c r="R250" s="134">
        <f aca="true" t="shared" si="42" ref="R250:R264">Q250*H250</f>
        <v>0.00845</v>
      </c>
      <c r="S250" s="134">
        <v>0</v>
      </c>
      <c r="T250" s="135">
        <f aca="true" t="shared" si="43" ref="T250:T264">S250*H250</f>
        <v>0</v>
      </c>
      <c r="AR250" s="136" t="s">
        <v>201</v>
      </c>
      <c r="AT250" s="136" t="s">
        <v>126</v>
      </c>
      <c r="AU250" s="136" t="s">
        <v>81</v>
      </c>
      <c r="AY250" s="14" t="s">
        <v>124</v>
      </c>
      <c r="BE250" s="137">
        <f aca="true" t="shared" si="44" ref="BE250:BE264">IF(N250="základní",J250,0)</f>
        <v>0</v>
      </c>
      <c r="BF250" s="137">
        <f aca="true" t="shared" si="45" ref="BF250:BF264">IF(N250="snížená",J250,0)</f>
        <v>0</v>
      </c>
      <c r="BG250" s="137">
        <f aca="true" t="shared" si="46" ref="BG250:BG264">IF(N250="zákl. přenesená",J250,0)</f>
        <v>0</v>
      </c>
      <c r="BH250" s="137">
        <f aca="true" t="shared" si="47" ref="BH250:BH264">IF(N250="sníž. přenesená",J250,0)</f>
        <v>0</v>
      </c>
      <c r="BI250" s="137">
        <f aca="true" t="shared" si="48" ref="BI250:BI264">IF(N250="nulová",J250,0)</f>
        <v>0</v>
      </c>
      <c r="BJ250" s="14" t="s">
        <v>79</v>
      </c>
      <c r="BK250" s="137">
        <f aca="true" t="shared" si="49" ref="BK250:BK264">ROUND(I250*H250,2)</f>
        <v>0</v>
      </c>
      <c r="BL250" s="14" t="s">
        <v>201</v>
      </c>
      <c r="BM250" s="136" t="s">
        <v>508</v>
      </c>
    </row>
    <row r="251" spans="2:65" s="1" customFormat="1" ht="24" customHeight="1">
      <c r="B251" s="125"/>
      <c r="C251" s="126" t="s">
        <v>509</v>
      </c>
      <c r="D251" s="126" t="s">
        <v>126</v>
      </c>
      <c r="E251" s="127" t="s">
        <v>510</v>
      </c>
      <c r="F251" s="128" t="s">
        <v>511</v>
      </c>
      <c r="G251" s="129" t="s">
        <v>174</v>
      </c>
      <c r="H251" s="130">
        <v>1</v>
      </c>
      <c r="I251" s="131"/>
      <c r="J251" s="131">
        <f t="shared" si="40"/>
        <v>0</v>
      </c>
      <c r="K251" s="128" t="s">
        <v>1</v>
      </c>
      <c r="L251" s="26"/>
      <c r="M251" s="132" t="s">
        <v>1</v>
      </c>
      <c r="N251" s="133" t="s">
        <v>36</v>
      </c>
      <c r="O251" s="134">
        <v>1.29</v>
      </c>
      <c r="P251" s="134">
        <f t="shared" si="41"/>
        <v>1.29</v>
      </c>
      <c r="Q251" s="134">
        <v>0.01191</v>
      </c>
      <c r="R251" s="134">
        <f t="shared" si="42"/>
        <v>0.01191</v>
      </c>
      <c r="S251" s="134">
        <v>0</v>
      </c>
      <c r="T251" s="135">
        <f t="shared" si="43"/>
        <v>0</v>
      </c>
      <c r="AR251" s="136" t="s">
        <v>201</v>
      </c>
      <c r="AT251" s="136" t="s">
        <v>126</v>
      </c>
      <c r="AU251" s="136" t="s">
        <v>81</v>
      </c>
      <c r="AY251" s="14" t="s">
        <v>124</v>
      </c>
      <c r="BE251" s="137">
        <f t="shared" si="44"/>
        <v>0</v>
      </c>
      <c r="BF251" s="137">
        <f t="shared" si="45"/>
        <v>0</v>
      </c>
      <c r="BG251" s="137">
        <f t="shared" si="46"/>
        <v>0</v>
      </c>
      <c r="BH251" s="137">
        <f t="shared" si="47"/>
        <v>0</v>
      </c>
      <c r="BI251" s="137">
        <f t="shared" si="48"/>
        <v>0</v>
      </c>
      <c r="BJ251" s="14" t="s">
        <v>79</v>
      </c>
      <c r="BK251" s="137">
        <f t="shared" si="49"/>
        <v>0</v>
      </c>
      <c r="BL251" s="14" t="s">
        <v>201</v>
      </c>
      <c r="BM251" s="136" t="s">
        <v>512</v>
      </c>
    </row>
    <row r="252" spans="2:65" s="1" customFormat="1" ht="24" customHeight="1">
      <c r="B252" s="125"/>
      <c r="C252" s="126" t="s">
        <v>513</v>
      </c>
      <c r="D252" s="126" t="s">
        <v>126</v>
      </c>
      <c r="E252" s="127" t="s">
        <v>514</v>
      </c>
      <c r="F252" s="128" t="s">
        <v>515</v>
      </c>
      <c r="G252" s="129" t="s">
        <v>174</v>
      </c>
      <c r="H252" s="130">
        <v>10</v>
      </c>
      <c r="I252" s="131"/>
      <c r="J252" s="131">
        <f t="shared" si="40"/>
        <v>0</v>
      </c>
      <c r="K252" s="128" t="s">
        <v>1</v>
      </c>
      <c r="L252" s="26"/>
      <c r="M252" s="132" t="s">
        <v>1</v>
      </c>
      <c r="N252" s="133" t="s">
        <v>36</v>
      </c>
      <c r="O252" s="134">
        <v>0.103</v>
      </c>
      <c r="P252" s="134">
        <f t="shared" si="41"/>
        <v>1.03</v>
      </c>
      <c r="Q252" s="134">
        <v>0.00024</v>
      </c>
      <c r="R252" s="134">
        <f t="shared" si="42"/>
        <v>0.0024000000000000002</v>
      </c>
      <c r="S252" s="134">
        <v>0</v>
      </c>
      <c r="T252" s="135">
        <f t="shared" si="43"/>
        <v>0</v>
      </c>
      <c r="AR252" s="136" t="s">
        <v>201</v>
      </c>
      <c r="AT252" s="136" t="s">
        <v>126</v>
      </c>
      <c r="AU252" s="136" t="s">
        <v>81</v>
      </c>
      <c r="AY252" s="14" t="s">
        <v>124</v>
      </c>
      <c r="BE252" s="137">
        <f t="shared" si="44"/>
        <v>0</v>
      </c>
      <c r="BF252" s="137">
        <f t="shared" si="45"/>
        <v>0</v>
      </c>
      <c r="BG252" s="137">
        <f t="shared" si="46"/>
        <v>0</v>
      </c>
      <c r="BH252" s="137">
        <f t="shared" si="47"/>
        <v>0</v>
      </c>
      <c r="BI252" s="137">
        <f t="shared" si="48"/>
        <v>0</v>
      </c>
      <c r="BJ252" s="14" t="s">
        <v>79</v>
      </c>
      <c r="BK252" s="137">
        <f t="shared" si="49"/>
        <v>0</v>
      </c>
      <c r="BL252" s="14" t="s">
        <v>201</v>
      </c>
      <c r="BM252" s="136" t="s">
        <v>516</v>
      </c>
    </row>
    <row r="253" spans="2:65" s="1" customFormat="1" ht="24" customHeight="1">
      <c r="B253" s="125"/>
      <c r="C253" s="126" t="s">
        <v>517</v>
      </c>
      <c r="D253" s="126" t="s">
        <v>126</v>
      </c>
      <c r="E253" s="127" t="s">
        <v>518</v>
      </c>
      <c r="F253" s="128" t="s">
        <v>519</v>
      </c>
      <c r="G253" s="129" t="s">
        <v>174</v>
      </c>
      <c r="H253" s="130">
        <v>4</v>
      </c>
      <c r="I253" s="131"/>
      <c r="J253" s="131">
        <f t="shared" si="40"/>
        <v>0</v>
      </c>
      <c r="K253" s="128" t="s">
        <v>1</v>
      </c>
      <c r="L253" s="26"/>
      <c r="M253" s="132" t="s">
        <v>1</v>
      </c>
      <c r="N253" s="133" t="s">
        <v>36</v>
      </c>
      <c r="O253" s="134">
        <v>0.268</v>
      </c>
      <c r="P253" s="134">
        <f t="shared" si="41"/>
        <v>1.072</v>
      </c>
      <c r="Q253" s="134">
        <v>0.0007</v>
      </c>
      <c r="R253" s="134">
        <f t="shared" si="42"/>
        <v>0.0028</v>
      </c>
      <c r="S253" s="134">
        <v>0</v>
      </c>
      <c r="T253" s="135">
        <f t="shared" si="43"/>
        <v>0</v>
      </c>
      <c r="AR253" s="136" t="s">
        <v>201</v>
      </c>
      <c r="AT253" s="136" t="s">
        <v>126</v>
      </c>
      <c r="AU253" s="136" t="s">
        <v>81</v>
      </c>
      <c r="AY253" s="14" t="s">
        <v>124</v>
      </c>
      <c r="BE253" s="137">
        <f t="shared" si="44"/>
        <v>0</v>
      </c>
      <c r="BF253" s="137">
        <f t="shared" si="45"/>
        <v>0</v>
      </c>
      <c r="BG253" s="137">
        <f t="shared" si="46"/>
        <v>0</v>
      </c>
      <c r="BH253" s="137">
        <f t="shared" si="47"/>
        <v>0</v>
      </c>
      <c r="BI253" s="137">
        <f t="shared" si="48"/>
        <v>0</v>
      </c>
      <c r="BJ253" s="14" t="s">
        <v>79</v>
      </c>
      <c r="BK253" s="137">
        <f t="shared" si="49"/>
        <v>0</v>
      </c>
      <c r="BL253" s="14" t="s">
        <v>201</v>
      </c>
      <c r="BM253" s="136" t="s">
        <v>520</v>
      </c>
    </row>
    <row r="254" spans="2:65" s="1" customFormat="1" ht="24" customHeight="1">
      <c r="B254" s="125"/>
      <c r="C254" s="126" t="s">
        <v>521</v>
      </c>
      <c r="D254" s="126" t="s">
        <v>126</v>
      </c>
      <c r="E254" s="127" t="s">
        <v>522</v>
      </c>
      <c r="F254" s="128" t="s">
        <v>523</v>
      </c>
      <c r="G254" s="129" t="s">
        <v>174</v>
      </c>
      <c r="H254" s="130">
        <v>1</v>
      </c>
      <c r="I254" s="131"/>
      <c r="J254" s="131">
        <f t="shared" si="40"/>
        <v>0</v>
      </c>
      <c r="K254" s="128" t="s">
        <v>1</v>
      </c>
      <c r="L254" s="26"/>
      <c r="M254" s="132" t="s">
        <v>1</v>
      </c>
      <c r="N254" s="133" t="s">
        <v>36</v>
      </c>
      <c r="O254" s="134">
        <v>0.422</v>
      </c>
      <c r="P254" s="134">
        <f t="shared" si="41"/>
        <v>0.422</v>
      </c>
      <c r="Q254" s="134">
        <v>0.0006</v>
      </c>
      <c r="R254" s="134">
        <f t="shared" si="42"/>
        <v>0.0006</v>
      </c>
      <c r="S254" s="134">
        <v>0</v>
      </c>
      <c r="T254" s="135">
        <f t="shared" si="43"/>
        <v>0</v>
      </c>
      <c r="AR254" s="136" t="s">
        <v>201</v>
      </c>
      <c r="AT254" s="136" t="s">
        <v>126</v>
      </c>
      <c r="AU254" s="136" t="s">
        <v>81</v>
      </c>
      <c r="AY254" s="14" t="s">
        <v>124</v>
      </c>
      <c r="BE254" s="137">
        <f t="shared" si="44"/>
        <v>0</v>
      </c>
      <c r="BF254" s="137">
        <f t="shared" si="45"/>
        <v>0</v>
      </c>
      <c r="BG254" s="137">
        <f t="shared" si="46"/>
        <v>0</v>
      </c>
      <c r="BH254" s="137">
        <f t="shared" si="47"/>
        <v>0</v>
      </c>
      <c r="BI254" s="137">
        <f t="shared" si="48"/>
        <v>0</v>
      </c>
      <c r="BJ254" s="14" t="s">
        <v>79</v>
      </c>
      <c r="BK254" s="137">
        <f t="shared" si="49"/>
        <v>0</v>
      </c>
      <c r="BL254" s="14" t="s">
        <v>201</v>
      </c>
      <c r="BM254" s="136" t="s">
        <v>524</v>
      </c>
    </row>
    <row r="255" spans="2:65" s="1" customFormat="1" ht="16.5" customHeight="1">
      <c r="B255" s="125"/>
      <c r="C255" s="126" t="s">
        <v>525</v>
      </c>
      <c r="D255" s="126" t="s">
        <v>126</v>
      </c>
      <c r="E255" s="127" t="s">
        <v>526</v>
      </c>
      <c r="F255" s="128" t="s">
        <v>527</v>
      </c>
      <c r="G255" s="129" t="s">
        <v>174</v>
      </c>
      <c r="H255" s="130">
        <v>8</v>
      </c>
      <c r="I255" s="131"/>
      <c r="J255" s="131">
        <f t="shared" si="40"/>
        <v>0</v>
      </c>
      <c r="K255" s="128" t="s">
        <v>1</v>
      </c>
      <c r="L255" s="26"/>
      <c r="M255" s="132" t="s">
        <v>1</v>
      </c>
      <c r="N255" s="133" t="s">
        <v>36</v>
      </c>
      <c r="O255" s="134">
        <v>0.268</v>
      </c>
      <c r="P255" s="134">
        <f t="shared" si="41"/>
        <v>2.144</v>
      </c>
      <c r="Q255" s="134">
        <v>0.00038</v>
      </c>
      <c r="R255" s="134">
        <f t="shared" si="42"/>
        <v>0.00304</v>
      </c>
      <c r="S255" s="134">
        <v>0</v>
      </c>
      <c r="T255" s="135">
        <f t="shared" si="43"/>
        <v>0</v>
      </c>
      <c r="AR255" s="136" t="s">
        <v>201</v>
      </c>
      <c r="AT255" s="136" t="s">
        <v>126</v>
      </c>
      <c r="AU255" s="136" t="s">
        <v>81</v>
      </c>
      <c r="AY255" s="14" t="s">
        <v>124</v>
      </c>
      <c r="BE255" s="137">
        <f t="shared" si="44"/>
        <v>0</v>
      </c>
      <c r="BF255" s="137">
        <f t="shared" si="45"/>
        <v>0</v>
      </c>
      <c r="BG255" s="137">
        <f t="shared" si="46"/>
        <v>0</v>
      </c>
      <c r="BH255" s="137">
        <f t="shared" si="47"/>
        <v>0</v>
      </c>
      <c r="BI255" s="137">
        <f t="shared" si="48"/>
        <v>0</v>
      </c>
      <c r="BJ255" s="14" t="s">
        <v>79</v>
      </c>
      <c r="BK255" s="137">
        <f t="shared" si="49"/>
        <v>0</v>
      </c>
      <c r="BL255" s="14" t="s">
        <v>201</v>
      </c>
      <c r="BM255" s="136" t="s">
        <v>528</v>
      </c>
    </row>
    <row r="256" spans="2:65" s="1" customFormat="1" ht="24" customHeight="1">
      <c r="B256" s="125"/>
      <c r="C256" s="126" t="s">
        <v>529</v>
      </c>
      <c r="D256" s="126" t="s">
        <v>126</v>
      </c>
      <c r="E256" s="127" t="s">
        <v>530</v>
      </c>
      <c r="F256" s="128" t="s">
        <v>531</v>
      </c>
      <c r="G256" s="129" t="s">
        <v>174</v>
      </c>
      <c r="H256" s="130">
        <v>30</v>
      </c>
      <c r="I256" s="131"/>
      <c r="J256" s="131">
        <f t="shared" si="40"/>
        <v>0</v>
      </c>
      <c r="K256" s="128" t="s">
        <v>1</v>
      </c>
      <c r="L256" s="26"/>
      <c r="M256" s="132" t="s">
        <v>1</v>
      </c>
      <c r="N256" s="133" t="s">
        <v>36</v>
      </c>
      <c r="O256" s="134">
        <v>0.082</v>
      </c>
      <c r="P256" s="134">
        <f t="shared" si="41"/>
        <v>2.46</v>
      </c>
      <c r="Q256" s="134">
        <v>0.00022</v>
      </c>
      <c r="R256" s="134">
        <f t="shared" si="42"/>
        <v>0.0066</v>
      </c>
      <c r="S256" s="134">
        <v>0</v>
      </c>
      <c r="T256" s="135">
        <f t="shared" si="43"/>
        <v>0</v>
      </c>
      <c r="AR256" s="136" t="s">
        <v>201</v>
      </c>
      <c r="AT256" s="136" t="s">
        <v>126</v>
      </c>
      <c r="AU256" s="136" t="s">
        <v>81</v>
      </c>
      <c r="AY256" s="14" t="s">
        <v>124</v>
      </c>
      <c r="BE256" s="137">
        <f t="shared" si="44"/>
        <v>0</v>
      </c>
      <c r="BF256" s="137">
        <f t="shared" si="45"/>
        <v>0</v>
      </c>
      <c r="BG256" s="137">
        <f t="shared" si="46"/>
        <v>0</v>
      </c>
      <c r="BH256" s="137">
        <f t="shared" si="47"/>
        <v>0</v>
      </c>
      <c r="BI256" s="137">
        <f t="shared" si="48"/>
        <v>0</v>
      </c>
      <c r="BJ256" s="14" t="s">
        <v>79</v>
      </c>
      <c r="BK256" s="137">
        <f t="shared" si="49"/>
        <v>0</v>
      </c>
      <c r="BL256" s="14" t="s">
        <v>201</v>
      </c>
      <c r="BM256" s="136" t="s">
        <v>532</v>
      </c>
    </row>
    <row r="257" spans="2:65" s="1" customFormat="1" ht="24" customHeight="1">
      <c r="B257" s="125"/>
      <c r="C257" s="126" t="s">
        <v>533</v>
      </c>
      <c r="D257" s="126" t="s">
        <v>126</v>
      </c>
      <c r="E257" s="127" t="s">
        <v>534</v>
      </c>
      <c r="F257" s="128" t="s">
        <v>535</v>
      </c>
      <c r="G257" s="129" t="s">
        <v>174</v>
      </c>
      <c r="H257" s="130">
        <v>6</v>
      </c>
      <c r="I257" s="131"/>
      <c r="J257" s="131">
        <f t="shared" si="40"/>
        <v>0</v>
      </c>
      <c r="K257" s="128" t="s">
        <v>1</v>
      </c>
      <c r="L257" s="26"/>
      <c r="M257" s="132" t="s">
        <v>1</v>
      </c>
      <c r="N257" s="133" t="s">
        <v>36</v>
      </c>
      <c r="O257" s="134">
        <v>0.268</v>
      </c>
      <c r="P257" s="134">
        <f t="shared" si="41"/>
        <v>1.608</v>
      </c>
      <c r="Q257" s="134">
        <v>0.00124</v>
      </c>
      <c r="R257" s="134">
        <f t="shared" si="42"/>
        <v>0.00744</v>
      </c>
      <c r="S257" s="134">
        <v>0</v>
      </c>
      <c r="T257" s="135">
        <f t="shared" si="43"/>
        <v>0</v>
      </c>
      <c r="AR257" s="136" t="s">
        <v>201</v>
      </c>
      <c r="AT257" s="136" t="s">
        <v>126</v>
      </c>
      <c r="AU257" s="136" t="s">
        <v>81</v>
      </c>
      <c r="AY257" s="14" t="s">
        <v>124</v>
      </c>
      <c r="BE257" s="137">
        <f t="shared" si="44"/>
        <v>0</v>
      </c>
      <c r="BF257" s="137">
        <f t="shared" si="45"/>
        <v>0</v>
      </c>
      <c r="BG257" s="137">
        <f t="shared" si="46"/>
        <v>0</v>
      </c>
      <c r="BH257" s="137">
        <f t="shared" si="47"/>
        <v>0</v>
      </c>
      <c r="BI257" s="137">
        <f t="shared" si="48"/>
        <v>0</v>
      </c>
      <c r="BJ257" s="14" t="s">
        <v>79</v>
      </c>
      <c r="BK257" s="137">
        <f t="shared" si="49"/>
        <v>0</v>
      </c>
      <c r="BL257" s="14" t="s">
        <v>201</v>
      </c>
      <c r="BM257" s="136" t="s">
        <v>536</v>
      </c>
    </row>
    <row r="258" spans="2:65" s="1" customFormat="1" ht="24" customHeight="1">
      <c r="B258" s="125"/>
      <c r="C258" s="126" t="s">
        <v>537</v>
      </c>
      <c r="D258" s="126" t="s">
        <v>126</v>
      </c>
      <c r="E258" s="127" t="s">
        <v>538</v>
      </c>
      <c r="F258" s="128" t="s">
        <v>539</v>
      </c>
      <c r="G258" s="129" t="s">
        <v>174</v>
      </c>
      <c r="H258" s="130">
        <v>1</v>
      </c>
      <c r="I258" s="131"/>
      <c r="J258" s="131">
        <f t="shared" si="40"/>
        <v>0</v>
      </c>
      <c r="K258" s="128" t="s">
        <v>1</v>
      </c>
      <c r="L258" s="26"/>
      <c r="M258" s="132" t="s">
        <v>1</v>
      </c>
      <c r="N258" s="133" t="s">
        <v>36</v>
      </c>
      <c r="O258" s="134">
        <v>0.22</v>
      </c>
      <c r="P258" s="134">
        <f t="shared" si="41"/>
        <v>0.22</v>
      </c>
      <c r="Q258" s="134">
        <v>0.00055</v>
      </c>
      <c r="R258" s="134">
        <f t="shared" si="42"/>
        <v>0.00055</v>
      </c>
      <c r="S258" s="134">
        <v>0</v>
      </c>
      <c r="T258" s="135">
        <f t="shared" si="43"/>
        <v>0</v>
      </c>
      <c r="AR258" s="136" t="s">
        <v>201</v>
      </c>
      <c r="AT258" s="136" t="s">
        <v>126</v>
      </c>
      <c r="AU258" s="136" t="s">
        <v>81</v>
      </c>
      <c r="AY258" s="14" t="s">
        <v>124</v>
      </c>
      <c r="BE258" s="137">
        <f t="shared" si="44"/>
        <v>0</v>
      </c>
      <c r="BF258" s="137">
        <f t="shared" si="45"/>
        <v>0</v>
      </c>
      <c r="BG258" s="137">
        <f t="shared" si="46"/>
        <v>0</v>
      </c>
      <c r="BH258" s="137">
        <f t="shared" si="47"/>
        <v>0</v>
      </c>
      <c r="BI258" s="137">
        <f t="shared" si="48"/>
        <v>0</v>
      </c>
      <c r="BJ258" s="14" t="s">
        <v>79</v>
      </c>
      <c r="BK258" s="137">
        <f t="shared" si="49"/>
        <v>0</v>
      </c>
      <c r="BL258" s="14" t="s">
        <v>201</v>
      </c>
      <c r="BM258" s="136" t="s">
        <v>540</v>
      </c>
    </row>
    <row r="259" spans="2:65" s="1" customFormat="1" ht="24" customHeight="1">
      <c r="B259" s="125"/>
      <c r="C259" s="126" t="s">
        <v>541</v>
      </c>
      <c r="D259" s="126" t="s">
        <v>126</v>
      </c>
      <c r="E259" s="127" t="s">
        <v>542</v>
      </c>
      <c r="F259" s="128" t="s">
        <v>543</v>
      </c>
      <c r="G259" s="129" t="s">
        <v>174</v>
      </c>
      <c r="H259" s="130">
        <v>20</v>
      </c>
      <c r="I259" s="131"/>
      <c r="J259" s="131">
        <f t="shared" si="40"/>
        <v>0</v>
      </c>
      <c r="K259" s="128" t="s">
        <v>1</v>
      </c>
      <c r="L259" s="26"/>
      <c r="M259" s="132" t="s">
        <v>1</v>
      </c>
      <c r="N259" s="133" t="s">
        <v>36</v>
      </c>
      <c r="O259" s="134">
        <v>0.26</v>
      </c>
      <c r="P259" s="134">
        <f t="shared" si="41"/>
        <v>5.2</v>
      </c>
      <c r="Q259" s="134">
        <v>0.00076</v>
      </c>
      <c r="R259" s="134">
        <f t="shared" si="42"/>
        <v>0.015200000000000002</v>
      </c>
      <c r="S259" s="134">
        <v>0</v>
      </c>
      <c r="T259" s="135">
        <f t="shared" si="43"/>
        <v>0</v>
      </c>
      <c r="AR259" s="136" t="s">
        <v>201</v>
      </c>
      <c r="AT259" s="136" t="s">
        <v>126</v>
      </c>
      <c r="AU259" s="136" t="s">
        <v>81</v>
      </c>
      <c r="AY259" s="14" t="s">
        <v>124</v>
      </c>
      <c r="BE259" s="137">
        <f t="shared" si="44"/>
        <v>0</v>
      </c>
      <c r="BF259" s="137">
        <f t="shared" si="45"/>
        <v>0</v>
      </c>
      <c r="BG259" s="137">
        <f t="shared" si="46"/>
        <v>0</v>
      </c>
      <c r="BH259" s="137">
        <f t="shared" si="47"/>
        <v>0</v>
      </c>
      <c r="BI259" s="137">
        <f t="shared" si="48"/>
        <v>0</v>
      </c>
      <c r="BJ259" s="14" t="s">
        <v>79</v>
      </c>
      <c r="BK259" s="137">
        <f t="shared" si="49"/>
        <v>0</v>
      </c>
      <c r="BL259" s="14" t="s">
        <v>201</v>
      </c>
      <c r="BM259" s="136" t="s">
        <v>544</v>
      </c>
    </row>
    <row r="260" spans="2:65" s="1" customFormat="1" ht="24" customHeight="1">
      <c r="B260" s="125"/>
      <c r="C260" s="126" t="s">
        <v>545</v>
      </c>
      <c r="D260" s="126" t="s">
        <v>126</v>
      </c>
      <c r="E260" s="127" t="s">
        <v>546</v>
      </c>
      <c r="F260" s="128" t="s">
        <v>547</v>
      </c>
      <c r="G260" s="129" t="s">
        <v>174</v>
      </c>
      <c r="H260" s="130">
        <v>2</v>
      </c>
      <c r="I260" s="131"/>
      <c r="J260" s="131">
        <f t="shared" si="40"/>
        <v>0</v>
      </c>
      <c r="K260" s="128" t="s">
        <v>1</v>
      </c>
      <c r="L260" s="26"/>
      <c r="M260" s="132" t="s">
        <v>1</v>
      </c>
      <c r="N260" s="133" t="s">
        <v>36</v>
      </c>
      <c r="O260" s="134">
        <v>0.288</v>
      </c>
      <c r="P260" s="134">
        <f t="shared" si="41"/>
        <v>0.576</v>
      </c>
      <c r="Q260" s="134">
        <v>0.00155</v>
      </c>
      <c r="R260" s="134">
        <f t="shared" si="42"/>
        <v>0.0031</v>
      </c>
      <c r="S260" s="134">
        <v>0</v>
      </c>
      <c r="T260" s="135">
        <f t="shared" si="43"/>
        <v>0</v>
      </c>
      <c r="AR260" s="136" t="s">
        <v>201</v>
      </c>
      <c r="AT260" s="136" t="s">
        <v>126</v>
      </c>
      <c r="AU260" s="136" t="s">
        <v>81</v>
      </c>
      <c r="AY260" s="14" t="s">
        <v>124</v>
      </c>
      <c r="BE260" s="137">
        <f t="shared" si="44"/>
        <v>0</v>
      </c>
      <c r="BF260" s="137">
        <f t="shared" si="45"/>
        <v>0</v>
      </c>
      <c r="BG260" s="137">
        <f t="shared" si="46"/>
        <v>0</v>
      </c>
      <c r="BH260" s="137">
        <f t="shared" si="47"/>
        <v>0</v>
      </c>
      <c r="BI260" s="137">
        <f t="shared" si="48"/>
        <v>0</v>
      </c>
      <c r="BJ260" s="14" t="s">
        <v>79</v>
      </c>
      <c r="BK260" s="137">
        <f t="shared" si="49"/>
        <v>0</v>
      </c>
      <c r="BL260" s="14" t="s">
        <v>201</v>
      </c>
      <c r="BM260" s="136" t="s">
        <v>548</v>
      </c>
    </row>
    <row r="261" spans="2:65" s="1" customFormat="1" ht="24" customHeight="1">
      <c r="B261" s="125"/>
      <c r="C261" s="126" t="s">
        <v>549</v>
      </c>
      <c r="D261" s="126" t="s">
        <v>126</v>
      </c>
      <c r="E261" s="127" t="s">
        <v>550</v>
      </c>
      <c r="F261" s="128" t="s">
        <v>551</v>
      </c>
      <c r="G261" s="129" t="s">
        <v>174</v>
      </c>
      <c r="H261" s="130">
        <v>10</v>
      </c>
      <c r="I261" s="131"/>
      <c r="J261" s="131">
        <f t="shared" si="40"/>
        <v>0</v>
      </c>
      <c r="K261" s="128" t="s">
        <v>1</v>
      </c>
      <c r="L261" s="26"/>
      <c r="M261" s="132" t="s">
        <v>1</v>
      </c>
      <c r="N261" s="133" t="s">
        <v>36</v>
      </c>
      <c r="O261" s="134">
        <v>0.381</v>
      </c>
      <c r="P261" s="134">
        <f t="shared" si="41"/>
        <v>3.81</v>
      </c>
      <c r="Q261" s="134">
        <v>0.00057</v>
      </c>
      <c r="R261" s="134">
        <f t="shared" si="42"/>
        <v>0.0057</v>
      </c>
      <c r="S261" s="134">
        <v>0</v>
      </c>
      <c r="T261" s="135">
        <f t="shared" si="43"/>
        <v>0</v>
      </c>
      <c r="AR261" s="136" t="s">
        <v>201</v>
      </c>
      <c r="AT261" s="136" t="s">
        <v>126</v>
      </c>
      <c r="AU261" s="136" t="s">
        <v>81</v>
      </c>
      <c r="AY261" s="14" t="s">
        <v>124</v>
      </c>
      <c r="BE261" s="137">
        <f t="shared" si="44"/>
        <v>0</v>
      </c>
      <c r="BF261" s="137">
        <f t="shared" si="45"/>
        <v>0</v>
      </c>
      <c r="BG261" s="137">
        <f t="shared" si="46"/>
        <v>0</v>
      </c>
      <c r="BH261" s="137">
        <f t="shared" si="47"/>
        <v>0</v>
      </c>
      <c r="BI261" s="137">
        <f t="shared" si="48"/>
        <v>0</v>
      </c>
      <c r="BJ261" s="14" t="s">
        <v>79</v>
      </c>
      <c r="BK261" s="137">
        <f t="shared" si="49"/>
        <v>0</v>
      </c>
      <c r="BL261" s="14" t="s">
        <v>201</v>
      </c>
      <c r="BM261" s="136" t="s">
        <v>552</v>
      </c>
    </row>
    <row r="262" spans="2:65" s="1" customFormat="1" ht="36" customHeight="1">
      <c r="B262" s="125"/>
      <c r="C262" s="126" t="s">
        <v>553</v>
      </c>
      <c r="D262" s="126" t="s">
        <v>126</v>
      </c>
      <c r="E262" s="127" t="s">
        <v>554</v>
      </c>
      <c r="F262" s="128" t="s">
        <v>555</v>
      </c>
      <c r="G262" s="129" t="s">
        <v>174</v>
      </c>
      <c r="H262" s="130">
        <v>1</v>
      </c>
      <c r="I262" s="131"/>
      <c r="J262" s="131">
        <f t="shared" si="40"/>
        <v>0</v>
      </c>
      <c r="K262" s="128" t="s">
        <v>1</v>
      </c>
      <c r="L262" s="26"/>
      <c r="M262" s="132" t="s">
        <v>1</v>
      </c>
      <c r="N262" s="133" t="s">
        <v>36</v>
      </c>
      <c r="O262" s="134">
        <v>0.433</v>
      </c>
      <c r="P262" s="134">
        <f t="shared" si="41"/>
        <v>0.433</v>
      </c>
      <c r="Q262" s="134">
        <v>0.00221</v>
      </c>
      <c r="R262" s="134">
        <f t="shared" si="42"/>
        <v>0.00221</v>
      </c>
      <c r="S262" s="134">
        <v>0</v>
      </c>
      <c r="T262" s="135">
        <f t="shared" si="43"/>
        <v>0</v>
      </c>
      <c r="AR262" s="136" t="s">
        <v>201</v>
      </c>
      <c r="AT262" s="136" t="s">
        <v>126</v>
      </c>
      <c r="AU262" s="136" t="s">
        <v>81</v>
      </c>
      <c r="AY262" s="14" t="s">
        <v>124</v>
      </c>
      <c r="BE262" s="137">
        <f t="shared" si="44"/>
        <v>0</v>
      </c>
      <c r="BF262" s="137">
        <f t="shared" si="45"/>
        <v>0</v>
      </c>
      <c r="BG262" s="137">
        <f t="shared" si="46"/>
        <v>0</v>
      </c>
      <c r="BH262" s="137">
        <f t="shared" si="47"/>
        <v>0</v>
      </c>
      <c r="BI262" s="137">
        <f t="shared" si="48"/>
        <v>0</v>
      </c>
      <c r="BJ262" s="14" t="s">
        <v>79</v>
      </c>
      <c r="BK262" s="137">
        <f t="shared" si="49"/>
        <v>0</v>
      </c>
      <c r="BL262" s="14" t="s">
        <v>201</v>
      </c>
      <c r="BM262" s="136" t="s">
        <v>556</v>
      </c>
    </row>
    <row r="263" spans="2:65" s="1" customFormat="1" ht="24" customHeight="1">
      <c r="B263" s="125"/>
      <c r="C263" s="126" t="s">
        <v>557</v>
      </c>
      <c r="D263" s="126" t="s">
        <v>126</v>
      </c>
      <c r="E263" s="127" t="s">
        <v>558</v>
      </c>
      <c r="F263" s="128" t="s">
        <v>559</v>
      </c>
      <c r="G263" s="129" t="s">
        <v>174</v>
      </c>
      <c r="H263" s="130">
        <v>10</v>
      </c>
      <c r="I263" s="131"/>
      <c r="J263" s="131">
        <f t="shared" si="40"/>
        <v>0</v>
      </c>
      <c r="K263" s="128" t="s">
        <v>1</v>
      </c>
      <c r="L263" s="26"/>
      <c r="M263" s="132" t="s">
        <v>1</v>
      </c>
      <c r="N263" s="133" t="s">
        <v>36</v>
      </c>
      <c r="O263" s="134">
        <v>0.433</v>
      </c>
      <c r="P263" s="134">
        <f t="shared" si="41"/>
        <v>4.33</v>
      </c>
      <c r="Q263" s="134">
        <v>0.00221</v>
      </c>
      <c r="R263" s="134">
        <f t="shared" si="42"/>
        <v>0.0221</v>
      </c>
      <c r="S263" s="134">
        <v>0</v>
      </c>
      <c r="T263" s="135">
        <f t="shared" si="43"/>
        <v>0</v>
      </c>
      <c r="AR263" s="136" t="s">
        <v>201</v>
      </c>
      <c r="AT263" s="136" t="s">
        <v>126</v>
      </c>
      <c r="AU263" s="136" t="s">
        <v>81</v>
      </c>
      <c r="AY263" s="14" t="s">
        <v>124</v>
      </c>
      <c r="BE263" s="137">
        <f t="shared" si="44"/>
        <v>0</v>
      </c>
      <c r="BF263" s="137">
        <f t="shared" si="45"/>
        <v>0</v>
      </c>
      <c r="BG263" s="137">
        <f t="shared" si="46"/>
        <v>0</v>
      </c>
      <c r="BH263" s="137">
        <f t="shared" si="47"/>
        <v>0</v>
      </c>
      <c r="BI263" s="137">
        <f t="shared" si="48"/>
        <v>0</v>
      </c>
      <c r="BJ263" s="14" t="s">
        <v>79</v>
      </c>
      <c r="BK263" s="137">
        <f t="shared" si="49"/>
        <v>0</v>
      </c>
      <c r="BL263" s="14" t="s">
        <v>201</v>
      </c>
      <c r="BM263" s="136" t="s">
        <v>560</v>
      </c>
    </row>
    <row r="264" spans="2:65" s="1" customFormat="1" ht="24" customHeight="1">
      <c r="B264" s="125"/>
      <c r="C264" s="126" t="s">
        <v>561</v>
      </c>
      <c r="D264" s="126" t="s">
        <v>126</v>
      </c>
      <c r="E264" s="127" t="s">
        <v>562</v>
      </c>
      <c r="F264" s="128" t="s">
        <v>563</v>
      </c>
      <c r="G264" s="129" t="s">
        <v>174</v>
      </c>
      <c r="H264" s="130">
        <v>1</v>
      </c>
      <c r="I264" s="131"/>
      <c r="J264" s="131">
        <f t="shared" si="40"/>
        <v>0</v>
      </c>
      <c r="K264" s="128" t="s">
        <v>1</v>
      </c>
      <c r="L264" s="26"/>
      <c r="M264" s="132" t="s">
        <v>1</v>
      </c>
      <c r="N264" s="133" t="s">
        <v>36</v>
      </c>
      <c r="O264" s="134">
        <v>0</v>
      </c>
      <c r="P264" s="134">
        <f t="shared" si="41"/>
        <v>0</v>
      </c>
      <c r="Q264" s="134">
        <v>0</v>
      </c>
      <c r="R264" s="134">
        <f t="shared" si="42"/>
        <v>0</v>
      </c>
      <c r="S264" s="134">
        <v>0</v>
      </c>
      <c r="T264" s="135">
        <f t="shared" si="43"/>
        <v>0</v>
      </c>
      <c r="AR264" s="136" t="s">
        <v>201</v>
      </c>
      <c r="AT264" s="136" t="s">
        <v>126</v>
      </c>
      <c r="AU264" s="136" t="s">
        <v>81</v>
      </c>
      <c r="AY264" s="14" t="s">
        <v>124</v>
      </c>
      <c r="BE264" s="137">
        <f t="shared" si="44"/>
        <v>0</v>
      </c>
      <c r="BF264" s="137">
        <f t="shared" si="45"/>
        <v>0</v>
      </c>
      <c r="BG264" s="137">
        <f t="shared" si="46"/>
        <v>0</v>
      </c>
      <c r="BH264" s="137">
        <f t="shared" si="47"/>
        <v>0</v>
      </c>
      <c r="BI264" s="137">
        <f t="shared" si="48"/>
        <v>0</v>
      </c>
      <c r="BJ264" s="14" t="s">
        <v>79</v>
      </c>
      <c r="BK264" s="137">
        <f t="shared" si="49"/>
        <v>0</v>
      </c>
      <c r="BL264" s="14" t="s">
        <v>201</v>
      </c>
      <c r="BM264" s="136" t="s">
        <v>564</v>
      </c>
    </row>
    <row r="265" spans="2:63" s="11" customFormat="1" ht="25.9" customHeight="1">
      <c r="B265" s="113"/>
      <c r="D265" s="114" t="s">
        <v>70</v>
      </c>
      <c r="E265" s="115" t="s">
        <v>565</v>
      </c>
      <c r="F265" s="115" t="s">
        <v>566</v>
      </c>
      <c r="J265" s="116">
        <f>BK265</f>
        <v>0</v>
      </c>
      <c r="L265" s="113"/>
      <c r="M265" s="117"/>
      <c r="N265" s="118"/>
      <c r="O265" s="118"/>
      <c r="P265" s="119">
        <f>SUM(P266:P274)</f>
        <v>184</v>
      </c>
      <c r="Q265" s="118"/>
      <c r="R265" s="119">
        <f>SUM(R266:R274)</f>
        <v>0</v>
      </c>
      <c r="S265" s="118"/>
      <c r="T265" s="120">
        <f>SUM(T266:T274)</f>
        <v>0</v>
      </c>
      <c r="AR265" s="114" t="s">
        <v>130</v>
      </c>
      <c r="AT265" s="121" t="s">
        <v>70</v>
      </c>
      <c r="AU265" s="121" t="s">
        <v>71</v>
      </c>
      <c r="AY265" s="114" t="s">
        <v>124</v>
      </c>
      <c r="BK265" s="122">
        <f>SUM(BK266:BK274)</f>
        <v>0</v>
      </c>
    </row>
    <row r="266" spans="2:65" s="1" customFormat="1" ht="16.5" customHeight="1">
      <c r="B266" s="125"/>
      <c r="C266" s="126" t="s">
        <v>567</v>
      </c>
      <c r="D266" s="126" t="s">
        <v>126</v>
      </c>
      <c r="E266" s="127" t="s">
        <v>568</v>
      </c>
      <c r="F266" s="128" t="s">
        <v>569</v>
      </c>
      <c r="G266" s="129" t="s">
        <v>570</v>
      </c>
      <c r="H266" s="130">
        <v>16</v>
      </c>
      <c r="I266" s="131"/>
      <c r="J266" s="131">
        <f aca="true" t="shared" si="50" ref="J266:J274">ROUND(I266*H266,2)</f>
        <v>0</v>
      </c>
      <c r="K266" s="128" t="s">
        <v>1</v>
      </c>
      <c r="L266" s="26"/>
      <c r="M266" s="132" t="s">
        <v>1</v>
      </c>
      <c r="N266" s="133" t="s">
        <v>36</v>
      </c>
      <c r="O266" s="134">
        <v>1</v>
      </c>
      <c r="P266" s="134">
        <f aca="true" t="shared" si="51" ref="P266:P274">O266*H266</f>
        <v>16</v>
      </c>
      <c r="Q266" s="134">
        <v>0</v>
      </c>
      <c r="R266" s="134">
        <f aca="true" t="shared" si="52" ref="R266:R274">Q266*H266</f>
        <v>0</v>
      </c>
      <c r="S266" s="134">
        <v>0</v>
      </c>
      <c r="T266" s="135">
        <f aca="true" t="shared" si="53" ref="T266:T274">S266*H266</f>
        <v>0</v>
      </c>
      <c r="AR266" s="136" t="s">
        <v>571</v>
      </c>
      <c r="AT266" s="136" t="s">
        <v>126</v>
      </c>
      <c r="AU266" s="136" t="s">
        <v>79</v>
      </c>
      <c r="AY266" s="14" t="s">
        <v>124</v>
      </c>
      <c r="BE266" s="137">
        <f aca="true" t="shared" si="54" ref="BE266:BE274">IF(N266="základní",J266,0)</f>
        <v>0</v>
      </c>
      <c r="BF266" s="137">
        <f aca="true" t="shared" si="55" ref="BF266:BF274">IF(N266="snížená",J266,0)</f>
        <v>0</v>
      </c>
      <c r="BG266" s="137">
        <f aca="true" t="shared" si="56" ref="BG266:BG274">IF(N266="zákl. přenesená",J266,0)</f>
        <v>0</v>
      </c>
      <c r="BH266" s="137">
        <f aca="true" t="shared" si="57" ref="BH266:BH274">IF(N266="sníž. přenesená",J266,0)</f>
        <v>0</v>
      </c>
      <c r="BI266" s="137">
        <f aca="true" t="shared" si="58" ref="BI266:BI274">IF(N266="nulová",J266,0)</f>
        <v>0</v>
      </c>
      <c r="BJ266" s="14" t="s">
        <v>79</v>
      </c>
      <c r="BK266" s="137">
        <f aca="true" t="shared" si="59" ref="BK266:BK274">ROUND(I266*H266,2)</f>
        <v>0</v>
      </c>
      <c r="BL266" s="14" t="s">
        <v>571</v>
      </c>
      <c r="BM266" s="136" t="s">
        <v>572</v>
      </c>
    </row>
    <row r="267" spans="2:65" s="1" customFormat="1" ht="16.5" customHeight="1">
      <c r="B267" s="125"/>
      <c r="C267" s="126" t="s">
        <v>573</v>
      </c>
      <c r="D267" s="126" t="s">
        <v>126</v>
      </c>
      <c r="E267" s="127" t="s">
        <v>574</v>
      </c>
      <c r="F267" s="128" t="s">
        <v>575</v>
      </c>
      <c r="G267" s="129" t="s">
        <v>570</v>
      </c>
      <c r="H267" s="130">
        <v>16</v>
      </c>
      <c r="I267" s="131"/>
      <c r="J267" s="131">
        <f t="shared" si="50"/>
        <v>0</v>
      </c>
      <c r="K267" s="128" t="s">
        <v>1</v>
      </c>
      <c r="L267" s="26"/>
      <c r="M267" s="132" t="s">
        <v>1</v>
      </c>
      <c r="N267" s="133" t="s">
        <v>36</v>
      </c>
      <c r="O267" s="134">
        <v>1</v>
      </c>
      <c r="P267" s="134">
        <f t="shared" si="51"/>
        <v>16</v>
      </c>
      <c r="Q267" s="134">
        <v>0</v>
      </c>
      <c r="R267" s="134">
        <f t="shared" si="52"/>
        <v>0</v>
      </c>
      <c r="S267" s="134">
        <v>0</v>
      </c>
      <c r="T267" s="135">
        <f t="shared" si="53"/>
        <v>0</v>
      </c>
      <c r="AR267" s="136" t="s">
        <v>571</v>
      </c>
      <c r="AT267" s="136" t="s">
        <v>126</v>
      </c>
      <c r="AU267" s="136" t="s">
        <v>79</v>
      </c>
      <c r="AY267" s="14" t="s">
        <v>124</v>
      </c>
      <c r="BE267" s="137">
        <f t="shared" si="54"/>
        <v>0</v>
      </c>
      <c r="BF267" s="137">
        <f t="shared" si="55"/>
        <v>0</v>
      </c>
      <c r="BG267" s="137">
        <f t="shared" si="56"/>
        <v>0</v>
      </c>
      <c r="BH267" s="137">
        <f t="shared" si="57"/>
        <v>0</v>
      </c>
      <c r="BI267" s="137">
        <f t="shared" si="58"/>
        <v>0</v>
      </c>
      <c r="BJ267" s="14" t="s">
        <v>79</v>
      </c>
      <c r="BK267" s="137">
        <f t="shared" si="59"/>
        <v>0</v>
      </c>
      <c r="BL267" s="14" t="s">
        <v>571</v>
      </c>
      <c r="BM267" s="136" t="s">
        <v>576</v>
      </c>
    </row>
    <row r="268" spans="2:65" s="1" customFormat="1" ht="16.5" customHeight="1">
      <c r="B268" s="125"/>
      <c r="C268" s="126" t="s">
        <v>577</v>
      </c>
      <c r="D268" s="126" t="s">
        <v>126</v>
      </c>
      <c r="E268" s="127" t="s">
        <v>578</v>
      </c>
      <c r="F268" s="128" t="s">
        <v>579</v>
      </c>
      <c r="G268" s="129" t="s">
        <v>570</v>
      </c>
      <c r="H268" s="130">
        <v>16</v>
      </c>
      <c r="I268" s="131"/>
      <c r="J268" s="131">
        <f t="shared" si="50"/>
        <v>0</v>
      </c>
      <c r="K268" s="128" t="s">
        <v>1</v>
      </c>
      <c r="L268" s="26"/>
      <c r="M268" s="132" t="s">
        <v>1</v>
      </c>
      <c r="N268" s="133" t="s">
        <v>36</v>
      </c>
      <c r="O268" s="134">
        <v>1</v>
      </c>
      <c r="P268" s="134">
        <f t="shared" si="51"/>
        <v>16</v>
      </c>
      <c r="Q268" s="134">
        <v>0</v>
      </c>
      <c r="R268" s="134">
        <f t="shared" si="52"/>
        <v>0</v>
      </c>
      <c r="S268" s="134">
        <v>0</v>
      </c>
      <c r="T268" s="135">
        <f t="shared" si="53"/>
        <v>0</v>
      </c>
      <c r="AR268" s="136" t="s">
        <v>571</v>
      </c>
      <c r="AT268" s="136" t="s">
        <v>126</v>
      </c>
      <c r="AU268" s="136" t="s">
        <v>79</v>
      </c>
      <c r="AY268" s="14" t="s">
        <v>124</v>
      </c>
      <c r="BE268" s="137">
        <f t="shared" si="54"/>
        <v>0</v>
      </c>
      <c r="BF268" s="137">
        <f t="shared" si="55"/>
        <v>0</v>
      </c>
      <c r="BG268" s="137">
        <f t="shared" si="56"/>
        <v>0</v>
      </c>
      <c r="BH268" s="137">
        <f t="shared" si="57"/>
        <v>0</v>
      </c>
      <c r="BI268" s="137">
        <f t="shared" si="58"/>
        <v>0</v>
      </c>
      <c r="BJ268" s="14" t="s">
        <v>79</v>
      </c>
      <c r="BK268" s="137">
        <f t="shared" si="59"/>
        <v>0</v>
      </c>
      <c r="BL268" s="14" t="s">
        <v>571</v>
      </c>
      <c r="BM268" s="136" t="s">
        <v>580</v>
      </c>
    </row>
    <row r="269" spans="2:65" s="1" customFormat="1" ht="16.5" customHeight="1">
      <c r="B269" s="125"/>
      <c r="C269" s="126" t="s">
        <v>581</v>
      </c>
      <c r="D269" s="126" t="s">
        <v>126</v>
      </c>
      <c r="E269" s="127" t="s">
        <v>582</v>
      </c>
      <c r="F269" s="128" t="s">
        <v>583</v>
      </c>
      <c r="G269" s="129" t="s">
        <v>570</v>
      </c>
      <c r="H269" s="130">
        <v>24</v>
      </c>
      <c r="I269" s="131"/>
      <c r="J269" s="131">
        <f t="shared" si="50"/>
        <v>0</v>
      </c>
      <c r="K269" s="128" t="s">
        <v>1</v>
      </c>
      <c r="L269" s="26"/>
      <c r="M269" s="132" t="s">
        <v>1</v>
      </c>
      <c r="N269" s="133" t="s">
        <v>36</v>
      </c>
      <c r="O269" s="134">
        <v>1</v>
      </c>
      <c r="P269" s="134">
        <f t="shared" si="51"/>
        <v>24</v>
      </c>
      <c r="Q269" s="134">
        <v>0</v>
      </c>
      <c r="R269" s="134">
        <f t="shared" si="52"/>
        <v>0</v>
      </c>
      <c r="S269" s="134">
        <v>0</v>
      </c>
      <c r="T269" s="135">
        <f t="shared" si="53"/>
        <v>0</v>
      </c>
      <c r="AR269" s="136" t="s">
        <v>571</v>
      </c>
      <c r="AT269" s="136" t="s">
        <v>126</v>
      </c>
      <c r="AU269" s="136" t="s">
        <v>79</v>
      </c>
      <c r="AY269" s="14" t="s">
        <v>124</v>
      </c>
      <c r="BE269" s="137">
        <f t="shared" si="54"/>
        <v>0</v>
      </c>
      <c r="BF269" s="137">
        <f t="shared" si="55"/>
        <v>0</v>
      </c>
      <c r="BG269" s="137">
        <f t="shared" si="56"/>
        <v>0</v>
      </c>
      <c r="BH269" s="137">
        <f t="shared" si="57"/>
        <v>0</v>
      </c>
      <c r="BI269" s="137">
        <f t="shared" si="58"/>
        <v>0</v>
      </c>
      <c r="BJ269" s="14" t="s">
        <v>79</v>
      </c>
      <c r="BK269" s="137">
        <f t="shared" si="59"/>
        <v>0</v>
      </c>
      <c r="BL269" s="14" t="s">
        <v>571</v>
      </c>
      <c r="BM269" s="136" t="s">
        <v>584</v>
      </c>
    </row>
    <row r="270" spans="2:65" s="1" customFormat="1" ht="16.5" customHeight="1">
      <c r="B270" s="125"/>
      <c r="C270" s="126" t="s">
        <v>585</v>
      </c>
      <c r="D270" s="126" t="s">
        <v>126</v>
      </c>
      <c r="E270" s="127" t="s">
        <v>586</v>
      </c>
      <c r="F270" s="128" t="s">
        <v>587</v>
      </c>
      <c r="G270" s="129" t="s">
        <v>570</v>
      </c>
      <c r="H270" s="130">
        <v>8</v>
      </c>
      <c r="I270" s="131"/>
      <c r="J270" s="131">
        <f t="shared" si="50"/>
        <v>0</v>
      </c>
      <c r="K270" s="128" t="s">
        <v>1</v>
      </c>
      <c r="L270" s="26"/>
      <c r="M270" s="132" t="s">
        <v>1</v>
      </c>
      <c r="N270" s="133" t="s">
        <v>36</v>
      </c>
      <c r="O270" s="134">
        <v>1</v>
      </c>
      <c r="P270" s="134">
        <f t="shared" si="51"/>
        <v>8</v>
      </c>
      <c r="Q270" s="134">
        <v>0</v>
      </c>
      <c r="R270" s="134">
        <f t="shared" si="52"/>
        <v>0</v>
      </c>
      <c r="S270" s="134">
        <v>0</v>
      </c>
      <c r="T270" s="135">
        <f t="shared" si="53"/>
        <v>0</v>
      </c>
      <c r="AR270" s="136" t="s">
        <v>571</v>
      </c>
      <c r="AT270" s="136" t="s">
        <v>126</v>
      </c>
      <c r="AU270" s="136" t="s">
        <v>79</v>
      </c>
      <c r="AY270" s="14" t="s">
        <v>124</v>
      </c>
      <c r="BE270" s="137">
        <f t="shared" si="54"/>
        <v>0</v>
      </c>
      <c r="BF270" s="137">
        <f t="shared" si="55"/>
        <v>0</v>
      </c>
      <c r="BG270" s="137">
        <f t="shared" si="56"/>
        <v>0</v>
      </c>
      <c r="BH270" s="137">
        <f t="shared" si="57"/>
        <v>0</v>
      </c>
      <c r="BI270" s="137">
        <f t="shared" si="58"/>
        <v>0</v>
      </c>
      <c r="BJ270" s="14" t="s">
        <v>79</v>
      </c>
      <c r="BK270" s="137">
        <f t="shared" si="59"/>
        <v>0</v>
      </c>
      <c r="BL270" s="14" t="s">
        <v>571</v>
      </c>
      <c r="BM270" s="136" t="s">
        <v>588</v>
      </c>
    </row>
    <row r="271" spans="2:65" s="1" customFormat="1" ht="16.5" customHeight="1">
      <c r="B271" s="125"/>
      <c r="C271" s="126" t="s">
        <v>589</v>
      </c>
      <c r="D271" s="126" t="s">
        <v>126</v>
      </c>
      <c r="E271" s="127" t="s">
        <v>590</v>
      </c>
      <c r="F271" s="128" t="s">
        <v>591</v>
      </c>
      <c r="G271" s="129" t="s">
        <v>570</v>
      </c>
      <c r="H271" s="130">
        <v>32</v>
      </c>
      <c r="I271" s="131"/>
      <c r="J271" s="131">
        <f t="shared" si="50"/>
        <v>0</v>
      </c>
      <c r="K271" s="128" t="s">
        <v>1</v>
      </c>
      <c r="L271" s="26"/>
      <c r="M271" s="132" t="s">
        <v>1</v>
      </c>
      <c r="N271" s="133" t="s">
        <v>36</v>
      </c>
      <c r="O271" s="134">
        <v>1</v>
      </c>
      <c r="P271" s="134">
        <f t="shared" si="51"/>
        <v>32</v>
      </c>
      <c r="Q271" s="134">
        <v>0</v>
      </c>
      <c r="R271" s="134">
        <f t="shared" si="52"/>
        <v>0</v>
      </c>
      <c r="S271" s="134">
        <v>0</v>
      </c>
      <c r="T271" s="135">
        <f t="shared" si="53"/>
        <v>0</v>
      </c>
      <c r="AR271" s="136" t="s">
        <v>571</v>
      </c>
      <c r="AT271" s="136" t="s">
        <v>126</v>
      </c>
      <c r="AU271" s="136" t="s">
        <v>79</v>
      </c>
      <c r="AY271" s="14" t="s">
        <v>124</v>
      </c>
      <c r="BE271" s="137">
        <f t="shared" si="54"/>
        <v>0</v>
      </c>
      <c r="BF271" s="137">
        <f t="shared" si="55"/>
        <v>0</v>
      </c>
      <c r="BG271" s="137">
        <f t="shared" si="56"/>
        <v>0</v>
      </c>
      <c r="BH271" s="137">
        <f t="shared" si="57"/>
        <v>0</v>
      </c>
      <c r="BI271" s="137">
        <f t="shared" si="58"/>
        <v>0</v>
      </c>
      <c r="BJ271" s="14" t="s">
        <v>79</v>
      </c>
      <c r="BK271" s="137">
        <f t="shared" si="59"/>
        <v>0</v>
      </c>
      <c r="BL271" s="14" t="s">
        <v>571</v>
      </c>
      <c r="BM271" s="136" t="s">
        <v>592</v>
      </c>
    </row>
    <row r="272" spans="2:65" s="1" customFormat="1" ht="24" customHeight="1">
      <c r="B272" s="125"/>
      <c r="C272" s="126" t="s">
        <v>593</v>
      </c>
      <c r="D272" s="126" t="s">
        <v>126</v>
      </c>
      <c r="E272" s="127" t="s">
        <v>594</v>
      </c>
      <c r="F272" s="128" t="s">
        <v>595</v>
      </c>
      <c r="G272" s="129" t="s">
        <v>570</v>
      </c>
      <c r="H272" s="130">
        <v>16</v>
      </c>
      <c r="I272" s="131"/>
      <c r="J272" s="131">
        <f t="shared" si="50"/>
        <v>0</v>
      </c>
      <c r="K272" s="128" t="s">
        <v>1</v>
      </c>
      <c r="L272" s="26"/>
      <c r="M272" s="132" t="s">
        <v>1</v>
      </c>
      <c r="N272" s="133" t="s">
        <v>36</v>
      </c>
      <c r="O272" s="134">
        <v>1</v>
      </c>
      <c r="P272" s="134">
        <f t="shared" si="51"/>
        <v>16</v>
      </c>
      <c r="Q272" s="134">
        <v>0</v>
      </c>
      <c r="R272" s="134">
        <f t="shared" si="52"/>
        <v>0</v>
      </c>
      <c r="S272" s="134">
        <v>0</v>
      </c>
      <c r="T272" s="135">
        <f t="shared" si="53"/>
        <v>0</v>
      </c>
      <c r="AR272" s="136" t="s">
        <v>571</v>
      </c>
      <c r="AT272" s="136" t="s">
        <v>126</v>
      </c>
      <c r="AU272" s="136" t="s">
        <v>79</v>
      </c>
      <c r="AY272" s="14" t="s">
        <v>124</v>
      </c>
      <c r="BE272" s="137">
        <f t="shared" si="54"/>
        <v>0</v>
      </c>
      <c r="BF272" s="137">
        <f t="shared" si="55"/>
        <v>0</v>
      </c>
      <c r="BG272" s="137">
        <f t="shared" si="56"/>
        <v>0</v>
      </c>
      <c r="BH272" s="137">
        <f t="shared" si="57"/>
        <v>0</v>
      </c>
      <c r="BI272" s="137">
        <f t="shared" si="58"/>
        <v>0</v>
      </c>
      <c r="BJ272" s="14" t="s">
        <v>79</v>
      </c>
      <c r="BK272" s="137">
        <f t="shared" si="59"/>
        <v>0</v>
      </c>
      <c r="BL272" s="14" t="s">
        <v>571</v>
      </c>
      <c r="BM272" s="136" t="s">
        <v>596</v>
      </c>
    </row>
    <row r="273" spans="2:65" s="1" customFormat="1" ht="16.5" customHeight="1">
      <c r="B273" s="125"/>
      <c r="C273" s="126" t="s">
        <v>597</v>
      </c>
      <c r="D273" s="126" t="s">
        <v>126</v>
      </c>
      <c r="E273" s="127" t="s">
        <v>598</v>
      </c>
      <c r="F273" s="128" t="s">
        <v>599</v>
      </c>
      <c r="G273" s="129" t="s">
        <v>570</v>
      </c>
      <c r="H273" s="130">
        <v>16</v>
      </c>
      <c r="I273" s="131"/>
      <c r="J273" s="131">
        <f t="shared" si="50"/>
        <v>0</v>
      </c>
      <c r="K273" s="128" t="s">
        <v>1</v>
      </c>
      <c r="L273" s="26"/>
      <c r="M273" s="132" t="s">
        <v>1</v>
      </c>
      <c r="N273" s="133" t="s">
        <v>36</v>
      </c>
      <c r="O273" s="134">
        <v>1</v>
      </c>
      <c r="P273" s="134">
        <f t="shared" si="51"/>
        <v>16</v>
      </c>
      <c r="Q273" s="134">
        <v>0</v>
      </c>
      <c r="R273" s="134">
        <f t="shared" si="52"/>
        <v>0</v>
      </c>
      <c r="S273" s="134">
        <v>0</v>
      </c>
      <c r="T273" s="135">
        <f t="shared" si="53"/>
        <v>0</v>
      </c>
      <c r="AR273" s="136" t="s">
        <v>571</v>
      </c>
      <c r="AT273" s="136" t="s">
        <v>126</v>
      </c>
      <c r="AU273" s="136" t="s">
        <v>79</v>
      </c>
      <c r="AY273" s="14" t="s">
        <v>124</v>
      </c>
      <c r="BE273" s="137">
        <f t="shared" si="54"/>
        <v>0</v>
      </c>
      <c r="BF273" s="137">
        <f t="shared" si="55"/>
        <v>0</v>
      </c>
      <c r="BG273" s="137">
        <f t="shared" si="56"/>
        <v>0</v>
      </c>
      <c r="BH273" s="137">
        <f t="shared" si="57"/>
        <v>0</v>
      </c>
      <c r="BI273" s="137">
        <f t="shared" si="58"/>
        <v>0</v>
      </c>
      <c r="BJ273" s="14" t="s">
        <v>79</v>
      </c>
      <c r="BK273" s="137">
        <f t="shared" si="59"/>
        <v>0</v>
      </c>
      <c r="BL273" s="14" t="s">
        <v>571</v>
      </c>
      <c r="BM273" s="136" t="s">
        <v>600</v>
      </c>
    </row>
    <row r="274" spans="2:65" s="1" customFormat="1" ht="24" customHeight="1">
      <c r="B274" s="125"/>
      <c r="C274" s="126" t="s">
        <v>601</v>
      </c>
      <c r="D274" s="126" t="s">
        <v>126</v>
      </c>
      <c r="E274" s="127" t="s">
        <v>602</v>
      </c>
      <c r="F274" s="128" t="s">
        <v>603</v>
      </c>
      <c r="G274" s="129" t="s">
        <v>570</v>
      </c>
      <c r="H274" s="130">
        <v>40</v>
      </c>
      <c r="I274" s="131"/>
      <c r="J274" s="131">
        <f t="shared" si="50"/>
        <v>0</v>
      </c>
      <c r="K274" s="128" t="s">
        <v>1</v>
      </c>
      <c r="L274" s="26"/>
      <c r="M274" s="132" t="s">
        <v>1</v>
      </c>
      <c r="N274" s="133" t="s">
        <v>36</v>
      </c>
      <c r="O274" s="134">
        <v>1</v>
      </c>
      <c r="P274" s="134">
        <f t="shared" si="51"/>
        <v>40</v>
      </c>
      <c r="Q274" s="134">
        <v>0</v>
      </c>
      <c r="R274" s="134">
        <f t="shared" si="52"/>
        <v>0</v>
      </c>
      <c r="S274" s="134">
        <v>0</v>
      </c>
      <c r="T274" s="135">
        <f t="shared" si="53"/>
        <v>0</v>
      </c>
      <c r="AR274" s="136" t="s">
        <v>571</v>
      </c>
      <c r="AT274" s="136" t="s">
        <v>126</v>
      </c>
      <c r="AU274" s="136" t="s">
        <v>79</v>
      </c>
      <c r="AY274" s="14" t="s">
        <v>124</v>
      </c>
      <c r="BE274" s="137">
        <f t="shared" si="54"/>
        <v>0</v>
      </c>
      <c r="BF274" s="137">
        <f t="shared" si="55"/>
        <v>0</v>
      </c>
      <c r="BG274" s="137">
        <f t="shared" si="56"/>
        <v>0</v>
      </c>
      <c r="BH274" s="137">
        <f t="shared" si="57"/>
        <v>0</v>
      </c>
      <c r="BI274" s="137">
        <f t="shared" si="58"/>
        <v>0</v>
      </c>
      <c r="BJ274" s="14" t="s">
        <v>79</v>
      </c>
      <c r="BK274" s="137">
        <f t="shared" si="59"/>
        <v>0</v>
      </c>
      <c r="BL274" s="14" t="s">
        <v>571</v>
      </c>
      <c r="BM274" s="136" t="s">
        <v>604</v>
      </c>
    </row>
    <row r="275" spans="2:63" s="11" customFormat="1" ht="25.9" customHeight="1">
      <c r="B275" s="113"/>
      <c r="D275" s="114" t="s">
        <v>70</v>
      </c>
      <c r="E275" s="115" t="s">
        <v>605</v>
      </c>
      <c r="F275" s="115" t="s">
        <v>606</v>
      </c>
      <c r="J275" s="116">
        <f>BK275</f>
        <v>0</v>
      </c>
      <c r="L275" s="113"/>
      <c r="M275" s="117"/>
      <c r="N275" s="118"/>
      <c r="O275" s="118"/>
      <c r="P275" s="119">
        <f>SUM(P276:P291)</f>
        <v>0</v>
      </c>
      <c r="Q275" s="118"/>
      <c r="R275" s="119">
        <f>SUM(R276:R291)</f>
        <v>0</v>
      </c>
      <c r="S275" s="118"/>
      <c r="T275" s="120">
        <f>SUM(T276:T291)</f>
        <v>0</v>
      </c>
      <c r="AR275" s="114" t="s">
        <v>130</v>
      </c>
      <c r="AT275" s="121" t="s">
        <v>70</v>
      </c>
      <c r="AU275" s="121" t="s">
        <v>71</v>
      </c>
      <c r="AY275" s="114" t="s">
        <v>124</v>
      </c>
      <c r="BK275" s="122">
        <f>SUM(BK276:BK291)</f>
        <v>0</v>
      </c>
    </row>
    <row r="276" spans="2:65" s="1" customFormat="1" ht="16.5" customHeight="1">
      <c r="B276" s="125"/>
      <c r="C276" s="126" t="s">
        <v>607</v>
      </c>
      <c r="D276" s="126" t="s">
        <v>126</v>
      </c>
      <c r="E276" s="127" t="s">
        <v>608</v>
      </c>
      <c r="F276" s="128" t="s">
        <v>609</v>
      </c>
      <c r="G276" s="129" t="s">
        <v>174</v>
      </c>
      <c r="H276" s="130">
        <v>1</v>
      </c>
      <c r="I276" s="131"/>
      <c r="J276" s="131">
        <f aca="true" t="shared" si="60" ref="J276:J291">ROUND(I276*H276,2)</f>
        <v>0</v>
      </c>
      <c r="K276" s="128" t="s">
        <v>1</v>
      </c>
      <c r="L276" s="26"/>
      <c r="M276" s="132" t="s">
        <v>1</v>
      </c>
      <c r="N276" s="133" t="s">
        <v>36</v>
      </c>
      <c r="O276" s="134">
        <v>0</v>
      </c>
      <c r="P276" s="134">
        <f aca="true" t="shared" si="61" ref="P276:P291">O276*H276</f>
        <v>0</v>
      </c>
      <c r="Q276" s="134">
        <v>0</v>
      </c>
      <c r="R276" s="134">
        <f aca="true" t="shared" si="62" ref="R276:R291">Q276*H276</f>
        <v>0</v>
      </c>
      <c r="S276" s="134">
        <v>0</v>
      </c>
      <c r="T276" s="135">
        <f aca="true" t="shared" si="63" ref="T276:T291">S276*H276</f>
        <v>0</v>
      </c>
      <c r="AR276" s="136" t="s">
        <v>571</v>
      </c>
      <c r="AT276" s="136" t="s">
        <v>126</v>
      </c>
      <c r="AU276" s="136" t="s">
        <v>79</v>
      </c>
      <c r="AY276" s="14" t="s">
        <v>124</v>
      </c>
      <c r="BE276" s="137">
        <f aca="true" t="shared" si="64" ref="BE276:BE291">IF(N276="základní",J276,0)</f>
        <v>0</v>
      </c>
      <c r="BF276" s="137">
        <f aca="true" t="shared" si="65" ref="BF276:BF291">IF(N276="snížená",J276,0)</f>
        <v>0</v>
      </c>
      <c r="BG276" s="137">
        <f aca="true" t="shared" si="66" ref="BG276:BG291">IF(N276="zákl. přenesená",J276,0)</f>
        <v>0</v>
      </c>
      <c r="BH276" s="137">
        <f aca="true" t="shared" si="67" ref="BH276:BH291">IF(N276="sníž. přenesená",J276,0)</f>
        <v>0</v>
      </c>
      <c r="BI276" s="137">
        <f aca="true" t="shared" si="68" ref="BI276:BI291">IF(N276="nulová",J276,0)</f>
        <v>0</v>
      </c>
      <c r="BJ276" s="14" t="s">
        <v>79</v>
      </c>
      <c r="BK276" s="137">
        <f aca="true" t="shared" si="69" ref="BK276:BK291">ROUND(I276*H276,2)</f>
        <v>0</v>
      </c>
      <c r="BL276" s="14" t="s">
        <v>571</v>
      </c>
      <c r="BM276" s="136" t="s">
        <v>610</v>
      </c>
    </row>
    <row r="277" spans="2:65" s="1" customFormat="1" ht="36" customHeight="1">
      <c r="B277" s="125"/>
      <c r="C277" s="126" t="s">
        <v>611</v>
      </c>
      <c r="D277" s="126" t="s">
        <v>126</v>
      </c>
      <c r="E277" s="127" t="s">
        <v>612</v>
      </c>
      <c r="F277" s="128" t="s">
        <v>613</v>
      </c>
      <c r="G277" s="129" t="s">
        <v>174</v>
      </c>
      <c r="H277" s="130">
        <v>1</v>
      </c>
      <c r="I277" s="131"/>
      <c r="J277" s="131">
        <f t="shared" si="60"/>
        <v>0</v>
      </c>
      <c r="K277" s="128" t="s">
        <v>1</v>
      </c>
      <c r="L277" s="26"/>
      <c r="M277" s="132" t="s">
        <v>1</v>
      </c>
      <c r="N277" s="133" t="s">
        <v>36</v>
      </c>
      <c r="O277" s="134">
        <v>0</v>
      </c>
      <c r="P277" s="134">
        <f t="shared" si="61"/>
        <v>0</v>
      </c>
      <c r="Q277" s="134">
        <v>0</v>
      </c>
      <c r="R277" s="134">
        <f t="shared" si="62"/>
        <v>0</v>
      </c>
      <c r="S277" s="134">
        <v>0</v>
      </c>
      <c r="T277" s="135">
        <f t="shared" si="63"/>
        <v>0</v>
      </c>
      <c r="AR277" s="136" t="s">
        <v>571</v>
      </c>
      <c r="AT277" s="136" t="s">
        <v>126</v>
      </c>
      <c r="AU277" s="136" t="s">
        <v>79</v>
      </c>
      <c r="AY277" s="14" t="s">
        <v>124</v>
      </c>
      <c r="BE277" s="137">
        <f t="shared" si="64"/>
        <v>0</v>
      </c>
      <c r="BF277" s="137">
        <f t="shared" si="65"/>
        <v>0</v>
      </c>
      <c r="BG277" s="137">
        <f t="shared" si="66"/>
        <v>0</v>
      </c>
      <c r="BH277" s="137">
        <f t="shared" si="67"/>
        <v>0</v>
      </c>
      <c r="BI277" s="137">
        <f t="shared" si="68"/>
        <v>0</v>
      </c>
      <c r="BJ277" s="14" t="s">
        <v>79</v>
      </c>
      <c r="BK277" s="137">
        <f t="shared" si="69"/>
        <v>0</v>
      </c>
      <c r="BL277" s="14" t="s">
        <v>571</v>
      </c>
      <c r="BM277" s="136" t="s">
        <v>614</v>
      </c>
    </row>
    <row r="278" spans="2:65" s="1" customFormat="1" ht="36" customHeight="1">
      <c r="B278" s="125"/>
      <c r="C278" s="126" t="s">
        <v>615</v>
      </c>
      <c r="D278" s="126" t="s">
        <v>126</v>
      </c>
      <c r="E278" s="127" t="s">
        <v>616</v>
      </c>
      <c r="F278" s="128" t="s">
        <v>617</v>
      </c>
      <c r="G278" s="129" t="s">
        <v>174</v>
      </c>
      <c r="H278" s="130">
        <v>1</v>
      </c>
      <c r="I278" s="131"/>
      <c r="J278" s="131">
        <f t="shared" si="60"/>
        <v>0</v>
      </c>
      <c r="K278" s="128" t="s">
        <v>1</v>
      </c>
      <c r="L278" s="26"/>
      <c r="M278" s="132" t="s">
        <v>1</v>
      </c>
      <c r="N278" s="133" t="s">
        <v>36</v>
      </c>
      <c r="O278" s="134">
        <v>0</v>
      </c>
      <c r="P278" s="134">
        <f t="shared" si="61"/>
        <v>0</v>
      </c>
      <c r="Q278" s="134">
        <v>0</v>
      </c>
      <c r="R278" s="134">
        <f t="shared" si="62"/>
        <v>0</v>
      </c>
      <c r="S278" s="134">
        <v>0</v>
      </c>
      <c r="T278" s="135">
        <f t="shared" si="63"/>
        <v>0</v>
      </c>
      <c r="AR278" s="136" t="s">
        <v>571</v>
      </c>
      <c r="AT278" s="136" t="s">
        <v>126</v>
      </c>
      <c r="AU278" s="136" t="s">
        <v>79</v>
      </c>
      <c r="AY278" s="14" t="s">
        <v>124</v>
      </c>
      <c r="BE278" s="137">
        <f t="shared" si="64"/>
        <v>0</v>
      </c>
      <c r="BF278" s="137">
        <f t="shared" si="65"/>
        <v>0</v>
      </c>
      <c r="BG278" s="137">
        <f t="shared" si="66"/>
        <v>0</v>
      </c>
      <c r="BH278" s="137">
        <f t="shared" si="67"/>
        <v>0</v>
      </c>
      <c r="BI278" s="137">
        <f t="shared" si="68"/>
        <v>0</v>
      </c>
      <c r="BJ278" s="14" t="s">
        <v>79</v>
      </c>
      <c r="BK278" s="137">
        <f t="shared" si="69"/>
        <v>0</v>
      </c>
      <c r="BL278" s="14" t="s">
        <v>571</v>
      </c>
      <c r="BM278" s="136" t="s">
        <v>618</v>
      </c>
    </row>
    <row r="279" spans="2:65" s="1" customFormat="1" ht="24" customHeight="1">
      <c r="B279" s="125"/>
      <c r="C279" s="126" t="s">
        <v>619</v>
      </c>
      <c r="D279" s="126" t="s">
        <v>126</v>
      </c>
      <c r="E279" s="127" t="s">
        <v>620</v>
      </c>
      <c r="F279" s="128" t="s">
        <v>621</v>
      </c>
      <c r="G279" s="129" t="s">
        <v>497</v>
      </c>
      <c r="H279" s="130">
        <v>24</v>
      </c>
      <c r="I279" s="131"/>
      <c r="J279" s="131">
        <f t="shared" si="60"/>
        <v>0</v>
      </c>
      <c r="K279" s="128" t="s">
        <v>1</v>
      </c>
      <c r="L279" s="26"/>
      <c r="M279" s="132" t="s">
        <v>1</v>
      </c>
      <c r="N279" s="133" t="s">
        <v>36</v>
      </c>
      <c r="O279" s="134">
        <v>0</v>
      </c>
      <c r="P279" s="134">
        <f t="shared" si="61"/>
        <v>0</v>
      </c>
      <c r="Q279" s="134">
        <v>0</v>
      </c>
      <c r="R279" s="134">
        <f t="shared" si="62"/>
        <v>0</v>
      </c>
      <c r="S279" s="134">
        <v>0</v>
      </c>
      <c r="T279" s="135">
        <f t="shared" si="63"/>
        <v>0</v>
      </c>
      <c r="AR279" s="136" t="s">
        <v>571</v>
      </c>
      <c r="AT279" s="136" t="s">
        <v>126</v>
      </c>
      <c r="AU279" s="136" t="s">
        <v>79</v>
      </c>
      <c r="AY279" s="14" t="s">
        <v>124</v>
      </c>
      <c r="BE279" s="137">
        <f t="shared" si="64"/>
        <v>0</v>
      </c>
      <c r="BF279" s="137">
        <f t="shared" si="65"/>
        <v>0</v>
      </c>
      <c r="BG279" s="137">
        <f t="shared" si="66"/>
        <v>0</v>
      </c>
      <c r="BH279" s="137">
        <f t="shared" si="67"/>
        <v>0</v>
      </c>
      <c r="BI279" s="137">
        <f t="shared" si="68"/>
        <v>0</v>
      </c>
      <c r="BJ279" s="14" t="s">
        <v>79</v>
      </c>
      <c r="BK279" s="137">
        <f t="shared" si="69"/>
        <v>0</v>
      </c>
      <c r="BL279" s="14" t="s">
        <v>571</v>
      </c>
      <c r="BM279" s="136" t="s">
        <v>622</v>
      </c>
    </row>
    <row r="280" spans="2:65" s="1" customFormat="1" ht="24" customHeight="1">
      <c r="B280" s="125"/>
      <c r="C280" s="126" t="s">
        <v>623</v>
      </c>
      <c r="D280" s="126" t="s">
        <v>126</v>
      </c>
      <c r="E280" s="127" t="s">
        <v>624</v>
      </c>
      <c r="F280" s="128" t="s">
        <v>625</v>
      </c>
      <c r="G280" s="129" t="s">
        <v>497</v>
      </c>
      <c r="H280" s="130">
        <v>16</v>
      </c>
      <c r="I280" s="131"/>
      <c r="J280" s="131">
        <f t="shared" si="60"/>
        <v>0</v>
      </c>
      <c r="K280" s="128" t="s">
        <v>1</v>
      </c>
      <c r="L280" s="26"/>
      <c r="M280" s="132" t="s">
        <v>1</v>
      </c>
      <c r="N280" s="133" t="s">
        <v>36</v>
      </c>
      <c r="O280" s="134">
        <v>0</v>
      </c>
      <c r="P280" s="134">
        <f t="shared" si="61"/>
        <v>0</v>
      </c>
      <c r="Q280" s="134">
        <v>0</v>
      </c>
      <c r="R280" s="134">
        <f t="shared" si="62"/>
        <v>0</v>
      </c>
      <c r="S280" s="134">
        <v>0</v>
      </c>
      <c r="T280" s="135">
        <f t="shared" si="63"/>
        <v>0</v>
      </c>
      <c r="AR280" s="136" t="s">
        <v>571</v>
      </c>
      <c r="AT280" s="136" t="s">
        <v>126</v>
      </c>
      <c r="AU280" s="136" t="s">
        <v>79</v>
      </c>
      <c r="AY280" s="14" t="s">
        <v>124</v>
      </c>
      <c r="BE280" s="137">
        <f t="shared" si="64"/>
        <v>0</v>
      </c>
      <c r="BF280" s="137">
        <f t="shared" si="65"/>
        <v>0</v>
      </c>
      <c r="BG280" s="137">
        <f t="shared" si="66"/>
        <v>0</v>
      </c>
      <c r="BH280" s="137">
        <f t="shared" si="67"/>
        <v>0</v>
      </c>
      <c r="BI280" s="137">
        <f t="shared" si="68"/>
        <v>0</v>
      </c>
      <c r="BJ280" s="14" t="s">
        <v>79</v>
      </c>
      <c r="BK280" s="137">
        <f t="shared" si="69"/>
        <v>0</v>
      </c>
      <c r="BL280" s="14" t="s">
        <v>571</v>
      </c>
      <c r="BM280" s="136" t="s">
        <v>626</v>
      </c>
    </row>
    <row r="281" spans="2:65" s="1" customFormat="1" ht="16.5" customHeight="1">
      <c r="B281" s="125"/>
      <c r="C281" s="126" t="s">
        <v>627</v>
      </c>
      <c r="D281" s="126" t="s">
        <v>126</v>
      </c>
      <c r="E281" s="127" t="s">
        <v>628</v>
      </c>
      <c r="F281" s="128" t="s">
        <v>629</v>
      </c>
      <c r="G281" s="129" t="s">
        <v>174</v>
      </c>
      <c r="H281" s="130">
        <v>1</v>
      </c>
      <c r="I281" s="131"/>
      <c r="J281" s="131">
        <f t="shared" si="60"/>
        <v>0</v>
      </c>
      <c r="K281" s="128" t="s">
        <v>1</v>
      </c>
      <c r="L281" s="26"/>
      <c r="M281" s="132" t="s">
        <v>1</v>
      </c>
      <c r="N281" s="133" t="s">
        <v>36</v>
      </c>
      <c r="O281" s="134">
        <v>0</v>
      </c>
      <c r="P281" s="134">
        <f t="shared" si="61"/>
        <v>0</v>
      </c>
      <c r="Q281" s="134">
        <v>0</v>
      </c>
      <c r="R281" s="134">
        <f t="shared" si="62"/>
        <v>0</v>
      </c>
      <c r="S281" s="134">
        <v>0</v>
      </c>
      <c r="T281" s="135">
        <f t="shared" si="63"/>
        <v>0</v>
      </c>
      <c r="AR281" s="136" t="s">
        <v>571</v>
      </c>
      <c r="AT281" s="136" t="s">
        <v>126</v>
      </c>
      <c r="AU281" s="136" t="s">
        <v>79</v>
      </c>
      <c r="AY281" s="14" t="s">
        <v>124</v>
      </c>
      <c r="BE281" s="137">
        <f t="shared" si="64"/>
        <v>0</v>
      </c>
      <c r="BF281" s="137">
        <f t="shared" si="65"/>
        <v>0</v>
      </c>
      <c r="BG281" s="137">
        <f t="shared" si="66"/>
        <v>0</v>
      </c>
      <c r="BH281" s="137">
        <f t="shared" si="67"/>
        <v>0</v>
      </c>
      <c r="BI281" s="137">
        <f t="shared" si="68"/>
        <v>0</v>
      </c>
      <c r="BJ281" s="14" t="s">
        <v>79</v>
      </c>
      <c r="BK281" s="137">
        <f t="shared" si="69"/>
        <v>0</v>
      </c>
      <c r="BL281" s="14" t="s">
        <v>571</v>
      </c>
      <c r="BM281" s="136" t="s">
        <v>630</v>
      </c>
    </row>
    <row r="282" spans="2:65" s="1" customFormat="1" ht="16.5" customHeight="1">
      <c r="B282" s="125"/>
      <c r="C282" s="126" t="s">
        <v>631</v>
      </c>
      <c r="D282" s="126" t="s">
        <v>126</v>
      </c>
      <c r="E282" s="127" t="s">
        <v>632</v>
      </c>
      <c r="F282" s="128" t="s">
        <v>633</v>
      </c>
      <c r="G282" s="129" t="s">
        <v>174</v>
      </c>
      <c r="H282" s="130">
        <v>1</v>
      </c>
      <c r="I282" s="131"/>
      <c r="J282" s="131">
        <f t="shared" si="60"/>
        <v>0</v>
      </c>
      <c r="K282" s="128" t="s">
        <v>1</v>
      </c>
      <c r="L282" s="26"/>
      <c r="M282" s="132" t="s">
        <v>1</v>
      </c>
      <c r="N282" s="133" t="s">
        <v>36</v>
      </c>
      <c r="O282" s="134">
        <v>0</v>
      </c>
      <c r="P282" s="134">
        <f t="shared" si="61"/>
        <v>0</v>
      </c>
      <c r="Q282" s="134">
        <v>0</v>
      </c>
      <c r="R282" s="134">
        <f t="shared" si="62"/>
        <v>0</v>
      </c>
      <c r="S282" s="134">
        <v>0</v>
      </c>
      <c r="T282" s="135">
        <f t="shared" si="63"/>
        <v>0</v>
      </c>
      <c r="AR282" s="136" t="s">
        <v>571</v>
      </c>
      <c r="AT282" s="136" t="s">
        <v>126</v>
      </c>
      <c r="AU282" s="136" t="s">
        <v>79</v>
      </c>
      <c r="AY282" s="14" t="s">
        <v>124</v>
      </c>
      <c r="BE282" s="137">
        <f t="shared" si="64"/>
        <v>0</v>
      </c>
      <c r="BF282" s="137">
        <f t="shared" si="65"/>
        <v>0</v>
      </c>
      <c r="BG282" s="137">
        <f t="shared" si="66"/>
        <v>0</v>
      </c>
      <c r="BH282" s="137">
        <f t="shared" si="67"/>
        <v>0</v>
      </c>
      <c r="BI282" s="137">
        <f t="shared" si="68"/>
        <v>0</v>
      </c>
      <c r="BJ282" s="14" t="s">
        <v>79</v>
      </c>
      <c r="BK282" s="137">
        <f t="shared" si="69"/>
        <v>0</v>
      </c>
      <c r="BL282" s="14" t="s">
        <v>571</v>
      </c>
      <c r="BM282" s="136" t="s">
        <v>634</v>
      </c>
    </row>
    <row r="283" spans="2:65" s="1" customFormat="1" ht="16.5" customHeight="1">
      <c r="B283" s="125"/>
      <c r="C283" s="126" t="s">
        <v>635</v>
      </c>
      <c r="D283" s="126" t="s">
        <v>126</v>
      </c>
      <c r="E283" s="127" t="s">
        <v>636</v>
      </c>
      <c r="F283" s="128" t="s">
        <v>637</v>
      </c>
      <c r="G283" s="129" t="s">
        <v>174</v>
      </c>
      <c r="H283" s="130">
        <v>1</v>
      </c>
      <c r="I283" s="131"/>
      <c r="J283" s="131">
        <f t="shared" si="60"/>
        <v>0</v>
      </c>
      <c r="K283" s="128" t="s">
        <v>1</v>
      </c>
      <c r="L283" s="26"/>
      <c r="M283" s="132" t="s">
        <v>1</v>
      </c>
      <c r="N283" s="133" t="s">
        <v>36</v>
      </c>
      <c r="O283" s="134">
        <v>0</v>
      </c>
      <c r="P283" s="134">
        <f t="shared" si="61"/>
        <v>0</v>
      </c>
      <c r="Q283" s="134">
        <v>0</v>
      </c>
      <c r="R283" s="134">
        <f t="shared" si="62"/>
        <v>0</v>
      </c>
      <c r="S283" s="134">
        <v>0</v>
      </c>
      <c r="T283" s="135">
        <f t="shared" si="63"/>
        <v>0</v>
      </c>
      <c r="AR283" s="136" t="s">
        <v>571</v>
      </c>
      <c r="AT283" s="136" t="s">
        <v>126</v>
      </c>
      <c r="AU283" s="136" t="s">
        <v>79</v>
      </c>
      <c r="AY283" s="14" t="s">
        <v>124</v>
      </c>
      <c r="BE283" s="137">
        <f t="shared" si="64"/>
        <v>0</v>
      </c>
      <c r="BF283" s="137">
        <f t="shared" si="65"/>
        <v>0</v>
      </c>
      <c r="BG283" s="137">
        <f t="shared" si="66"/>
        <v>0</v>
      </c>
      <c r="BH283" s="137">
        <f t="shared" si="67"/>
        <v>0</v>
      </c>
      <c r="BI283" s="137">
        <f t="shared" si="68"/>
        <v>0</v>
      </c>
      <c r="BJ283" s="14" t="s">
        <v>79</v>
      </c>
      <c r="BK283" s="137">
        <f t="shared" si="69"/>
        <v>0</v>
      </c>
      <c r="BL283" s="14" t="s">
        <v>571</v>
      </c>
      <c r="BM283" s="136" t="s">
        <v>638</v>
      </c>
    </row>
    <row r="284" spans="2:65" s="1" customFormat="1" ht="16.5" customHeight="1">
      <c r="B284" s="125"/>
      <c r="C284" s="126" t="s">
        <v>639</v>
      </c>
      <c r="D284" s="126" t="s">
        <v>126</v>
      </c>
      <c r="E284" s="127" t="s">
        <v>640</v>
      </c>
      <c r="F284" s="128" t="s">
        <v>641</v>
      </c>
      <c r="G284" s="129" t="s">
        <v>135</v>
      </c>
      <c r="H284" s="130">
        <v>2.5</v>
      </c>
      <c r="I284" s="131"/>
      <c r="J284" s="131">
        <f t="shared" si="60"/>
        <v>0</v>
      </c>
      <c r="K284" s="128" t="s">
        <v>1</v>
      </c>
      <c r="L284" s="26"/>
      <c r="M284" s="132" t="s">
        <v>1</v>
      </c>
      <c r="N284" s="133" t="s">
        <v>36</v>
      </c>
      <c r="O284" s="134">
        <v>0</v>
      </c>
      <c r="P284" s="134">
        <f t="shared" si="61"/>
        <v>0</v>
      </c>
      <c r="Q284" s="134">
        <v>0</v>
      </c>
      <c r="R284" s="134">
        <f t="shared" si="62"/>
        <v>0</v>
      </c>
      <c r="S284" s="134">
        <v>0</v>
      </c>
      <c r="T284" s="135">
        <f t="shared" si="63"/>
        <v>0</v>
      </c>
      <c r="AR284" s="136" t="s">
        <v>571</v>
      </c>
      <c r="AT284" s="136" t="s">
        <v>126</v>
      </c>
      <c r="AU284" s="136" t="s">
        <v>79</v>
      </c>
      <c r="AY284" s="14" t="s">
        <v>124</v>
      </c>
      <c r="BE284" s="137">
        <f t="shared" si="64"/>
        <v>0</v>
      </c>
      <c r="BF284" s="137">
        <f t="shared" si="65"/>
        <v>0</v>
      </c>
      <c r="BG284" s="137">
        <f t="shared" si="66"/>
        <v>0</v>
      </c>
      <c r="BH284" s="137">
        <f t="shared" si="67"/>
        <v>0</v>
      </c>
      <c r="BI284" s="137">
        <f t="shared" si="68"/>
        <v>0</v>
      </c>
      <c r="BJ284" s="14" t="s">
        <v>79</v>
      </c>
      <c r="BK284" s="137">
        <f t="shared" si="69"/>
        <v>0</v>
      </c>
      <c r="BL284" s="14" t="s">
        <v>571</v>
      </c>
      <c r="BM284" s="136" t="s">
        <v>642</v>
      </c>
    </row>
    <row r="285" spans="2:65" s="1" customFormat="1" ht="24" customHeight="1">
      <c r="B285" s="125"/>
      <c r="C285" s="126" t="s">
        <v>643</v>
      </c>
      <c r="D285" s="126" t="s">
        <v>126</v>
      </c>
      <c r="E285" s="127" t="s">
        <v>644</v>
      </c>
      <c r="F285" s="128" t="s">
        <v>645</v>
      </c>
      <c r="G285" s="129" t="s">
        <v>174</v>
      </c>
      <c r="H285" s="130">
        <v>1</v>
      </c>
      <c r="I285" s="131"/>
      <c r="J285" s="131">
        <f t="shared" si="60"/>
        <v>0</v>
      </c>
      <c r="K285" s="128" t="s">
        <v>1</v>
      </c>
      <c r="L285" s="26"/>
      <c r="M285" s="132" t="s">
        <v>1</v>
      </c>
      <c r="N285" s="133" t="s">
        <v>36</v>
      </c>
      <c r="O285" s="134">
        <v>0</v>
      </c>
      <c r="P285" s="134">
        <f t="shared" si="61"/>
        <v>0</v>
      </c>
      <c r="Q285" s="134">
        <v>0</v>
      </c>
      <c r="R285" s="134">
        <f t="shared" si="62"/>
        <v>0</v>
      </c>
      <c r="S285" s="134">
        <v>0</v>
      </c>
      <c r="T285" s="135">
        <f t="shared" si="63"/>
        <v>0</v>
      </c>
      <c r="AR285" s="136" t="s">
        <v>571</v>
      </c>
      <c r="AT285" s="136" t="s">
        <v>126</v>
      </c>
      <c r="AU285" s="136" t="s">
        <v>79</v>
      </c>
      <c r="AY285" s="14" t="s">
        <v>124</v>
      </c>
      <c r="BE285" s="137">
        <f t="shared" si="64"/>
        <v>0</v>
      </c>
      <c r="BF285" s="137">
        <f t="shared" si="65"/>
        <v>0</v>
      </c>
      <c r="BG285" s="137">
        <f t="shared" si="66"/>
        <v>0</v>
      </c>
      <c r="BH285" s="137">
        <f t="shared" si="67"/>
        <v>0</v>
      </c>
      <c r="BI285" s="137">
        <f t="shared" si="68"/>
        <v>0</v>
      </c>
      <c r="BJ285" s="14" t="s">
        <v>79</v>
      </c>
      <c r="BK285" s="137">
        <f t="shared" si="69"/>
        <v>0</v>
      </c>
      <c r="BL285" s="14" t="s">
        <v>571</v>
      </c>
      <c r="BM285" s="136" t="s">
        <v>646</v>
      </c>
    </row>
    <row r="286" spans="2:65" s="1" customFormat="1" ht="16.5" customHeight="1">
      <c r="B286" s="125"/>
      <c r="C286" s="126" t="s">
        <v>647</v>
      </c>
      <c r="D286" s="126" t="s">
        <v>126</v>
      </c>
      <c r="E286" s="127" t="s">
        <v>648</v>
      </c>
      <c r="F286" s="128" t="s">
        <v>649</v>
      </c>
      <c r="G286" s="129" t="s">
        <v>174</v>
      </c>
      <c r="H286" s="130">
        <v>1</v>
      </c>
      <c r="I286" s="131"/>
      <c r="J286" s="131">
        <f t="shared" si="60"/>
        <v>0</v>
      </c>
      <c r="K286" s="128" t="s">
        <v>1</v>
      </c>
      <c r="L286" s="26"/>
      <c r="M286" s="132" t="s">
        <v>1</v>
      </c>
      <c r="N286" s="133" t="s">
        <v>36</v>
      </c>
      <c r="O286" s="134">
        <v>0</v>
      </c>
      <c r="P286" s="134">
        <f t="shared" si="61"/>
        <v>0</v>
      </c>
      <c r="Q286" s="134">
        <v>0</v>
      </c>
      <c r="R286" s="134">
        <f t="shared" si="62"/>
        <v>0</v>
      </c>
      <c r="S286" s="134">
        <v>0</v>
      </c>
      <c r="T286" s="135">
        <f t="shared" si="63"/>
        <v>0</v>
      </c>
      <c r="AR286" s="136" t="s">
        <v>571</v>
      </c>
      <c r="AT286" s="136" t="s">
        <v>126</v>
      </c>
      <c r="AU286" s="136" t="s">
        <v>79</v>
      </c>
      <c r="AY286" s="14" t="s">
        <v>124</v>
      </c>
      <c r="BE286" s="137">
        <f t="shared" si="64"/>
        <v>0</v>
      </c>
      <c r="BF286" s="137">
        <f t="shared" si="65"/>
        <v>0</v>
      </c>
      <c r="BG286" s="137">
        <f t="shared" si="66"/>
        <v>0</v>
      </c>
      <c r="BH286" s="137">
        <f t="shared" si="67"/>
        <v>0</v>
      </c>
      <c r="BI286" s="137">
        <f t="shared" si="68"/>
        <v>0</v>
      </c>
      <c r="BJ286" s="14" t="s">
        <v>79</v>
      </c>
      <c r="BK286" s="137">
        <f t="shared" si="69"/>
        <v>0</v>
      </c>
      <c r="BL286" s="14" t="s">
        <v>571</v>
      </c>
      <c r="BM286" s="136" t="s">
        <v>650</v>
      </c>
    </row>
    <row r="287" spans="2:65" s="1" customFormat="1" ht="24" customHeight="1">
      <c r="B287" s="125"/>
      <c r="C287" s="126" t="s">
        <v>651</v>
      </c>
      <c r="D287" s="126" t="s">
        <v>126</v>
      </c>
      <c r="E287" s="127" t="s">
        <v>652</v>
      </c>
      <c r="F287" s="128" t="s">
        <v>653</v>
      </c>
      <c r="G287" s="129" t="s">
        <v>174</v>
      </c>
      <c r="H287" s="130">
        <v>1</v>
      </c>
      <c r="I287" s="131"/>
      <c r="J287" s="131">
        <f t="shared" si="60"/>
        <v>0</v>
      </c>
      <c r="K287" s="128" t="s">
        <v>1</v>
      </c>
      <c r="L287" s="26"/>
      <c r="M287" s="132" t="s">
        <v>1</v>
      </c>
      <c r="N287" s="133" t="s">
        <v>36</v>
      </c>
      <c r="O287" s="134">
        <v>0</v>
      </c>
      <c r="P287" s="134">
        <f t="shared" si="61"/>
        <v>0</v>
      </c>
      <c r="Q287" s="134">
        <v>0</v>
      </c>
      <c r="R287" s="134">
        <f t="shared" si="62"/>
        <v>0</v>
      </c>
      <c r="S287" s="134">
        <v>0</v>
      </c>
      <c r="T287" s="135">
        <f t="shared" si="63"/>
        <v>0</v>
      </c>
      <c r="AR287" s="136" t="s">
        <v>571</v>
      </c>
      <c r="AT287" s="136" t="s">
        <v>126</v>
      </c>
      <c r="AU287" s="136" t="s">
        <v>79</v>
      </c>
      <c r="AY287" s="14" t="s">
        <v>124</v>
      </c>
      <c r="BE287" s="137">
        <f t="shared" si="64"/>
        <v>0</v>
      </c>
      <c r="BF287" s="137">
        <f t="shared" si="65"/>
        <v>0</v>
      </c>
      <c r="BG287" s="137">
        <f t="shared" si="66"/>
        <v>0</v>
      </c>
      <c r="BH287" s="137">
        <f t="shared" si="67"/>
        <v>0</v>
      </c>
      <c r="BI287" s="137">
        <f t="shared" si="68"/>
        <v>0</v>
      </c>
      <c r="BJ287" s="14" t="s">
        <v>79</v>
      </c>
      <c r="BK287" s="137">
        <f t="shared" si="69"/>
        <v>0</v>
      </c>
      <c r="BL287" s="14" t="s">
        <v>571</v>
      </c>
      <c r="BM287" s="136" t="s">
        <v>654</v>
      </c>
    </row>
    <row r="288" spans="2:65" s="1" customFormat="1" ht="16.5" customHeight="1">
      <c r="B288" s="125"/>
      <c r="C288" s="126" t="s">
        <v>655</v>
      </c>
      <c r="D288" s="126" t="s">
        <v>126</v>
      </c>
      <c r="E288" s="127" t="s">
        <v>656</v>
      </c>
      <c r="F288" s="128" t="s">
        <v>657</v>
      </c>
      <c r="G288" s="129" t="s">
        <v>184</v>
      </c>
      <c r="H288" s="130">
        <v>180</v>
      </c>
      <c r="I288" s="131"/>
      <c r="J288" s="131">
        <f t="shared" si="60"/>
        <v>0</v>
      </c>
      <c r="K288" s="128" t="s">
        <v>1</v>
      </c>
      <c r="L288" s="26"/>
      <c r="M288" s="132" t="s">
        <v>1</v>
      </c>
      <c r="N288" s="133" t="s">
        <v>36</v>
      </c>
      <c r="O288" s="134">
        <v>0</v>
      </c>
      <c r="P288" s="134">
        <f t="shared" si="61"/>
        <v>0</v>
      </c>
      <c r="Q288" s="134">
        <v>0</v>
      </c>
      <c r="R288" s="134">
        <f t="shared" si="62"/>
        <v>0</v>
      </c>
      <c r="S288" s="134">
        <v>0</v>
      </c>
      <c r="T288" s="135">
        <f t="shared" si="63"/>
        <v>0</v>
      </c>
      <c r="AR288" s="136" t="s">
        <v>571</v>
      </c>
      <c r="AT288" s="136" t="s">
        <v>126</v>
      </c>
      <c r="AU288" s="136" t="s">
        <v>79</v>
      </c>
      <c r="AY288" s="14" t="s">
        <v>124</v>
      </c>
      <c r="BE288" s="137">
        <f t="shared" si="64"/>
        <v>0</v>
      </c>
      <c r="BF288" s="137">
        <f t="shared" si="65"/>
        <v>0</v>
      </c>
      <c r="BG288" s="137">
        <f t="shared" si="66"/>
        <v>0</v>
      </c>
      <c r="BH288" s="137">
        <f t="shared" si="67"/>
        <v>0</v>
      </c>
      <c r="BI288" s="137">
        <f t="shared" si="68"/>
        <v>0</v>
      </c>
      <c r="BJ288" s="14" t="s">
        <v>79</v>
      </c>
      <c r="BK288" s="137">
        <f t="shared" si="69"/>
        <v>0</v>
      </c>
      <c r="BL288" s="14" t="s">
        <v>571</v>
      </c>
      <c r="BM288" s="136" t="s">
        <v>658</v>
      </c>
    </row>
    <row r="289" spans="2:65" s="1" customFormat="1" ht="24" customHeight="1">
      <c r="B289" s="125"/>
      <c r="C289" s="126" t="s">
        <v>659</v>
      </c>
      <c r="D289" s="126" t="s">
        <v>126</v>
      </c>
      <c r="E289" s="127" t="s">
        <v>660</v>
      </c>
      <c r="F289" s="128" t="s">
        <v>661</v>
      </c>
      <c r="G289" s="129" t="s">
        <v>184</v>
      </c>
      <c r="H289" s="130">
        <v>240</v>
      </c>
      <c r="I289" s="131"/>
      <c r="J289" s="131">
        <f t="shared" si="60"/>
        <v>0</v>
      </c>
      <c r="K289" s="128" t="s">
        <v>1</v>
      </c>
      <c r="L289" s="26"/>
      <c r="M289" s="132" t="s">
        <v>1</v>
      </c>
      <c r="N289" s="133" t="s">
        <v>36</v>
      </c>
      <c r="O289" s="134">
        <v>0</v>
      </c>
      <c r="P289" s="134">
        <f t="shared" si="61"/>
        <v>0</v>
      </c>
      <c r="Q289" s="134">
        <v>0</v>
      </c>
      <c r="R289" s="134">
        <f t="shared" si="62"/>
        <v>0</v>
      </c>
      <c r="S289" s="134">
        <v>0</v>
      </c>
      <c r="T289" s="135">
        <f t="shared" si="63"/>
        <v>0</v>
      </c>
      <c r="AR289" s="136" t="s">
        <v>571</v>
      </c>
      <c r="AT289" s="136" t="s">
        <v>126</v>
      </c>
      <c r="AU289" s="136" t="s">
        <v>79</v>
      </c>
      <c r="AY289" s="14" t="s">
        <v>124</v>
      </c>
      <c r="BE289" s="137">
        <f t="shared" si="64"/>
        <v>0</v>
      </c>
      <c r="BF289" s="137">
        <f t="shared" si="65"/>
        <v>0</v>
      </c>
      <c r="BG289" s="137">
        <f t="shared" si="66"/>
        <v>0</v>
      </c>
      <c r="BH289" s="137">
        <f t="shared" si="67"/>
        <v>0</v>
      </c>
      <c r="BI289" s="137">
        <f t="shared" si="68"/>
        <v>0</v>
      </c>
      <c r="BJ289" s="14" t="s">
        <v>79</v>
      </c>
      <c r="BK289" s="137">
        <f t="shared" si="69"/>
        <v>0</v>
      </c>
      <c r="BL289" s="14" t="s">
        <v>571</v>
      </c>
      <c r="BM289" s="136" t="s">
        <v>662</v>
      </c>
    </row>
    <row r="290" spans="2:65" s="1" customFormat="1" ht="24" customHeight="1">
      <c r="B290" s="125"/>
      <c r="C290" s="126" t="s">
        <v>663</v>
      </c>
      <c r="D290" s="126" t="s">
        <v>126</v>
      </c>
      <c r="E290" s="127" t="s">
        <v>664</v>
      </c>
      <c r="F290" s="128" t="s">
        <v>665</v>
      </c>
      <c r="G290" s="129" t="s">
        <v>666</v>
      </c>
      <c r="H290" s="130">
        <v>150</v>
      </c>
      <c r="I290" s="131"/>
      <c r="J290" s="131">
        <f t="shared" si="60"/>
        <v>0</v>
      </c>
      <c r="K290" s="128" t="s">
        <v>1</v>
      </c>
      <c r="L290" s="26"/>
      <c r="M290" s="132" t="s">
        <v>1</v>
      </c>
      <c r="N290" s="133" t="s">
        <v>36</v>
      </c>
      <c r="O290" s="134">
        <v>0</v>
      </c>
      <c r="P290" s="134">
        <f t="shared" si="61"/>
        <v>0</v>
      </c>
      <c r="Q290" s="134">
        <v>0</v>
      </c>
      <c r="R290" s="134">
        <f t="shared" si="62"/>
        <v>0</v>
      </c>
      <c r="S290" s="134">
        <v>0</v>
      </c>
      <c r="T290" s="135">
        <f t="shared" si="63"/>
        <v>0</v>
      </c>
      <c r="AR290" s="136" t="s">
        <v>571</v>
      </c>
      <c r="AT290" s="136" t="s">
        <v>126</v>
      </c>
      <c r="AU290" s="136" t="s">
        <v>79</v>
      </c>
      <c r="AY290" s="14" t="s">
        <v>124</v>
      </c>
      <c r="BE290" s="137">
        <f t="shared" si="64"/>
        <v>0</v>
      </c>
      <c r="BF290" s="137">
        <f t="shared" si="65"/>
        <v>0</v>
      </c>
      <c r="BG290" s="137">
        <f t="shared" si="66"/>
        <v>0</v>
      </c>
      <c r="BH290" s="137">
        <f t="shared" si="67"/>
        <v>0</v>
      </c>
      <c r="BI290" s="137">
        <f t="shared" si="68"/>
        <v>0</v>
      </c>
      <c r="BJ290" s="14" t="s">
        <v>79</v>
      </c>
      <c r="BK290" s="137">
        <f t="shared" si="69"/>
        <v>0</v>
      </c>
      <c r="BL290" s="14" t="s">
        <v>571</v>
      </c>
      <c r="BM290" s="136" t="s">
        <v>667</v>
      </c>
    </row>
    <row r="291" spans="2:65" s="1" customFormat="1" ht="16.5" customHeight="1">
      <c r="B291" s="125"/>
      <c r="C291" s="126" t="s">
        <v>668</v>
      </c>
      <c r="D291" s="126" t="s">
        <v>126</v>
      </c>
      <c r="E291" s="127" t="s">
        <v>669</v>
      </c>
      <c r="F291" s="128" t="s">
        <v>670</v>
      </c>
      <c r="G291" s="129" t="s">
        <v>129</v>
      </c>
      <c r="H291" s="130">
        <v>2</v>
      </c>
      <c r="I291" s="131"/>
      <c r="J291" s="131">
        <f t="shared" si="60"/>
        <v>0</v>
      </c>
      <c r="K291" s="128" t="s">
        <v>1</v>
      </c>
      <c r="L291" s="26"/>
      <c r="M291" s="157" t="s">
        <v>1</v>
      </c>
      <c r="N291" s="158" t="s">
        <v>36</v>
      </c>
      <c r="O291" s="159">
        <v>0</v>
      </c>
      <c r="P291" s="159">
        <f t="shared" si="61"/>
        <v>0</v>
      </c>
      <c r="Q291" s="159">
        <v>0</v>
      </c>
      <c r="R291" s="159">
        <f t="shared" si="62"/>
        <v>0</v>
      </c>
      <c r="S291" s="159">
        <v>0</v>
      </c>
      <c r="T291" s="160">
        <f t="shared" si="63"/>
        <v>0</v>
      </c>
      <c r="AR291" s="136" t="s">
        <v>571</v>
      </c>
      <c r="AT291" s="136" t="s">
        <v>126</v>
      </c>
      <c r="AU291" s="136" t="s">
        <v>79</v>
      </c>
      <c r="AY291" s="14" t="s">
        <v>124</v>
      </c>
      <c r="BE291" s="137">
        <f t="shared" si="64"/>
        <v>0</v>
      </c>
      <c r="BF291" s="137">
        <f t="shared" si="65"/>
        <v>0</v>
      </c>
      <c r="BG291" s="137">
        <f t="shared" si="66"/>
        <v>0</v>
      </c>
      <c r="BH291" s="137">
        <f t="shared" si="67"/>
        <v>0</v>
      </c>
      <c r="BI291" s="137">
        <f t="shared" si="68"/>
        <v>0</v>
      </c>
      <c r="BJ291" s="14" t="s">
        <v>79</v>
      </c>
      <c r="BK291" s="137">
        <f t="shared" si="69"/>
        <v>0</v>
      </c>
      <c r="BL291" s="14" t="s">
        <v>571</v>
      </c>
      <c r="BM291" s="136" t="s">
        <v>671</v>
      </c>
    </row>
    <row r="292" spans="2:12" s="1" customFormat="1" ht="6.95" customHeight="1">
      <c r="B292" s="38"/>
      <c r="C292" s="39"/>
      <c r="D292" s="39"/>
      <c r="E292" s="39"/>
      <c r="F292" s="39"/>
      <c r="G292" s="39"/>
      <c r="H292" s="39"/>
      <c r="I292" s="39"/>
      <c r="J292" s="39"/>
      <c r="K292" s="39"/>
      <c r="L292" s="26"/>
    </row>
  </sheetData>
  <autoFilter ref="C134:K291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DELL\Ondra</dc:creator>
  <cp:keywords/>
  <dc:description/>
  <cp:lastModifiedBy>Jana Adamcová</cp:lastModifiedBy>
  <cp:lastPrinted>2019-06-28T11:50:53Z</cp:lastPrinted>
  <dcterms:created xsi:type="dcterms:W3CDTF">2019-06-28T11:47:31Z</dcterms:created>
  <dcterms:modified xsi:type="dcterms:W3CDTF">2020-02-17T09:13:03Z</dcterms:modified>
  <cp:category/>
  <cp:version/>
  <cp:contentType/>
  <cp:contentStatus/>
</cp:coreProperties>
</file>