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6" windowHeight="2964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práce'!$B$1:$N$19</definedName>
    <definedName name="_xlnm.Print_Area" localSheetId="0">'Souhrnný list'!$B$1:$H$13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<sst xmlns="http://schemas.openxmlformats.org/spreadsheetml/2006/main" count="83" uniqueCount="58">
  <si>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</si>
  <si>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</si>
  <si>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</si>
  <si>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</si>
  <si>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</si>
  <si>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</si>
  <si>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</si>
  <si>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</si>
  <si>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</si>
  <si>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</si>
  <si>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</si>
  <si>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</si>
  <si>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</si>
  <si>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</si>
  <si>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</si>
  <si>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</si>
  <si>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</si>
  <si>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</si>
  <si>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</si>
  <si>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</si>
  <si>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</si>
  <si>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</si>
  <si>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</si>
  <si>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</si>
  <si>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</si>
  <si>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</si>
  <si>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</si>
  <si>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</si>
  <si>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</si>
  <si>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</si>
  <si>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</si>
  <si>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</si>
  <si>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</si>
  <si>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</si>
  <si>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</si>
  <si>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</si>
  <si>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</si>
  <si>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</si>
  <si>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</si>
  <si>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</si>
  <si>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</si>
  <si>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</si>
  <si>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</si>
  <si>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</si>
  <si>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</si>
  <si>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</si>
  <si>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za servisní práce - hodinové sazby (při negarantovaném předpokladu 200 hodin)</t>
  </si>
  <si>
    <t>Cena za dopravu do místa požadovaného servisu a zpět (při negarantovaném předpokladu 8000 km)</t>
  </si>
  <si>
    <t>Cena bez DPH
za negarantovaný  počet hodin
[Kč/200 hod]</t>
  </si>
  <si>
    <t>Cena bez DPH
za negarantovaný  počet kilometrů
[Kč/8000 km]</t>
  </si>
  <si>
    <t>TP-5251a</t>
  </si>
  <si>
    <t xml:space="preserve">Vyplachovač a dezinfektor ložních mís termickou dezinfekcí - kapacita: 1 mísa s víkem a 1 džbán/bažant </t>
  </si>
  <si>
    <t>TP-5251b</t>
  </si>
  <si>
    <t>Vyplachovač a dezinfektor ložních mís termickou dezinfekcí - kapacita: 2 mísy s víkem + 4 urinální lahve/džbány</t>
  </si>
  <si>
    <t>Vyplachovače a dezinfektory ložních mís pro Oblastní nemocnici Náchod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</si>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</sst>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4" fontId="9" fillId="2" borderId="15" xfId="0" applyNumberFormat="1" applyFont="1" applyFill="1" applyBorder="1" applyAlignment="1">
      <alignment vertical="center"/>
    </xf>
    <xf numFmtId="1" fontId="4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vertical="center"/>
    </xf>
    <xf numFmtId="4" fontId="5" fillId="2" borderId="17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8" xfId="0" applyNumberFormat="1" applyFont="1" applyFill="1" applyBorder="1" applyAlignment="1">
      <alignment vertical="center"/>
    </xf>
    <xf numFmtId="0" fontId="13" fillId="5" borderId="19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14" fontId="3" fillId="2" borderId="18" xfId="0" applyNumberFormat="1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4" fontId="10" fillId="2" borderId="25" xfId="0" applyNumberFormat="1" applyFont="1" applyFill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23" xfId="0" applyNumberFormat="1" applyFont="1" applyFill="1" applyBorder="1" applyAlignment="1">
      <alignment horizontal="right" vertical="center"/>
    </xf>
    <xf numFmtId="4" fontId="10" fillId="4" borderId="25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7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8" xfId="0" applyNumberFormat="1" applyFont="1" applyFill="1" applyBorder="1" applyAlignment="1" applyProtection="1">
      <alignment horizontal="right" vertical="center"/>
      <protection locked="0"/>
    </xf>
    <xf numFmtId="4" fontId="5" fillId="7" borderId="29" xfId="0" applyNumberFormat="1" applyFont="1" applyFill="1" applyBorder="1" applyAlignment="1" applyProtection="1">
      <alignment horizontal="right" vertical="center"/>
      <protection locked="0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7" borderId="5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7" xfId="0" applyFont="1" applyFill="1" applyBorder="1" applyAlignment="1">
      <alignment horizontal="left" vertical="center"/>
    </xf>
    <xf numFmtId="2" fontId="5" fillId="7" borderId="31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2" xfId="0" applyNumberFormat="1" applyFont="1" applyFill="1" applyBorder="1" applyAlignment="1" applyProtection="1">
      <alignment horizontal="right" vertical="center" wrapText="1"/>
      <protection/>
    </xf>
    <xf numFmtId="2" fontId="5" fillId="7" borderId="33" xfId="0" applyNumberFormat="1" applyFont="1" applyFill="1" applyBorder="1" applyAlignment="1" applyProtection="1">
      <alignment horizontal="left" vertical="center" wrapText="1"/>
      <protection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4" borderId="34" xfId="0" applyFont="1" applyFill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4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0" fontId="10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3" xfId="0" applyFont="1" applyFill="1" applyBorder="1" applyAlignment="1">
      <alignment horizontal="justify" vertical="center" wrapText="1"/>
    </xf>
    <xf numFmtId="0" fontId="4" fillId="3" borderId="44" xfId="0" applyFont="1" applyFill="1" applyBorder="1" applyAlignment="1">
      <alignment horizontal="center" wrapText="1"/>
    </xf>
    <xf numFmtId="0" fontId="4" fillId="3" borderId="45" xfId="0" applyFont="1" applyFill="1" applyBorder="1" applyAlignment="1">
      <alignment horizontal="center" wrapText="1"/>
    </xf>
    <xf numFmtId="0" fontId="4" fillId="3" borderId="46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wrapText="1"/>
    </xf>
    <xf numFmtId="0" fontId="4" fillId="3" borderId="49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9" fillId="4" borderId="53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4" fillId="3" borderId="5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tabSelected="1" workbookViewId="0" topLeftCell="A1">
      <selection activeCell="B8" sqref="B8:D8"/>
    </sheetView>
  </sheetViews>
  <sheetFormatPr defaultColWidth="9.140625" defaultRowHeight="15"/>
  <cols>
    <col min="1" max="1" width="2.7109375" style="2" customWidth="1"/>
    <col min="2" max="2" width="3.28125" style="1" customWidth="1"/>
    <col min="3" max="3" width="10.00390625" style="1" customWidth="1"/>
    <col min="4" max="4" width="70.57421875" style="1" customWidth="1"/>
    <col min="5" max="5" width="23.28125" style="1" customWidth="1"/>
    <col min="6" max="6" width="23.2812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92" t="s">
        <v>30</v>
      </c>
      <c r="C1" s="92"/>
      <c r="D1" s="92"/>
      <c r="E1" s="92"/>
      <c r="F1" s="92"/>
      <c r="G1" s="92"/>
      <c r="H1" s="92"/>
    </row>
    <row r="2" spans="2:8" s="2" customFormat="1" ht="30" customHeight="1">
      <c r="B2" s="91" t="s">
        <v>4</v>
      </c>
      <c r="C2" s="91"/>
      <c r="D2" s="93" t="s">
        <v>54</v>
      </c>
      <c r="E2" s="93"/>
      <c r="F2" s="93"/>
      <c r="G2" s="93"/>
      <c r="H2" s="93"/>
    </row>
    <row r="3" spans="2:8" s="2" customFormat="1" ht="15">
      <c r="B3" s="91" t="s">
        <v>0</v>
      </c>
      <c r="C3" s="91"/>
      <c r="D3" s="94" t="s">
        <v>1</v>
      </c>
      <c r="E3" s="94"/>
      <c r="F3" s="94"/>
      <c r="G3" s="94"/>
      <c r="H3" s="94"/>
    </row>
    <row r="4" spans="2:8" s="2" customFormat="1" ht="15">
      <c r="B4" s="91" t="s">
        <v>26</v>
      </c>
      <c r="C4" s="91"/>
      <c r="D4" s="62"/>
      <c r="E4" s="63" t="s">
        <v>7</v>
      </c>
      <c r="F4" s="63" t="s">
        <v>8</v>
      </c>
      <c r="G4" s="28" t="s">
        <v>5</v>
      </c>
      <c r="H4" s="64"/>
    </row>
    <row r="5" spans="2:8" s="2" customFormat="1" ht="24" customHeight="1">
      <c r="B5" s="51"/>
      <c r="C5" s="51"/>
      <c r="D5" s="51"/>
      <c r="G5" s="51"/>
      <c r="H5" s="51"/>
    </row>
    <row r="6" spans="2:8" s="2" customFormat="1" ht="21" customHeight="1">
      <c r="B6" s="56"/>
      <c r="C6" s="56"/>
      <c r="D6" s="56"/>
      <c r="E6" s="57" t="s">
        <v>38</v>
      </c>
      <c r="F6" s="57" t="s">
        <v>39</v>
      </c>
      <c r="G6" s="23"/>
      <c r="H6" s="23"/>
    </row>
    <row r="7" spans="2:8" s="2" customFormat="1" ht="21" customHeight="1">
      <c r="B7" s="84" t="s">
        <v>31</v>
      </c>
      <c r="C7" s="85"/>
      <c r="D7" s="86"/>
      <c r="E7" s="54">
        <f>'A - soupis dodávek'!H9</f>
        <v>0</v>
      </c>
      <c r="F7" s="60">
        <f>'A - soupis dodávek'!K9</f>
        <v>0</v>
      </c>
      <c r="G7" s="58"/>
      <c r="H7" s="59"/>
    </row>
    <row r="8" spans="2:8" s="2" customFormat="1" ht="21" customHeight="1">
      <c r="B8" s="84" t="s">
        <v>32</v>
      </c>
      <c r="C8" s="85"/>
      <c r="D8" s="86"/>
      <c r="E8" s="54">
        <f>'B - servisní práce'!I15</f>
        <v>0</v>
      </c>
      <c r="F8" s="54">
        <f>E8*1.21</f>
        <v>0</v>
      </c>
      <c r="G8" s="58"/>
      <c r="H8" s="59"/>
    </row>
    <row r="9" spans="2:8" s="2" customFormat="1" ht="21" customHeight="1">
      <c r="B9" s="53"/>
      <c r="C9" s="87" t="s">
        <v>37</v>
      </c>
      <c r="D9" s="88"/>
      <c r="E9" s="55">
        <f>'B - servisní práce'!I12</f>
        <v>0</v>
      </c>
      <c r="F9" s="55">
        <f aca="true" t="shared" si="0" ref="F9:F11">E9*1.21</f>
        <v>0</v>
      </c>
      <c r="G9" s="58"/>
      <c r="H9" s="59"/>
    </row>
    <row r="10" spans="2:8" s="2" customFormat="1" ht="21" customHeight="1">
      <c r="B10" s="52"/>
      <c r="C10" s="89" t="s">
        <v>46</v>
      </c>
      <c r="D10" s="90"/>
      <c r="E10" s="55">
        <f>'B - servisní práce'!L12</f>
        <v>0</v>
      </c>
      <c r="F10" s="55">
        <f t="shared" si="0"/>
        <v>0</v>
      </c>
      <c r="G10" s="58"/>
      <c r="H10" s="59"/>
    </row>
    <row r="11" spans="2:8" s="2" customFormat="1" ht="21" customHeight="1">
      <c r="B11" s="52"/>
      <c r="C11" s="89" t="s">
        <v>47</v>
      </c>
      <c r="D11" s="90"/>
      <c r="E11" s="55">
        <f>'B - servisní práce'!N12</f>
        <v>0</v>
      </c>
      <c r="F11" s="55">
        <f t="shared" si="0"/>
        <v>0</v>
      </c>
      <c r="G11" s="58"/>
      <c r="H11" s="59"/>
    </row>
    <row r="12" spans="2:8" s="2" customFormat="1" ht="36" customHeight="1">
      <c r="B12" s="80" t="s">
        <v>40</v>
      </c>
      <c r="C12" s="81"/>
      <c r="D12" s="82"/>
      <c r="E12" s="61">
        <f>E7+E8</f>
        <v>0</v>
      </c>
      <c r="F12" s="61">
        <f>F7+F8</f>
        <v>0</v>
      </c>
      <c r="G12" s="58"/>
      <c r="H12" s="59"/>
    </row>
    <row r="13" spans="2:8" ht="30.6" customHeight="1">
      <c r="B13" s="2"/>
      <c r="C13" s="83"/>
      <c r="D13" s="83"/>
      <c r="E13" s="2"/>
      <c r="F13" s="4"/>
      <c r="G13" s="2"/>
      <c r="H13" s="2"/>
    </row>
    <row r="14" spans="2:8" ht="15">
      <c r="B14" s="2"/>
      <c r="C14" s="83"/>
      <c r="D14" s="83"/>
      <c r="E14" s="2"/>
      <c r="F14" s="4"/>
      <c r="G14" s="2"/>
      <c r="H14" s="2"/>
    </row>
  </sheetData>
  <sheetProtection algorithmName="SHA-512" hashValue="uF36CKg3YYWKvOmEEiCsqiueSkJToGT5N5mw9xP+BxU8E371E6d1WVioe8Wa7LBwFY6DVAkodFa4kBEHV1IakQ==" saltValue="cgo3d+zI9xZjeHf++foUaw==" spinCount="100000" sheet="1" objects="1" scenarios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"/>
  <sheetViews>
    <sheetView workbookViewId="0" topLeftCell="A4">
      <selection activeCell="G13" sqref="G13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5.28125" style="1" customWidth="1"/>
    <col min="6" max="6" width="10.00390625" style="1" customWidth="1"/>
    <col min="7" max="7" width="16.140625" style="5" customWidth="1"/>
    <col min="8" max="8" width="17.28125" style="1" customWidth="1"/>
    <col min="9" max="9" width="1.7109375" style="1" customWidth="1"/>
    <col min="10" max="10" width="13.28125" style="1" bestFit="1" customWidth="1"/>
    <col min="11" max="11" width="17.281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92" t="s">
        <v>20</v>
      </c>
      <c r="C1" s="92"/>
      <c r="D1" s="92"/>
      <c r="E1" s="92"/>
      <c r="F1" s="92"/>
      <c r="G1" s="92"/>
      <c r="H1" s="92"/>
      <c r="I1" s="92"/>
      <c r="J1" s="92"/>
      <c r="K1" s="92"/>
    </row>
    <row r="2" spans="2:11" ht="30" customHeight="1">
      <c r="B2" s="91" t="s">
        <v>4</v>
      </c>
      <c r="C2" s="91"/>
      <c r="D2" s="93" t="str">
        <f>'Souhrnný list'!D2:H2</f>
        <v>Vyplachovače a dezinfektory ložních mís pro Oblastní nemocnici Náchod</v>
      </c>
      <c r="E2" s="93"/>
      <c r="F2" s="93"/>
      <c r="G2" s="93"/>
      <c r="H2" s="93"/>
      <c r="I2" s="93"/>
      <c r="J2" s="93"/>
      <c r="K2" s="93"/>
    </row>
    <row r="3" spans="2:11" ht="15">
      <c r="B3" s="91" t="s">
        <v>0</v>
      </c>
      <c r="C3" s="91"/>
      <c r="D3" s="94" t="s">
        <v>1</v>
      </c>
      <c r="E3" s="94"/>
      <c r="F3" s="94"/>
      <c r="G3" s="94"/>
      <c r="H3" s="94"/>
      <c r="I3" s="94"/>
      <c r="J3" s="94"/>
      <c r="K3" s="94"/>
    </row>
    <row r="4" spans="2:11" ht="15">
      <c r="B4" s="91" t="s">
        <v>26</v>
      </c>
      <c r="C4" s="91"/>
      <c r="D4" s="49">
        <f>'Souhrnný list'!D4</f>
        <v>0</v>
      </c>
      <c r="E4" s="97" t="str">
        <f>'Souhrnný list'!E4</f>
        <v>IČO:</v>
      </c>
      <c r="F4" s="98"/>
      <c r="G4" s="97" t="str">
        <f>'Souhrnný list'!F4</f>
        <v>DIČ:</v>
      </c>
      <c r="H4" s="98"/>
      <c r="I4" s="99"/>
      <c r="J4" s="3" t="s">
        <v>5</v>
      </c>
      <c r="K4" s="5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6"/>
      <c r="J6" s="6" t="s">
        <v>14</v>
      </c>
      <c r="K6" s="6" t="s">
        <v>18</v>
      </c>
    </row>
    <row r="7" spans="2:11" ht="30" customHeight="1">
      <c r="B7" s="9">
        <v>1</v>
      </c>
      <c r="C7" s="8" t="s">
        <v>50</v>
      </c>
      <c r="D7" s="78" t="s">
        <v>51</v>
      </c>
      <c r="E7" s="9" t="s">
        <v>10</v>
      </c>
      <c r="F7" s="10">
        <v>3</v>
      </c>
      <c r="G7" s="65"/>
      <c r="H7" s="11">
        <f>F7*G7</f>
        <v>0</v>
      </c>
      <c r="I7" s="17"/>
      <c r="J7" s="65"/>
      <c r="K7" s="11">
        <f>H7*((100+J7)/100)</f>
        <v>0</v>
      </c>
    </row>
    <row r="8" spans="2:11" ht="30" customHeight="1">
      <c r="B8" s="9">
        <v>2</v>
      </c>
      <c r="C8" s="79" t="s">
        <v>52</v>
      </c>
      <c r="D8" s="78" t="s">
        <v>53</v>
      </c>
      <c r="E8" s="9" t="s">
        <v>10</v>
      </c>
      <c r="F8" s="10">
        <v>6</v>
      </c>
      <c r="G8" s="65"/>
      <c r="H8" s="11">
        <f aca="true" t="shared" si="0" ref="H8">F8*G8</f>
        <v>0</v>
      </c>
      <c r="I8" s="17"/>
      <c r="J8" s="65"/>
      <c r="K8" s="11">
        <f aca="true" t="shared" si="1" ref="K8">H8*((100+J8)/100)</f>
        <v>0</v>
      </c>
    </row>
    <row r="9" spans="2:11" ht="30" customHeight="1">
      <c r="B9" s="95" t="s">
        <v>15</v>
      </c>
      <c r="C9" s="96"/>
      <c r="D9" s="96"/>
      <c r="E9" s="12"/>
      <c r="F9" s="12"/>
      <c r="G9" s="13" t="s">
        <v>16</v>
      </c>
      <c r="H9" s="14">
        <f>SUM(H7:H8)</f>
        <v>0</v>
      </c>
      <c r="I9" s="15"/>
      <c r="J9" s="13" t="s">
        <v>17</v>
      </c>
      <c r="K9" s="14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19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18" customHeight="1">
      <c r="B12" s="2" t="s">
        <v>55</v>
      </c>
      <c r="C12" s="2"/>
      <c r="D12" s="2"/>
      <c r="E12" s="2"/>
      <c r="F12" s="2"/>
      <c r="G12" s="4"/>
      <c r="H12" s="2"/>
      <c r="I12" s="2"/>
      <c r="J12" s="2"/>
      <c r="K12" s="2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GnsUhRTBWIo9jAI5idfQtLsViPhVp8I5moMaPZUais2ZawjGhxnnHBcFnXt2vi9rXS2CgcpFluPko5aemw+beA==" saltValue="gswsuxgbOXQJS6lFtJrEeA==" spinCount="100000" sheet="1" objects="1" scenarios="1" formatColumns="0" formatRows="0"/>
  <mergeCells count="9"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workbookViewId="0" topLeftCell="A1">
      <selection activeCell="D6" sqref="D6"/>
    </sheetView>
  </sheetViews>
  <sheetFormatPr defaultColWidth="9.140625" defaultRowHeight="15"/>
  <cols>
    <col min="1" max="1" width="2.7109375" style="2" customWidth="1"/>
    <col min="2" max="2" width="6.7109375" style="1" customWidth="1"/>
    <col min="3" max="3" width="10.00390625" style="1" customWidth="1"/>
    <col min="4" max="4" width="67.7109375" style="1" customWidth="1"/>
    <col min="5" max="5" width="14.421875" style="1" customWidth="1"/>
    <col min="6" max="6" width="5.00390625" style="1" bestFit="1" customWidth="1"/>
    <col min="7" max="7" width="4.28125" style="1" customWidth="1"/>
    <col min="8" max="8" width="5.28125" style="1" bestFit="1" customWidth="1"/>
    <col min="9" max="9" width="17.28125" style="1" customWidth="1"/>
    <col min="10" max="10" width="1.1484375" style="1" customWidth="1"/>
    <col min="11" max="11" width="14.421875" style="1" customWidth="1"/>
    <col min="12" max="12" width="17.28125" style="5" customWidth="1"/>
    <col min="13" max="13" width="14.421875" style="1" customWidth="1"/>
    <col min="14" max="14" width="17.28125" style="1" customWidth="1"/>
    <col min="15" max="15" width="17.7109375" style="2" customWidth="1"/>
    <col min="16" max="16384" width="8.8515625" style="1" customWidth="1"/>
  </cols>
  <sheetData>
    <row r="1" spans="2:14" ht="45" customHeight="1">
      <c r="B1" s="92" t="s">
        <v>27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2:14" ht="30" customHeight="1">
      <c r="B2" s="91" t="s">
        <v>4</v>
      </c>
      <c r="C2" s="91"/>
      <c r="D2" s="124" t="str">
        <f>'Souhrnný list'!D2:H2</f>
        <v>Vyplachovače a dezinfektory ložních mís pro Oblastní nemocnici Náchod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</row>
    <row r="3" spans="2:14" ht="15">
      <c r="B3" s="91" t="s">
        <v>0</v>
      </c>
      <c r="C3" s="91"/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4" ht="15">
      <c r="B4" s="91" t="s">
        <v>26</v>
      </c>
      <c r="C4" s="91"/>
      <c r="D4" s="45">
        <f>'Souhrnný list'!D4</f>
        <v>0</v>
      </c>
      <c r="E4" s="46" t="str">
        <f>'Souhrnný list'!E4</f>
        <v>IČO:</v>
      </c>
      <c r="F4" s="128" t="str">
        <f>'Souhrnný list'!F4</f>
        <v>DIČ:</v>
      </c>
      <c r="G4" s="129"/>
      <c r="H4" s="129"/>
      <c r="I4" s="129"/>
      <c r="J4" s="48"/>
      <c r="K4" s="40" t="s">
        <v>5</v>
      </c>
      <c r="L4" s="47">
        <f>'Souhrnný list'!H4</f>
        <v>0</v>
      </c>
      <c r="M4" s="128"/>
      <c r="N4" s="129"/>
    </row>
    <row r="5" spans="2:14" ht="14.4" customHeight="1" thickBot="1">
      <c r="B5" s="2"/>
      <c r="C5" s="2"/>
      <c r="D5" s="2"/>
      <c r="E5" s="2"/>
      <c r="F5" s="2"/>
      <c r="G5" s="70"/>
      <c r="H5" s="70"/>
      <c r="I5" s="2"/>
      <c r="J5" s="2"/>
      <c r="K5" s="2"/>
      <c r="L5" s="4"/>
      <c r="M5" s="2"/>
      <c r="N5" s="2"/>
    </row>
    <row r="6" spans="2:14" s="2" customFormat="1" ht="30" customHeight="1">
      <c r="B6" s="29"/>
      <c r="E6" s="130" t="s">
        <v>21</v>
      </c>
      <c r="F6" s="102"/>
      <c r="G6" s="102"/>
      <c r="H6" s="102"/>
      <c r="I6" s="103"/>
      <c r="J6" s="32"/>
      <c r="K6" s="130" t="s">
        <v>34</v>
      </c>
      <c r="L6" s="103"/>
      <c r="M6" s="102" t="s">
        <v>35</v>
      </c>
      <c r="N6" s="103"/>
    </row>
    <row r="7" spans="2:14" s="2" customFormat="1" ht="45" customHeight="1">
      <c r="B7" s="41" t="s">
        <v>36</v>
      </c>
      <c r="E7" s="117" t="s">
        <v>56</v>
      </c>
      <c r="F7" s="104"/>
      <c r="G7" s="104"/>
      <c r="H7" s="104"/>
      <c r="I7" s="105"/>
      <c r="J7" s="33"/>
      <c r="K7" s="117" t="s">
        <v>23</v>
      </c>
      <c r="L7" s="105"/>
      <c r="M7" s="104" t="s">
        <v>57</v>
      </c>
      <c r="N7" s="105"/>
    </row>
    <row r="8" spans="2:14" s="2" customFormat="1" ht="15" customHeight="1">
      <c r="B8" s="110" t="s">
        <v>2</v>
      </c>
      <c r="C8" s="120" t="s">
        <v>3</v>
      </c>
      <c r="D8" s="122" t="s">
        <v>6</v>
      </c>
      <c r="E8" s="108" t="s">
        <v>45</v>
      </c>
      <c r="F8" s="112" t="s">
        <v>41</v>
      </c>
      <c r="G8" s="113"/>
      <c r="H8" s="114"/>
      <c r="I8" s="30" t="s">
        <v>22</v>
      </c>
      <c r="J8" s="34"/>
      <c r="K8" s="108" t="s">
        <v>24</v>
      </c>
      <c r="L8" s="30" t="s">
        <v>22</v>
      </c>
      <c r="M8" s="106" t="s">
        <v>25</v>
      </c>
      <c r="N8" s="30" t="s">
        <v>22</v>
      </c>
    </row>
    <row r="9" spans="2:14" s="2" customFormat="1" ht="57" customHeight="1" thickBot="1">
      <c r="B9" s="111"/>
      <c r="C9" s="121"/>
      <c r="D9" s="123"/>
      <c r="E9" s="109"/>
      <c r="F9" s="115"/>
      <c r="G9" s="116"/>
      <c r="H9" s="107"/>
      <c r="I9" s="27" t="s">
        <v>44</v>
      </c>
      <c r="J9" s="35"/>
      <c r="K9" s="109"/>
      <c r="L9" s="27" t="s">
        <v>48</v>
      </c>
      <c r="M9" s="107"/>
      <c r="N9" s="27" t="s">
        <v>49</v>
      </c>
    </row>
    <row r="10" spans="2:14" s="2" customFormat="1" ht="30" customHeight="1">
      <c r="B10" s="9">
        <v>1</v>
      </c>
      <c r="C10" s="8" t="s">
        <v>50</v>
      </c>
      <c r="D10" s="78" t="s">
        <v>51</v>
      </c>
      <c r="E10" s="66"/>
      <c r="F10" s="74" t="s">
        <v>42</v>
      </c>
      <c r="G10" s="72"/>
      <c r="H10" s="75" t="s">
        <v>43</v>
      </c>
      <c r="I10" s="25">
        <f>_xlfn.IFERROR((1/G10)*5*E10,0)</f>
        <v>0</v>
      </c>
      <c r="J10" s="38"/>
      <c r="K10" s="66"/>
      <c r="L10" s="25">
        <f>K10*200</f>
        <v>0</v>
      </c>
      <c r="M10" s="68"/>
      <c r="N10" s="25">
        <f>M10*8000</f>
        <v>0</v>
      </c>
    </row>
    <row r="11" spans="2:14" s="2" customFormat="1" ht="30" customHeight="1" thickBot="1">
      <c r="B11" s="9">
        <v>2</v>
      </c>
      <c r="C11" s="79" t="s">
        <v>52</v>
      </c>
      <c r="D11" s="78" t="s">
        <v>53</v>
      </c>
      <c r="E11" s="67"/>
      <c r="F11" s="76" t="s">
        <v>42</v>
      </c>
      <c r="G11" s="73"/>
      <c r="H11" s="77" t="s">
        <v>43</v>
      </c>
      <c r="I11" s="25">
        <f aca="true" t="shared" si="0" ref="I11">_xlfn.IFERROR((1/G11)*5*E11,0)</f>
        <v>0</v>
      </c>
      <c r="J11" s="39"/>
      <c r="K11" s="67"/>
      <c r="L11" s="25">
        <f aca="true" t="shared" si="1" ref="L11">K11*200</f>
        <v>0</v>
      </c>
      <c r="M11" s="69"/>
      <c r="N11" s="25">
        <f aca="true" t="shared" si="2" ref="N11">M11*8000</f>
        <v>0</v>
      </c>
    </row>
    <row r="12" spans="2:14" s="2" customFormat="1" ht="30" customHeight="1" thickBot="1">
      <c r="B12" s="118" t="s">
        <v>33</v>
      </c>
      <c r="C12" s="119"/>
      <c r="D12" s="119"/>
      <c r="E12" s="22"/>
      <c r="F12" s="21"/>
      <c r="G12" s="21"/>
      <c r="H12" s="21"/>
      <c r="I12" s="26">
        <f>SUM(I10:I11)</f>
        <v>0</v>
      </c>
      <c r="J12" s="36"/>
      <c r="K12" s="20"/>
      <c r="L12" s="26">
        <f>SUM(L10:L11)</f>
        <v>0</v>
      </c>
      <c r="M12" s="19"/>
      <c r="N12" s="26">
        <f>SUM(N10:N11)</f>
        <v>0</v>
      </c>
    </row>
    <row r="13" spans="2:14" ht="15" thickBot="1">
      <c r="B13" s="2"/>
      <c r="C13" s="2"/>
      <c r="D13" s="2"/>
      <c r="E13" s="2"/>
      <c r="F13" s="2"/>
      <c r="G13" s="70"/>
      <c r="H13" s="70"/>
      <c r="I13" s="24" t="s">
        <v>22</v>
      </c>
      <c r="J13" s="37"/>
      <c r="L13" s="24" t="s">
        <v>22</v>
      </c>
      <c r="N13" s="24" t="s">
        <v>22</v>
      </c>
    </row>
    <row r="14" spans="2:14" ht="15" thickBot="1">
      <c r="B14" s="2"/>
      <c r="C14" s="2"/>
      <c r="D14" s="2"/>
      <c r="E14" s="2"/>
      <c r="F14" s="2"/>
      <c r="G14" s="70"/>
      <c r="H14" s="70"/>
      <c r="I14" s="31"/>
      <c r="J14" s="31"/>
      <c r="K14" s="2"/>
      <c r="L14" s="31"/>
      <c r="M14" s="2"/>
      <c r="N14" s="31"/>
    </row>
    <row r="15" spans="2:12" s="2" customFormat="1" ht="30" customHeight="1" thickBot="1">
      <c r="B15" s="100" t="s">
        <v>28</v>
      </c>
      <c r="C15" s="101"/>
      <c r="D15" s="101"/>
      <c r="E15" s="101"/>
      <c r="F15" s="101"/>
      <c r="G15" s="71"/>
      <c r="H15" s="71"/>
      <c r="I15" s="42">
        <f>I12+L12+N12</f>
        <v>0</v>
      </c>
      <c r="J15" s="44"/>
      <c r="K15" s="43" t="s">
        <v>29</v>
      </c>
      <c r="L15" s="4"/>
    </row>
    <row r="16" spans="7:12" s="2" customFormat="1" ht="30.6" customHeight="1">
      <c r="G16" s="70"/>
      <c r="H16" s="70"/>
      <c r="L16" s="4"/>
    </row>
    <row r="17" spans="2:14" s="2" customFormat="1" ht="18" customHeight="1">
      <c r="B17" s="18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EiEnS8//ZZksIbNYoXOHYH8qQYuYbWHHIDMpyCYkJwF2zJsax1tVbV3wtaXbfjE/pOqKNsEj3VwiZ/Q9N4ZGgQ==" saltValue="Tvn4V/2D3/LzyhUXG84PyA==" spinCount="100000" sheet="1" objects="1" scenarios="1" formatColumns="0" formatRows="0"/>
  <mergeCells count="23">
    <mergeCell ref="B4:C4"/>
    <mergeCell ref="B12:D12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5:F15"/>
    <mergeCell ref="M6:N6"/>
    <mergeCell ref="M7:N7"/>
    <mergeCell ref="M8:M9"/>
    <mergeCell ref="E8:E9"/>
    <mergeCell ref="B8:B9"/>
    <mergeCell ref="F8:H9"/>
    <mergeCell ref="E7:I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2019-11-14T10:03:42Z</cp:lastPrinted>
  <dcterms:created xsi:type="dcterms:W3CDTF">2019-10-21T13:53:46Z</dcterms:created>
  <dcterms:modified xsi:type="dcterms:W3CDTF">2019-12-06T09:22:25Z</dcterms:modified>
  <cp:category/>
  <cp:version/>
  <cp:contentType/>
  <cp:contentStatus/>
</cp:coreProperties>
</file>