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035" windowHeight="11730" activeTab="0"/>
  </bookViews>
  <sheets>
    <sheet name="rozpočet" sheetId="1" r:id="rId1"/>
  </sheets>
  <definedNames/>
  <calcPr fullCalcOnLoad="1"/>
</workbook>
</file>

<file path=xl/sharedStrings.xml><?xml version="1.0" encoding="utf-8"?>
<sst xmlns="http://schemas.openxmlformats.org/spreadsheetml/2006/main" count="390" uniqueCount="225">
  <si>
    <t>Vybudování výtahu a únikového schodiště včetně učeben  Lepařovo gymnázium, Jičín, Jiráskova 30</t>
  </si>
  <si>
    <t>kód položky</t>
  </si>
  <si>
    <t>popis   položky</t>
  </si>
  <si>
    <t>m.j.</t>
  </si>
  <si>
    <t>množství</t>
  </si>
  <si>
    <t>sazba   Kč</t>
  </si>
  <si>
    <t>celkem   Kč</t>
  </si>
  <si>
    <t>t</t>
  </si>
  <si>
    <t>celkem  t</t>
  </si>
  <si>
    <t>H S V</t>
  </si>
  <si>
    <t>Bourací práce a demontáže</t>
  </si>
  <si>
    <t>Vybourání otvorů ve zdivu tl.300-600 mm</t>
  </si>
  <si>
    <t>m3</t>
  </si>
  <si>
    <t>(5,30*1,20*0,45)</t>
  </si>
  <si>
    <t>Přisekání ostění a nadpraží po vybourání otvorů ve zdivu</t>
  </si>
  <si>
    <t>m2</t>
  </si>
  <si>
    <t>(5,30*0,45)+(1,20*0,45)*2</t>
  </si>
  <si>
    <t>(5,30*0,80)*3+(3,20*0,80)*2*3</t>
  </si>
  <si>
    <t>Vybourání části cihelné římsy</t>
  </si>
  <si>
    <t>m</t>
  </si>
  <si>
    <t>Demontáž zámkové dlažby</t>
  </si>
  <si>
    <t>Vnitrostaveništní doprava suti</t>
  </si>
  <si>
    <t>Odvoz suti na skládku do 1 km</t>
  </si>
  <si>
    <t>Příplatek za každý další 1km x 10</t>
  </si>
  <si>
    <t>S P C</t>
  </si>
  <si>
    <t>Poplatek za skládku suti</t>
  </si>
  <si>
    <t>Bourací práce a demontáže  celkem</t>
  </si>
  <si>
    <t>Zemní práce</t>
  </si>
  <si>
    <t>Hloubení rýh základových pasů  š.přes 600mm</t>
  </si>
  <si>
    <t>(4,75*0,80*1,00)*2+(6,20*0,80*1,00)</t>
  </si>
  <si>
    <t>Příplatek na lepivost zeminy   50%</t>
  </si>
  <si>
    <t>12,56/2</t>
  </si>
  <si>
    <t>Hloubení šachty</t>
  </si>
  <si>
    <t>154,60/2</t>
  </si>
  <si>
    <t>Svislé přemístění zeminy z hloubky přes 2,5m</t>
  </si>
  <si>
    <t>Pažení výkopu šachty - zřízení</t>
  </si>
  <si>
    <t>Pažení výkopu šachty - odstranění</t>
  </si>
  <si>
    <t>Zpětné zásypy vytěženou zeminou se zhutněním</t>
  </si>
  <si>
    <t>Vodorovné přemístění přebytečné vytěžené zeminy do 10km</t>
  </si>
  <si>
    <t>Uložení zeminy na skládce</t>
  </si>
  <si>
    <t>Poplatek za skládku zeminy</t>
  </si>
  <si>
    <t>Zemní práce celkem</t>
  </si>
  <si>
    <t>Základy</t>
  </si>
  <si>
    <t>Násypy pod základové konstrukce z kameniva se zhutněním</t>
  </si>
  <si>
    <t>Základové pasy z betonu C 16/20 vč výztuže</t>
  </si>
  <si>
    <t>(4,75*0,80*0,55)*2+(6,20*0,80*0,55)</t>
  </si>
  <si>
    <t>Základy z tvárnic ztraceného bednění tl. 400 mm vč výztuže</t>
  </si>
  <si>
    <t>Základy z tvárnic ztraceného bednění tl. 300 mm vč výztuže</t>
  </si>
  <si>
    <t>(výtahová šachta 1.pp)</t>
  </si>
  <si>
    <t>(2,50*3,35)*4</t>
  </si>
  <si>
    <t>Beton základové desky C16/20    tl.150 mm   vč výztuže</t>
  </si>
  <si>
    <t>Bednění boků základové desky - zřízení</t>
  </si>
  <si>
    <t>(5,20*0,20)*2+(6,20*0,20)*2+(2,50*0,20)*4</t>
  </si>
  <si>
    <t>Bednění boků základové desky - odstranění</t>
  </si>
  <si>
    <t>Prostupy v základových konstrukcích</t>
  </si>
  <si>
    <t>ks</t>
  </si>
  <si>
    <t>Předb</t>
  </si>
  <si>
    <t>Dodávka a montáž zemnícího pásku Fe-Zn</t>
  </si>
  <si>
    <t>Základy celkem</t>
  </si>
  <si>
    <t>Svislé konstrukce</t>
  </si>
  <si>
    <t>Izolační přizdívka z pln.cihel   tl. 65 mm</t>
  </si>
  <si>
    <t>(základová část výtahové šachty)</t>
  </si>
  <si>
    <t>Příplatek na tepelně izolační maltu</t>
  </si>
  <si>
    <t>Překlady keramické  23,8/150</t>
  </si>
  <si>
    <t>Tepelná izolace z polystyrenu mezi obvodové keram.překlady</t>
  </si>
  <si>
    <t>1,50*6</t>
  </si>
  <si>
    <t>Dodatečné osazení válc.nosníků jako překlady</t>
  </si>
  <si>
    <t>6,00*0,0479*5*3*1,08</t>
  </si>
  <si>
    <t>Vyzdívka nebo dobetonávka mezi válcované nosníky</t>
  </si>
  <si>
    <t>(6,00*0,28*0,80)*3</t>
  </si>
  <si>
    <t>Plentování válcovaných nosníků</t>
  </si>
  <si>
    <t>(6,00*0,28)*2*3</t>
  </si>
  <si>
    <t>(3,60*2,585)+(3,10*3,50)+(1,75*3,00)-(0,80*1,97)</t>
  </si>
  <si>
    <t>Svislé konstrukce  celkem</t>
  </si>
  <si>
    <t>Vodorovné konstrukce</t>
  </si>
  <si>
    <t xml:space="preserve">Ztužující věnce pro zdivo tl. 440 mm  </t>
  </si>
  <si>
    <t>vč výztuže , bednění , izolantu</t>
  </si>
  <si>
    <t>Předběžně</t>
  </si>
  <si>
    <t>ŽB konstrukce hlavního schodiště s nabetonovanými stupni</t>
  </si>
  <si>
    <t xml:space="preserve">vč výztuže , bednění </t>
  </si>
  <si>
    <t>Vodorovné konstrukce  celkem</t>
  </si>
  <si>
    <t>Úpravy povrchů</t>
  </si>
  <si>
    <t>Cementová vnitřní omítka stěn základové části výtahové šachty</t>
  </si>
  <si>
    <t>Potěr pískocementový v tl.do 50 mm ( dno výtahové šachty )</t>
  </si>
  <si>
    <t>Vyrovnávací potěr parapetů oken v tl.do 50mm</t>
  </si>
  <si>
    <t>(1,20*0,45)*6</t>
  </si>
  <si>
    <t>Vnitřní omítka ostění a nadpraží otvorů</t>
  </si>
  <si>
    <t>Vnitřní omítky stěn schodiště</t>
  </si>
  <si>
    <t xml:space="preserve">Vnitřní omítky podhledů schodiště </t>
  </si>
  <si>
    <t>Vnější omítka stěn štuková</t>
  </si>
  <si>
    <t>Úpravy povrchů  celkem</t>
  </si>
  <si>
    <t>Ostatní konstrukce</t>
  </si>
  <si>
    <t>Montáž lešení do schodiště</t>
  </si>
  <si>
    <t>Příplatek za použití lešení do 90ti dnů</t>
  </si>
  <si>
    <t>Demontáž lešení do schodiště</t>
  </si>
  <si>
    <t xml:space="preserve">Lešení lehké pracovní pomocné </t>
  </si>
  <si>
    <t>Montáž fasádního lešení</t>
  </si>
  <si>
    <t>(6,20*16,00)*3</t>
  </si>
  <si>
    <t>Demontáž fasádního lešení</t>
  </si>
  <si>
    <t>Vyčištění objektu před předáním do užívání</t>
  </si>
  <si>
    <t>(5,30*4,75)*4+(26,00*3,0)*3</t>
  </si>
  <si>
    <t>79,55+9,60+22,44+23,90+16,90+14,70+51,98+41,31+52,43</t>
  </si>
  <si>
    <t>H Z S</t>
  </si>
  <si>
    <t>Drobné stavební nekalkulovatelné práce a výpomoce řemesel</t>
  </si>
  <si>
    <t>hod</t>
  </si>
  <si>
    <t>Ostatní konstrukce  celkem</t>
  </si>
  <si>
    <t>Přesun hmot</t>
  </si>
  <si>
    <t>Přesun hmot  celkem</t>
  </si>
  <si>
    <t>H S V    C E L K E M</t>
  </si>
  <si>
    <t>P S V</t>
  </si>
  <si>
    <t>Izolace proti vodě</t>
  </si>
  <si>
    <t>Izolace nátěrem penetračním - vodorovně    1 x</t>
  </si>
  <si>
    <t>0.000</t>
  </si>
  <si>
    <t>(5,20*6,20)</t>
  </si>
  <si>
    <t>Penetral</t>
  </si>
  <si>
    <t>kg</t>
  </si>
  <si>
    <t>32,24*0,30</t>
  </si>
  <si>
    <t>71114-1559</t>
  </si>
  <si>
    <t>Izolace pásy přitavením     vodorovně      1 x</t>
  </si>
  <si>
    <t>Pásy modifikované - vodorovně</t>
  </si>
  <si>
    <t>32,24*1,15</t>
  </si>
  <si>
    <t>71111-2001</t>
  </si>
  <si>
    <t>Izolace nátěrem penetračním - svisle    1 x</t>
  </si>
  <si>
    <t>57,4*0,35</t>
  </si>
  <si>
    <t>71114-2559</t>
  </si>
  <si>
    <t>Izolace pásy přitavením     svisle      1 x</t>
  </si>
  <si>
    <t>Pásy modifikované - svisle</t>
  </si>
  <si>
    <t>16,90+14,17</t>
  </si>
  <si>
    <t>(2,35+2,00)*2*0,15+(3,15+2,35)*2*0,15+(1,05+1,825)*2*0,15</t>
  </si>
  <si>
    <t>(1,75+1,825)*2*0,15+(1,475+1,77)*2*0,15+(3,50+1,22)*2*0,15</t>
  </si>
  <si>
    <t>(1,70+1,00)*2*0,15*2+(1,85+1,55)*2*0,15</t>
  </si>
  <si>
    <t>součet</t>
  </si>
  <si>
    <t>přesun hmot</t>
  </si>
  <si>
    <t>%</t>
  </si>
  <si>
    <t>Izolace proti vodě celkem</t>
  </si>
  <si>
    <t>Izolace tepelné</t>
  </si>
  <si>
    <t>Montáž tepelné izolace základových pasů po obvodu</t>
  </si>
  <si>
    <t>(5,20*1,40)*2+(6,20*1,40)</t>
  </si>
  <si>
    <t xml:space="preserve">Polystyren XPS  tl. 50 mm </t>
  </si>
  <si>
    <t>23,24*1,03</t>
  </si>
  <si>
    <t>Montáž tepelné izolace základových stěn výtah.šachty po obvodu</t>
  </si>
  <si>
    <t>Montáž tepelné izolace podlah</t>
  </si>
  <si>
    <t xml:space="preserve">Minerální izolace podlah  tl. 150 mm    </t>
  </si>
  <si>
    <t>Izolace tepelné celkem</t>
  </si>
  <si>
    <t>Konstrukce tesařské</t>
  </si>
  <si>
    <t>Demontáž části stávajícího krovu pro napojení přístavby</t>
  </si>
  <si>
    <t>kpl</t>
  </si>
  <si>
    <t>Úpravy stávajícího a nový krov přístavby vč laťování</t>
  </si>
  <si>
    <t>cca 4,10 m3 řeziva</t>
  </si>
  <si>
    <t>Dodávka a montáž válc.profilů krovu  I 140</t>
  </si>
  <si>
    <t>6,00*5*14,300*1,08</t>
  </si>
  <si>
    <t>Dodávka a montáž válc.profilů krovu  I 220</t>
  </si>
  <si>
    <t>6,00*3*31,100*1,08</t>
  </si>
  <si>
    <t>Podlahy – dodávky fošen</t>
  </si>
  <si>
    <t xml:space="preserve"> </t>
  </si>
  <si>
    <t>montáž</t>
  </si>
  <si>
    <t>Konstrukce tesařské celkem</t>
  </si>
  <si>
    <t>Sádrokartony</t>
  </si>
  <si>
    <t>Podhledy ze SDK desek   tl.15mm , protipožární</t>
  </si>
  <si>
    <t>SDK příčky tl. 125 mm, vč. tepelné izolace</t>
  </si>
  <si>
    <t>Sádrokartony celkem</t>
  </si>
  <si>
    <t>Konstrukce klempířské  Ti-Zn</t>
  </si>
  <si>
    <t xml:space="preserve">Oplechování parapetů do rš 330 </t>
  </si>
  <si>
    <t>1,20*6</t>
  </si>
  <si>
    <t>Okapový plech do rš 500</t>
  </si>
  <si>
    <t xml:space="preserve">Žlab podokap půlkruh  330 </t>
  </si>
  <si>
    <t xml:space="preserve">Kotlík kónický </t>
  </si>
  <si>
    <t>Svody kruhové   d.120   ( 3 x 17,00 m )</t>
  </si>
  <si>
    <t>Oplechování úžlabí rš 670 - 1000</t>
  </si>
  <si>
    <t>2 x 6,40</t>
  </si>
  <si>
    <t>Konstrukce klempířské  Ti-Zn    celkem</t>
  </si>
  <si>
    <t>Střešní krytiny</t>
  </si>
  <si>
    <t>Demontáž části stávající střešní krytiny  pro napojení přístavby</t>
  </si>
  <si>
    <t>cca 21 m2</t>
  </si>
  <si>
    <t>Úpravy stávající a nová střešní krytina přístavby</t>
  </si>
  <si>
    <t>( pálená taška - bobrovka )  cca 77 m2</t>
  </si>
  <si>
    <t>Střešní krytiny  celkem</t>
  </si>
  <si>
    <t>Výrobky vč úpravy povrchů</t>
  </si>
  <si>
    <t xml:space="preserve">Dodávka a montáž vnitř.kovových dveří vč kování 800/1970 </t>
  </si>
  <si>
    <t xml:space="preserve">protipožární vč prahu </t>
  </si>
  <si>
    <t>Dodávka a montáž schodišťového zábradlí</t>
  </si>
  <si>
    <t>soub</t>
  </si>
  <si>
    <t>nerez + výplně z bezpečnostního skla     cca 30 m</t>
  </si>
  <si>
    <t xml:space="preserve">Dodávka a montáž dřev oken vč kování 1200/1800 </t>
  </si>
  <si>
    <t>vč vnitřních parapetů</t>
  </si>
  <si>
    <t>Výrobky vč úpravy povrchů  celkem</t>
  </si>
  <si>
    <t>Dlažby a obklady</t>
  </si>
  <si>
    <t>Montáž podlah z dlaždic keramických do flexibil.tmelu vč soklů</t>
  </si>
  <si>
    <t>(schodiště)</t>
  </si>
  <si>
    <t>(4,75*5,30)*4-(3,00*1,80)*3-(2,00*1,80)+(5,30*0,80)*3+(5,30*0,45)</t>
  </si>
  <si>
    <t>(1,75*0,16)*12*6+(1,75*0,16)*23</t>
  </si>
  <si>
    <t>Příplatek na tmel a spárovací hmotu</t>
  </si>
  <si>
    <t>Penetrace podkladu</t>
  </si>
  <si>
    <t xml:space="preserve">Dodávka dlažby </t>
  </si>
  <si>
    <t>( dle výběru investora - orientační cena )</t>
  </si>
  <si>
    <t>122,605*1,10</t>
  </si>
  <si>
    <t>Dlažby a obklady   celkem</t>
  </si>
  <si>
    <t>Nátěry a malby</t>
  </si>
  <si>
    <t>Malby z tekutých malířských směsí  vč penetrace podkladu</t>
  </si>
  <si>
    <t>Penetrační nátěr vnější omítky stěn</t>
  </si>
  <si>
    <t>Dvojnásobný silikonový nátěr vnější omítky stěn</t>
  </si>
  <si>
    <t>Nátěry a malby celkem</t>
  </si>
  <si>
    <t>P S V   C E L K E M</t>
  </si>
  <si>
    <t xml:space="preserve">STAVEBNÍ  ÚPRAVY - LEPAŘOVO  GYMNAZIUM - Jiráskova  30  -  JIČÍN  -    ROZPOČET  </t>
  </si>
  <si>
    <t xml:space="preserve">REKAPITULACE  STAVEBNÍ  ČÁSTI  </t>
  </si>
  <si>
    <t>Kč</t>
  </si>
  <si>
    <t>ELEKTROINSTALACE ( silnoproud + slaboproud )</t>
  </si>
  <si>
    <t>HROMOSVOD</t>
  </si>
  <si>
    <t>ZDRAVOTNÍ  TECHNIKA</t>
  </si>
  <si>
    <t>VÝTAH</t>
  </si>
  <si>
    <t>Základní rozpočtové náklady celkem</t>
  </si>
  <si>
    <t>Vedlejší rozpočtové náklady,náklady na umístění stavby,režie</t>
  </si>
  <si>
    <t>C E L K E M   (bez DPH)</t>
  </si>
  <si>
    <t>C E L K E M   (vč DPH)</t>
  </si>
  <si>
    <t>Poznámka</t>
  </si>
  <si>
    <t>Při oceňování díla stavební firmou je nadřazena výkresová část PD a TZ výkazu výměr rozpočtu .</t>
  </si>
  <si>
    <t>Zhotovitel díla odpovídá za to , že provedl kontrolu kompletnosti výkazu výměr a do své nabídky</t>
  </si>
  <si>
    <t>zahrnul veškeré položky a práce nutné k provedení díla a kolaudace .</t>
  </si>
  <si>
    <t>Oceněno dle ceníků ÚRS v cenové úrovni 2019</t>
  </si>
  <si>
    <t>Zdivo (např. POROTHERM) 440 mm , P+D , klasické</t>
  </si>
  <si>
    <t>Příčky (např. POROTHERM) 115 mm</t>
  </si>
  <si>
    <t>Vodorovná stěrková hydroizolace (např. AQUAFIN) - 2K</t>
  </si>
  <si>
    <t>Svislá stěrková hydroizolace (např. AQUAFIN) - 2K</t>
  </si>
  <si>
    <t xml:space="preserve">D P H  </t>
  </si>
  <si>
    <t>R E Z E R V A (předpoklad 3 % z nabídkové ceny)</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</si>
</sst>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0"/>
    <numFmt numFmtId="165" formatCode="#,##0.00&quot; Kč&quot;"/>
    <numFmt numFmtId="166" formatCode="d/m/yyyy"/>
    <numFmt numFmtId="167" formatCode="#,##0.00\ &quot;Kč&quot;"/>
    <numFmt numFmtId="168" formatCode="[$-405]dddd\ d\.\ mmmm\ yyyy"/>
  </numFmts>
  <fonts count="39">
    <font>
      <sz val="10"/>
      <name val="Arial"/>
      <family val="2"/>
    </font>
    <font>
      <b/>
      <sz val="10"/>
      <name val="Arial"/>
      <family val="2"/>
    </font>
    <font>
      <b/>
      <sz val="9"/>
      <name val="Arial"/>
      <family val="2"/>
    </font>
    <font>
      <i/>
      <sz val="10"/>
      <name val="Arial"/>
      <family val="2"/>
    </font>
    <font>
      <b/>
      <i/>
      <u val="single"/>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4"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0" fillId="22" borderId="6" applyNumberFormat="0" applyFont="0" applyAlignment="0" applyProtection="0"/>
    <xf numFmtId="9" fontId="0" fillId="0" borderId="0" applyFill="0" applyBorder="0" applyAlignment="0" applyProtection="0"/>
    <xf numFmtId="0" fontId="30" fillId="0" borderId="7" applyNumberFormat="0" applyFill="0" applyAlignment="0" applyProtection="0"/>
    <xf numFmtId="0" fontId="31"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93">
    <xf numFmtId="0" fontId="0" fillId="0" borderId="0" xfId="0" applyAlignment="1">
      <alignment/>
    </xf>
    <xf numFmtId="0" fontId="0" fillId="0" borderId="0" xfId="0" applyAlignment="1">
      <alignment horizontal="center"/>
    </xf>
    <xf numFmtId="164" fontId="0" fillId="0" borderId="0" xfId="0" applyNumberFormat="1" applyAlignment="1">
      <alignment horizontal="right"/>
    </xf>
    <xf numFmtId="165" fontId="0" fillId="0" borderId="0" xfId="0" applyNumberFormat="1" applyAlignment="1">
      <alignment/>
    </xf>
    <xf numFmtId="164" fontId="0" fillId="0" borderId="0" xfId="0" applyNumberFormat="1" applyAlignment="1">
      <alignment/>
    </xf>
    <xf numFmtId="0" fontId="0" fillId="0" borderId="0" xfId="0" applyFill="1" applyAlignment="1">
      <alignment horizontal="center"/>
    </xf>
    <xf numFmtId="0" fontId="0" fillId="0" borderId="0" xfId="0" applyFill="1" applyAlignment="1">
      <alignment/>
    </xf>
    <xf numFmtId="164" fontId="0" fillId="0" borderId="0" xfId="0" applyNumberFormat="1" applyFill="1" applyAlignment="1">
      <alignment horizontal="right"/>
    </xf>
    <xf numFmtId="165" fontId="0" fillId="0" borderId="0" xfId="0" applyNumberFormat="1" applyFill="1" applyAlignment="1">
      <alignment/>
    </xf>
    <xf numFmtId="164" fontId="0" fillId="0" borderId="0" xfId="0" applyNumberFormat="1" applyFill="1" applyAlignment="1">
      <alignment/>
    </xf>
    <xf numFmtId="0" fontId="1" fillId="0" borderId="10" xfId="0" applyFont="1" applyFill="1" applyBorder="1" applyAlignment="1">
      <alignment horizontal="center"/>
    </xf>
    <xf numFmtId="0" fontId="2" fillId="0" borderId="11" xfId="0" applyFont="1" applyFill="1" applyBorder="1" applyAlignment="1">
      <alignment/>
    </xf>
    <xf numFmtId="0" fontId="1" fillId="0" borderId="11" xfId="0" applyFont="1" applyFill="1" applyBorder="1" applyAlignment="1">
      <alignment horizontal="center"/>
    </xf>
    <xf numFmtId="164" fontId="1" fillId="0" borderId="11" xfId="0" applyNumberFormat="1" applyFont="1" applyFill="1" applyBorder="1" applyAlignment="1">
      <alignment horizontal="right"/>
    </xf>
    <xf numFmtId="165" fontId="1" fillId="0" borderId="11" xfId="0" applyNumberFormat="1" applyFont="1" applyFill="1" applyBorder="1" applyAlignment="1">
      <alignment/>
    </xf>
    <xf numFmtId="164" fontId="1" fillId="0" borderId="11" xfId="0" applyNumberFormat="1" applyFont="1" applyFill="1" applyBorder="1" applyAlignment="1">
      <alignment/>
    </xf>
    <xf numFmtId="164" fontId="1" fillId="0" borderId="12" xfId="0" applyNumberFormat="1" applyFont="1" applyFill="1" applyBorder="1" applyAlignment="1">
      <alignment/>
    </xf>
    <xf numFmtId="0" fontId="1" fillId="0" borderId="0" xfId="0" applyFont="1" applyFill="1" applyAlignment="1">
      <alignment/>
    </xf>
    <xf numFmtId="0" fontId="0" fillId="0" borderId="0" xfId="0" applyFont="1" applyFill="1" applyAlignment="1">
      <alignment/>
    </xf>
    <xf numFmtId="164" fontId="0" fillId="0" borderId="0" xfId="0" applyNumberFormat="1" applyFont="1" applyFill="1" applyAlignment="1">
      <alignment horizontal="right"/>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3" fillId="0" borderId="0" xfId="0" applyFont="1" applyFill="1" applyAlignment="1">
      <alignment/>
    </xf>
    <xf numFmtId="164" fontId="1" fillId="0" borderId="0" xfId="0" applyNumberFormat="1" applyFont="1" applyFill="1" applyAlignment="1">
      <alignment/>
    </xf>
    <xf numFmtId="0" fontId="1" fillId="0" borderId="0" xfId="0" applyFont="1" applyAlignment="1">
      <alignment/>
    </xf>
    <xf numFmtId="164" fontId="0" fillId="0" borderId="0" xfId="0" applyNumberFormat="1" applyFont="1" applyFill="1" applyAlignment="1">
      <alignment/>
    </xf>
    <xf numFmtId="0" fontId="1" fillId="0" borderId="11" xfId="0" applyFont="1" applyFill="1" applyBorder="1" applyAlignment="1">
      <alignment/>
    </xf>
    <xf numFmtId="0" fontId="0" fillId="0" borderId="0" xfId="0" applyFont="1" applyAlignment="1">
      <alignment horizontal="right"/>
    </xf>
    <xf numFmtId="0" fontId="4" fillId="0" borderId="0" xfId="0" applyFont="1" applyFill="1" applyAlignment="1">
      <alignment/>
    </xf>
    <xf numFmtId="165" fontId="4" fillId="0" borderId="0" xfId="0" applyNumberFormat="1" applyFont="1" applyFill="1" applyAlignment="1">
      <alignment horizontal="center"/>
    </xf>
    <xf numFmtId="165" fontId="1" fillId="0" borderId="0" xfId="0" applyNumberFormat="1" applyFont="1" applyFill="1" applyAlignment="1">
      <alignment/>
    </xf>
    <xf numFmtId="0" fontId="0" fillId="0" borderId="10" xfId="0" applyBorder="1" applyAlignment="1">
      <alignment horizontal="center"/>
    </xf>
    <xf numFmtId="0" fontId="0" fillId="0" borderId="11" xfId="0" applyBorder="1" applyAlignment="1">
      <alignment horizontal="center"/>
    </xf>
    <xf numFmtId="164" fontId="0" fillId="0" borderId="11" xfId="0" applyNumberFormat="1" applyBorder="1" applyAlignment="1">
      <alignment horizontal="right"/>
    </xf>
    <xf numFmtId="165" fontId="0" fillId="0" borderId="11" xfId="0" applyNumberFormat="1" applyFill="1" applyBorder="1" applyAlignment="1">
      <alignment/>
    </xf>
    <xf numFmtId="164" fontId="0" fillId="0" borderId="11" xfId="0" applyNumberFormat="1" applyFill="1" applyBorder="1" applyAlignment="1">
      <alignment/>
    </xf>
    <xf numFmtId="164" fontId="0" fillId="0" borderId="12" xfId="0" applyNumberFormat="1" applyBorder="1" applyAlignment="1">
      <alignment/>
    </xf>
    <xf numFmtId="0" fontId="1" fillId="0" borderId="0" xfId="0" applyFont="1" applyFill="1" applyBorder="1" applyAlignment="1">
      <alignment/>
    </xf>
    <xf numFmtId="165" fontId="1" fillId="0" borderId="0" xfId="0" applyNumberFormat="1" applyFont="1" applyAlignment="1">
      <alignment/>
    </xf>
    <xf numFmtId="0" fontId="0" fillId="0" borderId="10" xfId="0" applyFill="1" applyBorder="1" applyAlignment="1">
      <alignment horizontal="center"/>
    </xf>
    <xf numFmtId="0" fontId="0" fillId="0" borderId="11" xfId="0" applyFill="1" applyBorder="1" applyAlignment="1">
      <alignment horizontal="center"/>
    </xf>
    <xf numFmtId="164" fontId="0" fillId="0" borderId="11" xfId="0" applyNumberFormat="1" applyFill="1" applyBorder="1" applyAlignment="1">
      <alignment horizontal="right"/>
    </xf>
    <xf numFmtId="164" fontId="0" fillId="0" borderId="12" xfId="0" applyNumberFormat="1"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14" xfId="0" applyFill="1" applyBorder="1" applyAlignment="1">
      <alignment horizontal="center"/>
    </xf>
    <xf numFmtId="164" fontId="0" fillId="0" borderId="14" xfId="0" applyNumberFormat="1" applyFill="1" applyBorder="1" applyAlignment="1">
      <alignment horizontal="right"/>
    </xf>
    <xf numFmtId="165" fontId="0" fillId="0" borderId="14" xfId="0" applyNumberFormat="1" applyFill="1" applyBorder="1" applyAlignment="1">
      <alignment/>
    </xf>
    <xf numFmtId="164" fontId="0" fillId="0" borderId="14" xfId="0" applyNumberFormat="1" applyFill="1" applyBorder="1" applyAlignment="1">
      <alignment/>
    </xf>
    <xf numFmtId="164" fontId="0" fillId="0" borderId="15" xfId="0" applyNumberFormat="1" applyFill="1" applyBorder="1" applyAlignment="1">
      <alignment/>
    </xf>
    <xf numFmtId="0" fontId="0" fillId="0" borderId="16" xfId="0" applyFill="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lignment horizontal="right"/>
    </xf>
    <xf numFmtId="165" fontId="0" fillId="0" borderId="0" xfId="0" applyNumberFormat="1" applyFill="1" applyBorder="1" applyAlignment="1">
      <alignment/>
    </xf>
    <xf numFmtId="165" fontId="1" fillId="0" borderId="0" xfId="0" applyNumberFormat="1" applyFont="1" applyFill="1" applyBorder="1" applyAlignment="1">
      <alignment/>
    </xf>
    <xf numFmtId="164" fontId="0" fillId="0" borderId="0" xfId="0" applyNumberFormat="1" applyFill="1" applyBorder="1" applyAlignment="1">
      <alignment/>
    </xf>
    <xf numFmtId="164" fontId="0" fillId="0" borderId="17" xfId="0" applyNumberFormat="1" applyFill="1" applyBorder="1" applyAlignment="1">
      <alignment/>
    </xf>
    <xf numFmtId="0" fontId="0" fillId="0" borderId="18" xfId="0" applyFill="1" applyBorder="1" applyAlignment="1">
      <alignment horizontal="center"/>
    </xf>
    <xf numFmtId="0" fontId="0" fillId="0" borderId="19" xfId="0" applyFill="1" applyBorder="1" applyAlignment="1">
      <alignment/>
    </xf>
    <xf numFmtId="0" fontId="0" fillId="0" borderId="19" xfId="0" applyFill="1" applyBorder="1" applyAlignment="1">
      <alignment horizontal="center"/>
    </xf>
    <xf numFmtId="164" fontId="0" fillId="0" borderId="19" xfId="0" applyNumberFormat="1" applyFill="1" applyBorder="1" applyAlignment="1">
      <alignment horizontal="right"/>
    </xf>
    <xf numFmtId="165" fontId="0" fillId="0" borderId="19" xfId="0" applyNumberFormat="1" applyFill="1" applyBorder="1" applyAlignment="1">
      <alignment/>
    </xf>
    <xf numFmtId="164" fontId="0" fillId="0" borderId="19" xfId="0" applyNumberFormat="1" applyFill="1" applyBorder="1" applyAlignment="1">
      <alignment/>
    </xf>
    <xf numFmtId="164" fontId="0" fillId="0" borderId="20" xfId="0" applyNumberFormat="1" applyFill="1" applyBorder="1" applyAlignment="1">
      <alignment/>
    </xf>
    <xf numFmtId="166" fontId="0" fillId="0" borderId="0" xfId="0" applyNumberFormat="1" applyAlignment="1">
      <alignment/>
    </xf>
    <xf numFmtId="0" fontId="1" fillId="0" borderId="0" xfId="0" applyFont="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right"/>
    </xf>
    <xf numFmtId="165" fontId="1" fillId="0" borderId="0" xfId="0" applyNumberFormat="1" applyFont="1" applyFill="1" applyAlignment="1">
      <alignment horizontal="right"/>
    </xf>
    <xf numFmtId="164" fontId="1" fillId="0" borderId="0" xfId="0" applyNumberFormat="1" applyFont="1" applyFill="1" applyAlignment="1">
      <alignment horizontal="center"/>
    </xf>
    <xf numFmtId="0" fontId="0" fillId="33" borderId="0" xfId="0" applyFill="1" applyAlignment="1">
      <alignment/>
    </xf>
    <xf numFmtId="167" fontId="1" fillId="0" borderId="0" xfId="0" applyNumberFormat="1" applyFont="1" applyFill="1" applyAlignment="1">
      <alignment/>
    </xf>
    <xf numFmtId="0" fontId="0" fillId="0" borderId="0" xfId="0" applyBorder="1" applyAlignment="1">
      <alignment/>
    </xf>
    <xf numFmtId="165" fontId="0" fillId="33" borderId="0" xfId="0" applyNumberFormat="1" applyFill="1" applyAlignment="1">
      <alignment/>
    </xf>
    <xf numFmtId="165" fontId="1" fillId="33" borderId="0" xfId="0" applyNumberFormat="1" applyFont="1" applyFill="1" applyAlignment="1">
      <alignment/>
    </xf>
    <xf numFmtId="165" fontId="1" fillId="33" borderId="21" xfId="0" applyNumberFormat="1" applyFont="1" applyFill="1" applyBorder="1" applyAlignment="1">
      <alignment/>
    </xf>
    <xf numFmtId="0" fontId="0" fillId="33" borderId="0" xfId="0" applyFill="1" applyAlignment="1">
      <alignment horizontal="center"/>
    </xf>
    <xf numFmtId="165" fontId="1" fillId="33" borderId="11" xfId="0" applyNumberFormat="1" applyFont="1" applyFill="1" applyBorder="1" applyAlignment="1">
      <alignment/>
    </xf>
    <xf numFmtId="167" fontId="1" fillId="33" borderId="21" xfId="0" applyNumberFormat="1" applyFont="1" applyFill="1" applyBorder="1" applyAlignment="1">
      <alignment/>
    </xf>
    <xf numFmtId="0" fontId="0" fillId="0" borderId="0" xfId="0" applyFill="1" applyBorder="1" applyAlignment="1">
      <alignment/>
    </xf>
    <xf numFmtId="165" fontId="0" fillId="5" borderId="21" xfId="0" applyNumberFormat="1" applyFill="1" applyBorder="1" applyAlignment="1">
      <alignment/>
    </xf>
    <xf numFmtId="0" fontId="0" fillId="5" borderId="0" xfId="0" applyFill="1" applyAlignment="1">
      <alignment/>
    </xf>
    <xf numFmtId="0" fontId="0" fillId="5" borderId="0" xfId="0" applyFill="1" applyBorder="1" applyAlignment="1">
      <alignment/>
    </xf>
    <xf numFmtId="167" fontId="1" fillId="0" borderId="21" xfId="0" applyNumberFormat="1" applyFont="1" applyFill="1" applyBorder="1" applyAlignment="1">
      <alignment/>
    </xf>
    <xf numFmtId="0" fontId="1" fillId="11" borderId="22" xfId="0" applyFont="1" applyFill="1" applyBorder="1" applyAlignment="1">
      <alignment horizontal="center"/>
    </xf>
    <xf numFmtId="0" fontId="1" fillId="11" borderId="23" xfId="0" applyFont="1" applyFill="1" applyBorder="1" applyAlignment="1">
      <alignment/>
    </xf>
    <xf numFmtId="0" fontId="1" fillId="11" borderId="23" xfId="0" applyFont="1" applyFill="1" applyBorder="1" applyAlignment="1">
      <alignment horizontal="center"/>
    </xf>
    <xf numFmtId="164" fontId="1" fillId="11" borderId="23" xfId="0" applyNumberFormat="1" applyFont="1" applyFill="1" applyBorder="1" applyAlignment="1">
      <alignment horizontal="right"/>
    </xf>
    <xf numFmtId="0" fontId="0" fillId="11" borderId="23" xfId="0" applyFill="1" applyBorder="1" applyAlignment="1">
      <alignment/>
    </xf>
    <xf numFmtId="167" fontId="0" fillId="11" borderId="23" xfId="0" applyNumberFormat="1" applyFill="1" applyBorder="1" applyAlignment="1">
      <alignment/>
    </xf>
    <xf numFmtId="164" fontId="1" fillId="11" borderId="23" xfId="0" applyNumberFormat="1" applyFont="1" applyFill="1" applyBorder="1" applyAlignment="1">
      <alignment/>
    </xf>
    <xf numFmtId="164" fontId="1" fillId="11" borderId="24" xfId="0" applyNumberFormat="1" applyFont="1" applyFill="1" applyBorder="1" applyAlignment="1">
      <alignment/>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0"/>
  <sheetViews>
    <sheetView tabSelected="1" zoomScalePageLayoutView="0" workbookViewId="0" topLeftCell="A364">
      <selection activeCell="L378" sqref="L378"/>
    </sheetView>
  </sheetViews>
  <sheetFormatPr defaultColWidth="9.140625" defaultRowHeight="12.75"/>
  <cols>
    <col min="1" max="1" width="12.140625" style="1" customWidth="1"/>
    <col min="2" max="2" width="54.421875" style="0" customWidth="1"/>
    <col min="3" max="3" width="6.57421875" style="1" customWidth="1"/>
    <col min="4" max="4" width="10.57421875" style="2" customWidth="1"/>
    <col min="5" max="5" width="14.00390625" style="3" customWidth="1"/>
    <col min="6" max="6" width="16.7109375" style="3" customWidth="1"/>
    <col min="7" max="7" width="7.00390625" style="4" customWidth="1"/>
    <col min="8" max="8" width="9.140625" style="4" customWidth="1"/>
  </cols>
  <sheetData>
    <row r="1" spans="1:8" ht="12.75">
      <c r="A1" s="5"/>
      <c r="B1" s="6"/>
      <c r="C1" s="5"/>
      <c r="D1" s="7"/>
      <c r="E1" s="8"/>
      <c r="F1" s="8"/>
      <c r="G1" s="9"/>
      <c r="H1" s="9"/>
    </row>
    <row r="2" spans="1:8" ht="12.75">
      <c r="A2" s="10"/>
      <c r="B2" s="11" t="s">
        <v>0</v>
      </c>
      <c r="C2" s="12"/>
      <c r="D2" s="13"/>
      <c r="E2" s="14"/>
      <c r="F2" s="14"/>
      <c r="G2" s="15"/>
      <c r="H2" s="16"/>
    </row>
    <row r="3" spans="1:8" ht="12.75">
      <c r="A3" s="5"/>
      <c r="B3" s="6"/>
      <c r="C3" s="5"/>
      <c r="D3" s="7"/>
      <c r="E3" s="8"/>
      <c r="F3" s="8"/>
      <c r="G3" s="9"/>
      <c r="H3" s="9"/>
    </row>
    <row r="4" spans="1:8" ht="12.75">
      <c r="A4" s="67" t="s">
        <v>1</v>
      </c>
      <c r="B4" s="67" t="s">
        <v>2</v>
      </c>
      <c r="C4" s="67" t="s">
        <v>3</v>
      </c>
      <c r="D4" s="68" t="s">
        <v>4</v>
      </c>
      <c r="E4" s="69" t="s">
        <v>5</v>
      </c>
      <c r="F4" s="69" t="s">
        <v>6</v>
      </c>
      <c r="G4" s="70" t="s">
        <v>7</v>
      </c>
      <c r="H4" s="24" t="s">
        <v>8</v>
      </c>
    </row>
    <row r="5" spans="1:8" ht="12.75">
      <c r="A5" s="5"/>
      <c r="C5" s="5"/>
      <c r="D5" s="7"/>
      <c r="E5" s="8"/>
      <c r="F5" s="8"/>
      <c r="G5" s="9"/>
      <c r="H5" s="9"/>
    </row>
    <row r="6" spans="1:8" ht="12.75">
      <c r="A6" s="5"/>
      <c r="B6" s="17" t="s">
        <v>9</v>
      </c>
      <c r="C6" s="5"/>
      <c r="D6" s="7"/>
      <c r="E6" s="8"/>
      <c r="F6" s="8"/>
      <c r="G6" s="9"/>
      <c r="H6" s="9"/>
    </row>
    <row r="7" spans="1:8" ht="12.75">
      <c r="A7" s="5"/>
      <c r="B7" s="17"/>
      <c r="C7" s="5"/>
      <c r="D7" s="7"/>
      <c r="E7"/>
      <c r="F7" s="8"/>
      <c r="G7" s="9"/>
      <c r="H7" s="9"/>
    </row>
    <row r="8" spans="1:8" ht="12.75">
      <c r="A8" s="5"/>
      <c r="B8" s="17" t="s">
        <v>10</v>
      </c>
      <c r="C8" s="5"/>
      <c r="D8" s="7"/>
      <c r="E8"/>
      <c r="F8" s="8"/>
      <c r="G8" s="9"/>
      <c r="H8" s="9"/>
    </row>
    <row r="9" spans="1:8" ht="12.75">
      <c r="A9" s="5"/>
      <c r="B9" s="6"/>
      <c r="C9" s="5"/>
      <c r="D9" s="7"/>
      <c r="E9"/>
      <c r="F9" s="6"/>
      <c r="G9" s="9"/>
      <c r="H9" s="9"/>
    </row>
    <row r="10" spans="1:8" ht="12.75">
      <c r="A10" s="67">
        <v>971033651</v>
      </c>
      <c r="B10" s="18" t="s">
        <v>11</v>
      </c>
      <c r="C10" s="5" t="s">
        <v>12</v>
      </c>
      <c r="D10" s="7">
        <v>2.862</v>
      </c>
      <c r="E10" s="82"/>
      <c r="F10" s="6">
        <f>D10*E10</f>
        <v>0</v>
      </c>
      <c r="G10" s="9">
        <v>1.8</v>
      </c>
      <c r="H10" s="9">
        <f>(D10*G10)</f>
        <v>5.1516</v>
      </c>
    </row>
    <row r="11" spans="1:8" ht="12.75">
      <c r="A11" s="66"/>
      <c r="B11" s="18" t="s">
        <v>13</v>
      </c>
      <c r="D11" s="18">
        <f>(5.3*1.2*0.45)</f>
        <v>2.8619999999999997</v>
      </c>
      <c r="E11"/>
      <c r="F11" s="6"/>
      <c r="G11" s="9"/>
      <c r="H11" s="9"/>
    </row>
    <row r="12" spans="1:8" ht="12.75">
      <c r="A12" s="66"/>
      <c r="B12" s="18"/>
      <c r="C12" s="5"/>
      <c r="D12" s="19"/>
      <c r="E12"/>
      <c r="F12" s="6"/>
      <c r="G12" s="9"/>
      <c r="H12" s="9"/>
    </row>
    <row r="13" spans="1:8" ht="12.75">
      <c r="A13" s="66">
        <v>967031132</v>
      </c>
      <c r="B13" s="20" t="s">
        <v>14</v>
      </c>
      <c r="C13" s="21" t="s">
        <v>15</v>
      </c>
      <c r="D13" s="7">
        <v>31.545</v>
      </c>
      <c r="E13" s="82"/>
      <c r="F13" s="6">
        <f>D13*E13</f>
        <v>0</v>
      </c>
      <c r="G13" s="9">
        <v>0.055</v>
      </c>
      <c r="H13" s="9">
        <f>(D13*G13)</f>
        <v>1.7349750000000002</v>
      </c>
    </row>
    <row r="14" spans="1:8" ht="12.75">
      <c r="A14" s="66"/>
      <c r="B14" s="20" t="s">
        <v>16</v>
      </c>
      <c r="D14" s="18">
        <f>(5.3*0.45)+(1.2*0.45)*2</f>
        <v>3.465</v>
      </c>
      <c r="E14"/>
      <c r="F14" s="6"/>
      <c r="G14" s="9"/>
      <c r="H14" s="9"/>
    </row>
    <row r="15" spans="1:8" ht="12.75">
      <c r="A15" s="66"/>
      <c r="B15" s="20" t="s">
        <v>17</v>
      </c>
      <c r="D15" s="18">
        <f>(5.3*0.8)*3+(3.2*0.8)*2*3</f>
        <v>28.080000000000005</v>
      </c>
      <c r="E15"/>
      <c r="F15" s="6"/>
      <c r="G15" s="9"/>
      <c r="H15" s="9"/>
    </row>
    <row r="16" spans="1:8" ht="12.75">
      <c r="A16" s="66"/>
      <c r="D16" s="7"/>
      <c r="E16"/>
      <c r="F16" s="6"/>
      <c r="G16" s="9"/>
      <c r="H16" s="9"/>
    </row>
    <row r="17" spans="1:8" ht="12.75">
      <c r="A17" s="66">
        <v>966031314</v>
      </c>
      <c r="B17" s="20" t="s">
        <v>18</v>
      </c>
      <c r="C17" s="22" t="s">
        <v>19</v>
      </c>
      <c r="D17" s="7">
        <v>6.2</v>
      </c>
      <c r="E17" s="82"/>
      <c r="F17" s="6">
        <f>D17*E17</f>
        <v>0</v>
      </c>
      <c r="G17" s="9">
        <v>0.11</v>
      </c>
      <c r="H17" s="9">
        <f>(D17*G17)</f>
        <v>0.682</v>
      </c>
    </row>
    <row r="18" spans="1:8" ht="12.75">
      <c r="A18" s="66"/>
      <c r="D18" s="7"/>
      <c r="E18"/>
      <c r="F18" s="6"/>
      <c r="G18" s="9"/>
      <c r="H18" s="9"/>
    </row>
    <row r="19" spans="1:8" ht="12.75">
      <c r="A19" s="66">
        <v>113106171</v>
      </c>
      <c r="B19" s="20" t="s">
        <v>20</v>
      </c>
      <c r="C19" s="21" t="s">
        <v>15</v>
      </c>
      <c r="D19" s="7">
        <v>56.25</v>
      </c>
      <c r="E19" s="82"/>
      <c r="F19" s="6">
        <f>D19*E19</f>
        <v>0</v>
      </c>
      <c r="G19" s="9">
        <v>0.295</v>
      </c>
      <c r="H19" s="9">
        <f>(D19*G19)</f>
        <v>16.59375</v>
      </c>
    </row>
    <row r="20" spans="1:8" ht="12.75">
      <c r="A20" s="66"/>
      <c r="D20" s="7"/>
      <c r="E20"/>
      <c r="F20" s="6"/>
      <c r="G20" s="9"/>
      <c r="H20" s="9"/>
    </row>
    <row r="21" spans="1:8" ht="12.75">
      <c r="A21" s="67">
        <v>997013114</v>
      </c>
      <c r="B21" s="18" t="s">
        <v>21</v>
      </c>
      <c r="C21" s="21" t="s">
        <v>7</v>
      </c>
      <c r="D21" s="7">
        <v>69.013</v>
      </c>
      <c r="E21" s="82"/>
      <c r="F21" s="6">
        <f>D21*E21</f>
        <v>0</v>
      </c>
      <c r="G21" s="9">
        <v>0</v>
      </c>
      <c r="H21" s="9">
        <v>69.013</v>
      </c>
    </row>
    <row r="22" spans="1:8" ht="12.75">
      <c r="A22" s="67"/>
      <c r="B22" s="23"/>
      <c r="C22" s="5"/>
      <c r="D22" s="7"/>
      <c r="E22"/>
      <c r="F22" s="6"/>
      <c r="G22" s="9"/>
      <c r="H22" s="9"/>
    </row>
    <row r="23" spans="1:8" ht="12.75">
      <c r="A23" s="67">
        <v>997013501</v>
      </c>
      <c r="B23" s="18" t="s">
        <v>22</v>
      </c>
      <c r="C23" s="21" t="s">
        <v>7</v>
      </c>
      <c r="D23" s="7">
        <v>135.68</v>
      </c>
      <c r="E23" s="82"/>
      <c r="F23" s="6">
        <f>D23*E23</f>
        <v>0</v>
      </c>
      <c r="G23" s="9">
        <v>0</v>
      </c>
      <c r="H23" s="9">
        <f>(D23*G23)</f>
        <v>0</v>
      </c>
    </row>
    <row r="24" spans="1:8" ht="12.75">
      <c r="A24" s="66"/>
      <c r="D24" s="7"/>
      <c r="E24"/>
      <c r="F24" s="6"/>
      <c r="G24" s="9"/>
      <c r="H24" s="9"/>
    </row>
    <row r="25" spans="1:8" ht="12.75">
      <c r="A25" s="67">
        <v>997013509</v>
      </c>
      <c r="B25" s="18" t="s">
        <v>23</v>
      </c>
      <c r="C25" s="21" t="s">
        <v>7</v>
      </c>
      <c r="D25" s="7">
        <v>135.68</v>
      </c>
      <c r="E25" s="82"/>
      <c r="F25" s="6">
        <f>E25</f>
        <v>0</v>
      </c>
      <c r="G25" s="9">
        <v>0</v>
      </c>
      <c r="H25" s="9">
        <f>(D25*G25)</f>
        <v>0</v>
      </c>
    </row>
    <row r="26" spans="1:8" ht="12.75">
      <c r="A26" s="67"/>
      <c r="B26" s="18"/>
      <c r="C26" s="21"/>
      <c r="D26" s="7"/>
      <c r="E26"/>
      <c r="F26" s="6"/>
      <c r="G26" s="9"/>
      <c r="H26" s="9"/>
    </row>
    <row r="27" spans="1:8" ht="12.75">
      <c r="A27" s="67" t="s">
        <v>24</v>
      </c>
      <c r="B27" s="18" t="s">
        <v>25</v>
      </c>
      <c r="C27" s="21" t="s">
        <v>7</v>
      </c>
      <c r="D27" s="7">
        <v>69.013</v>
      </c>
      <c r="E27" s="82"/>
      <c r="F27" s="6">
        <f>D27*E27</f>
        <v>0</v>
      </c>
      <c r="G27" s="9">
        <v>0</v>
      </c>
      <c r="H27" s="9">
        <f>(D27*G27)</f>
        <v>0</v>
      </c>
    </row>
    <row r="28" spans="1:8" ht="12.75">
      <c r="A28" s="66"/>
      <c r="B28" s="23"/>
      <c r="C28" s="21"/>
      <c r="D28" s="7"/>
      <c r="E28"/>
      <c r="F28" s="6"/>
      <c r="G28" s="9"/>
      <c r="H28" s="9"/>
    </row>
    <row r="29" spans="1:8" ht="12.75">
      <c r="A29" s="66"/>
      <c r="B29" s="17" t="s">
        <v>26</v>
      </c>
      <c r="C29" s="21"/>
      <c r="D29" s="7"/>
      <c r="E29"/>
      <c r="F29" s="84">
        <f>SUM(F10:F27)</f>
        <v>0</v>
      </c>
      <c r="G29" s="9"/>
      <c r="H29" s="9"/>
    </row>
    <row r="30" spans="1:8" ht="12.75">
      <c r="A30" s="66"/>
      <c r="D30" s="7"/>
      <c r="E30"/>
      <c r="F30" s="6"/>
      <c r="G30" s="9"/>
      <c r="H30" s="9"/>
    </row>
    <row r="31" spans="1:8" ht="12.75">
      <c r="A31" s="66"/>
      <c r="B31" s="17" t="s">
        <v>27</v>
      </c>
      <c r="D31" s="7"/>
      <c r="E31"/>
      <c r="F31" s="6"/>
      <c r="G31" s="9"/>
      <c r="H31" s="9"/>
    </row>
    <row r="32" spans="1:8" ht="12.75">
      <c r="A32" s="66"/>
      <c r="D32" s="7"/>
      <c r="E32"/>
      <c r="F32" s="6"/>
      <c r="G32" s="9"/>
      <c r="H32" s="9"/>
    </row>
    <row r="33" spans="1:8" ht="12.75">
      <c r="A33" s="67">
        <v>132201201</v>
      </c>
      <c r="B33" s="18" t="s">
        <v>28</v>
      </c>
      <c r="C33" s="5" t="s">
        <v>12</v>
      </c>
      <c r="D33" s="9">
        <v>12.56</v>
      </c>
      <c r="E33" s="82"/>
      <c r="F33" s="6">
        <f>D33*E33</f>
        <v>0</v>
      </c>
      <c r="G33" s="9">
        <v>0</v>
      </c>
      <c r="H33" s="9">
        <f>(D33*G33)</f>
        <v>0</v>
      </c>
    </row>
    <row r="34" spans="1:8" ht="12.75">
      <c r="A34" s="66"/>
      <c r="B34" s="18" t="s">
        <v>29</v>
      </c>
      <c r="C34" s="5"/>
      <c r="D34" s="18">
        <f>(4.75*0.8*1)*2+(6.2*0.8*1)</f>
        <v>12.560000000000002</v>
      </c>
      <c r="E34"/>
      <c r="F34" s="6"/>
      <c r="G34" s="9"/>
      <c r="H34" s="9"/>
    </row>
    <row r="35" spans="1:8" ht="12.75">
      <c r="A35" s="67"/>
      <c r="B35" s="18"/>
      <c r="C35" s="5"/>
      <c r="D35" s="18"/>
      <c r="E35"/>
      <c r="F35" s="6"/>
      <c r="G35" s="9"/>
      <c r="H35" s="9"/>
    </row>
    <row r="36" spans="1:8" ht="12.75">
      <c r="A36" s="66">
        <v>132201209</v>
      </c>
      <c r="B36" s="6" t="s">
        <v>30</v>
      </c>
      <c r="C36" s="5" t="s">
        <v>12</v>
      </c>
      <c r="D36" s="9">
        <v>6.28</v>
      </c>
      <c r="E36" s="82"/>
      <c r="F36" s="6">
        <f>D36*E36</f>
        <v>0</v>
      </c>
      <c r="G36" s="9">
        <v>0</v>
      </c>
      <c r="H36" s="9">
        <f>(D36*G36)</f>
        <v>0</v>
      </c>
    </row>
    <row r="37" spans="1:8" ht="12.75">
      <c r="A37" s="66"/>
      <c r="B37" s="6" t="s">
        <v>31</v>
      </c>
      <c r="D37" s="6">
        <f>12.56/2</f>
        <v>6.28</v>
      </c>
      <c r="E37"/>
      <c r="F37" s="6"/>
      <c r="G37" s="9"/>
      <c r="H37" s="9"/>
    </row>
    <row r="38" spans="1:8" ht="12.75">
      <c r="A38" s="66"/>
      <c r="B38" s="6"/>
      <c r="C38" s="5"/>
      <c r="D38" s="6"/>
      <c r="E38"/>
      <c r="F38" s="6"/>
      <c r="G38" s="9"/>
      <c r="H38" s="9"/>
    </row>
    <row r="39" spans="1:8" ht="12.75">
      <c r="A39" s="66">
        <v>133201101</v>
      </c>
      <c r="B39" t="s">
        <v>32</v>
      </c>
      <c r="C39" s="5" t="s">
        <v>12</v>
      </c>
      <c r="D39" s="9">
        <v>154.6</v>
      </c>
      <c r="E39" s="82"/>
      <c r="F39" s="6">
        <f>D39*E39</f>
        <v>0</v>
      </c>
      <c r="G39" s="9">
        <v>0</v>
      </c>
      <c r="H39" s="9">
        <f>(D39*G39)</f>
        <v>0</v>
      </c>
    </row>
    <row r="40" spans="1:6" ht="12.75">
      <c r="A40" s="66"/>
      <c r="E40"/>
      <c r="F40" s="6"/>
    </row>
    <row r="41" spans="1:8" ht="12.75">
      <c r="A41" s="66">
        <v>133201109</v>
      </c>
      <c r="B41" s="6" t="s">
        <v>30</v>
      </c>
      <c r="C41" s="5" t="s">
        <v>12</v>
      </c>
      <c r="D41" s="9">
        <v>77.3</v>
      </c>
      <c r="E41" s="82"/>
      <c r="F41" s="6">
        <f>D41*E41</f>
        <v>0</v>
      </c>
      <c r="G41" s="9">
        <v>0</v>
      </c>
      <c r="H41" s="9">
        <f>(D41*G41)</f>
        <v>0</v>
      </c>
    </row>
    <row r="42" spans="1:8" ht="12.75">
      <c r="A42" s="66"/>
      <c r="B42" s="6" t="s">
        <v>33</v>
      </c>
      <c r="D42" s="6">
        <f>154.6/2</f>
        <v>77.3</v>
      </c>
      <c r="E42"/>
      <c r="F42" s="6"/>
      <c r="G42" s="9"/>
      <c r="H42" s="9"/>
    </row>
    <row r="43" spans="1:8" ht="12.75">
      <c r="A43" s="66"/>
      <c r="D43" s="7"/>
      <c r="E43"/>
      <c r="F43" s="6"/>
      <c r="G43" s="9"/>
      <c r="H43" s="9"/>
    </row>
    <row r="44" spans="1:8" ht="12.75">
      <c r="A44" s="66">
        <v>161101102</v>
      </c>
      <c r="B44" s="20" t="s">
        <v>34</v>
      </c>
      <c r="C44" s="5" t="s">
        <v>12</v>
      </c>
      <c r="D44" s="9">
        <v>154.6</v>
      </c>
      <c r="E44" s="82"/>
      <c r="F44" s="6">
        <f>D44*E44</f>
        <v>0</v>
      </c>
      <c r="G44" s="9">
        <v>0</v>
      </c>
      <c r="H44" s="9">
        <f>(D44*G44)</f>
        <v>0</v>
      </c>
    </row>
    <row r="45" spans="1:8" ht="12.75">
      <c r="A45" s="66"/>
      <c r="C45" s="5"/>
      <c r="D45" s="9"/>
      <c r="E45"/>
      <c r="F45" s="6"/>
      <c r="G45" s="9"/>
      <c r="H45" s="9"/>
    </row>
    <row r="46" spans="1:8" ht="12.75">
      <c r="A46" s="66">
        <v>151101102</v>
      </c>
      <c r="B46" t="s">
        <v>35</v>
      </c>
      <c r="C46" s="5" t="s">
        <v>15</v>
      </c>
      <c r="D46" s="9">
        <v>78.75</v>
      </c>
      <c r="E46" s="82"/>
      <c r="F46" s="6">
        <f>D46*E46</f>
        <v>0</v>
      </c>
      <c r="G46" s="9">
        <v>0</v>
      </c>
      <c r="H46" s="9">
        <f>(D46*G46)</f>
        <v>0</v>
      </c>
    </row>
    <row r="47" spans="1:8" ht="12.75">
      <c r="A47" s="66"/>
      <c r="C47" s="5"/>
      <c r="D47" s="9"/>
      <c r="E47"/>
      <c r="F47" s="6"/>
      <c r="G47" s="9"/>
      <c r="H47" s="9"/>
    </row>
    <row r="48" spans="1:8" ht="12.75">
      <c r="A48" s="66">
        <v>151101112</v>
      </c>
      <c r="B48" t="s">
        <v>36</v>
      </c>
      <c r="C48" s="5" t="s">
        <v>15</v>
      </c>
      <c r="D48" s="9">
        <v>78.75</v>
      </c>
      <c r="E48" s="82"/>
      <c r="F48" s="6">
        <f>D48*E48</f>
        <v>0</v>
      </c>
      <c r="G48" s="9">
        <v>0</v>
      </c>
      <c r="H48" s="9">
        <v>0</v>
      </c>
    </row>
    <row r="49" spans="1:8" ht="12.75">
      <c r="A49" s="66"/>
      <c r="C49" s="5"/>
      <c r="D49" s="9"/>
      <c r="E49"/>
      <c r="F49" s="6"/>
      <c r="G49" s="9"/>
      <c r="H49" s="9"/>
    </row>
    <row r="50" spans="1:8" ht="12.75">
      <c r="A50" s="66">
        <v>174101102</v>
      </c>
      <c r="B50" t="s">
        <v>37</v>
      </c>
      <c r="C50" s="5" t="s">
        <v>12</v>
      </c>
      <c r="D50" s="9">
        <v>67.5</v>
      </c>
      <c r="E50" s="82"/>
      <c r="F50" s="6">
        <f>D50*E50</f>
        <v>0</v>
      </c>
      <c r="G50" s="9">
        <v>0</v>
      </c>
      <c r="H50" s="9">
        <f>(D50*G50)</f>
        <v>0</v>
      </c>
    </row>
    <row r="51" spans="1:8" ht="12.75">
      <c r="A51" s="66"/>
      <c r="D51" s="7"/>
      <c r="E51"/>
      <c r="F51" s="6"/>
      <c r="G51" s="9"/>
      <c r="H51" s="9"/>
    </row>
    <row r="52" spans="1:8" ht="12.75">
      <c r="A52" s="66">
        <v>162701105</v>
      </c>
      <c r="B52" s="20" t="s">
        <v>38</v>
      </c>
      <c r="C52" s="5" t="s">
        <v>12</v>
      </c>
      <c r="D52" s="9">
        <v>87.1</v>
      </c>
      <c r="E52" s="82"/>
      <c r="F52" s="6">
        <f>D52*E52</f>
        <v>0</v>
      </c>
      <c r="G52" s="9">
        <v>0</v>
      </c>
      <c r="H52" s="9">
        <f>(D52*G52)</f>
        <v>0</v>
      </c>
    </row>
    <row r="53" spans="1:8" ht="12.75">
      <c r="A53" s="66"/>
      <c r="B53" s="20"/>
      <c r="C53" s="5"/>
      <c r="D53" s="18"/>
      <c r="E53"/>
      <c r="F53" s="6"/>
      <c r="G53" s="9"/>
      <c r="H53" s="9"/>
    </row>
    <row r="54" spans="1:8" ht="12.75">
      <c r="A54" s="67">
        <v>171201201</v>
      </c>
      <c r="B54" s="18" t="s">
        <v>39</v>
      </c>
      <c r="C54" s="5" t="s">
        <v>12</v>
      </c>
      <c r="D54" s="9">
        <v>87.1</v>
      </c>
      <c r="E54" s="82"/>
      <c r="F54" s="6">
        <f>D54*E54</f>
        <v>0</v>
      </c>
      <c r="G54" s="9">
        <v>0</v>
      </c>
      <c r="H54" s="9">
        <f>(D54*G54)</f>
        <v>0</v>
      </c>
    </row>
    <row r="55" spans="1:8" ht="12.75">
      <c r="A55" s="66"/>
      <c r="C55" s="5"/>
      <c r="D55" s="9"/>
      <c r="E55"/>
      <c r="F55" s="6"/>
      <c r="G55" s="9"/>
      <c r="H55" s="9"/>
    </row>
    <row r="56" spans="1:8" ht="12.75">
      <c r="A56" s="67">
        <v>171201211</v>
      </c>
      <c r="B56" s="18" t="s">
        <v>40</v>
      </c>
      <c r="C56" s="5" t="s">
        <v>12</v>
      </c>
      <c r="D56" s="9">
        <v>87.1</v>
      </c>
      <c r="E56" s="82"/>
      <c r="F56" s="6">
        <f>D56*E56</f>
        <v>0</v>
      </c>
      <c r="G56" s="9">
        <v>0</v>
      </c>
      <c r="H56" s="9">
        <f>(D56*G56)</f>
        <v>0</v>
      </c>
    </row>
    <row r="57" spans="1:8" ht="12.75">
      <c r="A57" s="66"/>
      <c r="B57" s="18"/>
      <c r="C57" s="5"/>
      <c r="D57" s="18"/>
      <c r="E57"/>
      <c r="F57" s="6"/>
      <c r="G57" s="9"/>
      <c r="H57" s="9"/>
    </row>
    <row r="58" spans="1:8" ht="12.75">
      <c r="A58" s="66"/>
      <c r="B58" s="17" t="s">
        <v>41</v>
      </c>
      <c r="C58" s="5"/>
      <c r="D58" s="9"/>
      <c r="E58"/>
      <c r="F58" s="84">
        <f>SUM(F33:F56)</f>
        <v>0</v>
      </c>
      <c r="G58" s="9"/>
      <c r="H58" s="9"/>
    </row>
    <row r="59" spans="1:6" ht="12.75">
      <c r="A59" s="66"/>
      <c r="E59"/>
      <c r="F59" s="6"/>
    </row>
    <row r="60" spans="1:8" ht="12.75">
      <c r="A60" s="67"/>
      <c r="B60" s="17" t="s">
        <v>42</v>
      </c>
      <c r="C60" s="5"/>
      <c r="D60" s="9"/>
      <c r="E60"/>
      <c r="F60" s="6"/>
      <c r="G60" s="9"/>
      <c r="H60" s="9"/>
    </row>
    <row r="61" spans="1:8" ht="12.75">
      <c r="A61" s="66"/>
      <c r="C61" s="5"/>
      <c r="D61" s="9"/>
      <c r="E61"/>
      <c r="F61" s="6"/>
      <c r="G61" s="9"/>
      <c r="H61" s="9"/>
    </row>
    <row r="62" spans="1:8" ht="12.75">
      <c r="A62" s="66">
        <v>271532211</v>
      </c>
      <c r="B62" s="20" t="s">
        <v>43</v>
      </c>
      <c r="C62" s="21" t="s">
        <v>12</v>
      </c>
      <c r="D62" s="9">
        <v>8.437</v>
      </c>
      <c r="E62" s="82"/>
      <c r="F62" s="6">
        <f>D62*E62</f>
        <v>0</v>
      </c>
      <c r="G62" s="9">
        <v>2.16</v>
      </c>
      <c r="H62" s="9">
        <f>(D62*G62)</f>
        <v>18.22392</v>
      </c>
    </row>
    <row r="63" spans="1:8" ht="12.75">
      <c r="A63" s="66"/>
      <c r="B63" s="20"/>
      <c r="C63" s="5"/>
      <c r="D63" s="18"/>
      <c r="E63"/>
      <c r="F63" s="6"/>
      <c r="G63" s="9"/>
      <c r="H63" s="9"/>
    </row>
    <row r="64" spans="1:14" ht="12.75">
      <c r="A64" s="67">
        <v>274321311</v>
      </c>
      <c r="B64" s="18" t="s">
        <v>44</v>
      </c>
      <c r="C64" s="5" t="s">
        <v>12</v>
      </c>
      <c r="D64" s="9">
        <v>6.908</v>
      </c>
      <c r="E64" s="82"/>
      <c r="F64" s="6">
        <f>D64*E64</f>
        <v>0</v>
      </c>
      <c r="G64" s="9">
        <v>2.326</v>
      </c>
      <c r="H64" s="9">
        <f>(D64*G64)</f>
        <v>16.068008000000003</v>
      </c>
      <c r="N64" s="6"/>
    </row>
    <row r="65" spans="1:14" ht="12.75">
      <c r="A65" s="66"/>
      <c r="B65" s="18" t="s">
        <v>45</v>
      </c>
      <c r="D65" s="18">
        <f>(4.75*0.8*0.55)*2+(6.2*0.8*0.55)</f>
        <v>6.908000000000001</v>
      </c>
      <c r="E65"/>
      <c r="F65" s="6"/>
      <c r="G65" s="9"/>
      <c r="H65" s="9"/>
      <c r="N65" s="6"/>
    </row>
    <row r="66" spans="1:8" ht="12.75">
      <c r="A66" s="66"/>
      <c r="D66" s="7"/>
      <c r="E66"/>
      <c r="F66" s="6"/>
      <c r="G66" s="9"/>
      <c r="H66" s="9"/>
    </row>
    <row r="67" spans="1:8" ht="12.75">
      <c r="A67" s="66">
        <v>279113135</v>
      </c>
      <c r="B67" s="20" t="s">
        <v>46</v>
      </c>
      <c r="C67" s="21" t="s">
        <v>15</v>
      </c>
      <c r="D67" s="9">
        <v>56.56</v>
      </c>
      <c r="E67" s="82"/>
      <c r="F67" s="6">
        <f>D67*E67</f>
        <v>0</v>
      </c>
      <c r="G67" s="9">
        <v>0.915</v>
      </c>
      <c r="H67" s="9">
        <f>(D67*G67)</f>
        <v>51.7524</v>
      </c>
    </row>
    <row r="68" spans="1:8" ht="12.75">
      <c r="A68" s="66"/>
      <c r="B68" s="20"/>
      <c r="D68" s="18"/>
      <c r="E68"/>
      <c r="F68" s="6"/>
      <c r="G68" s="9"/>
      <c r="H68" s="9"/>
    </row>
    <row r="69" spans="1:8" ht="12.75">
      <c r="A69" s="66">
        <v>279113134</v>
      </c>
      <c r="B69" s="20" t="s">
        <v>47</v>
      </c>
      <c r="C69" s="21" t="s">
        <v>15</v>
      </c>
      <c r="D69" s="9">
        <v>33.5</v>
      </c>
      <c r="E69" s="82"/>
      <c r="F69" s="6">
        <f>D69*E69</f>
        <v>0</v>
      </c>
      <c r="G69" s="9">
        <v>0.682</v>
      </c>
      <c r="H69" s="9">
        <f>(D69*G69)</f>
        <v>22.847</v>
      </c>
    </row>
    <row r="70" spans="1:8" ht="12.75">
      <c r="A70" s="66"/>
      <c r="B70" s="20" t="s">
        <v>48</v>
      </c>
      <c r="D70" s="7"/>
      <c r="E70"/>
      <c r="F70" s="6"/>
      <c r="G70" s="9"/>
      <c r="H70" s="9"/>
    </row>
    <row r="71" spans="1:8" ht="12.75">
      <c r="A71" s="66"/>
      <c r="B71" s="20" t="s">
        <v>49</v>
      </c>
      <c r="D71" s="18">
        <f>(2.5*3.35)*4</f>
        <v>33.5</v>
      </c>
      <c r="E71"/>
      <c r="F71" s="6"/>
      <c r="G71" s="9"/>
      <c r="H71" s="9"/>
    </row>
    <row r="72" spans="1:8" ht="12.75">
      <c r="A72" s="66"/>
      <c r="D72" s="7"/>
      <c r="E72"/>
      <c r="F72" s="6"/>
      <c r="G72" s="9"/>
      <c r="H72" s="9"/>
    </row>
    <row r="73" spans="1:8" ht="12.75">
      <c r="A73" s="66">
        <v>273321311</v>
      </c>
      <c r="B73" s="20" t="s">
        <v>50</v>
      </c>
      <c r="C73" s="21" t="s">
        <v>12</v>
      </c>
      <c r="D73" s="9">
        <v>13.94</v>
      </c>
      <c r="E73" s="82"/>
      <c r="F73" s="6">
        <f>D73*E73</f>
        <v>0</v>
      </c>
      <c r="G73" s="9">
        <v>2.275</v>
      </c>
      <c r="H73" s="9">
        <f>(D73*G73)</f>
        <v>31.713499999999996</v>
      </c>
    </row>
    <row r="74" spans="1:6" ht="12.75">
      <c r="A74" s="66"/>
      <c r="E74"/>
      <c r="F74" s="6"/>
    </row>
    <row r="75" spans="1:8" ht="12.75">
      <c r="A75" s="66">
        <v>274351121</v>
      </c>
      <c r="B75" s="20" t="s">
        <v>51</v>
      </c>
      <c r="C75" s="21" t="s">
        <v>15</v>
      </c>
      <c r="D75" s="9">
        <v>6.56</v>
      </c>
      <c r="E75" s="82"/>
      <c r="F75" s="6">
        <f>D75*E75</f>
        <v>0</v>
      </c>
      <c r="G75" s="9">
        <v>0.001</v>
      </c>
      <c r="H75" s="9">
        <f>(D75*G75)</f>
        <v>0.00656</v>
      </c>
    </row>
    <row r="76" spans="1:8" ht="12.75">
      <c r="A76" s="66"/>
      <c r="B76" s="18" t="s">
        <v>52</v>
      </c>
      <c r="C76" s="5"/>
      <c r="D76" s="18">
        <f>(5.2*0.2)*2+(6.2*0.2)*2+(2.5*0.2)*4</f>
        <v>6.5600000000000005</v>
      </c>
      <c r="E76"/>
      <c r="F76" s="6"/>
      <c r="G76" s="9"/>
      <c r="H76" s="9"/>
    </row>
    <row r="77" spans="1:8" ht="12.75">
      <c r="A77" s="66"/>
      <c r="B77" s="18"/>
      <c r="C77" s="5"/>
      <c r="D77" s="18"/>
      <c r="E77"/>
      <c r="F77" s="6"/>
      <c r="G77" s="9"/>
      <c r="H77" s="9"/>
    </row>
    <row r="78" spans="1:8" ht="12.75">
      <c r="A78" s="66">
        <v>274351122</v>
      </c>
      <c r="B78" s="20" t="s">
        <v>53</v>
      </c>
      <c r="C78" s="21" t="s">
        <v>15</v>
      </c>
      <c r="D78" s="9">
        <v>6.56</v>
      </c>
      <c r="E78" s="82"/>
      <c r="F78" s="6">
        <f>D78*E78</f>
        <v>0</v>
      </c>
      <c r="G78" s="9">
        <v>0</v>
      </c>
      <c r="H78" s="9">
        <f>(D78*G78)</f>
        <v>0</v>
      </c>
    </row>
    <row r="79" spans="1:8" ht="12.75">
      <c r="A79" s="66"/>
      <c r="B79" s="18"/>
      <c r="C79" s="21"/>
      <c r="D79" s="9"/>
      <c r="E79"/>
      <c r="F79" s="6"/>
      <c r="G79" s="9"/>
      <c r="H79" s="9"/>
    </row>
    <row r="80" spans="1:8" ht="12.75">
      <c r="A80" s="66">
        <v>274353122</v>
      </c>
      <c r="B80" s="20" t="s">
        <v>54</v>
      </c>
      <c r="C80" s="21" t="s">
        <v>55</v>
      </c>
      <c r="D80" s="9">
        <v>2</v>
      </c>
      <c r="E80" s="82"/>
      <c r="F80" s="6">
        <f>D80*E80</f>
        <v>0</v>
      </c>
      <c r="G80" s="9">
        <v>0.009</v>
      </c>
      <c r="H80" s="9">
        <f>(D80*G80)</f>
        <v>0.018</v>
      </c>
    </row>
    <row r="81" spans="1:8" ht="12.75">
      <c r="A81" s="66"/>
      <c r="B81" s="20"/>
      <c r="C81" s="21"/>
      <c r="D81" s="9"/>
      <c r="E81"/>
      <c r="F81" s="6"/>
      <c r="G81" s="9"/>
      <c r="H81" s="9"/>
    </row>
    <row r="82" spans="1:8" ht="12.75">
      <c r="A82" s="66" t="s">
        <v>56</v>
      </c>
      <c r="B82" t="s">
        <v>57</v>
      </c>
      <c r="C82" s="5" t="s">
        <v>19</v>
      </c>
      <c r="D82" s="9">
        <v>25</v>
      </c>
      <c r="E82" s="82"/>
      <c r="F82" s="6">
        <f>D82*E82</f>
        <v>0</v>
      </c>
      <c r="G82" s="9">
        <v>0.001</v>
      </c>
      <c r="H82" s="9">
        <f>(D82*G82)</f>
        <v>0.025</v>
      </c>
    </row>
    <row r="83" spans="1:8" ht="12.75">
      <c r="A83" s="66"/>
      <c r="C83" s="5"/>
      <c r="D83" s="9"/>
      <c r="E83"/>
      <c r="F83"/>
      <c r="G83" s="9"/>
      <c r="H83" s="9"/>
    </row>
    <row r="84" spans="1:8" ht="12.75">
      <c r="A84" s="66"/>
      <c r="B84" s="17" t="s">
        <v>58</v>
      </c>
      <c r="C84" s="5"/>
      <c r="D84" s="9"/>
      <c r="E84"/>
      <c r="F84" s="79">
        <f>SUM(F62:F82)</f>
        <v>0</v>
      </c>
      <c r="G84" s="24"/>
      <c r="H84" s="24">
        <f>SUM(H62:H83)</f>
        <v>140.654388</v>
      </c>
    </row>
    <row r="85" spans="1:6" ht="12.75">
      <c r="A85" s="66"/>
      <c r="E85"/>
      <c r="F85"/>
    </row>
    <row r="86" spans="1:8" ht="12.75">
      <c r="A86" s="66"/>
      <c r="B86" s="25" t="s">
        <v>59</v>
      </c>
      <c r="C86" s="5"/>
      <c r="D86" s="18"/>
      <c r="E86"/>
      <c r="F86"/>
      <c r="G86" s="9"/>
      <c r="H86" s="9"/>
    </row>
    <row r="87" spans="1:8" ht="12.75">
      <c r="A87" s="66"/>
      <c r="B87" s="20"/>
      <c r="C87" s="5"/>
      <c r="D87" s="18"/>
      <c r="E87"/>
      <c r="F87" s="6"/>
      <c r="G87" s="9"/>
      <c r="H87" s="9"/>
    </row>
    <row r="88" spans="1:8" ht="12.75">
      <c r="A88" s="67">
        <v>346244811</v>
      </c>
      <c r="B88" s="18" t="s">
        <v>60</v>
      </c>
      <c r="C88" s="21" t="s">
        <v>15</v>
      </c>
      <c r="D88" s="7">
        <v>57.4</v>
      </c>
      <c r="E88" s="82"/>
      <c r="F88" s="6">
        <f>D88*E88</f>
        <v>0</v>
      </c>
      <c r="G88" s="9">
        <v>0.16</v>
      </c>
      <c r="H88" s="9">
        <f>(D88*G88)</f>
        <v>9.184</v>
      </c>
    </row>
    <row r="89" spans="1:8" ht="12.75">
      <c r="A89" s="66"/>
      <c r="B89" s="18" t="s">
        <v>61</v>
      </c>
      <c r="D89" s="18"/>
      <c r="E89"/>
      <c r="F89" s="6"/>
      <c r="G89" s="9"/>
      <c r="H89" s="9"/>
    </row>
    <row r="90" spans="1:6" ht="12.75">
      <c r="A90" s="66"/>
      <c r="E90"/>
      <c r="F90" s="6"/>
    </row>
    <row r="91" spans="1:8" ht="12.75">
      <c r="A91" s="67">
        <v>311234111</v>
      </c>
      <c r="B91" s="18" t="s">
        <v>219</v>
      </c>
      <c r="C91" s="21" t="s">
        <v>15</v>
      </c>
      <c r="D91" s="9">
        <v>296.47</v>
      </c>
      <c r="E91" s="82"/>
      <c r="F91" s="6">
        <f>D91*E91</f>
        <v>0</v>
      </c>
      <c r="G91" s="9">
        <v>0.407</v>
      </c>
      <c r="H91" s="9">
        <f>(D91*G91)</f>
        <v>120.66329</v>
      </c>
    </row>
    <row r="92" spans="1:8" ht="12.75">
      <c r="A92" s="66"/>
      <c r="D92" s="7"/>
      <c r="E92"/>
      <c r="F92" s="6"/>
      <c r="G92" s="9"/>
      <c r="H92" s="9"/>
    </row>
    <row r="93" spans="1:8" ht="12.75">
      <c r="A93" s="66">
        <v>311238908</v>
      </c>
      <c r="B93" t="s">
        <v>62</v>
      </c>
      <c r="C93" s="1" t="s">
        <v>15</v>
      </c>
      <c r="D93" s="7">
        <v>296.47</v>
      </c>
      <c r="E93" s="82"/>
      <c r="F93" s="6">
        <f>D93*E93</f>
        <v>0</v>
      </c>
      <c r="G93" s="9">
        <v>0</v>
      </c>
      <c r="H93" s="9">
        <f>(D93*G93)</f>
        <v>0</v>
      </c>
    </row>
    <row r="94" spans="1:8" ht="12.75">
      <c r="A94" s="67"/>
      <c r="B94" s="18"/>
      <c r="C94" s="21"/>
      <c r="D94" s="7"/>
      <c r="E94"/>
      <c r="F94" s="6"/>
      <c r="G94" s="9"/>
      <c r="H94" s="9"/>
    </row>
    <row r="95" spans="1:8" ht="12.75">
      <c r="A95" s="67">
        <v>317168132</v>
      </c>
      <c r="B95" s="18" t="s">
        <v>63</v>
      </c>
      <c r="C95" s="5" t="s">
        <v>55</v>
      </c>
      <c r="D95" s="9">
        <v>30</v>
      </c>
      <c r="E95" s="82"/>
      <c r="F95" s="6">
        <f>D95*E95</f>
        <v>0</v>
      </c>
      <c r="G95" s="9">
        <v>0.055</v>
      </c>
      <c r="H95" s="9">
        <f>(D95*G95)</f>
        <v>1.65</v>
      </c>
    </row>
    <row r="96" spans="1:8" ht="12.75">
      <c r="A96" s="66"/>
      <c r="D96" s="7"/>
      <c r="E96"/>
      <c r="F96" s="6"/>
      <c r="G96" s="9"/>
      <c r="H96" s="9"/>
    </row>
    <row r="97" spans="1:8" ht="12.75">
      <c r="A97" s="66">
        <v>317998114</v>
      </c>
      <c r="B97" s="20" t="s">
        <v>64</v>
      </c>
      <c r="C97" s="5" t="s">
        <v>19</v>
      </c>
      <c r="D97" s="9">
        <v>9</v>
      </c>
      <c r="E97" s="82"/>
      <c r="F97" s="6">
        <f>D97*E97</f>
        <v>0</v>
      </c>
      <c r="G97" s="9">
        <v>0.001</v>
      </c>
      <c r="H97" s="9">
        <f>(D97*G97)</f>
        <v>0.009000000000000001</v>
      </c>
    </row>
    <row r="98" spans="1:17" ht="12.75">
      <c r="A98" s="66"/>
      <c r="B98" s="20" t="s">
        <v>65</v>
      </c>
      <c r="D98" s="7"/>
      <c r="E98"/>
      <c r="F98" s="6"/>
      <c r="G98" s="9"/>
      <c r="H98" s="9"/>
      <c r="Q98" s="6"/>
    </row>
    <row r="99" spans="1:8" ht="12.75">
      <c r="A99" s="66"/>
      <c r="D99" s="7"/>
      <c r="E99"/>
      <c r="F99" s="6"/>
      <c r="G99" s="9"/>
      <c r="H99" s="9"/>
    </row>
    <row r="100" spans="1:8" ht="12.75">
      <c r="A100" s="66">
        <v>317944325</v>
      </c>
      <c r="B100" t="s">
        <v>66</v>
      </c>
      <c r="C100" s="1" t="s">
        <v>7</v>
      </c>
      <c r="D100" s="7">
        <v>4.656</v>
      </c>
      <c r="E100" s="82"/>
      <c r="F100" s="6">
        <f>D100*E100</f>
        <v>0</v>
      </c>
      <c r="G100" s="9">
        <v>1.09</v>
      </c>
      <c r="H100" s="9">
        <f>(D100*G100)</f>
        <v>5.07504</v>
      </c>
    </row>
    <row r="101" spans="1:8" ht="12.75">
      <c r="A101" s="66"/>
      <c r="B101" t="s">
        <v>67</v>
      </c>
      <c r="D101" s="6">
        <f>6*0.0479*5*3*1.08</f>
        <v>4.655880000000001</v>
      </c>
      <c r="E101"/>
      <c r="F101" s="6"/>
      <c r="G101" s="9"/>
      <c r="H101" s="9"/>
    </row>
    <row r="102" spans="1:8" ht="12.75">
      <c r="A102" s="66"/>
      <c r="D102" s="7"/>
      <c r="E102"/>
      <c r="F102" s="6"/>
      <c r="G102" s="9"/>
      <c r="H102" s="9"/>
    </row>
    <row r="103" spans="1:8" ht="12.75">
      <c r="A103" s="66">
        <v>317234410</v>
      </c>
      <c r="B103" t="s">
        <v>68</v>
      </c>
      <c r="C103" s="21" t="s">
        <v>12</v>
      </c>
      <c r="D103" s="7">
        <v>4.032</v>
      </c>
      <c r="E103" s="82"/>
      <c r="F103" s="6">
        <f>D103*E103</f>
        <v>0</v>
      </c>
      <c r="G103" s="9">
        <v>1.943</v>
      </c>
      <c r="H103" s="9">
        <f>(D103*G103)</f>
        <v>7.834176</v>
      </c>
    </row>
    <row r="104" spans="1:8" ht="12.75">
      <c r="A104" s="66"/>
      <c r="B104" t="s">
        <v>69</v>
      </c>
      <c r="D104" s="6">
        <f>(6*0.28*0.8)*3</f>
        <v>4.032000000000001</v>
      </c>
      <c r="E104"/>
      <c r="F104" s="6"/>
      <c r="G104" s="9"/>
      <c r="H104" s="9"/>
    </row>
    <row r="105" spans="1:8" ht="12.75">
      <c r="A105" s="66"/>
      <c r="B105" s="20"/>
      <c r="C105" s="21"/>
      <c r="D105" s="7"/>
      <c r="E105"/>
      <c r="F105" s="6"/>
      <c r="G105" s="9"/>
      <c r="H105" s="9"/>
    </row>
    <row r="106" spans="1:8" ht="12.75">
      <c r="A106" s="66">
        <v>346244382</v>
      </c>
      <c r="B106" s="20" t="s">
        <v>70</v>
      </c>
      <c r="C106" s="1" t="s">
        <v>15</v>
      </c>
      <c r="D106" s="7">
        <v>10.08</v>
      </c>
      <c r="E106" s="82"/>
      <c r="F106" s="6">
        <f>D106*E106</f>
        <v>0</v>
      </c>
      <c r="G106" s="9">
        <v>0.173</v>
      </c>
      <c r="H106" s="9">
        <f>(D106*G106)</f>
        <v>1.7438399999999998</v>
      </c>
    </row>
    <row r="107" spans="1:8" ht="12.75">
      <c r="A107" s="66"/>
      <c r="B107" s="20" t="s">
        <v>71</v>
      </c>
      <c r="D107" s="18">
        <f>(6*0.28)*2*3</f>
        <v>10.080000000000002</v>
      </c>
      <c r="E107"/>
      <c r="F107" s="6"/>
      <c r="G107" s="9"/>
      <c r="H107" s="9"/>
    </row>
    <row r="108" spans="1:8" ht="12.75">
      <c r="A108" s="66"/>
      <c r="D108" s="7"/>
      <c r="E108"/>
      <c r="F108" s="6"/>
      <c r="G108" s="9"/>
      <c r="H108" s="9"/>
    </row>
    <row r="109" spans="1:8" ht="12.75">
      <c r="A109" s="67">
        <v>342244111</v>
      </c>
      <c r="B109" t="s">
        <v>220</v>
      </c>
      <c r="C109" s="5" t="s">
        <v>15</v>
      </c>
      <c r="D109" s="7">
        <v>23.83</v>
      </c>
      <c r="E109" s="82"/>
      <c r="F109" s="6">
        <f>D109*E109</f>
        <v>0</v>
      </c>
      <c r="G109" s="26">
        <v>0.112</v>
      </c>
      <c r="H109" s="9">
        <f>(D109*G109)</f>
        <v>2.6689599999999998</v>
      </c>
    </row>
    <row r="110" spans="1:8" ht="12.75">
      <c r="A110" s="66"/>
      <c r="B110" t="s">
        <v>72</v>
      </c>
      <c r="D110" s="6">
        <f>(3.6*2.585)+(3.1*3.5)+(1.75*3)-(0.8*1.97)</f>
        <v>23.83</v>
      </c>
      <c r="E110"/>
      <c r="F110" s="6"/>
      <c r="G110" s="9"/>
      <c r="H110" s="9"/>
    </row>
    <row r="111" spans="1:8" ht="12.75">
      <c r="A111" s="66"/>
      <c r="D111" s="7"/>
      <c r="E111"/>
      <c r="F111" s="6"/>
      <c r="G111" s="9"/>
      <c r="H111" s="9"/>
    </row>
    <row r="112" spans="1:8" ht="12.75">
      <c r="A112" s="66"/>
      <c r="B112" s="17" t="s">
        <v>73</v>
      </c>
      <c r="D112" s="7"/>
      <c r="E112"/>
      <c r="F112" s="84">
        <f>SUM(F88:F109)</f>
        <v>0</v>
      </c>
      <c r="G112" s="24"/>
      <c r="H112" s="24">
        <f>SUM(H88:H111)</f>
        <v>148.82830600000003</v>
      </c>
    </row>
    <row r="113" spans="1:6" ht="12.75">
      <c r="A113" s="66"/>
      <c r="E113"/>
      <c r="F113" s="6"/>
    </row>
    <row r="114" spans="1:8" ht="12.75">
      <c r="A114" s="66"/>
      <c r="B114" s="25" t="s">
        <v>74</v>
      </c>
      <c r="C114" s="5"/>
      <c r="D114" s="7"/>
      <c r="E114"/>
      <c r="F114" s="6"/>
      <c r="G114" s="9"/>
      <c r="H114" s="9"/>
    </row>
    <row r="115" spans="1:8" ht="12.75">
      <c r="A115" s="66"/>
      <c r="C115" s="5"/>
      <c r="D115" s="7"/>
      <c r="E115"/>
      <c r="F115" s="6"/>
      <c r="G115" s="9"/>
      <c r="H115" s="9"/>
    </row>
    <row r="116" spans="1:8" ht="12.75">
      <c r="A116" s="66">
        <v>417388132</v>
      </c>
      <c r="B116" s="20" t="s">
        <v>75</v>
      </c>
      <c r="C116" s="21" t="s">
        <v>19</v>
      </c>
      <c r="D116" s="26">
        <v>154.3</v>
      </c>
      <c r="E116" s="83"/>
      <c r="F116" s="80">
        <f>D116*E116</f>
        <v>0</v>
      </c>
      <c r="G116" s="9">
        <v>0.183</v>
      </c>
      <c r="H116" s="9">
        <f>(D116*G116)</f>
        <v>28.236900000000002</v>
      </c>
    </row>
    <row r="117" spans="1:8" ht="12.75">
      <c r="A117" s="66"/>
      <c r="B117" s="20" t="s">
        <v>76</v>
      </c>
      <c r="C117" s="21"/>
      <c r="D117" s="26"/>
      <c r="E117" s="73"/>
      <c r="F117" s="80"/>
      <c r="G117" s="9"/>
      <c r="H117" s="9"/>
    </row>
    <row r="118" spans="1:8" ht="12.75">
      <c r="A118" s="66"/>
      <c r="D118" s="7"/>
      <c r="E118" s="73"/>
      <c r="F118" s="80"/>
      <c r="G118" s="9"/>
      <c r="H118" s="9"/>
    </row>
    <row r="119" spans="1:8" ht="12.75">
      <c r="A119" s="66" t="s">
        <v>77</v>
      </c>
      <c r="B119" s="20" t="s">
        <v>78</v>
      </c>
      <c r="C119" s="21" t="s">
        <v>12</v>
      </c>
      <c r="D119" s="9">
        <v>28.642</v>
      </c>
      <c r="E119" s="83"/>
      <c r="F119" s="80">
        <f>D119*E119</f>
        <v>0</v>
      </c>
      <c r="G119" s="9">
        <v>6.8</v>
      </c>
      <c r="H119" s="9">
        <f>(D119*G119)</f>
        <v>194.76559999999998</v>
      </c>
    </row>
    <row r="120" spans="1:8" ht="12.75">
      <c r="A120" s="66"/>
      <c r="B120" s="20" t="s">
        <v>79</v>
      </c>
      <c r="D120" s="7"/>
      <c r="E120"/>
      <c r="F120" s="6"/>
      <c r="G120" s="9"/>
      <c r="H120" s="9"/>
    </row>
    <row r="121" spans="1:8" ht="12.75">
      <c r="A121" s="66"/>
      <c r="B121" s="20"/>
      <c r="D121" s="18"/>
      <c r="E121"/>
      <c r="F121" s="6"/>
      <c r="G121" s="9"/>
      <c r="H121" s="9"/>
    </row>
    <row r="122" spans="1:8" ht="12.75">
      <c r="A122" s="66"/>
      <c r="B122" s="25" t="s">
        <v>80</v>
      </c>
      <c r="D122" s="18"/>
      <c r="E122"/>
      <c r="F122" s="84">
        <f>SUM(F116:F119)</f>
        <v>0</v>
      </c>
      <c r="G122" s="24"/>
      <c r="H122" s="24">
        <f>SUM(H116:H121)</f>
        <v>223.00249999999997</v>
      </c>
    </row>
    <row r="123" spans="1:6" ht="12.75">
      <c r="A123" s="66"/>
      <c r="E123"/>
      <c r="F123"/>
    </row>
    <row r="124" spans="1:8" ht="12.75">
      <c r="A124" s="66"/>
      <c r="B124" s="25" t="s">
        <v>81</v>
      </c>
      <c r="D124" s="7"/>
      <c r="E124"/>
      <c r="F124"/>
      <c r="G124" s="9"/>
      <c r="H124" s="9"/>
    </row>
    <row r="125" spans="1:8" ht="12.75">
      <c r="A125" s="66"/>
      <c r="D125" s="7"/>
      <c r="E125"/>
      <c r="F125" s="6"/>
      <c r="G125" s="9"/>
      <c r="H125" s="9"/>
    </row>
    <row r="126" spans="1:8" ht="12.75">
      <c r="A126" s="67">
        <v>617331141</v>
      </c>
      <c r="B126" s="20" t="s">
        <v>82</v>
      </c>
      <c r="C126" s="5" t="s">
        <v>15</v>
      </c>
      <c r="D126" s="7">
        <v>57.4</v>
      </c>
      <c r="E126" s="82"/>
      <c r="F126" s="6">
        <f>D126*E126</f>
        <v>0</v>
      </c>
      <c r="G126" s="9">
        <v>0.025</v>
      </c>
      <c r="H126" s="9">
        <f>(D126*G126)</f>
        <v>1.435</v>
      </c>
    </row>
    <row r="127" spans="1:6" ht="12.75">
      <c r="A127" s="66"/>
      <c r="E127"/>
      <c r="F127" s="6"/>
    </row>
    <row r="128" spans="1:8" ht="12.75">
      <c r="A128" s="67">
        <v>632451455</v>
      </c>
      <c r="B128" s="20" t="s">
        <v>83</v>
      </c>
      <c r="C128" s="5" t="s">
        <v>15</v>
      </c>
      <c r="D128" s="7">
        <v>33.2</v>
      </c>
      <c r="E128" s="82"/>
      <c r="F128" s="6">
        <f>D128*E128</f>
        <v>0</v>
      </c>
      <c r="G128" s="9">
        <v>0.112</v>
      </c>
      <c r="H128" s="9">
        <f>(D128*G128)</f>
        <v>3.7184000000000004</v>
      </c>
    </row>
    <row r="129" spans="1:8" ht="12.75">
      <c r="A129" s="66"/>
      <c r="B129" s="18"/>
      <c r="D129" s="18"/>
      <c r="E129"/>
      <c r="F129" s="6"/>
      <c r="G129" s="9"/>
      <c r="H129" s="9"/>
    </row>
    <row r="130" spans="1:8" ht="12.75">
      <c r="A130" s="66">
        <v>632450124</v>
      </c>
      <c r="B130" s="20" t="s">
        <v>84</v>
      </c>
      <c r="C130" s="21" t="s">
        <v>15</v>
      </c>
      <c r="D130" s="9">
        <v>3.24</v>
      </c>
      <c r="E130" s="82"/>
      <c r="F130" s="6">
        <f>D130*E130</f>
        <v>0</v>
      </c>
      <c r="G130" s="9">
        <v>0.105</v>
      </c>
      <c r="H130" s="9">
        <f>(D130*G130)</f>
        <v>0.3402</v>
      </c>
    </row>
    <row r="131" spans="1:8" ht="12.75">
      <c r="A131" s="66"/>
      <c r="B131" s="18" t="s">
        <v>85</v>
      </c>
      <c r="C131" s="5"/>
      <c r="D131" s="18">
        <f>(1.2*0.45)*6</f>
        <v>3.24</v>
      </c>
      <c r="E131"/>
      <c r="F131" s="6"/>
      <c r="G131" s="9"/>
      <c r="H131" s="9"/>
    </row>
    <row r="132" spans="1:8" ht="12.75">
      <c r="A132" s="66"/>
      <c r="B132" s="18"/>
      <c r="C132" s="21"/>
      <c r="D132" s="18"/>
      <c r="E132"/>
      <c r="F132" s="6"/>
      <c r="G132" s="9"/>
      <c r="H132" s="9"/>
    </row>
    <row r="133" spans="1:8" ht="12.75">
      <c r="A133" s="67">
        <v>612325302</v>
      </c>
      <c r="B133" s="18" t="s">
        <v>86</v>
      </c>
      <c r="C133" s="21" t="s">
        <v>15</v>
      </c>
      <c r="D133" s="19">
        <v>28.08</v>
      </c>
      <c r="E133" s="82"/>
      <c r="F133" s="6">
        <f>D133*E133</f>
        <v>0</v>
      </c>
      <c r="G133" s="9">
        <v>0.033</v>
      </c>
      <c r="H133" s="9">
        <f>(D133*G133)</f>
        <v>0.92664</v>
      </c>
    </row>
    <row r="134" spans="1:8" ht="12.75">
      <c r="A134" s="66"/>
      <c r="B134" s="20" t="s">
        <v>17</v>
      </c>
      <c r="D134" s="18">
        <f>(5.3*0.8)*3+(3.2*0.8)*2*3</f>
        <v>28.080000000000005</v>
      </c>
      <c r="E134"/>
      <c r="F134" s="6"/>
      <c r="G134" s="9"/>
      <c r="H134" s="9"/>
    </row>
    <row r="135" spans="1:14" ht="12.75">
      <c r="A135" s="67"/>
      <c r="D135" s="6"/>
      <c r="E135"/>
      <c r="F135" s="6"/>
      <c r="G135" s="9"/>
      <c r="H135" s="9"/>
      <c r="N135" s="71"/>
    </row>
    <row r="136" spans="1:8" ht="12.75">
      <c r="A136" s="66">
        <v>612321141</v>
      </c>
      <c r="B136" s="20" t="s">
        <v>87</v>
      </c>
      <c r="C136" s="5" t="s">
        <v>15</v>
      </c>
      <c r="D136" s="9">
        <v>399.15</v>
      </c>
      <c r="E136" s="82"/>
      <c r="F136" s="6">
        <f>D136*E136</f>
        <v>0</v>
      </c>
      <c r="G136" s="9">
        <v>0.018</v>
      </c>
      <c r="H136" s="9">
        <f>(D136*G136)</f>
        <v>7.184699999999999</v>
      </c>
    </row>
    <row r="137" spans="1:8" ht="12.75">
      <c r="A137" s="66"/>
      <c r="B137" s="20"/>
      <c r="D137" s="18"/>
      <c r="E137"/>
      <c r="F137" s="6"/>
      <c r="G137" s="9"/>
      <c r="H137" s="9"/>
    </row>
    <row r="138" spans="1:8" ht="12.75">
      <c r="A138" s="67">
        <v>611321145</v>
      </c>
      <c r="B138" s="20" t="s">
        <v>88</v>
      </c>
      <c r="C138" s="5" t="s">
        <v>15</v>
      </c>
      <c r="D138" s="7">
        <v>112</v>
      </c>
      <c r="E138" s="82"/>
      <c r="F138" s="6">
        <f>D138*E138</f>
        <v>0</v>
      </c>
      <c r="G138" s="9">
        <v>0.018</v>
      </c>
      <c r="H138" s="9">
        <f>(D138*G138)</f>
        <v>2.016</v>
      </c>
    </row>
    <row r="139" spans="1:6" ht="12.75">
      <c r="A139" s="66"/>
      <c r="E139"/>
      <c r="F139" s="6"/>
    </row>
    <row r="140" spans="1:8" ht="12.75">
      <c r="A140" s="66">
        <v>622321141</v>
      </c>
      <c r="B140" s="20" t="s">
        <v>89</v>
      </c>
      <c r="C140" s="5" t="s">
        <v>15</v>
      </c>
      <c r="D140" s="9">
        <v>333.58</v>
      </c>
      <c r="E140" s="82"/>
      <c r="F140" s="6">
        <f>D140*E140</f>
        <v>0</v>
      </c>
      <c r="G140" s="9">
        <v>0.026</v>
      </c>
      <c r="H140" s="9">
        <f>(D140*G140)</f>
        <v>8.673079999999999</v>
      </c>
    </row>
    <row r="141" spans="1:8" ht="12.75">
      <c r="A141" s="67"/>
      <c r="B141" s="20"/>
      <c r="C141" s="5"/>
      <c r="D141" s="18"/>
      <c r="E141" s="8"/>
      <c r="F141" s="8"/>
      <c r="G141" s="9"/>
      <c r="H141" s="9"/>
    </row>
    <row r="142" spans="1:8" ht="12.75">
      <c r="A142" s="67"/>
      <c r="B142" s="25" t="s">
        <v>90</v>
      </c>
      <c r="C142" s="5"/>
      <c r="D142" s="7"/>
      <c r="E142"/>
      <c r="F142" s="84">
        <f>SUM(F126:F140)</f>
        <v>0</v>
      </c>
      <c r="G142" s="24"/>
      <c r="H142" s="24">
        <f>SUM(H126:H141)</f>
        <v>24.294019999999996</v>
      </c>
    </row>
    <row r="143" spans="1:8" ht="12.75">
      <c r="A143" s="66"/>
      <c r="D143" s="7"/>
      <c r="E143"/>
      <c r="F143" s="6"/>
      <c r="G143" s="9"/>
      <c r="H143" s="9"/>
    </row>
    <row r="144" spans="1:8" ht="12.75">
      <c r="A144" s="67"/>
      <c r="B144" s="25" t="s">
        <v>91</v>
      </c>
      <c r="C144" s="5"/>
      <c r="D144" s="7"/>
      <c r="E144"/>
      <c r="F144" s="6"/>
      <c r="G144"/>
      <c r="H144" s="9"/>
    </row>
    <row r="145" spans="1:8" ht="12.75">
      <c r="A145" s="67"/>
      <c r="C145" s="5"/>
      <c r="D145" s="7"/>
      <c r="E145"/>
      <c r="F145" s="6"/>
      <c r="G145"/>
      <c r="H145" s="9"/>
    </row>
    <row r="146" spans="1:8" ht="12.75">
      <c r="A146" s="67">
        <v>949411122</v>
      </c>
      <c r="B146" s="18" t="s">
        <v>92</v>
      </c>
      <c r="C146" s="21" t="s">
        <v>19</v>
      </c>
      <c r="D146" s="7">
        <v>15.5</v>
      </c>
      <c r="E146" s="82"/>
      <c r="F146" s="6">
        <f>D146*E146</f>
        <v>0</v>
      </c>
      <c r="G146"/>
      <c r="H146" s="9">
        <f>(D146*G146)</f>
        <v>0</v>
      </c>
    </row>
    <row r="147" spans="1:8" ht="12.75">
      <c r="A147" s="67"/>
      <c r="B147" s="18"/>
      <c r="C147" s="5"/>
      <c r="D147" s="18"/>
      <c r="E147"/>
      <c r="F147" s="6"/>
      <c r="G147"/>
      <c r="H147" s="9"/>
    </row>
    <row r="148" spans="1:8" ht="12.75">
      <c r="A148" s="66">
        <v>949411221</v>
      </c>
      <c r="B148" s="18" t="s">
        <v>93</v>
      </c>
      <c r="C148" s="21" t="s">
        <v>19</v>
      </c>
      <c r="D148" s="7">
        <v>1395</v>
      </c>
      <c r="E148" s="82"/>
      <c r="F148" s="6">
        <f>D148*E148</f>
        <v>0</v>
      </c>
      <c r="G148"/>
      <c r="H148" s="9">
        <f>(D148*G148)</f>
        <v>0</v>
      </c>
    </row>
    <row r="149" spans="1:8" ht="12.75">
      <c r="A149" s="66"/>
      <c r="B149" s="20"/>
      <c r="C149" s="21"/>
      <c r="D149" s="7"/>
      <c r="E149"/>
      <c r="F149" s="6"/>
      <c r="G149"/>
      <c r="H149" s="9"/>
    </row>
    <row r="150" spans="1:8" ht="12.75">
      <c r="A150" s="67">
        <v>949411822</v>
      </c>
      <c r="B150" s="18" t="s">
        <v>94</v>
      </c>
      <c r="C150" s="21" t="s">
        <v>19</v>
      </c>
      <c r="D150" s="7">
        <v>15.5</v>
      </c>
      <c r="E150" s="82"/>
      <c r="F150" s="6">
        <f>D150*E150</f>
        <v>0</v>
      </c>
      <c r="G150"/>
      <c r="H150" s="9">
        <f>(D150*G150)</f>
        <v>0</v>
      </c>
    </row>
    <row r="151" spans="1:8" ht="12.75">
      <c r="A151" s="66"/>
      <c r="B151" s="20"/>
      <c r="C151" s="21"/>
      <c r="D151" s="7"/>
      <c r="E151"/>
      <c r="F151" s="6"/>
      <c r="G151"/>
      <c r="H151" s="9"/>
    </row>
    <row r="152" spans="1:8" ht="12.75">
      <c r="A152" s="67">
        <v>949101111</v>
      </c>
      <c r="B152" s="18" t="s">
        <v>95</v>
      </c>
      <c r="C152" s="5" t="s">
        <v>15</v>
      </c>
      <c r="D152" s="7">
        <v>320</v>
      </c>
      <c r="E152" s="82"/>
      <c r="F152" s="6">
        <f>D152*E152</f>
        <v>0</v>
      </c>
      <c r="G152"/>
      <c r="H152" s="9">
        <f>(D152*G152)</f>
        <v>0</v>
      </c>
    </row>
    <row r="153" spans="1:8" ht="12.75">
      <c r="A153" s="67"/>
      <c r="B153" s="20"/>
      <c r="C153" s="21"/>
      <c r="D153" s="18"/>
      <c r="E153"/>
      <c r="F153" s="6"/>
      <c r="G153"/>
      <c r="H153" s="9"/>
    </row>
    <row r="154" spans="1:8" ht="12.75">
      <c r="A154" s="67">
        <v>941111122</v>
      </c>
      <c r="B154" s="20" t="s">
        <v>96</v>
      </c>
      <c r="C154" s="5" t="s">
        <v>15</v>
      </c>
      <c r="D154" s="7">
        <v>297.6</v>
      </c>
      <c r="E154" s="82"/>
      <c r="F154" s="6">
        <f>D154*E154</f>
        <v>0</v>
      </c>
      <c r="G154"/>
      <c r="H154" s="9">
        <f>(D154*G154)</f>
        <v>0</v>
      </c>
    </row>
    <row r="155" spans="1:8" ht="12.75">
      <c r="A155" s="67"/>
      <c r="B155" s="20" t="s">
        <v>97</v>
      </c>
      <c r="C155" s="21"/>
      <c r="D155" s="18">
        <f>(6.2*16)*3</f>
        <v>297.6</v>
      </c>
      <c r="E155"/>
      <c r="F155" s="6"/>
      <c r="G155"/>
      <c r="H155" s="9"/>
    </row>
    <row r="156" spans="1:8" ht="12.75">
      <c r="A156" s="67"/>
      <c r="B156" s="20"/>
      <c r="C156" s="21"/>
      <c r="D156" s="18"/>
      <c r="E156"/>
      <c r="F156" s="6"/>
      <c r="G156"/>
      <c r="H156" s="9"/>
    </row>
    <row r="157" spans="1:8" ht="12.75">
      <c r="A157" s="66">
        <v>941111222</v>
      </c>
      <c r="B157" s="18" t="s">
        <v>93</v>
      </c>
      <c r="C157" s="21" t="s">
        <v>19</v>
      </c>
      <c r="D157" s="7">
        <v>26784</v>
      </c>
      <c r="E157" s="82"/>
      <c r="F157" s="6">
        <f>D157*E157</f>
        <v>0</v>
      </c>
      <c r="G157"/>
      <c r="H157" s="9">
        <f>(D157*G157)</f>
        <v>0</v>
      </c>
    </row>
    <row r="158" spans="1:8" ht="12.75">
      <c r="A158" s="67"/>
      <c r="B158" s="20"/>
      <c r="C158" s="21"/>
      <c r="D158" s="18"/>
      <c r="E158"/>
      <c r="F158" s="6"/>
      <c r="G158"/>
      <c r="H158" s="9"/>
    </row>
    <row r="159" spans="1:8" ht="12.75">
      <c r="A159" s="67">
        <v>941111822</v>
      </c>
      <c r="B159" s="20" t="s">
        <v>98</v>
      </c>
      <c r="C159" s="5" t="s">
        <v>15</v>
      </c>
      <c r="D159" s="7">
        <v>297.6</v>
      </c>
      <c r="E159" s="82"/>
      <c r="F159" s="6">
        <f>D159*E159</f>
        <v>0</v>
      </c>
      <c r="G159"/>
      <c r="H159" s="9">
        <f>(D159*G159)</f>
        <v>0</v>
      </c>
    </row>
    <row r="160" spans="1:8" ht="12.75">
      <c r="A160" s="67"/>
      <c r="B160" s="20"/>
      <c r="C160" s="21"/>
      <c r="D160" s="18"/>
      <c r="E160"/>
      <c r="F160" s="6"/>
      <c r="G160"/>
      <c r="H160" s="9"/>
    </row>
    <row r="161" spans="1:8" ht="12.75">
      <c r="A161" s="67">
        <v>952901111</v>
      </c>
      <c r="B161" s="18" t="s">
        <v>99</v>
      </c>
      <c r="C161" s="5" t="s">
        <v>15</v>
      </c>
      <c r="D161" s="7">
        <v>647.51</v>
      </c>
      <c r="E161" s="82"/>
      <c r="F161" s="6">
        <f>D161*E161</f>
        <v>0</v>
      </c>
      <c r="G161"/>
      <c r="H161" s="9">
        <f>(D161*G161)</f>
        <v>0</v>
      </c>
    </row>
    <row r="162" spans="1:13" ht="12.75">
      <c r="A162" s="66"/>
      <c r="B162" s="18" t="s">
        <v>100</v>
      </c>
      <c r="D162" s="18">
        <f>(5.3*4.75)*4+(26*3)*3</f>
        <v>334.7</v>
      </c>
      <c r="E162"/>
      <c r="F162" s="6"/>
      <c r="G162"/>
      <c r="H162" s="9"/>
      <c r="M162" s="6"/>
    </row>
    <row r="163" spans="1:8" ht="12.75">
      <c r="A163" s="66"/>
      <c r="B163" s="18" t="s">
        <v>101</v>
      </c>
      <c r="C163" s="5"/>
      <c r="D163" s="18">
        <f>79.55+9.6+22.44+23.9+16.9+14.7+51.98+41.31+52.43</f>
        <v>312.81</v>
      </c>
      <c r="E163"/>
      <c r="F163" s="6"/>
      <c r="G163"/>
      <c r="H163" s="9"/>
    </row>
    <row r="164" spans="1:8" ht="12.75">
      <c r="A164" s="66"/>
      <c r="D164" s="7"/>
      <c r="E164"/>
      <c r="F164" s="6"/>
      <c r="G164"/>
      <c r="H164" s="9"/>
    </row>
    <row r="165" spans="1:8" ht="12.75">
      <c r="A165" s="67" t="s">
        <v>102</v>
      </c>
      <c r="B165" s="6" t="s">
        <v>103</v>
      </c>
      <c r="C165" s="5" t="s">
        <v>104</v>
      </c>
      <c r="D165" s="7">
        <v>50</v>
      </c>
      <c r="E165" s="82"/>
      <c r="F165" s="6">
        <f>D165*E165</f>
        <v>0</v>
      </c>
      <c r="G165"/>
      <c r="H165" s="9">
        <f>(D165*G165)</f>
        <v>0</v>
      </c>
    </row>
    <row r="166" spans="1:8" ht="12.75">
      <c r="A166" s="67"/>
      <c r="B166" s="6"/>
      <c r="C166" s="5"/>
      <c r="D166" s="7"/>
      <c r="E166"/>
      <c r="F166" s="6"/>
      <c r="G166"/>
      <c r="H166" s="9"/>
    </row>
    <row r="167" spans="1:8" ht="12.75">
      <c r="A167" s="67"/>
      <c r="B167" s="25" t="s">
        <v>105</v>
      </c>
      <c r="C167" s="5"/>
      <c r="D167" s="7"/>
      <c r="E167"/>
      <c r="F167" s="84">
        <f>SUM(F146:F165)</f>
        <v>0</v>
      </c>
      <c r="G167"/>
      <c r="H167" s="24">
        <f>SUM(H146:H166)</f>
        <v>0</v>
      </c>
    </row>
    <row r="168" spans="1:8" ht="12.75">
      <c r="A168" s="66"/>
      <c r="D168" s="7"/>
      <c r="E168"/>
      <c r="F168" s="6"/>
      <c r="G168"/>
      <c r="H168" s="9"/>
    </row>
    <row r="169" spans="1:8" ht="12.75">
      <c r="A169" s="67"/>
      <c r="B169" s="17" t="s">
        <v>106</v>
      </c>
      <c r="C169" s="5"/>
      <c r="D169" s="7"/>
      <c r="E169"/>
      <c r="F169" s="6"/>
      <c r="G169"/>
      <c r="H169" s="9"/>
    </row>
    <row r="170" spans="1:8" ht="12.75">
      <c r="A170" s="67"/>
      <c r="B170" s="6"/>
      <c r="C170" s="5"/>
      <c r="D170" s="7"/>
      <c r="E170"/>
      <c r="F170" s="6"/>
      <c r="G170"/>
      <c r="H170" s="9"/>
    </row>
    <row r="171" spans="1:8" ht="12.75">
      <c r="A171" s="67">
        <v>997017003</v>
      </c>
      <c r="B171" s="6" t="s">
        <v>106</v>
      </c>
      <c r="C171" s="5" t="s">
        <v>7</v>
      </c>
      <c r="D171" s="7">
        <f>H84+H112+H122+H142+H167</f>
        <v>536.779214</v>
      </c>
      <c r="E171" s="82"/>
      <c r="F171" s="6">
        <f>D171*E171</f>
        <v>0</v>
      </c>
      <c r="G171"/>
      <c r="H171" s="9">
        <v>0</v>
      </c>
    </row>
    <row r="172" spans="1:8" ht="12.75">
      <c r="A172" s="67"/>
      <c r="B172" s="23"/>
      <c r="C172" s="5"/>
      <c r="D172" s="7"/>
      <c r="E172"/>
      <c r="F172" s="6"/>
      <c r="G172"/>
      <c r="H172" s="9"/>
    </row>
    <row r="173" spans="1:8" ht="12.75">
      <c r="A173" s="67"/>
      <c r="B173" s="17" t="s">
        <v>107</v>
      </c>
      <c r="C173" s="5"/>
      <c r="D173" s="7"/>
      <c r="E173"/>
      <c r="F173" s="84">
        <f>SUM(F171)</f>
        <v>0</v>
      </c>
      <c r="G173"/>
      <c r="H173" s="9"/>
    </row>
    <row r="174" spans="1:8" ht="12.75">
      <c r="A174" s="67"/>
      <c r="B174" s="17"/>
      <c r="C174" s="5"/>
      <c r="D174" s="7"/>
      <c r="E174"/>
      <c r="F174" s="6"/>
      <c r="G174"/>
      <c r="H174" s="9"/>
    </row>
    <row r="175" spans="1:8" ht="12.75">
      <c r="A175" s="85"/>
      <c r="B175" s="86" t="s">
        <v>108</v>
      </c>
      <c r="C175" s="87"/>
      <c r="D175" s="88"/>
      <c r="E175" s="89"/>
      <c r="F175" s="90">
        <f>F29+F58+F84+F112+F122+F142+F167+F173</f>
        <v>0</v>
      </c>
      <c r="G175" s="89"/>
      <c r="H175" s="92"/>
    </row>
    <row r="176" spans="1:7" ht="12.75">
      <c r="A176" s="66"/>
      <c r="E176"/>
      <c r="F176" s="6"/>
      <c r="G176"/>
    </row>
    <row r="177" spans="1:7" ht="12.75">
      <c r="A177" s="66"/>
      <c r="E177"/>
      <c r="F177" s="6"/>
      <c r="G177"/>
    </row>
    <row r="178" spans="1:8" ht="12.75">
      <c r="A178" s="67"/>
      <c r="B178" s="17" t="s">
        <v>109</v>
      </c>
      <c r="C178" s="5"/>
      <c r="D178" s="7"/>
      <c r="E178"/>
      <c r="F178" s="6"/>
      <c r="G178"/>
      <c r="H178" s="9"/>
    </row>
    <row r="179" spans="1:8" ht="12.75">
      <c r="A179" s="66"/>
      <c r="D179" s="7"/>
      <c r="E179"/>
      <c r="F179" s="6"/>
      <c r="G179"/>
      <c r="H179" s="9"/>
    </row>
    <row r="180" spans="1:8" ht="12.75">
      <c r="A180" s="67"/>
      <c r="B180" s="17" t="s">
        <v>110</v>
      </c>
      <c r="C180" s="5"/>
      <c r="D180" s="9"/>
      <c r="E180"/>
      <c r="F180" s="6"/>
      <c r="G180"/>
      <c r="H180" s="9"/>
    </row>
    <row r="181" spans="1:8" ht="12.75">
      <c r="A181" s="67"/>
      <c r="B181" s="6"/>
      <c r="C181" s="5"/>
      <c r="D181" s="9"/>
      <c r="E181"/>
      <c r="F181" s="6"/>
      <c r="G181"/>
      <c r="H181" s="9"/>
    </row>
    <row r="182" spans="1:8" ht="12.75">
      <c r="A182" s="67">
        <v>711111001</v>
      </c>
      <c r="B182" s="6" t="s">
        <v>111</v>
      </c>
      <c r="C182" s="5" t="s">
        <v>15</v>
      </c>
      <c r="D182" s="9">
        <v>32.24</v>
      </c>
      <c r="E182" s="82"/>
      <c r="F182" s="6">
        <f>D182*E182</f>
        <v>0</v>
      </c>
      <c r="G182" s="28" t="s">
        <v>112</v>
      </c>
      <c r="H182" s="9">
        <v>0</v>
      </c>
    </row>
    <row r="183" spans="1:8" ht="12.75">
      <c r="A183" s="67"/>
      <c r="B183" s="18" t="s">
        <v>113</v>
      </c>
      <c r="C183" s="5"/>
      <c r="D183" s="18">
        <f>(5.2*6.2)</f>
        <v>32.24</v>
      </c>
      <c r="E183"/>
      <c r="F183" s="6"/>
      <c r="G183" s="28" t="s">
        <v>112</v>
      </c>
      <c r="H183" s="9"/>
    </row>
    <row r="184" spans="1:8" ht="12.75">
      <c r="A184" s="67"/>
      <c r="B184" s="18"/>
      <c r="C184" s="5"/>
      <c r="D184" s="26"/>
      <c r="E184"/>
      <c r="F184" s="6"/>
      <c r="G184"/>
      <c r="H184" s="9"/>
    </row>
    <row r="185" spans="1:8" ht="12.75">
      <c r="A185" s="67" t="s">
        <v>56</v>
      </c>
      <c r="B185" s="6" t="s">
        <v>114</v>
      </c>
      <c r="C185" s="5" t="s">
        <v>115</v>
      </c>
      <c r="D185" s="9">
        <v>10</v>
      </c>
      <c r="E185" s="82"/>
      <c r="F185" s="6">
        <f>D185*E185</f>
        <v>0</v>
      </c>
      <c r="G185" s="28" t="s">
        <v>112</v>
      </c>
      <c r="H185" s="9">
        <v>0</v>
      </c>
    </row>
    <row r="186" spans="1:8" ht="12.75">
      <c r="A186" s="66"/>
      <c r="B186" s="6" t="s">
        <v>116</v>
      </c>
      <c r="C186" s="5"/>
      <c r="D186" s="6">
        <f>32.24*0.3</f>
        <v>9.672</v>
      </c>
      <c r="E186"/>
      <c r="F186" s="6"/>
      <c r="G186"/>
      <c r="H186" s="9"/>
    </row>
    <row r="187" spans="1:8" ht="12.75">
      <c r="A187" s="66"/>
      <c r="B187" s="18"/>
      <c r="C187" s="5"/>
      <c r="D187" s="18"/>
      <c r="E187"/>
      <c r="F187" s="6"/>
      <c r="G187" s="9"/>
      <c r="H187" s="9"/>
    </row>
    <row r="188" spans="1:8" ht="12.75">
      <c r="A188" s="67" t="s">
        <v>117</v>
      </c>
      <c r="B188" s="18" t="s">
        <v>118</v>
      </c>
      <c r="C188" s="5" t="s">
        <v>15</v>
      </c>
      <c r="D188" s="9">
        <v>32.24</v>
      </c>
      <c r="E188" s="82"/>
      <c r="F188" s="6">
        <f>D188*E188</f>
        <v>0</v>
      </c>
      <c r="G188" s="9">
        <v>0</v>
      </c>
      <c r="H188" s="9">
        <v>0</v>
      </c>
    </row>
    <row r="189" spans="1:8" ht="12.75">
      <c r="A189" s="66"/>
      <c r="C189" s="5"/>
      <c r="D189" s="9"/>
      <c r="E189"/>
      <c r="F189" s="6"/>
      <c r="G189" s="9"/>
      <c r="H189" s="9"/>
    </row>
    <row r="190" spans="1:8" ht="12.75">
      <c r="A190" s="67" t="s">
        <v>56</v>
      </c>
      <c r="B190" s="18" t="s">
        <v>119</v>
      </c>
      <c r="C190" s="5" t="s">
        <v>15</v>
      </c>
      <c r="D190" s="9">
        <v>38</v>
      </c>
      <c r="E190" s="82"/>
      <c r="F190" s="6">
        <f>D190*E190</f>
        <v>0</v>
      </c>
      <c r="G190" s="9">
        <v>0</v>
      </c>
      <c r="H190" s="9">
        <v>0</v>
      </c>
    </row>
    <row r="191" spans="1:8" ht="12.75">
      <c r="A191" s="66"/>
      <c r="B191" s="20" t="s">
        <v>120</v>
      </c>
      <c r="C191" s="5"/>
      <c r="D191" s="18">
        <f>32.24*1.15</f>
        <v>37.076</v>
      </c>
      <c r="E191"/>
      <c r="F191" s="6"/>
      <c r="G191" s="9"/>
      <c r="H191" s="9"/>
    </row>
    <row r="192" spans="1:8" ht="12.75">
      <c r="A192" s="66"/>
      <c r="B192" s="20"/>
      <c r="C192" s="21"/>
      <c r="D192" s="9"/>
      <c r="E192"/>
      <c r="F192" s="6"/>
      <c r="G192" s="9"/>
      <c r="H192" s="9"/>
    </row>
    <row r="193" spans="1:8" ht="12.75">
      <c r="A193" s="67" t="s">
        <v>121</v>
      </c>
      <c r="B193" s="6" t="s">
        <v>122</v>
      </c>
      <c r="C193" s="5" t="s">
        <v>15</v>
      </c>
      <c r="D193" s="9">
        <v>57.4</v>
      </c>
      <c r="E193" s="82"/>
      <c r="F193" s="6">
        <f>D193*E193</f>
        <v>0</v>
      </c>
      <c r="G193" s="9">
        <v>0</v>
      </c>
      <c r="H193" s="9">
        <v>0</v>
      </c>
    </row>
    <row r="194" spans="1:8" ht="12.75">
      <c r="A194" s="67"/>
      <c r="B194" s="18"/>
      <c r="C194" s="5"/>
      <c r="D194" s="26"/>
      <c r="E194"/>
      <c r="F194" s="6"/>
      <c r="G194" s="9"/>
      <c r="H194" s="9"/>
    </row>
    <row r="195" spans="1:8" ht="12.75">
      <c r="A195" s="67" t="s">
        <v>56</v>
      </c>
      <c r="B195" s="6" t="s">
        <v>114</v>
      </c>
      <c r="C195" s="5" t="s">
        <v>115</v>
      </c>
      <c r="D195" s="9">
        <v>20.09</v>
      </c>
      <c r="E195" s="82"/>
      <c r="F195" s="6">
        <f>D195*E195</f>
        <v>0</v>
      </c>
      <c r="G195" s="9">
        <v>0</v>
      </c>
      <c r="H195" s="9">
        <v>0</v>
      </c>
    </row>
    <row r="196" spans="1:8" ht="12.75">
      <c r="A196" s="66"/>
      <c r="B196" s="18" t="s">
        <v>123</v>
      </c>
      <c r="C196" s="5"/>
      <c r="D196" s="18">
        <f>57.4*0.35</f>
        <v>20.09</v>
      </c>
      <c r="E196"/>
      <c r="F196" s="6"/>
      <c r="G196" s="9"/>
      <c r="H196" s="9"/>
    </row>
    <row r="197" spans="1:8" ht="12.75">
      <c r="A197" s="66"/>
      <c r="C197" s="5"/>
      <c r="D197" s="9"/>
      <c r="E197"/>
      <c r="F197" s="6"/>
      <c r="G197" s="9"/>
      <c r="H197" s="9"/>
    </row>
    <row r="198" spans="1:8" ht="12.75">
      <c r="A198" s="67" t="s">
        <v>124</v>
      </c>
      <c r="B198" s="18" t="s">
        <v>125</v>
      </c>
      <c r="C198" s="5" t="s">
        <v>15</v>
      </c>
      <c r="D198" s="9">
        <v>57.4</v>
      </c>
      <c r="E198" s="82"/>
      <c r="F198" s="6">
        <f>D198*E198</f>
        <v>0</v>
      </c>
      <c r="G198" s="9">
        <v>0</v>
      </c>
      <c r="H198" s="9">
        <v>0</v>
      </c>
    </row>
    <row r="199" spans="1:8" ht="12.75">
      <c r="A199" s="66"/>
      <c r="C199" s="5"/>
      <c r="D199" s="9"/>
      <c r="E199"/>
      <c r="F199" s="6"/>
      <c r="G199" s="9"/>
      <c r="H199" s="9"/>
    </row>
    <row r="200" spans="1:8" ht="12.75">
      <c r="A200" s="67" t="s">
        <v>56</v>
      </c>
      <c r="B200" s="18" t="s">
        <v>126</v>
      </c>
      <c r="C200" s="5" t="s">
        <v>15</v>
      </c>
      <c r="D200" s="9">
        <v>70</v>
      </c>
      <c r="E200" s="82"/>
      <c r="F200" s="6">
        <f>D200*E200</f>
        <v>0</v>
      </c>
      <c r="G200" s="9">
        <v>0</v>
      </c>
      <c r="H200" s="9">
        <v>0</v>
      </c>
    </row>
    <row r="201" spans="1:8" ht="12.75">
      <c r="A201" s="66"/>
      <c r="B201" s="18"/>
      <c r="D201" s="18"/>
      <c r="E201"/>
      <c r="F201" s="6"/>
      <c r="G201" s="9"/>
      <c r="H201" s="9"/>
    </row>
    <row r="202" spans="1:8" ht="12.75">
      <c r="A202" s="66">
        <v>711493111</v>
      </c>
      <c r="B202" s="20" t="s">
        <v>221</v>
      </c>
      <c r="C202" s="21" t="s">
        <v>15</v>
      </c>
      <c r="D202" s="9">
        <v>31.07</v>
      </c>
      <c r="E202" s="82"/>
      <c r="F202" s="6">
        <f>D202*E202</f>
        <v>0</v>
      </c>
      <c r="G202" s="9">
        <v>0</v>
      </c>
      <c r="H202" s="9">
        <v>0</v>
      </c>
    </row>
    <row r="203" spans="1:8" ht="12.75">
      <c r="A203" s="66"/>
      <c r="B203" s="18" t="s">
        <v>127</v>
      </c>
      <c r="C203" s="5"/>
      <c r="D203" s="18">
        <f>16.9+14.17</f>
        <v>31.07</v>
      </c>
      <c r="E203"/>
      <c r="F203" s="6"/>
      <c r="G203" s="9"/>
      <c r="H203" s="9"/>
    </row>
    <row r="204" spans="1:8" ht="12.75">
      <c r="A204" s="66"/>
      <c r="D204" s="7"/>
      <c r="E204"/>
      <c r="F204" s="6"/>
      <c r="G204" s="9"/>
      <c r="H204" s="9"/>
    </row>
    <row r="205" spans="1:8" ht="12.75">
      <c r="A205" s="66">
        <v>711493121</v>
      </c>
      <c r="B205" s="20" t="s">
        <v>222</v>
      </c>
      <c r="C205" s="21" t="s">
        <v>15</v>
      </c>
      <c r="D205" s="9">
        <v>9.92</v>
      </c>
      <c r="E205" s="82"/>
      <c r="F205" s="6">
        <f>D205*E205</f>
        <v>0</v>
      </c>
      <c r="G205" s="9">
        <v>0</v>
      </c>
      <c r="H205" s="9">
        <v>0</v>
      </c>
    </row>
    <row r="206" spans="1:8" ht="12.75">
      <c r="A206" s="66"/>
      <c r="B206" s="20" t="s">
        <v>128</v>
      </c>
      <c r="D206" s="18">
        <f>(2.35+2)*2*0.15+(3.15+2.35)*2*0.15+(1.05+1.825)*2*0.15</f>
        <v>3.8175</v>
      </c>
      <c r="E206"/>
      <c r="F206" s="6"/>
      <c r="G206" s="9"/>
      <c r="H206" s="9"/>
    </row>
    <row r="207" spans="1:8" ht="12.75">
      <c r="A207" s="66"/>
      <c r="B207" s="20" t="s">
        <v>129</v>
      </c>
      <c r="D207" s="18">
        <f>(1.75+1.825)*2*0.15+(1.475+1.77)*2*0.15+(3.5+1.22)*2*0.15</f>
        <v>3.462</v>
      </c>
      <c r="E207"/>
      <c r="F207" s="6"/>
      <c r="G207" s="9"/>
      <c r="H207" s="9"/>
    </row>
    <row r="208" spans="1:8" ht="12.75">
      <c r="A208" s="66"/>
      <c r="B208" s="20" t="s">
        <v>130</v>
      </c>
      <c r="D208" s="18">
        <f>(1.7+1)*2*0.15*2+(1.85+1.55)*2*0.15</f>
        <v>2.64</v>
      </c>
      <c r="E208"/>
      <c r="F208" s="6"/>
      <c r="G208" s="9"/>
      <c r="H208" s="9"/>
    </row>
    <row r="209" spans="1:8" ht="12.75">
      <c r="A209" s="66"/>
      <c r="D209" s="7"/>
      <c r="E209"/>
      <c r="F209" s="6"/>
      <c r="G209" s="9"/>
      <c r="H209" s="9"/>
    </row>
    <row r="210" spans="1:8" ht="12.75">
      <c r="A210" s="66"/>
      <c r="B210" s="6" t="s">
        <v>131</v>
      </c>
      <c r="C210" s="5"/>
      <c r="D210" s="9"/>
      <c r="E210" s="6"/>
      <c r="F210" s="6">
        <f>SUM(F182:F205)</f>
        <v>0</v>
      </c>
      <c r="G210" s="9"/>
      <c r="H210" s="9"/>
    </row>
    <row r="211" spans="1:8" ht="12.75">
      <c r="A211" s="66"/>
      <c r="B211" s="6" t="s">
        <v>132</v>
      </c>
      <c r="C211" s="5" t="s">
        <v>133</v>
      </c>
      <c r="D211" s="9">
        <v>4</v>
      </c>
      <c r="E211" s="6"/>
      <c r="F211" s="6">
        <f>(F210/100*4)</f>
        <v>0</v>
      </c>
      <c r="G211" s="9"/>
      <c r="H211" s="9"/>
    </row>
    <row r="212" spans="1:8" ht="12.75">
      <c r="A212" s="66"/>
      <c r="B212" s="6"/>
      <c r="C212" s="5"/>
      <c r="D212" s="9"/>
      <c r="E212" s="6"/>
      <c r="F212" s="6"/>
      <c r="G212" s="9"/>
      <c r="H212" s="9"/>
    </row>
    <row r="213" spans="1:8" ht="12.75">
      <c r="A213" s="66"/>
      <c r="B213" s="17" t="s">
        <v>134</v>
      </c>
      <c r="C213" s="5"/>
      <c r="D213" s="9"/>
      <c r="E213" s="6"/>
      <c r="F213" s="79">
        <f>F182+F185+F188+F190+F193+F195+F198+F200+F202+F205+F211</f>
        <v>0</v>
      </c>
      <c r="G213" s="9"/>
      <c r="H213" s="9"/>
    </row>
    <row r="214" spans="1:8" ht="12.75">
      <c r="A214" s="66"/>
      <c r="D214" s="7"/>
      <c r="E214" s="6"/>
      <c r="F214"/>
      <c r="G214" s="9"/>
      <c r="H214" s="9"/>
    </row>
    <row r="215" spans="1:8" ht="12.75">
      <c r="A215" s="67"/>
      <c r="B215" s="17" t="s">
        <v>135</v>
      </c>
      <c r="C215" s="5"/>
      <c r="D215" s="7"/>
      <c r="E215"/>
      <c r="F215"/>
      <c r="G215" s="9"/>
      <c r="H215" s="9"/>
    </row>
    <row r="216" spans="1:8" ht="12.75">
      <c r="A216" s="67"/>
      <c r="B216" s="6"/>
      <c r="C216" s="5"/>
      <c r="D216" s="7"/>
      <c r="E216"/>
      <c r="F216" s="6"/>
      <c r="G216" s="9"/>
      <c r="H216" s="9"/>
    </row>
    <row r="217" spans="1:8" ht="12.75">
      <c r="A217" s="67">
        <v>713131141</v>
      </c>
      <c r="B217" s="18" t="s">
        <v>136</v>
      </c>
      <c r="C217" s="5" t="s">
        <v>15</v>
      </c>
      <c r="D217" s="9">
        <v>23.24</v>
      </c>
      <c r="E217" s="82"/>
      <c r="F217" s="6">
        <f>D217*E217</f>
        <v>0</v>
      </c>
      <c r="G217" s="9">
        <v>0</v>
      </c>
      <c r="H217" s="9">
        <v>0</v>
      </c>
    </row>
    <row r="218" spans="1:8" ht="12.75">
      <c r="A218" s="66"/>
      <c r="B218" s="18" t="s">
        <v>137</v>
      </c>
      <c r="C218" s="5"/>
      <c r="D218" s="18">
        <f>(5.2*1.4)*2+(6.2*1.4)</f>
        <v>23.24</v>
      </c>
      <c r="E218"/>
      <c r="F218" s="6"/>
      <c r="G218" s="9"/>
      <c r="H218" s="9"/>
    </row>
    <row r="219" spans="1:8" ht="12.75">
      <c r="A219" s="66"/>
      <c r="B219" s="18"/>
      <c r="C219" s="5"/>
      <c r="D219" s="18"/>
      <c r="E219"/>
      <c r="F219" s="6"/>
      <c r="G219" s="9"/>
      <c r="H219" s="9"/>
    </row>
    <row r="220" spans="1:8" ht="12.75">
      <c r="A220" s="67" t="s">
        <v>56</v>
      </c>
      <c r="B220" s="18" t="s">
        <v>138</v>
      </c>
      <c r="C220" s="5" t="s">
        <v>15</v>
      </c>
      <c r="D220" s="9">
        <v>24</v>
      </c>
      <c r="E220" s="82"/>
      <c r="F220" s="6">
        <f>D220*E220</f>
        <v>0</v>
      </c>
      <c r="G220" s="9">
        <v>0</v>
      </c>
      <c r="H220" s="9">
        <v>0</v>
      </c>
    </row>
    <row r="221" spans="1:8" ht="12.75">
      <c r="A221" s="66"/>
      <c r="B221" s="18" t="s">
        <v>139</v>
      </c>
      <c r="D221" s="18">
        <f>23.24*1.03</f>
        <v>23.9372</v>
      </c>
      <c r="E221"/>
      <c r="F221" s="6"/>
      <c r="G221" s="9"/>
      <c r="H221" s="9"/>
    </row>
    <row r="222" spans="1:8" ht="12.75">
      <c r="A222" s="67"/>
      <c r="B222" s="6"/>
      <c r="C222" s="5"/>
      <c r="D222" s="7"/>
      <c r="E222"/>
      <c r="F222" s="6"/>
      <c r="G222" s="9"/>
      <c r="H222" s="9"/>
    </row>
    <row r="223" spans="1:8" ht="12.75">
      <c r="A223" s="67">
        <v>713131141</v>
      </c>
      <c r="B223" s="18" t="s">
        <v>140</v>
      </c>
      <c r="C223" s="5" t="s">
        <v>15</v>
      </c>
      <c r="D223" s="9">
        <v>57.4</v>
      </c>
      <c r="E223" s="82"/>
      <c r="F223" s="6">
        <f>D223*E223</f>
        <v>0</v>
      </c>
      <c r="G223" s="9">
        <v>0</v>
      </c>
      <c r="H223" s="9">
        <v>0</v>
      </c>
    </row>
    <row r="224" spans="1:8" ht="12.75">
      <c r="A224" s="66"/>
      <c r="B224" s="20"/>
      <c r="C224" s="5"/>
      <c r="D224" s="18"/>
      <c r="E224"/>
      <c r="F224" s="6"/>
      <c r="G224" s="9"/>
      <c r="H224" s="9"/>
    </row>
    <row r="225" spans="1:8" ht="12.75">
      <c r="A225" s="67" t="s">
        <v>56</v>
      </c>
      <c r="B225" s="18" t="s">
        <v>138</v>
      </c>
      <c r="C225" s="5" t="s">
        <v>15</v>
      </c>
      <c r="D225" s="9">
        <v>60</v>
      </c>
      <c r="E225" s="82"/>
      <c r="F225" s="6">
        <f>D225*E225</f>
        <v>0</v>
      </c>
      <c r="G225" s="9">
        <v>0</v>
      </c>
      <c r="H225" s="9">
        <v>0</v>
      </c>
    </row>
    <row r="226" spans="1:6" ht="12.75">
      <c r="A226" s="66"/>
      <c r="E226"/>
      <c r="F226" s="6"/>
    </row>
    <row r="227" spans="1:8" ht="12.75">
      <c r="A227" s="67">
        <v>713121111</v>
      </c>
      <c r="B227" s="18" t="s">
        <v>141</v>
      </c>
      <c r="C227" s="5" t="s">
        <v>15</v>
      </c>
      <c r="D227" s="7">
        <v>60</v>
      </c>
      <c r="E227" s="82"/>
      <c r="F227" s="6">
        <f>D227*E227</f>
        <v>0</v>
      </c>
      <c r="G227" s="9">
        <v>0</v>
      </c>
      <c r="H227" s="9">
        <v>0</v>
      </c>
    </row>
    <row r="228" spans="1:8" ht="12.75">
      <c r="A228" s="66"/>
      <c r="B228" s="23"/>
      <c r="C228" s="5"/>
      <c r="D228" s="7"/>
      <c r="E228"/>
      <c r="F228" s="6"/>
      <c r="G228" s="9"/>
      <c r="H228" s="9"/>
    </row>
    <row r="229" spans="1:8" ht="12.75">
      <c r="A229" s="67" t="s">
        <v>56</v>
      </c>
      <c r="B229" s="18" t="s">
        <v>142</v>
      </c>
      <c r="C229" s="5" t="s">
        <v>15</v>
      </c>
      <c r="D229" s="7">
        <v>62.6</v>
      </c>
      <c r="E229" s="82"/>
      <c r="F229" s="6">
        <f>D229*E229</f>
        <v>0</v>
      </c>
      <c r="G229" s="9">
        <v>0</v>
      </c>
      <c r="H229" s="9">
        <v>0</v>
      </c>
    </row>
    <row r="230" spans="1:8" ht="12.75">
      <c r="A230" s="66"/>
      <c r="B230" s="18"/>
      <c r="C230" s="5"/>
      <c r="D230" s="18"/>
      <c r="E230"/>
      <c r="F230" s="6"/>
      <c r="G230" s="9"/>
      <c r="H230" s="9"/>
    </row>
    <row r="231" spans="1:8" ht="12.75">
      <c r="A231" s="67"/>
      <c r="B231" s="6" t="s">
        <v>131</v>
      </c>
      <c r="C231" s="5"/>
      <c r="D231" s="7"/>
      <c r="E231" s="6"/>
      <c r="F231" s="6">
        <f>SUM(F217:F229)</f>
        <v>0</v>
      </c>
      <c r="G231" s="9"/>
      <c r="H231" s="9"/>
    </row>
    <row r="232" spans="1:8" ht="12.75">
      <c r="A232" s="67"/>
      <c r="B232" s="6" t="s">
        <v>132</v>
      </c>
      <c r="C232" s="5" t="s">
        <v>133</v>
      </c>
      <c r="D232" s="7">
        <v>4</v>
      </c>
      <c r="E232" s="6"/>
      <c r="F232" s="6">
        <f>(F231/100*4)</f>
        <v>0</v>
      </c>
      <c r="G232" s="9"/>
      <c r="H232" s="9"/>
    </row>
    <row r="233" spans="1:8" ht="12.75">
      <c r="A233" s="67"/>
      <c r="B233" s="6"/>
      <c r="C233" s="5"/>
      <c r="D233" s="7"/>
      <c r="E233" s="6"/>
      <c r="F233" s="6"/>
      <c r="G233" s="9"/>
      <c r="H233" s="9"/>
    </row>
    <row r="234" spans="1:8" ht="12.75">
      <c r="A234" s="67"/>
      <c r="B234" s="17" t="s">
        <v>143</v>
      </c>
      <c r="C234" s="5"/>
      <c r="D234" s="7"/>
      <c r="E234" s="6"/>
      <c r="F234" s="84">
        <f>F217+F220+F223+F225+F227+F229+F232</f>
        <v>0</v>
      </c>
      <c r="G234" s="9"/>
      <c r="H234" s="9"/>
    </row>
    <row r="235" spans="1:15" ht="12.75">
      <c r="A235" s="66"/>
      <c r="D235" s="7"/>
      <c r="E235"/>
      <c r="F235" s="6"/>
      <c r="G235" s="9"/>
      <c r="H235" s="9"/>
      <c r="O235" s="6"/>
    </row>
    <row r="236" spans="1:8" ht="12.75">
      <c r="A236" s="67"/>
      <c r="B236" s="17" t="s">
        <v>144</v>
      </c>
      <c r="C236" s="5"/>
      <c r="D236" s="7"/>
      <c r="E236"/>
      <c r="F236" s="6"/>
      <c r="G236" s="9"/>
      <c r="H236" s="9"/>
    </row>
    <row r="237" spans="1:8" ht="12.75">
      <c r="A237" s="67"/>
      <c r="B237" s="18"/>
      <c r="C237" s="5"/>
      <c r="D237" s="7"/>
      <c r="E237"/>
      <c r="F237" s="6"/>
      <c r="G237" s="9"/>
      <c r="H237" s="9"/>
    </row>
    <row r="238" spans="1:8" ht="12.75">
      <c r="A238" s="67" t="s">
        <v>56</v>
      </c>
      <c r="B238" s="18" t="s">
        <v>145</v>
      </c>
      <c r="C238" s="21" t="s">
        <v>146</v>
      </c>
      <c r="D238" s="7">
        <v>1</v>
      </c>
      <c r="E238" s="82"/>
      <c r="F238" s="6">
        <f>D238*E238</f>
        <v>0</v>
      </c>
      <c r="G238" s="9">
        <v>0</v>
      </c>
      <c r="H238" s="9">
        <v>0</v>
      </c>
    </row>
    <row r="239" spans="1:8" ht="12.75">
      <c r="A239" s="66"/>
      <c r="B239" s="18"/>
      <c r="D239" s="7"/>
      <c r="E239"/>
      <c r="F239" s="6"/>
      <c r="G239" s="9"/>
      <c r="H239" s="9"/>
    </row>
    <row r="240" spans="1:8" ht="12.75">
      <c r="A240" s="67" t="s">
        <v>56</v>
      </c>
      <c r="B240" s="18" t="s">
        <v>147</v>
      </c>
      <c r="C240" s="21" t="s">
        <v>146</v>
      </c>
      <c r="D240" s="7">
        <v>1</v>
      </c>
      <c r="E240" s="82"/>
      <c r="F240" s="6">
        <f>D240*E240</f>
        <v>0</v>
      </c>
      <c r="G240" s="9">
        <v>0</v>
      </c>
      <c r="H240" s="9">
        <v>0</v>
      </c>
    </row>
    <row r="241" spans="1:8" ht="12.75">
      <c r="A241" s="67"/>
      <c r="B241" s="18" t="s">
        <v>148</v>
      </c>
      <c r="C241" s="21"/>
      <c r="D241" s="7"/>
      <c r="E241"/>
      <c r="F241" s="6"/>
      <c r="G241" s="9"/>
      <c r="H241" s="9"/>
    </row>
    <row r="242" spans="1:8" ht="12.75">
      <c r="A242" s="66"/>
      <c r="D242" s="7"/>
      <c r="E242"/>
      <c r="F242" s="6"/>
      <c r="G242" s="9"/>
      <c r="H242" s="9"/>
    </row>
    <row r="243" spans="1:8" ht="12.75">
      <c r="A243" s="67" t="s">
        <v>56</v>
      </c>
      <c r="B243" s="18" t="s">
        <v>149</v>
      </c>
      <c r="C243" s="21" t="s">
        <v>115</v>
      </c>
      <c r="D243" s="7">
        <v>463.32</v>
      </c>
      <c r="E243" s="82"/>
      <c r="F243" s="6">
        <f>D243*E243</f>
        <v>0</v>
      </c>
      <c r="G243" s="9">
        <v>0</v>
      </c>
      <c r="H243" s="9">
        <v>0</v>
      </c>
    </row>
    <row r="244" spans="1:8" ht="12.75">
      <c r="A244" s="66"/>
      <c r="B244" s="18" t="s">
        <v>150</v>
      </c>
      <c r="D244" s="18">
        <f>6*5*14.3*1.08</f>
        <v>463.32000000000005</v>
      </c>
      <c r="E244"/>
      <c r="F244" s="6"/>
      <c r="G244" s="9"/>
      <c r="H244" s="9"/>
    </row>
    <row r="245" spans="1:8" ht="12.75">
      <c r="A245" s="66"/>
      <c r="D245" s="7"/>
      <c r="E245"/>
      <c r="F245" s="6"/>
      <c r="G245" s="9"/>
      <c r="H245" s="9"/>
    </row>
    <row r="246" spans="1:8" ht="12.75">
      <c r="A246" s="67" t="s">
        <v>56</v>
      </c>
      <c r="B246" s="18" t="s">
        <v>151</v>
      </c>
      <c r="C246" s="21" t="s">
        <v>115</v>
      </c>
      <c r="D246" s="7">
        <v>604.584</v>
      </c>
      <c r="E246" s="82"/>
      <c r="F246" s="6">
        <f>D246*E246</f>
        <v>0</v>
      </c>
      <c r="G246" s="9">
        <v>0</v>
      </c>
      <c r="H246" s="9">
        <v>0</v>
      </c>
    </row>
    <row r="247" spans="1:8" ht="12.75">
      <c r="A247" s="66"/>
      <c r="B247" s="18" t="s">
        <v>152</v>
      </c>
      <c r="D247" s="18">
        <f>6*3*31.1*1.08</f>
        <v>604.5840000000001</v>
      </c>
      <c r="E247"/>
      <c r="F247" s="6"/>
      <c r="G247" s="9"/>
      <c r="H247" s="9"/>
    </row>
    <row r="248" spans="1:8" ht="12.75">
      <c r="A248" s="66"/>
      <c r="B248" s="18"/>
      <c r="D248" s="18"/>
      <c r="E248"/>
      <c r="F248" s="6"/>
      <c r="G248" s="9"/>
      <c r="H248" s="9"/>
    </row>
    <row r="249" spans="1:8" ht="12.75">
      <c r="A249" s="66" t="s">
        <v>56</v>
      </c>
      <c r="B249" s="18" t="s">
        <v>153</v>
      </c>
      <c r="C249" s="1" t="s">
        <v>15</v>
      </c>
      <c r="D249" s="18">
        <v>9.6</v>
      </c>
      <c r="E249" s="82"/>
      <c r="F249" s="6">
        <f>D249*E249</f>
        <v>0</v>
      </c>
      <c r="G249" s="9"/>
      <c r="H249" s="9"/>
    </row>
    <row r="250" spans="1:8" ht="12.75">
      <c r="A250" s="66" t="s">
        <v>154</v>
      </c>
      <c r="B250" t="s">
        <v>155</v>
      </c>
      <c r="C250" s="1" t="s">
        <v>15</v>
      </c>
      <c r="D250" s="7">
        <v>119.55</v>
      </c>
      <c r="E250" s="82"/>
      <c r="F250" s="6">
        <f>D250*E250</f>
        <v>0</v>
      </c>
      <c r="G250" s="9"/>
      <c r="H250" s="9"/>
    </row>
    <row r="251" spans="1:8" ht="12.75">
      <c r="A251" s="67"/>
      <c r="B251" s="6" t="s">
        <v>131</v>
      </c>
      <c r="C251" s="5"/>
      <c r="D251" s="7"/>
      <c r="E251" s="6"/>
      <c r="F251" s="6">
        <f>SUM(F238:F250)</f>
        <v>0</v>
      </c>
      <c r="G251" s="9"/>
      <c r="H251" s="9"/>
    </row>
    <row r="252" spans="1:8" ht="12.75">
      <c r="A252" s="67"/>
      <c r="B252" s="6" t="s">
        <v>132</v>
      </c>
      <c r="C252" s="5" t="s">
        <v>133</v>
      </c>
      <c r="D252" s="7">
        <v>4</v>
      </c>
      <c r="E252" s="6"/>
      <c r="F252" s="6">
        <f>(F251/100*D252)</f>
        <v>0</v>
      </c>
      <c r="G252" s="9"/>
      <c r="H252" s="9"/>
    </row>
    <row r="253" spans="1:8" ht="12.75">
      <c r="A253" s="67"/>
      <c r="B253" s="6"/>
      <c r="C253" s="5"/>
      <c r="D253" s="7"/>
      <c r="E253" s="6"/>
      <c r="F253" s="6"/>
      <c r="G253" s="9"/>
      <c r="H253" s="9"/>
    </row>
    <row r="254" spans="1:8" ht="12.75">
      <c r="A254" s="67"/>
      <c r="B254" s="17" t="s">
        <v>156</v>
      </c>
      <c r="C254" s="5"/>
      <c r="D254" s="7"/>
      <c r="E254" s="6"/>
      <c r="F254" s="84">
        <f>F238+F240+F243+F246+F249+F250+F252</f>
        <v>0</v>
      </c>
      <c r="G254" s="9"/>
      <c r="H254" s="9"/>
    </row>
    <row r="255" spans="1:6" ht="12.75">
      <c r="A255" s="66"/>
      <c r="E255"/>
      <c r="F255" s="6"/>
    </row>
    <row r="256" spans="1:8" ht="12.75">
      <c r="A256" s="67"/>
      <c r="B256" s="17" t="s">
        <v>157</v>
      </c>
      <c r="C256" s="5"/>
      <c r="D256" s="7"/>
      <c r="E256"/>
      <c r="F256" s="6"/>
      <c r="G256" s="9"/>
      <c r="H256" s="9"/>
    </row>
    <row r="257" spans="1:8" ht="12.75">
      <c r="A257" s="67"/>
      <c r="C257" s="5"/>
      <c r="D257" s="7"/>
      <c r="E257"/>
      <c r="F257" s="6"/>
      <c r="G257" s="9"/>
      <c r="H257" s="9"/>
    </row>
    <row r="258" spans="1:8" ht="12.75">
      <c r="A258" s="67">
        <v>763161722</v>
      </c>
      <c r="B258" s="18" t="s">
        <v>158</v>
      </c>
      <c r="C258" s="5" t="s">
        <v>15</v>
      </c>
      <c r="D258" s="7">
        <v>162.6</v>
      </c>
      <c r="E258" s="82"/>
      <c r="F258" s="6">
        <f>D258*E258</f>
        <v>0</v>
      </c>
      <c r="G258" s="9">
        <v>0</v>
      </c>
      <c r="H258" s="9">
        <v>0</v>
      </c>
    </row>
    <row r="259" spans="1:8" ht="12.75">
      <c r="A259" s="67">
        <v>763111326</v>
      </c>
      <c r="B259" s="18" t="s">
        <v>159</v>
      </c>
      <c r="C259" s="77" t="s">
        <v>15</v>
      </c>
      <c r="D259" s="7">
        <v>120</v>
      </c>
      <c r="E259" s="82"/>
      <c r="F259" s="6">
        <f>D259*E259</f>
        <v>0</v>
      </c>
      <c r="G259" s="9"/>
      <c r="H259" s="9"/>
    </row>
    <row r="260" spans="1:8" ht="12.75">
      <c r="A260" s="67"/>
      <c r="B260" s="18" t="s">
        <v>131</v>
      </c>
      <c r="C260" s="5"/>
      <c r="D260" s="7"/>
      <c r="E260"/>
      <c r="F260" s="6">
        <f>SUM(F258:F259)</f>
        <v>0</v>
      </c>
      <c r="G260" s="9"/>
      <c r="H260" s="9"/>
    </row>
    <row r="261" spans="1:8" ht="12.75">
      <c r="A261" s="67"/>
      <c r="B261" s="6"/>
      <c r="C261" s="5"/>
      <c r="D261" s="7"/>
      <c r="E261" s="18"/>
      <c r="F261" s="6"/>
      <c r="G261" s="9"/>
      <c r="H261" s="9"/>
    </row>
    <row r="262" spans="1:8" ht="12.75">
      <c r="A262" s="67"/>
      <c r="B262" s="6" t="s">
        <v>132</v>
      </c>
      <c r="C262" s="5" t="s">
        <v>133</v>
      </c>
      <c r="D262" s="7">
        <v>4</v>
      </c>
      <c r="E262" s="18"/>
      <c r="F262" s="6">
        <f>(F260/100*4)</f>
        <v>0</v>
      </c>
      <c r="G262" s="9"/>
      <c r="H262" s="9"/>
    </row>
    <row r="263" spans="1:8" ht="12.75">
      <c r="A263" s="67"/>
      <c r="B263" s="6"/>
      <c r="C263" s="5"/>
      <c r="D263" s="7"/>
      <c r="E263" s="18"/>
      <c r="F263" s="6"/>
      <c r="G263" s="9"/>
      <c r="H263" s="9"/>
    </row>
    <row r="264" spans="1:8" ht="12.75">
      <c r="A264" s="67"/>
      <c r="B264" s="17" t="s">
        <v>160</v>
      </c>
      <c r="C264" s="5"/>
      <c r="D264" s="7"/>
      <c r="E264"/>
      <c r="F264" s="84">
        <f>F258+F259+F262</f>
        <v>0</v>
      </c>
      <c r="G264" s="9"/>
      <c r="H264" s="9"/>
    </row>
    <row r="265" spans="1:8" ht="12.75">
      <c r="A265" s="66"/>
      <c r="D265" s="7"/>
      <c r="E265"/>
      <c r="F265" s="6"/>
      <c r="G265" s="9"/>
      <c r="H265" s="9"/>
    </row>
    <row r="266" spans="1:8" ht="12.75">
      <c r="A266" s="66"/>
      <c r="B266" s="17" t="s">
        <v>161</v>
      </c>
      <c r="C266" s="5"/>
      <c r="D266" s="9"/>
      <c r="E266"/>
      <c r="F266" s="6"/>
      <c r="G266" s="9"/>
      <c r="H266" s="9"/>
    </row>
    <row r="267" spans="1:8" ht="12.75">
      <c r="A267" s="66"/>
      <c r="B267" s="20"/>
      <c r="C267" s="21"/>
      <c r="D267" s="9"/>
      <c r="E267"/>
      <c r="F267" s="6"/>
      <c r="G267" s="9"/>
      <c r="H267" s="9"/>
    </row>
    <row r="268" spans="1:8" ht="12.75">
      <c r="A268" s="66">
        <v>764246344</v>
      </c>
      <c r="B268" s="20" t="s">
        <v>162</v>
      </c>
      <c r="C268" s="21" t="s">
        <v>19</v>
      </c>
      <c r="D268" s="9">
        <v>7.2</v>
      </c>
      <c r="E268" s="82"/>
      <c r="F268" s="6">
        <f>D268*E268</f>
        <v>0</v>
      </c>
      <c r="G268" s="9">
        <v>0</v>
      </c>
      <c r="H268" s="9">
        <v>0</v>
      </c>
    </row>
    <row r="269" spans="1:8" ht="12.75">
      <c r="A269" s="66"/>
      <c r="B269" s="20" t="s">
        <v>163</v>
      </c>
      <c r="D269" s="18">
        <f>1.2*6</f>
        <v>7.199999999999999</v>
      </c>
      <c r="E269"/>
      <c r="F269" s="6"/>
      <c r="G269" s="9"/>
      <c r="H269" s="9"/>
    </row>
    <row r="270" spans="1:8" ht="12.75">
      <c r="A270" s="66"/>
      <c r="D270" s="7"/>
      <c r="E270"/>
      <c r="F270" s="6"/>
      <c r="G270" s="9"/>
      <c r="H270" s="9"/>
    </row>
    <row r="271" spans="1:8" ht="12.75">
      <c r="A271" s="66">
        <v>764242336</v>
      </c>
      <c r="B271" t="s">
        <v>164</v>
      </c>
      <c r="C271" s="1" t="s">
        <v>19</v>
      </c>
      <c r="D271" s="7">
        <v>22</v>
      </c>
      <c r="E271" s="82"/>
      <c r="F271" s="6">
        <f>D271*E271</f>
        <v>0</v>
      </c>
      <c r="G271" s="9">
        <v>0</v>
      </c>
      <c r="H271" s="9">
        <v>0</v>
      </c>
    </row>
    <row r="272" spans="1:8" ht="12.75">
      <c r="A272" s="66"/>
      <c r="D272" s="7"/>
      <c r="E272"/>
      <c r="F272" s="6"/>
      <c r="G272" s="9"/>
      <c r="H272" s="9"/>
    </row>
    <row r="273" spans="1:8" ht="12.75">
      <c r="A273" s="66">
        <v>764541305</v>
      </c>
      <c r="B273" s="18" t="s">
        <v>165</v>
      </c>
      <c r="C273" s="21" t="s">
        <v>19</v>
      </c>
      <c r="D273" s="26">
        <v>22</v>
      </c>
      <c r="E273" s="82"/>
      <c r="F273" s="6">
        <f>D273*E273</f>
        <v>0</v>
      </c>
      <c r="G273" s="9">
        <v>0</v>
      </c>
      <c r="H273" s="9">
        <v>0</v>
      </c>
    </row>
    <row r="274" spans="1:8" ht="12.75">
      <c r="A274" s="66"/>
      <c r="B274" s="18"/>
      <c r="C274" s="5"/>
      <c r="D274" s="18"/>
      <c r="E274"/>
      <c r="F274" s="6"/>
      <c r="G274" s="9"/>
      <c r="H274" s="9"/>
    </row>
    <row r="275" spans="1:8" ht="12.75">
      <c r="A275" s="66">
        <v>764541347</v>
      </c>
      <c r="B275" s="20" t="s">
        <v>166</v>
      </c>
      <c r="C275" s="21" t="s">
        <v>55</v>
      </c>
      <c r="D275" s="9">
        <v>3</v>
      </c>
      <c r="E275" s="82"/>
      <c r="F275" s="6">
        <f>D275*E275</f>
        <v>0</v>
      </c>
      <c r="G275" s="9">
        <v>0</v>
      </c>
      <c r="H275" s="9">
        <v>0</v>
      </c>
    </row>
    <row r="276" spans="1:8" ht="12.75">
      <c r="A276" s="66"/>
      <c r="C276" s="5"/>
      <c r="D276" s="9"/>
      <c r="E276"/>
      <c r="F276" s="6"/>
      <c r="G276" s="9"/>
      <c r="H276" s="9"/>
    </row>
    <row r="277" spans="1:8" ht="12.75">
      <c r="A277" s="66">
        <v>764548324</v>
      </c>
      <c r="B277" s="20" t="s">
        <v>167</v>
      </c>
      <c r="C277" s="21" t="s">
        <v>19</v>
      </c>
      <c r="D277" s="9">
        <v>51</v>
      </c>
      <c r="E277" s="82"/>
      <c r="F277" s="6">
        <f>D277*E277</f>
        <v>0</v>
      </c>
      <c r="G277" s="9">
        <v>0</v>
      </c>
      <c r="H277" s="9">
        <v>0</v>
      </c>
    </row>
    <row r="278" spans="1:8" ht="12.75">
      <c r="A278" s="66"/>
      <c r="B278" s="20"/>
      <c r="C278" s="5"/>
      <c r="D278" s="18"/>
      <c r="E278"/>
      <c r="F278" s="6"/>
      <c r="G278" s="9"/>
      <c r="H278" s="9"/>
    </row>
    <row r="279" spans="1:8" ht="12.75">
      <c r="A279" s="66">
        <v>764241372</v>
      </c>
      <c r="B279" s="20" t="s">
        <v>168</v>
      </c>
      <c r="C279" s="1" t="s">
        <v>19</v>
      </c>
      <c r="D279" s="7">
        <v>12.8</v>
      </c>
      <c r="E279" s="82"/>
      <c r="F279" s="6">
        <f>D279*E279</f>
        <v>0</v>
      </c>
      <c r="G279" s="9">
        <v>0</v>
      </c>
      <c r="H279" s="9">
        <v>0</v>
      </c>
    </row>
    <row r="280" spans="1:13" ht="12.75">
      <c r="A280" s="66"/>
      <c r="B280" s="20" t="s">
        <v>169</v>
      </c>
      <c r="D280" s="7"/>
      <c r="E280"/>
      <c r="F280" s="6"/>
      <c r="G280" s="9"/>
      <c r="H280" s="9"/>
      <c r="M280" s="6"/>
    </row>
    <row r="281" spans="1:8" ht="12.75">
      <c r="A281" s="66"/>
      <c r="D281" s="7"/>
      <c r="E281"/>
      <c r="F281" s="6"/>
      <c r="G281" s="9"/>
      <c r="H281" s="9"/>
    </row>
    <row r="282" spans="1:8" ht="12.75">
      <c r="A282" s="66"/>
      <c r="B282" s="6" t="s">
        <v>131</v>
      </c>
      <c r="C282" s="5"/>
      <c r="D282" s="7"/>
      <c r="E282" s="6"/>
      <c r="F282" s="6">
        <f>SUM(F268:F279)</f>
        <v>0</v>
      </c>
      <c r="G282" s="9"/>
      <c r="H282" s="9"/>
    </row>
    <row r="283" spans="1:8" ht="12.75">
      <c r="A283" s="66"/>
      <c r="B283" s="6" t="s">
        <v>132</v>
      </c>
      <c r="C283" s="5" t="s">
        <v>133</v>
      </c>
      <c r="D283" s="7">
        <v>6</v>
      </c>
      <c r="E283" s="6"/>
      <c r="F283" s="6">
        <f>(F282/100*6)</f>
        <v>0</v>
      </c>
      <c r="G283" s="9"/>
      <c r="H283" s="9"/>
    </row>
    <row r="284" spans="1:8" ht="12.75">
      <c r="A284" s="66"/>
      <c r="D284" s="7"/>
      <c r="E284" s="6"/>
      <c r="F284" s="6"/>
      <c r="G284" s="9"/>
      <c r="H284" s="9"/>
    </row>
    <row r="285" spans="1:8" ht="12.75">
      <c r="A285" s="66"/>
      <c r="B285" s="17" t="s">
        <v>170</v>
      </c>
      <c r="D285" s="7"/>
      <c r="E285"/>
      <c r="F285" s="84">
        <f>F268+F271+F273+F275+F277+F279+F283</f>
        <v>0</v>
      </c>
      <c r="G285" s="9"/>
      <c r="H285" s="9"/>
    </row>
    <row r="286" spans="1:8" ht="12.75">
      <c r="A286" s="66"/>
      <c r="D286" s="7"/>
      <c r="E286"/>
      <c r="F286" s="6"/>
      <c r="G286" s="9"/>
      <c r="H286" s="9"/>
    </row>
    <row r="287" spans="1:8" ht="12.75">
      <c r="A287" s="66"/>
      <c r="B287" s="17" t="s">
        <v>171</v>
      </c>
      <c r="D287" s="7"/>
      <c r="E287"/>
      <c r="F287" s="6"/>
      <c r="G287" s="9"/>
      <c r="H287" s="9"/>
    </row>
    <row r="288" spans="1:8" ht="12.75">
      <c r="A288" s="66"/>
      <c r="D288" s="7"/>
      <c r="E288"/>
      <c r="F288" s="6"/>
      <c r="G288" s="9"/>
      <c r="H288" s="9"/>
    </row>
    <row r="289" spans="1:8" ht="12.75">
      <c r="A289" s="67" t="s">
        <v>56</v>
      </c>
      <c r="B289" s="18" t="s">
        <v>172</v>
      </c>
      <c r="C289" s="21" t="s">
        <v>146</v>
      </c>
      <c r="D289" s="7">
        <v>1</v>
      </c>
      <c r="E289" s="82"/>
      <c r="F289" s="6">
        <f>D289*E289</f>
        <v>0</v>
      </c>
      <c r="G289" s="9">
        <v>0</v>
      </c>
      <c r="H289" s="9">
        <v>0</v>
      </c>
    </row>
    <row r="290" spans="1:8" ht="12.75">
      <c r="A290" s="67"/>
      <c r="B290" s="18" t="s">
        <v>173</v>
      </c>
      <c r="C290" s="21"/>
      <c r="D290" s="7"/>
      <c r="E290"/>
      <c r="F290" s="6"/>
      <c r="G290" s="9"/>
      <c r="H290" s="9"/>
    </row>
    <row r="291" spans="1:8" ht="12.75">
      <c r="A291" s="66"/>
      <c r="D291" s="7"/>
      <c r="E291"/>
      <c r="F291" s="6"/>
      <c r="G291" s="9"/>
      <c r="H291" s="9"/>
    </row>
    <row r="292" spans="1:8" ht="12.75">
      <c r="A292" s="67" t="s">
        <v>56</v>
      </c>
      <c r="B292" s="18" t="s">
        <v>174</v>
      </c>
      <c r="C292" s="21" t="s">
        <v>146</v>
      </c>
      <c r="D292" s="7">
        <v>1</v>
      </c>
      <c r="E292" s="82"/>
      <c r="F292" s="6">
        <f>D292*E292</f>
        <v>0</v>
      </c>
      <c r="G292" s="9">
        <v>0</v>
      </c>
      <c r="H292" s="9">
        <v>0</v>
      </c>
    </row>
    <row r="293" spans="1:8" ht="12.75">
      <c r="A293" s="66"/>
      <c r="B293" s="18" t="s">
        <v>175</v>
      </c>
      <c r="D293" s="7"/>
      <c r="E293"/>
      <c r="F293" s="6"/>
      <c r="G293" s="9"/>
      <c r="H293" s="9"/>
    </row>
    <row r="294" spans="1:8" ht="12.75">
      <c r="A294" s="66"/>
      <c r="D294" s="7"/>
      <c r="E294"/>
      <c r="F294" s="6"/>
      <c r="G294" s="9"/>
      <c r="H294" s="9"/>
    </row>
    <row r="295" spans="1:8" ht="12.75">
      <c r="A295" s="66"/>
      <c r="B295" s="17" t="s">
        <v>176</v>
      </c>
      <c r="D295" s="7"/>
      <c r="E295"/>
      <c r="F295" s="84">
        <f>SUM(F289:F292)</f>
        <v>0</v>
      </c>
      <c r="G295" s="9"/>
      <c r="H295" s="9"/>
    </row>
    <row r="296" spans="1:8" ht="12.75">
      <c r="A296" s="66"/>
      <c r="D296" s="7"/>
      <c r="E296"/>
      <c r="F296" s="6"/>
      <c r="G296" s="9"/>
      <c r="H296" s="9"/>
    </row>
    <row r="297" spans="1:8" ht="12.75">
      <c r="A297" s="67"/>
      <c r="B297" s="17" t="s">
        <v>177</v>
      </c>
      <c r="C297" s="5"/>
      <c r="D297" s="7"/>
      <c r="E297"/>
      <c r="F297" s="6"/>
      <c r="G297" s="9"/>
      <c r="H297" s="9"/>
    </row>
    <row r="298" spans="1:8" ht="12.75">
      <c r="A298" s="66"/>
      <c r="D298" s="7"/>
      <c r="E298"/>
      <c r="F298" s="6"/>
      <c r="G298" s="9"/>
      <c r="H298" s="9"/>
    </row>
    <row r="299" spans="1:8" ht="12.75">
      <c r="A299" s="67" t="s">
        <v>56</v>
      </c>
      <c r="B299" s="18" t="s">
        <v>178</v>
      </c>
      <c r="C299" s="5" t="s">
        <v>55</v>
      </c>
      <c r="D299" s="7">
        <v>5</v>
      </c>
      <c r="E299" s="82"/>
      <c r="F299" s="6">
        <f>D299*E299</f>
        <v>0</v>
      </c>
      <c r="G299" s="9">
        <v>0</v>
      </c>
      <c r="H299" s="9">
        <v>0</v>
      </c>
    </row>
    <row r="300" spans="1:8" ht="12.75">
      <c r="A300" s="66"/>
      <c r="B300" s="20" t="s">
        <v>179</v>
      </c>
      <c r="D300" s="7"/>
      <c r="E300"/>
      <c r="F300" s="6"/>
      <c r="G300" s="9"/>
      <c r="H300" s="9"/>
    </row>
    <row r="301" spans="1:6" ht="12.75">
      <c r="A301" s="66"/>
      <c r="E301"/>
      <c r="F301" s="6"/>
    </row>
    <row r="302" spans="1:8" ht="12.75">
      <c r="A302" s="67" t="s">
        <v>56</v>
      </c>
      <c r="B302" s="18" t="s">
        <v>180</v>
      </c>
      <c r="C302" s="5" t="s">
        <v>181</v>
      </c>
      <c r="D302" s="7">
        <v>1</v>
      </c>
      <c r="E302" s="82"/>
      <c r="F302" s="6">
        <f>D302*E302</f>
        <v>0</v>
      </c>
      <c r="G302" s="9">
        <v>0</v>
      </c>
      <c r="H302" s="9">
        <v>0</v>
      </c>
    </row>
    <row r="303" spans="1:8" ht="12.75">
      <c r="A303" s="66"/>
      <c r="B303" s="18" t="s">
        <v>182</v>
      </c>
      <c r="D303" s="7"/>
      <c r="E303"/>
      <c r="F303" s="6"/>
      <c r="G303" s="9"/>
      <c r="H303" s="9"/>
    </row>
    <row r="304" spans="1:8" ht="12.75">
      <c r="A304" s="67"/>
      <c r="B304" s="18"/>
      <c r="C304" s="5"/>
      <c r="D304" s="7"/>
      <c r="E304"/>
      <c r="F304" s="6"/>
      <c r="G304" s="9"/>
      <c r="H304" s="9"/>
    </row>
    <row r="305" spans="1:8" ht="12.75">
      <c r="A305" s="67" t="s">
        <v>56</v>
      </c>
      <c r="B305" s="18" t="s">
        <v>183</v>
      </c>
      <c r="C305" s="5" t="s">
        <v>55</v>
      </c>
      <c r="D305" s="7">
        <v>6</v>
      </c>
      <c r="E305" s="82"/>
      <c r="F305" s="6">
        <f>D305*E305</f>
        <v>0</v>
      </c>
      <c r="G305" s="9">
        <v>0</v>
      </c>
      <c r="H305" s="9">
        <v>0</v>
      </c>
    </row>
    <row r="306" spans="1:14" ht="12.75">
      <c r="A306" s="67"/>
      <c r="B306" s="18" t="s">
        <v>184</v>
      </c>
      <c r="C306" s="5"/>
      <c r="D306" s="7"/>
      <c r="E306"/>
      <c r="F306" s="6"/>
      <c r="G306" s="9"/>
      <c r="H306" s="9"/>
      <c r="N306" s="6"/>
    </row>
    <row r="307" spans="1:8" ht="12.75">
      <c r="A307" s="67"/>
      <c r="B307" s="18"/>
      <c r="C307" s="5"/>
      <c r="D307" s="7"/>
      <c r="E307"/>
      <c r="F307" s="6"/>
      <c r="G307" s="9"/>
      <c r="H307" s="9"/>
    </row>
    <row r="308" spans="1:8" ht="12.75">
      <c r="A308" s="67"/>
      <c r="B308" s="17" t="s">
        <v>185</v>
      </c>
      <c r="C308" s="21"/>
      <c r="D308" s="7"/>
      <c r="E308"/>
      <c r="F308" s="84">
        <f>SUM(F299:F305)</f>
        <v>0</v>
      </c>
      <c r="G308" s="9"/>
      <c r="H308" s="9"/>
    </row>
    <row r="309" spans="1:8" ht="12.75">
      <c r="A309" s="66"/>
      <c r="D309" s="7"/>
      <c r="E309"/>
      <c r="F309" s="6"/>
      <c r="G309" s="9"/>
      <c r="H309" s="9"/>
    </row>
    <row r="310" spans="1:8" ht="12.75">
      <c r="A310" s="67"/>
      <c r="B310" s="17" t="s">
        <v>186</v>
      </c>
      <c r="C310" s="5"/>
      <c r="D310" s="7"/>
      <c r="E310"/>
      <c r="F310" s="6"/>
      <c r="G310" s="9"/>
      <c r="H310" s="9"/>
    </row>
    <row r="311" spans="1:8" ht="12.75">
      <c r="A311" s="67"/>
      <c r="B311" s="6"/>
      <c r="C311" s="5"/>
      <c r="D311" s="7"/>
      <c r="E311"/>
      <c r="F311" s="6"/>
      <c r="G311" s="9"/>
      <c r="H311" s="9"/>
    </row>
    <row r="312" spans="1:8" ht="12.75">
      <c r="A312" s="67">
        <v>771574000</v>
      </c>
      <c r="B312" s="18" t="s">
        <v>187</v>
      </c>
      <c r="C312" s="5" t="s">
        <v>15</v>
      </c>
      <c r="D312" s="7">
        <v>122.605</v>
      </c>
      <c r="E312" s="82"/>
      <c r="F312" s="6">
        <f>D312*E312</f>
        <v>0</v>
      </c>
      <c r="G312" s="9">
        <v>0</v>
      </c>
      <c r="H312" s="9">
        <v>0</v>
      </c>
    </row>
    <row r="313" spans="1:8" ht="12.75">
      <c r="A313" s="67"/>
      <c r="B313" s="18" t="s">
        <v>188</v>
      </c>
      <c r="C313" s="5"/>
      <c r="D313" s="7"/>
      <c r="E313"/>
      <c r="F313" s="6"/>
      <c r="G313" s="9"/>
      <c r="H313" s="9"/>
    </row>
    <row r="314" spans="1:8" ht="12.75">
      <c r="A314" s="67"/>
      <c r="B314" s="18" t="s">
        <v>189</v>
      </c>
      <c r="C314" s="5"/>
      <c r="D314" s="18">
        <f>(4.75*5.3)*4-(3*1.8)*3-(2*1.8)+(5.3*0.8)*3+(5.3*0.45)</f>
        <v>96.00500000000001</v>
      </c>
      <c r="E314" s="82"/>
      <c r="F314" s="6">
        <f>D314*E314</f>
        <v>0</v>
      </c>
      <c r="G314" s="9"/>
      <c r="H314" s="9"/>
    </row>
    <row r="315" spans="1:8" ht="12.75">
      <c r="A315" s="67"/>
      <c r="B315" s="18" t="s">
        <v>190</v>
      </c>
      <c r="C315" s="5"/>
      <c r="D315" s="18">
        <f>(1.75*0.16)*12*6+(1.75*0.16)*23</f>
        <v>26.600000000000005</v>
      </c>
      <c r="E315"/>
      <c r="F315" s="6"/>
      <c r="G315" s="9"/>
      <c r="H315" s="9"/>
    </row>
    <row r="316" spans="1:8" ht="12.75">
      <c r="A316" s="66"/>
      <c r="B316" s="18"/>
      <c r="C316" s="5"/>
      <c r="D316" s="18"/>
      <c r="E316"/>
      <c r="F316" s="6"/>
      <c r="G316" s="9"/>
      <c r="H316" s="9"/>
    </row>
    <row r="317" spans="1:8" ht="12.75">
      <c r="A317" s="67">
        <v>771579198</v>
      </c>
      <c r="B317" s="6" t="s">
        <v>191</v>
      </c>
      <c r="C317" s="5" t="s">
        <v>15</v>
      </c>
      <c r="D317" s="7">
        <v>122.605</v>
      </c>
      <c r="E317" s="82"/>
      <c r="F317" s="6">
        <f>D317*E317</f>
        <v>0</v>
      </c>
      <c r="G317" s="9">
        <v>0</v>
      </c>
      <c r="H317" s="9">
        <v>0</v>
      </c>
    </row>
    <row r="318" spans="1:8" ht="12.75">
      <c r="A318" s="66"/>
      <c r="C318" s="5"/>
      <c r="D318" s="7"/>
      <c r="E318"/>
      <c r="F318" s="6"/>
      <c r="G318" s="9"/>
      <c r="H318" s="9"/>
    </row>
    <row r="319" spans="1:8" ht="12.75">
      <c r="A319" s="67">
        <v>771591111</v>
      </c>
      <c r="B319" s="18" t="s">
        <v>192</v>
      </c>
      <c r="C319" s="21" t="s">
        <v>15</v>
      </c>
      <c r="D319" s="7">
        <v>122.605</v>
      </c>
      <c r="E319" s="82"/>
      <c r="F319" s="6">
        <f>D319*E319</f>
        <v>0</v>
      </c>
      <c r="G319" s="9">
        <v>0</v>
      </c>
      <c r="H319" s="9">
        <v>0</v>
      </c>
    </row>
    <row r="320" spans="1:8" ht="12.75">
      <c r="A320" s="66"/>
      <c r="D320" s="7"/>
      <c r="E320"/>
      <c r="F320" s="6"/>
      <c r="G320" s="9"/>
      <c r="H320" s="9"/>
    </row>
    <row r="321" spans="1:8" ht="12.75">
      <c r="A321" s="67" t="s">
        <v>56</v>
      </c>
      <c r="B321" s="18" t="s">
        <v>193</v>
      </c>
      <c r="C321" s="5" t="s">
        <v>15</v>
      </c>
      <c r="D321" s="7">
        <v>135</v>
      </c>
      <c r="E321" s="82"/>
      <c r="F321" s="6">
        <f>D321*E321</f>
        <v>0</v>
      </c>
      <c r="G321" s="9">
        <v>0</v>
      </c>
      <c r="H321" s="9">
        <v>0</v>
      </c>
    </row>
    <row r="322" spans="1:8" ht="12.75">
      <c r="A322" s="66"/>
      <c r="B322" s="18" t="s">
        <v>194</v>
      </c>
      <c r="C322" s="5"/>
      <c r="D322" s="18"/>
      <c r="E322"/>
      <c r="F322" s="6"/>
      <c r="G322" s="9"/>
      <c r="H322" s="9"/>
    </row>
    <row r="323" spans="1:8" ht="12.75">
      <c r="A323" s="66"/>
      <c r="B323" s="18" t="s">
        <v>195</v>
      </c>
      <c r="C323" s="5"/>
      <c r="D323" s="18">
        <f>122.605*1.1</f>
        <v>134.86550000000003</v>
      </c>
      <c r="E323"/>
      <c r="F323" s="6"/>
      <c r="G323" s="9"/>
      <c r="H323" s="9"/>
    </row>
    <row r="324" spans="1:8" ht="12.75">
      <c r="A324" s="66"/>
      <c r="C324" s="5"/>
      <c r="D324" s="9"/>
      <c r="E324" s="6"/>
      <c r="F324" s="6"/>
      <c r="G324" s="9"/>
      <c r="H324" s="9"/>
    </row>
    <row r="325" spans="1:8" ht="12.75">
      <c r="A325" s="66"/>
      <c r="B325" s="6" t="s">
        <v>131</v>
      </c>
      <c r="C325" s="5"/>
      <c r="D325" s="9"/>
      <c r="E325" s="6"/>
      <c r="F325" s="6">
        <f>SUM(F312:F321)</f>
        <v>0</v>
      </c>
      <c r="G325" s="9"/>
      <c r="H325" s="9"/>
    </row>
    <row r="326" spans="1:8" ht="12.75">
      <c r="A326" s="66"/>
      <c r="B326" s="6" t="s">
        <v>132</v>
      </c>
      <c r="C326" s="5" t="s">
        <v>133</v>
      </c>
      <c r="D326" s="9">
        <v>6</v>
      </c>
      <c r="E326" s="6"/>
      <c r="F326" s="6">
        <f>(F325/100*6)</f>
        <v>0</v>
      </c>
      <c r="G326" s="9"/>
      <c r="H326" s="9"/>
    </row>
    <row r="327" spans="1:8" ht="12.75">
      <c r="A327" s="66"/>
      <c r="C327" s="5"/>
      <c r="D327" s="9"/>
      <c r="E327" s="6"/>
      <c r="F327" s="6"/>
      <c r="G327" s="9"/>
      <c r="H327" s="9"/>
    </row>
    <row r="328" spans="1:8" ht="12.75">
      <c r="A328" s="66"/>
      <c r="B328" s="17" t="s">
        <v>196</v>
      </c>
      <c r="C328" s="5"/>
      <c r="D328" s="9"/>
      <c r="E328"/>
      <c r="F328" s="84">
        <f>F312+F314+F317+F319+F321+F326</f>
        <v>0</v>
      </c>
      <c r="G328" s="9"/>
      <c r="H328" s="9"/>
    </row>
    <row r="329" spans="1:8" ht="12.75">
      <c r="A329" s="66"/>
      <c r="C329" s="5"/>
      <c r="D329" s="7"/>
      <c r="E329"/>
      <c r="F329" s="6"/>
      <c r="G329" s="9"/>
      <c r="H329" s="9"/>
    </row>
    <row r="330" spans="1:8" ht="12.75">
      <c r="A330" s="67"/>
      <c r="B330" s="17" t="s">
        <v>197</v>
      </c>
      <c r="C330" s="5"/>
      <c r="D330" s="7"/>
      <c r="E330"/>
      <c r="F330" s="6"/>
      <c r="G330" s="9"/>
      <c r="H330" s="9"/>
    </row>
    <row r="331" spans="1:8" ht="12.75">
      <c r="A331" s="67"/>
      <c r="B331" s="6"/>
      <c r="C331" s="5"/>
      <c r="D331" s="7"/>
      <c r="E331"/>
      <c r="F331" s="6"/>
      <c r="G331" s="9"/>
      <c r="H331" s="9"/>
    </row>
    <row r="332" spans="1:8" ht="12.75">
      <c r="A332" s="67">
        <v>784210000</v>
      </c>
      <c r="B332" s="18" t="s">
        <v>198</v>
      </c>
      <c r="C332" s="5" t="s">
        <v>15</v>
      </c>
      <c r="D332" s="7">
        <v>338.23</v>
      </c>
      <c r="E332" s="82"/>
      <c r="F332" s="6">
        <f>D332*E332</f>
        <v>0</v>
      </c>
      <c r="G332" s="9">
        <v>0</v>
      </c>
      <c r="H332" s="9">
        <v>0</v>
      </c>
    </row>
    <row r="333" spans="1:8" ht="12.75">
      <c r="A333" s="66"/>
      <c r="D333" s="7"/>
      <c r="E333"/>
      <c r="F333" s="6"/>
      <c r="G333" s="9"/>
      <c r="H333" s="9"/>
    </row>
    <row r="334" spans="1:8" ht="12.75">
      <c r="A334" s="66">
        <v>783823135</v>
      </c>
      <c r="B334" s="20" t="s">
        <v>199</v>
      </c>
      <c r="C334" s="5" t="s">
        <v>15</v>
      </c>
      <c r="D334" s="9">
        <v>338.23</v>
      </c>
      <c r="E334" s="82"/>
      <c r="F334" s="6">
        <f>D334*E334</f>
        <v>0</v>
      </c>
      <c r="G334" s="9">
        <v>0.026</v>
      </c>
      <c r="H334" s="9">
        <f>(D334*G334)</f>
        <v>8.79398</v>
      </c>
    </row>
    <row r="335" spans="1:8" ht="12.75">
      <c r="A335" s="66"/>
      <c r="B335" s="20"/>
      <c r="D335" s="18"/>
      <c r="E335"/>
      <c r="F335" s="6"/>
      <c r="G335" s="9"/>
      <c r="H335" s="9"/>
    </row>
    <row r="336" spans="1:8" ht="12.75">
      <c r="A336" s="66">
        <v>783827425</v>
      </c>
      <c r="B336" s="20" t="s">
        <v>200</v>
      </c>
      <c r="C336" s="5" t="s">
        <v>15</v>
      </c>
      <c r="D336" s="9">
        <v>338.23</v>
      </c>
      <c r="E336" s="82"/>
      <c r="F336" s="6">
        <f>D336*E336</f>
        <v>0</v>
      </c>
      <c r="G336" s="9">
        <v>0.026</v>
      </c>
      <c r="H336" s="9">
        <f>(D336*G336)</f>
        <v>8.79398</v>
      </c>
    </row>
    <row r="337" spans="5:6" ht="12.75">
      <c r="E337"/>
      <c r="F337" s="6"/>
    </row>
    <row r="338" spans="1:8" ht="12.75">
      <c r="A338" s="5"/>
      <c r="B338" s="17" t="s">
        <v>201</v>
      </c>
      <c r="C338" s="5"/>
      <c r="D338" s="18"/>
      <c r="E338"/>
      <c r="F338" s="84">
        <f>SUM(F332:F336)</f>
        <v>0</v>
      </c>
      <c r="G338" s="9"/>
      <c r="H338" s="9"/>
    </row>
    <row r="339" spans="1:8" ht="12.75">
      <c r="A339" s="5"/>
      <c r="B339" s="18"/>
      <c r="C339" s="5"/>
      <c r="D339" s="19"/>
      <c r="E339"/>
      <c r="F339" s="6"/>
      <c r="G339" s="9"/>
      <c r="H339" s="9"/>
    </row>
    <row r="340" spans="1:8" ht="12.75">
      <c r="A340" s="5"/>
      <c r="B340" s="23"/>
      <c r="C340" s="5"/>
      <c r="D340" s="19"/>
      <c r="E340"/>
      <c r="F340" s="6"/>
      <c r="G340" s="9"/>
      <c r="H340" s="9"/>
    </row>
    <row r="341" spans="1:8" ht="12.75">
      <c r="A341" s="85"/>
      <c r="B341" s="86" t="s">
        <v>202</v>
      </c>
      <c r="C341" s="87"/>
      <c r="D341" s="88"/>
      <c r="E341" s="89"/>
      <c r="F341" s="90">
        <f>F213+F234+F254+F264+F285+F295+F308+F328+F338</f>
        <v>0</v>
      </c>
      <c r="G341" s="91"/>
      <c r="H341" s="92"/>
    </row>
    <row r="342" spans="1:8" ht="12.75">
      <c r="A342" s="5"/>
      <c r="B342" s="18"/>
      <c r="C342" s="5"/>
      <c r="D342" s="18"/>
      <c r="E342"/>
      <c r="F342" s="6"/>
      <c r="G342" s="9"/>
      <c r="H342" s="9"/>
    </row>
    <row r="343" spans="1:9" ht="12.75">
      <c r="A343" s="5"/>
      <c r="B343" s="6"/>
      <c r="C343" s="5"/>
      <c r="D343" s="7"/>
      <c r="E343" s="8"/>
      <c r="F343" s="8"/>
      <c r="G343" s="9"/>
      <c r="H343" s="9"/>
      <c r="I343" s="4"/>
    </row>
    <row r="344" spans="1:8" ht="12.75">
      <c r="A344" s="10"/>
      <c r="B344" s="11" t="s">
        <v>203</v>
      </c>
      <c r="C344" s="12"/>
      <c r="D344" s="13"/>
      <c r="E344" s="14"/>
      <c r="F344" s="14"/>
      <c r="G344" s="15"/>
      <c r="H344" s="16"/>
    </row>
    <row r="345" spans="3:8" ht="12.75">
      <c r="C345" s="5"/>
      <c r="D345" s="7"/>
      <c r="E345" s="8"/>
      <c r="F345" s="8"/>
      <c r="G345" s="9"/>
      <c r="H345" s="9"/>
    </row>
    <row r="346" spans="1:8" ht="12.75">
      <c r="A346" s="5"/>
      <c r="B346" s="29" t="s">
        <v>204</v>
      </c>
      <c r="C346" s="5"/>
      <c r="D346" s="7"/>
      <c r="E346" s="8"/>
      <c r="F346" s="30" t="s">
        <v>205</v>
      </c>
      <c r="G346" s="9"/>
      <c r="H346" s="9"/>
    </row>
    <row r="348" spans="2:9" ht="12.75">
      <c r="B348" s="25" t="s">
        <v>9</v>
      </c>
      <c r="I348" s="4"/>
    </row>
    <row r="349" spans="2:7" ht="12.75">
      <c r="B349" s="25"/>
      <c r="E349" s="8"/>
      <c r="F349" s="8"/>
      <c r="G349" s="9"/>
    </row>
    <row r="350" spans="2:7" ht="12.75">
      <c r="B350" s="17" t="s">
        <v>10</v>
      </c>
      <c r="E350" s="8"/>
      <c r="F350" s="31"/>
      <c r="G350" s="9"/>
    </row>
    <row r="351" spans="2:9" ht="12.75">
      <c r="B351" s="17" t="s">
        <v>27</v>
      </c>
      <c r="E351" s="8"/>
      <c r="F351" s="31">
        <f>F58</f>
        <v>0</v>
      </c>
      <c r="G351" s="9"/>
      <c r="I351" s="4"/>
    </row>
    <row r="352" spans="2:7" ht="12.75">
      <c r="B352" s="17" t="s">
        <v>42</v>
      </c>
      <c r="E352" s="8"/>
      <c r="F352" s="31">
        <f>F84</f>
        <v>0</v>
      </c>
      <c r="G352" s="9"/>
    </row>
    <row r="353" spans="2:7" ht="12.75">
      <c r="B353" s="25" t="s">
        <v>59</v>
      </c>
      <c r="E353" s="8"/>
      <c r="F353" s="31">
        <f>F112</f>
        <v>0</v>
      </c>
      <c r="G353" s="9"/>
    </row>
    <row r="354" spans="2:9" ht="12.75">
      <c r="B354" s="25" t="s">
        <v>74</v>
      </c>
      <c r="E354" s="8"/>
      <c r="F354" s="31">
        <f>F122</f>
        <v>0</v>
      </c>
      <c r="G354" s="9"/>
      <c r="I354" s="4"/>
    </row>
    <row r="355" spans="2:7" ht="12.75">
      <c r="B355" s="25" t="s">
        <v>81</v>
      </c>
      <c r="E355" s="8"/>
      <c r="F355" s="31">
        <f>(G144)</f>
        <v>0</v>
      </c>
      <c r="G355" s="9"/>
    </row>
    <row r="356" spans="2:7" ht="12.75">
      <c r="B356" s="25" t="s">
        <v>91</v>
      </c>
      <c r="E356" s="8"/>
      <c r="F356" s="31">
        <f>(G169)</f>
        <v>0</v>
      </c>
      <c r="G356" s="9"/>
    </row>
    <row r="357" spans="2:9" ht="12.75">
      <c r="B357" s="17" t="s">
        <v>106</v>
      </c>
      <c r="E357" s="8"/>
      <c r="F357" s="31">
        <f>(G175)</f>
        <v>0</v>
      </c>
      <c r="G357" s="9"/>
      <c r="I357" s="4"/>
    </row>
    <row r="358" spans="2:9" ht="12.75">
      <c r="B358" s="17"/>
      <c r="E358" s="8"/>
      <c r="F358" s="31"/>
      <c r="G358" s="9"/>
      <c r="I358" s="4"/>
    </row>
    <row r="359" spans="1:9" ht="12.75">
      <c r="A359" s="32"/>
      <c r="B359" s="27" t="s">
        <v>108</v>
      </c>
      <c r="C359" s="33"/>
      <c r="D359" s="34"/>
      <c r="E359" s="35"/>
      <c r="F359" s="14">
        <f>SUM(F350:F357)</f>
        <v>0</v>
      </c>
      <c r="G359" s="36"/>
      <c r="H359" s="37"/>
      <c r="I359" s="4"/>
    </row>
    <row r="360" ht="12.75">
      <c r="I360" s="4"/>
    </row>
    <row r="362" spans="2:7" ht="12.75">
      <c r="B362" s="38" t="s">
        <v>109</v>
      </c>
      <c r="E362" s="8"/>
      <c r="F362" s="8"/>
      <c r="G362" s="9"/>
    </row>
    <row r="363" spans="2:9" ht="12.75">
      <c r="B363" s="38"/>
      <c r="E363" s="8"/>
      <c r="F363" s="8"/>
      <c r="G363" s="9"/>
      <c r="I363" s="4"/>
    </row>
    <row r="364" spans="2:7" ht="12.75">
      <c r="B364" s="17" t="s">
        <v>110</v>
      </c>
      <c r="E364" s="8"/>
      <c r="F364" s="31">
        <f>F213</f>
        <v>0</v>
      </c>
      <c r="G364" s="9"/>
    </row>
    <row r="365" spans="2:7" ht="12.75">
      <c r="B365" s="17" t="s">
        <v>135</v>
      </c>
      <c r="E365" s="8"/>
      <c r="F365" s="31">
        <f>(F234)</f>
        <v>0</v>
      </c>
      <c r="G365" s="9"/>
    </row>
    <row r="366" spans="2:7" ht="12.75">
      <c r="B366" s="17" t="s">
        <v>144</v>
      </c>
      <c r="E366" s="8"/>
      <c r="F366" s="72">
        <f>(F254)</f>
        <v>0</v>
      </c>
      <c r="G366" s="9"/>
    </row>
    <row r="367" spans="2:7" ht="12.75">
      <c r="B367" s="17" t="s">
        <v>157</v>
      </c>
      <c r="E367" s="8"/>
      <c r="F367" s="31">
        <f>(F264)</f>
        <v>0</v>
      </c>
      <c r="G367" s="9"/>
    </row>
    <row r="368" spans="2:7" ht="12.75">
      <c r="B368" s="17" t="s">
        <v>161</v>
      </c>
      <c r="E368" s="8"/>
      <c r="F368" s="31">
        <f>F285</f>
        <v>0</v>
      </c>
      <c r="G368" s="9"/>
    </row>
    <row r="369" spans="2:9" ht="12.75">
      <c r="B369" s="17" t="s">
        <v>171</v>
      </c>
      <c r="E369" s="8"/>
      <c r="F369" s="31">
        <f>F295</f>
        <v>0</v>
      </c>
      <c r="G369" s="9"/>
      <c r="I369" s="4"/>
    </row>
    <row r="370" spans="2:7" ht="12.75">
      <c r="B370" s="17" t="s">
        <v>177</v>
      </c>
      <c r="E370" s="8"/>
      <c r="F370" s="31">
        <f>F308</f>
        <v>0</v>
      </c>
      <c r="G370" s="9"/>
    </row>
    <row r="371" spans="2:7" ht="12.75">
      <c r="B371" s="17" t="s">
        <v>186</v>
      </c>
      <c r="E371" s="8"/>
      <c r="F371" s="31">
        <f>F328</f>
        <v>0</v>
      </c>
      <c r="G371" s="9"/>
    </row>
    <row r="372" spans="2:7" ht="12.75">
      <c r="B372" s="17" t="s">
        <v>197</v>
      </c>
      <c r="E372" s="8"/>
      <c r="F372" s="31">
        <f>(F338)</f>
        <v>0</v>
      </c>
      <c r="G372" s="9"/>
    </row>
    <row r="373" spans="5:7" ht="12.75">
      <c r="E373" s="8"/>
      <c r="F373" s="8"/>
      <c r="G373" s="9"/>
    </row>
    <row r="374" spans="1:8" ht="12.75">
      <c r="A374" s="32"/>
      <c r="B374" s="27" t="s">
        <v>202</v>
      </c>
      <c r="C374" s="33"/>
      <c r="D374" s="34"/>
      <c r="E374" s="35"/>
      <c r="F374" s="14">
        <f>SUM(F364:F372)</f>
        <v>0</v>
      </c>
      <c r="G374" s="36"/>
      <c r="H374" s="37"/>
    </row>
    <row r="378" spans="2:6" ht="12.75">
      <c r="B378" s="25"/>
      <c r="F378" s="39"/>
    </row>
    <row r="379" ht="12.75">
      <c r="B379" s="25"/>
    </row>
    <row r="380" spans="2:6" ht="12.75">
      <c r="B380" s="25"/>
      <c r="F380" s="39"/>
    </row>
    <row r="381" spans="1:8" ht="12.75">
      <c r="A381" s="5"/>
      <c r="B381" s="6"/>
      <c r="C381" s="5"/>
      <c r="D381" s="7"/>
      <c r="E381" s="8"/>
      <c r="F381" s="8"/>
      <c r="G381" s="9"/>
      <c r="H381" s="9"/>
    </row>
    <row r="382" spans="1:8" ht="12.75">
      <c r="A382" s="10"/>
      <c r="B382" s="11" t="s">
        <v>203</v>
      </c>
      <c r="C382" s="12"/>
      <c r="D382" s="13"/>
      <c r="E382" s="14"/>
      <c r="F382" s="14"/>
      <c r="G382" s="15"/>
      <c r="H382" s="16"/>
    </row>
    <row r="383" spans="3:8" ht="12.75">
      <c r="C383" s="5"/>
      <c r="D383" s="7"/>
      <c r="E383" s="8"/>
      <c r="F383" s="8"/>
      <c r="G383" s="9"/>
      <c r="H383" s="9"/>
    </row>
    <row r="384" spans="1:8" ht="12.75">
      <c r="A384" s="5"/>
      <c r="B384" s="29" t="s">
        <v>204</v>
      </c>
      <c r="C384" s="5"/>
      <c r="D384" s="7"/>
      <c r="E384" s="8"/>
      <c r="F384" s="30" t="s">
        <v>205</v>
      </c>
      <c r="G384" s="9"/>
      <c r="H384" s="9"/>
    </row>
    <row r="385" spans="1:8" ht="12.75">
      <c r="A385" s="5"/>
      <c r="B385" s="6"/>
      <c r="C385" s="5"/>
      <c r="D385" s="7"/>
      <c r="E385" s="54"/>
      <c r="F385" s="54"/>
      <c r="G385" s="9"/>
      <c r="H385" s="9"/>
    </row>
    <row r="386" spans="1:8" ht="12.75">
      <c r="A386" s="5"/>
      <c r="B386" s="17" t="s">
        <v>9</v>
      </c>
      <c r="C386" s="5"/>
      <c r="D386" s="7"/>
      <c r="E386" s="7"/>
      <c r="F386" s="76">
        <f>F359</f>
        <v>0</v>
      </c>
      <c r="G386" s="9"/>
      <c r="H386" s="9"/>
    </row>
    <row r="387" spans="1:8" ht="12.75">
      <c r="A387" s="5"/>
      <c r="B387" s="17"/>
      <c r="C387" s="5"/>
      <c r="D387" s="7"/>
      <c r="E387" s="7"/>
      <c r="F387" s="7"/>
      <c r="G387" s="9"/>
      <c r="H387" s="9"/>
    </row>
    <row r="388" spans="1:8" ht="12.75">
      <c r="A388" s="5"/>
      <c r="B388" s="17" t="s">
        <v>109</v>
      </c>
      <c r="C388" s="5"/>
      <c r="D388" s="7"/>
      <c r="E388" s="7"/>
      <c r="F388" s="76">
        <f>F374</f>
        <v>0</v>
      </c>
      <c r="G388" s="9"/>
      <c r="H388" s="9"/>
    </row>
    <row r="389" spans="1:8" ht="12.75">
      <c r="A389" s="5"/>
      <c r="B389" s="17"/>
      <c r="C389" s="5"/>
      <c r="D389" s="7"/>
      <c r="E389" s="54"/>
      <c r="F389" s="55"/>
      <c r="G389" s="9"/>
      <c r="H389" s="9"/>
    </row>
    <row r="390" spans="1:8" ht="12.75">
      <c r="A390" s="5"/>
      <c r="B390" s="25" t="s">
        <v>206</v>
      </c>
      <c r="C390" s="5" t="s">
        <v>181</v>
      </c>
      <c r="D390" s="7">
        <v>1</v>
      </c>
      <c r="E390" s="81"/>
      <c r="F390" s="76">
        <f>E390*D390</f>
        <v>0</v>
      </c>
      <c r="G390" s="9"/>
      <c r="H390" s="9"/>
    </row>
    <row r="391" spans="1:8" ht="12.75">
      <c r="A391" s="5"/>
      <c r="B391" s="17"/>
      <c r="C391" s="5"/>
      <c r="D391" s="7"/>
      <c r="E391" s="8"/>
      <c r="F391" s="75"/>
      <c r="G391" s="9"/>
      <c r="H391" s="9"/>
    </row>
    <row r="392" spans="1:8" ht="12.75">
      <c r="A392" s="5"/>
      <c r="B392" s="17" t="s">
        <v>207</v>
      </c>
      <c r="C392" s="5" t="s">
        <v>181</v>
      </c>
      <c r="D392" s="7">
        <v>1</v>
      </c>
      <c r="E392" s="81"/>
      <c r="F392" s="76">
        <f>D392*E392</f>
        <v>0</v>
      </c>
      <c r="G392" s="9"/>
      <c r="H392" s="9"/>
    </row>
    <row r="393" spans="1:8" ht="12.75">
      <c r="A393" s="5"/>
      <c r="B393" s="17"/>
      <c r="C393" s="5"/>
      <c r="D393" s="7"/>
      <c r="E393" s="8"/>
      <c r="F393" s="75"/>
      <c r="G393" s="9"/>
      <c r="H393" s="9"/>
    </row>
    <row r="394" spans="1:8" ht="12.75">
      <c r="A394" s="5"/>
      <c r="B394" s="17" t="s">
        <v>208</v>
      </c>
      <c r="C394" s="5" t="s">
        <v>181</v>
      </c>
      <c r="D394" s="7">
        <v>1</v>
      </c>
      <c r="E394" s="81"/>
      <c r="F394" s="76">
        <f>D394*E394</f>
        <v>0</v>
      </c>
      <c r="G394" s="9"/>
      <c r="H394" s="9"/>
    </row>
    <row r="395" spans="1:8" ht="12.75">
      <c r="A395" s="5"/>
      <c r="F395" s="74"/>
      <c r="G395" s="9"/>
      <c r="H395" s="9"/>
    </row>
    <row r="396" spans="1:8" ht="12.75">
      <c r="A396" s="5"/>
      <c r="B396" s="17" t="s">
        <v>209</v>
      </c>
      <c r="C396" s="5" t="s">
        <v>55</v>
      </c>
      <c r="D396" s="7">
        <v>1</v>
      </c>
      <c r="E396" s="81"/>
      <c r="F396" s="76">
        <f>D396*E396</f>
        <v>0</v>
      </c>
      <c r="G396" s="9"/>
      <c r="H396" s="9"/>
    </row>
    <row r="397" spans="1:8" ht="12.75">
      <c r="A397" s="5"/>
      <c r="B397" s="17"/>
      <c r="C397" s="5"/>
      <c r="D397" s="7"/>
      <c r="E397" s="8"/>
      <c r="F397" s="75"/>
      <c r="G397" s="9"/>
      <c r="H397" s="9"/>
    </row>
    <row r="398" spans="1:8" ht="12.75">
      <c r="A398" s="40"/>
      <c r="B398" s="27" t="s">
        <v>210</v>
      </c>
      <c r="C398" s="41"/>
      <c r="D398" s="42"/>
      <c r="E398" s="35"/>
      <c r="F398" s="78">
        <f>SUM(F386:F397)</f>
        <v>0</v>
      </c>
      <c r="G398" s="36"/>
      <c r="H398" s="43"/>
    </row>
    <row r="399" spans="1:8" ht="12.75">
      <c r="A399" s="5"/>
      <c r="B399" s="17"/>
      <c r="C399" s="5"/>
      <c r="D399" s="7"/>
      <c r="E399" s="8"/>
      <c r="F399" s="75"/>
      <c r="G399" s="9"/>
      <c r="H399" s="9"/>
    </row>
    <row r="400" spans="1:8" ht="12.75">
      <c r="A400" s="5"/>
      <c r="B400" s="18" t="s">
        <v>211</v>
      </c>
      <c r="C400" s="21" t="s">
        <v>181</v>
      </c>
      <c r="D400" s="7">
        <v>1</v>
      </c>
      <c r="E400" s="81"/>
      <c r="F400" s="76">
        <f>D400*E400</f>
        <v>0</v>
      </c>
      <c r="G400" s="9"/>
      <c r="H400" s="9"/>
    </row>
    <row r="401" spans="1:8" ht="12.75">
      <c r="A401" s="5"/>
      <c r="B401" s="18"/>
      <c r="C401" s="21"/>
      <c r="D401" s="7"/>
      <c r="E401" s="8"/>
      <c r="F401" s="75"/>
      <c r="G401" s="9"/>
      <c r="H401" s="9"/>
    </row>
    <row r="402" spans="1:8" ht="12.75">
      <c r="A402" s="5"/>
      <c r="B402" s="18" t="s">
        <v>224</v>
      </c>
      <c r="C402" s="21" t="s">
        <v>181</v>
      </c>
      <c r="D402" s="7">
        <v>1</v>
      </c>
      <c r="E402" s="81"/>
      <c r="F402" s="76">
        <f>D402*E402</f>
        <v>0</v>
      </c>
      <c r="G402" s="9"/>
      <c r="H402" s="9"/>
    </row>
    <row r="403" spans="1:8" ht="12.75">
      <c r="A403" s="5"/>
      <c r="B403" s="17"/>
      <c r="C403" s="21"/>
      <c r="D403" s="7"/>
      <c r="E403" s="8"/>
      <c r="F403" s="31"/>
      <c r="G403" s="9"/>
      <c r="H403" s="9"/>
    </row>
    <row r="404" spans="1:8" ht="12.75">
      <c r="A404" s="44"/>
      <c r="B404" s="45"/>
      <c r="C404" s="46"/>
      <c r="D404" s="47"/>
      <c r="E404" s="48"/>
      <c r="F404" s="48"/>
      <c r="G404" s="49"/>
      <c r="H404" s="50"/>
    </row>
    <row r="405" spans="1:8" ht="12.75">
      <c r="A405" s="51"/>
      <c r="B405" s="38" t="s">
        <v>212</v>
      </c>
      <c r="C405" s="52"/>
      <c r="D405" s="53"/>
      <c r="E405" s="54"/>
      <c r="F405" s="55">
        <f>SUM(F398:F404)</f>
        <v>0</v>
      </c>
      <c r="G405" s="56"/>
      <c r="H405" s="57"/>
    </row>
    <row r="406" spans="1:8" ht="12.75">
      <c r="A406" s="58"/>
      <c r="B406" s="59"/>
      <c r="C406" s="60"/>
      <c r="D406" s="61"/>
      <c r="E406" s="62"/>
      <c r="F406" s="62"/>
      <c r="G406" s="63"/>
      <c r="H406" s="64"/>
    </row>
    <row r="408" spans="2:6" ht="12.75">
      <c r="B408" s="20" t="s">
        <v>223</v>
      </c>
      <c r="C408" s="22" t="s">
        <v>133</v>
      </c>
      <c r="D408" s="2">
        <v>21</v>
      </c>
      <c r="F408" s="3">
        <f>F405/100*21</f>
        <v>0</v>
      </c>
    </row>
    <row r="410" spans="1:8" ht="12.75">
      <c r="A410" s="44"/>
      <c r="B410" s="45"/>
      <c r="C410" s="46"/>
      <c r="D410" s="47"/>
      <c r="E410" s="48"/>
      <c r="F410" s="48"/>
      <c r="G410" s="49"/>
      <c r="H410" s="50"/>
    </row>
    <row r="411" spans="1:8" ht="12.75">
      <c r="A411" s="51"/>
      <c r="B411" s="38" t="s">
        <v>213</v>
      </c>
      <c r="C411" s="52"/>
      <c r="D411" s="53"/>
      <c r="E411" s="54"/>
      <c r="F411" s="55">
        <f>SUM(F404:F410)</f>
        <v>0</v>
      </c>
      <c r="G411" s="56"/>
      <c r="H411" s="57"/>
    </row>
    <row r="412" spans="1:8" ht="12.75">
      <c r="A412" s="58"/>
      <c r="B412" s="59"/>
      <c r="C412" s="60"/>
      <c r="D412" s="61"/>
      <c r="E412" s="62"/>
      <c r="F412" s="62"/>
      <c r="G412" s="63"/>
      <c r="H412" s="64"/>
    </row>
    <row r="413" ht="12.75">
      <c r="B413" s="65">
        <v>43520</v>
      </c>
    </row>
    <row r="414" spans="1:4" ht="12.75">
      <c r="A414" s="66" t="s">
        <v>214</v>
      </c>
      <c r="B414" s="20" t="s">
        <v>215</v>
      </c>
      <c r="D414" s="4"/>
    </row>
    <row r="415" spans="2:4" ht="12.75">
      <c r="B415" s="20" t="s">
        <v>216</v>
      </c>
      <c r="D415" s="4"/>
    </row>
    <row r="416" spans="2:8" ht="12.75">
      <c r="B416" s="20" t="s">
        <v>217</v>
      </c>
      <c r="D416" s="4"/>
      <c r="F416" s="31"/>
      <c r="G416" s="9"/>
      <c r="H416" s="9"/>
    </row>
    <row r="417" spans="1:8" ht="12.75">
      <c r="A417" s="66" t="s">
        <v>214</v>
      </c>
      <c r="B417" s="17" t="s">
        <v>218</v>
      </c>
      <c r="C417" s="5"/>
      <c r="D417" s="7"/>
      <c r="E417" s="8"/>
      <c r="F417" s="8"/>
      <c r="G417" s="9"/>
      <c r="H417" s="9"/>
    </row>
    <row r="419" spans="4:8" ht="12.75">
      <c r="D419" s="7"/>
      <c r="E419" s="8"/>
      <c r="F419" s="8"/>
      <c r="G419" s="9"/>
      <c r="H419" s="9"/>
    </row>
    <row r="420" spans="4:8" ht="12.75">
      <c r="D420" s="7"/>
      <c r="E420" s="8"/>
      <c r="F420" s="8"/>
      <c r="G420" s="9"/>
      <c r="H420" s="9"/>
    </row>
    <row r="421" spans="1:8" ht="12.75">
      <c r="A421" s="21"/>
      <c r="B421" s="18"/>
      <c r="C421" s="5"/>
      <c r="D421" s="7"/>
      <c r="E421" s="8"/>
      <c r="F421" s="8"/>
      <c r="G421" s="9"/>
      <c r="H421" s="9"/>
    </row>
    <row r="422" spans="2:8" ht="12.75">
      <c r="B422" s="18"/>
      <c r="C422" s="5"/>
      <c r="D422" s="18"/>
      <c r="E422" s="8"/>
      <c r="F422" s="8"/>
      <c r="G422" s="9"/>
      <c r="H422" s="9"/>
    </row>
    <row r="423" spans="2:8" ht="12.75">
      <c r="B423" s="18"/>
      <c r="D423" s="18"/>
      <c r="E423" s="8"/>
      <c r="F423" s="8"/>
      <c r="G423" s="9"/>
      <c r="H423" s="9"/>
    </row>
    <row r="424" spans="4:8" ht="12.75">
      <c r="D424" s="7"/>
      <c r="E424" s="8"/>
      <c r="F424" s="8"/>
      <c r="G424" s="9"/>
      <c r="H424" s="9"/>
    </row>
    <row r="429" spans="4:8" ht="12.75">
      <c r="D429" s="7"/>
      <c r="E429" s="8"/>
      <c r="F429" s="8"/>
      <c r="G429" s="9"/>
      <c r="H429" s="9"/>
    </row>
    <row r="430" spans="4:8" ht="12.75">
      <c r="D430" s="7"/>
      <c r="E430" s="8"/>
      <c r="F430" s="8"/>
      <c r="G430" s="9"/>
      <c r="H430" s="9"/>
    </row>
    <row r="431" spans="2:8" ht="12.75">
      <c r="B431" s="25"/>
      <c r="C431" s="5"/>
      <c r="D431" s="7"/>
      <c r="E431" s="8"/>
      <c r="F431" s="8"/>
      <c r="G431" s="9"/>
      <c r="H431" s="9"/>
    </row>
    <row r="432" spans="3:8" ht="12.75">
      <c r="C432" s="5"/>
      <c r="D432" s="7"/>
      <c r="E432" s="8"/>
      <c r="F432" s="8"/>
      <c r="G432" s="9"/>
      <c r="H432" s="9"/>
    </row>
    <row r="433" spans="1:8" ht="12.75">
      <c r="A433" s="22"/>
      <c r="B433" s="20"/>
      <c r="C433" s="21"/>
      <c r="D433" s="7"/>
      <c r="E433" s="8"/>
      <c r="F433" s="8"/>
      <c r="G433" s="9"/>
      <c r="H433" s="9"/>
    </row>
    <row r="434" spans="2:8" ht="12.75">
      <c r="B434" s="20"/>
      <c r="C434" s="5"/>
      <c r="D434" s="7"/>
      <c r="E434" s="8"/>
      <c r="F434" s="8"/>
      <c r="G434" s="9"/>
      <c r="H434" s="9"/>
    </row>
    <row r="435" spans="2:8" ht="12.75">
      <c r="B435" s="20"/>
      <c r="C435" s="5"/>
      <c r="D435" s="7"/>
      <c r="E435" s="8"/>
      <c r="F435" s="8"/>
      <c r="G435" s="9"/>
      <c r="H435" s="9"/>
    </row>
    <row r="436" spans="2:8" ht="12.75">
      <c r="B436" s="18"/>
      <c r="D436" s="18"/>
      <c r="E436" s="8"/>
      <c r="F436" s="8"/>
      <c r="G436" s="9"/>
      <c r="H436" s="9"/>
    </row>
    <row r="437" spans="4:8" ht="12.75">
      <c r="D437" s="7"/>
      <c r="E437" s="8"/>
      <c r="F437" s="8"/>
      <c r="G437" s="9"/>
      <c r="H437" s="9"/>
    </row>
    <row r="438" spans="2:8" ht="12.75">
      <c r="B438" s="6"/>
      <c r="C438" s="5"/>
      <c r="D438" s="7"/>
      <c r="E438" s="8"/>
      <c r="F438" s="8"/>
      <c r="G438" s="9"/>
      <c r="H438" s="9"/>
    </row>
    <row r="439" spans="3:8" ht="12.75">
      <c r="C439" s="5"/>
      <c r="D439" s="7"/>
      <c r="E439" s="8"/>
      <c r="F439" s="8"/>
      <c r="G439" s="9"/>
      <c r="H439" s="9"/>
    </row>
    <row r="440" spans="2:8" ht="12.75">
      <c r="B440" s="25"/>
      <c r="C440" s="5"/>
      <c r="D440" s="7"/>
      <c r="E440" s="8"/>
      <c r="F440" s="31"/>
      <c r="G440" s="9"/>
      <c r="H440" s="9"/>
    </row>
    <row r="441" spans="2:8" ht="12.75">
      <c r="B441" s="18"/>
      <c r="D441" s="18"/>
      <c r="E441" s="8"/>
      <c r="F441" s="8"/>
      <c r="G441" s="9"/>
      <c r="H441" s="9"/>
    </row>
    <row r="442" spans="2:8" ht="12.75">
      <c r="B442" s="18"/>
      <c r="D442" s="18"/>
      <c r="E442" s="8"/>
      <c r="F442" s="8"/>
      <c r="G442" s="9"/>
      <c r="H442" s="9"/>
    </row>
    <row r="457" spans="4:8" ht="12.75">
      <c r="D457" s="7"/>
      <c r="E457" s="8"/>
      <c r="F457" s="8"/>
      <c r="G457" s="9"/>
      <c r="H457" s="9"/>
    </row>
    <row r="458" spans="2:8" ht="12.75">
      <c r="B458" s="20"/>
      <c r="C458" s="21"/>
      <c r="D458" s="7"/>
      <c r="E458" s="8"/>
      <c r="F458" s="8"/>
      <c r="G458" s="9"/>
      <c r="H458" s="9"/>
    </row>
    <row r="459" spans="2:8" ht="12.75">
      <c r="B459" s="20"/>
      <c r="D459" s="7"/>
      <c r="E459" s="8"/>
      <c r="F459" s="8"/>
      <c r="G459" s="9"/>
      <c r="H459" s="9"/>
    </row>
    <row r="460" spans="4:8" ht="12.75">
      <c r="D460" s="7"/>
      <c r="E460" s="8"/>
      <c r="F460" s="8"/>
      <c r="G460" s="9"/>
      <c r="H460" s="9"/>
    </row>
    <row r="466" spans="4:8" ht="12.75">
      <c r="D466" s="7"/>
      <c r="E466" s="8"/>
      <c r="F466" s="8"/>
      <c r="G466" s="9"/>
      <c r="H466" s="9"/>
    </row>
    <row r="467" spans="4:8" ht="12.75">
      <c r="D467" s="7"/>
      <c r="E467" s="8"/>
      <c r="F467" s="8"/>
      <c r="G467" s="9"/>
      <c r="H467" s="9"/>
    </row>
    <row r="468" spans="4:8" ht="12.75">
      <c r="D468" s="7"/>
      <c r="E468" s="8"/>
      <c r="F468" s="8"/>
      <c r="G468" s="9"/>
      <c r="H468" s="9"/>
    </row>
    <row r="469" spans="4:8" ht="12.75">
      <c r="D469" s="7"/>
      <c r="E469" s="8"/>
      <c r="F469" s="8"/>
      <c r="G469" s="9"/>
      <c r="H469" s="9"/>
    </row>
    <row r="470" spans="4:8" ht="12.75">
      <c r="D470" s="7"/>
      <c r="E470" s="8"/>
      <c r="F470" s="8"/>
      <c r="G470" s="9"/>
      <c r="H470" s="9"/>
    </row>
    <row r="471" spans="4:8" ht="12.75">
      <c r="D471" s="7"/>
      <c r="E471" s="8"/>
      <c r="F471" s="8"/>
      <c r="G471" s="9"/>
      <c r="H471" s="9"/>
    </row>
    <row r="472" spans="4:8" ht="12.75">
      <c r="D472" s="7"/>
      <c r="E472" s="8"/>
      <c r="F472" s="8"/>
      <c r="G472" s="9"/>
      <c r="H472" s="9"/>
    </row>
    <row r="473" spans="4:8" ht="12.75">
      <c r="D473" s="7"/>
      <c r="E473" s="8"/>
      <c r="F473" s="8"/>
      <c r="G473" s="9"/>
      <c r="H473" s="9"/>
    </row>
    <row r="474" spans="4:8" ht="12.75">
      <c r="D474" s="7"/>
      <c r="E474" s="8"/>
      <c r="F474" s="8"/>
      <c r="G474" s="9"/>
      <c r="H474" s="9"/>
    </row>
    <row r="475" spans="4:8" ht="12.75">
      <c r="D475" s="7"/>
      <c r="E475" s="8"/>
      <c r="F475" s="8"/>
      <c r="G475" s="9"/>
      <c r="H475" s="9"/>
    </row>
    <row r="488" ht="12.75">
      <c r="I488" s="6"/>
    </row>
    <row r="489" spans="4:9" ht="12.75">
      <c r="D489" s="7"/>
      <c r="E489" s="8"/>
      <c r="F489" s="8"/>
      <c r="G489" s="9"/>
      <c r="H489" s="9"/>
      <c r="I489" s="6"/>
    </row>
    <row r="490" ht="12.75">
      <c r="I490" s="6"/>
    </row>
  </sheetData>
  <sheetProtection password="CC12" sheet="1" objects="1" scenarios="1"/>
  <protectedRanges>
    <protectedRange sqref="E217 E220 E223 E225 E227 E229 E238 E240 E243 E246 E249:E250 E258:E259 E268 E271 E273 E275 E277 E279 E289 E292 E299 E302 E305 E312 E314 E317 E319 E321 E332 E334 E336 E390 E392 E394 E396 E400 E402" name="Oblast3"/>
    <protectedRange sqref="E88 E91 E93 E95 E97 E100 E103 E106 E109 E116 E119 E126 E128 E130 E133 E136 E138 E140 E146 E148 E150 E152 E154 E157 E159 E161 E165 E171 E182 E185 E188 E190 E193 E195 E198 E200 E202 E205" name="Oblast2"/>
    <protectedRange sqref="E10 E13 E17 E19 E21 E23 E25 E27 E33 E36 E39 E41 E44 E46 E48 E50 E52 E54 E56 E62 E64 E67 E69 E73 E75 E78 E80 E82" name="Oblast1"/>
  </protectedRanges>
  <printOptions/>
  <pageMargins left="0.7" right="0.7" top="0.7875" bottom="0.78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Kymrová Jana - Energy Benefit Centre a.s.</dc:creator>
  <cp:keywords/>
  <dc:description/>
  <cp:lastModifiedBy>Kašpar Jan - Energy Benefit Centre a.s.</cp:lastModifiedBy>
  <dcterms:created xsi:type="dcterms:W3CDTF">2019-11-25T06:59:34Z</dcterms:created>
  <dcterms:modified xsi:type="dcterms:W3CDTF">2019-11-25T09:03:40Z</dcterms:modified>
  <cp:category/>
  <cp:version/>
  <cp:contentType/>
  <cp:contentStatus/>
</cp:coreProperties>
</file>