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workbookProtection workbookPassword="CF0F" lockStructure="1"/>
  <bookViews>
    <workbookView xWindow="0" yWindow="0" windowWidth="2100" windowHeight="1185"/>
  </bookViews>
  <sheets>
    <sheet name="Rekapitulace stavby" sheetId="1" r:id="rId1"/>
    <sheet name="02-Pavilon psov. šelem - způs." sheetId="3" r:id="rId2"/>
    <sheet name="02-Pavilon psov. šelem-nezpůs." sheetId="6" r:id="rId3"/>
    <sheet name="03 - Pavilon kočkovitých ..." sheetId="4" r:id="rId4"/>
    <sheet name="Pokyny pro vyplnění" sheetId="5" r:id="rId5"/>
  </sheets>
  <definedNames>
    <definedName name="_xlnm._FilterDatabase" localSheetId="1" hidden="1">'02-Pavilon psov. šelem - způs.'!$C$89:$K$89</definedName>
    <definedName name="_xlnm._FilterDatabase" localSheetId="2" hidden="1">'02-Pavilon psov. šelem-nezpůs.'!$C$89:$K$89</definedName>
    <definedName name="_xlnm._FilterDatabase" localSheetId="3" hidden="1">'03 - Pavilon kočkovitých ...'!$C$91:$K$91</definedName>
    <definedName name="_xlnm.Print_Titles" localSheetId="1">'02-Pavilon psov. šelem - způs.'!$89:$89</definedName>
    <definedName name="_xlnm.Print_Titles" localSheetId="2">'02-Pavilon psov. šelem-nezpůs.'!$89:$89</definedName>
    <definedName name="_xlnm.Print_Titles" localSheetId="3">'03 - Pavilon kočkovitých ...'!$91:$91</definedName>
    <definedName name="_xlnm.Print_Titles" localSheetId="0">'Rekapitulace stavby'!$49:$49</definedName>
    <definedName name="_xlnm.Print_Area" localSheetId="1">'02-Pavilon psov. šelem - způs.'!$C$4:$J$36,'02-Pavilon psov. šelem - způs.'!$C$42:$J$71,'02-Pavilon psov. šelem - způs.'!$C$77:$K$197</definedName>
    <definedName name="_xlnm.Print_Area" localSheetId="2">'02-Pavilon psov. šelem-nezpůs.'!$C$4:$J$36,'02-Pavilon psov. šelem-nezpůs.'!$C$42:$J$71,'02-Pavilon psov. šelem-nezpůs.'!$C$77:$K$200</definedName>
    <definedName name="_xlnm.Print_Area" localSheetId="3">'03 - Pavilon kočkovitých ...'!$C$4:$J$36,'03 - Pavilon kočkovitých ...'!$C$42:$J$73,'03 - Pavilon kočkovitých ...'!$C$79:$K$327</definedName>
    <definedName name="_xlnm.Print_Area" localSheetId="4">'Pokyny pro vyplnění'!$B$2:$K$69,'Pokyny pro vyplnění'!$B$72:$K$116,'Pokyny pro vyplnění'!$B$119:$K$188,'Pokyny pro vyplnění'!$B$192:$K$212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J171" i="6" l="1"/>
  <c r="J131" i="6"/>
  <c r="J164" i="6"/>
  <c r="J119" i="6"/>
  <c r="AW119" i="6"/>
  <c r="BD53" i="1"/>
  <c r="AY53" i="1"/>
  <c r="AX53" i="1"/>
  <c r="AW53" i="1"/>
  <c r="BC199" i="6"/>
  <c r="BC198" i="6"/>
  <c r="J198" i="6" s="1"/>
  <c r="J70" i="6" s="1"/>
  <c r="BA199" i="6"/>
  <c r="AZ199" i="6"/>
  <c r="AY199" i="6"/>
  <c r="AX199" i="6"/>
  <c r="J199" i="6"/>
  <c r="AW199" i="6"/>
  <c r="BC196" i="6"/>
  <c r="BA196" i="6"/>
  <c r="AZ196" i="6"/>
  <c r="AY196" i="6"/>
  <c r="AX196" i="6"/>
  <c r="J196" i="6"/>
  <c r="AW196" i="6"/>
  <c r="BC194" i="6"/>
  <c r="BC193" i="6" s="1"/>
  <c r="J193" i="6" s="1"/>
  <c r="J69" i="6" s="1"/>
  <c r="BA194" i="6"/>
  <c r="AZ194" i="6"/>
  <c r="AY194" i="6"/>
  <c r="AX194" i="6"/>
  <c r="J194" i="6"/>
  <c r="AW194" i="6"/>
  <c r="BC191" i="6"/>
  <c r="BC190" i="6"/>
  <c r="J190" i="6" s="1"/>
  <c r="J68" i="6" s="1"/>
  <c r="BA191" i="6"/>
  <c r="AZ191" i="6"/>
  <c r="AY191" i="6"/>
  <c r="AX191" i="6"/>
  <c r="J191" i="6"/>
  <c r="AW191" i="6"/>
  <c r="BC188" i="6"/>
  <c r="BA188" i="6"/>
  <c r="AZ188" i="6"/>
  <c r="AY188" i="6"/>
  <c r="AX188" i="6"/>
  <c r="J188" i="6"/>
  <c r="AW188" i="6"/>
  <c r="BC186" i="6"/>
  <c r="BA186" i="6"/>
  <c r="AZ186" i="6"/>
  <c r="AY186" i="6"/>
  <c r="AX186" i="6"/>
  <c r="J186" i="6"/>
  <c r="AW186" i="6"/>
  <c r="BC184" i="6"/>
  <c r="BA184" i="6"/>
  <c r="AZ184" i="6"/>
  <c r="AY184" i="6"/>
  <c r="AX184" i="6"/>
  <c r="J184" i="6"/>
  <c r="AW184" i="6"/>
  <c r="BC182" i="6"/>
  <c r="BC181" i="6" s="1"/>
  <c r="BA182" i="6"/>
  <c r="AZ182" i="6"/>
  <c r="AY182" i="6"/>
  <c r="AX182" i="6"/>
  <c r="J182" i="6"/>
  <c r="AW182" i="6"/>
  <c r="BC176" i="6"/>
  <c r="BC175" i="6" s="1"/>
  <c r="J175" i="6" s="1"/>
  <c r="J65" i="6" s="1"/>
  <c r="BA176" i="6"/>
  <c r="AZ176" i="6"/>
  <c r="AY176" i="6"/>
  <c r="AX176" i="6"/>
  <c r="J176" i="6"/>
  <c r="AW176" i="6"/>
  <c r="BC173" i="6"/>
  <c r="BC167" i="6" s="1"/>
  <c r="BC166" i="6" s="1"/>
  <c r="J166" i="6" s="1"/>
  <c r="J63" i="6" s="1"/>
  <c r="BA173" i="6"/>
  <c r="AZ173" i="6"/>
  <c r="AY173" i="6"/>
  <c r="AX173" i="6"/>
  <c r="J173" i="6"/>
  <c r="AW173" i="6"/>
  <c r="BC171" i="6"/>
  <c r="BA171" i="6"/>
  <c r="AZ171" i="6"/>
  <c r="AY171" i="6"/>
  <c r="AX171" i="6"/>
  <c r="AW171" i="6"/>
  <c r="BC168" i="6"/>
  <c r="BA168" i="6"/>
  <c r="AZ168" i="6"/>
  <c r="AY168" i="6"/>
  <c r="AX168" i="6"/>
  <c r="J168" i="6"/>
  <c r="AW168" i="6"/>
  <c r="BC162" i="6"/>
  <c r="BA162" i="6"/>
  <c r="AZ162" i="6"/>
  <c r="AY162" i="6"/>
  <c r="AX162" i="6"/>
  <c r="J162" i="6"/>
  <c r="AW162" i="6"/>
  <c r="BC160" i="6"/>
  <c r="BA160" i="6"/>
  <c r="AZ160" i="6"/>
  <c r="AY160" i="6"/>
  <c r="AX160" i="6"/>
  <c r="J160" i="6"/>
  <c r="AW160" i="6"/>
  <c r="BC156" i="6"/>
  <c r="BC153" i="6" s="1"/>
  <c r="J153" i="6" s="1"/>
  <c r="J62" i="6" s="1"/>
  <c r="BA156" i="6"/>
  <c r="AZ156" i="6"/>
  <c r="AY156" i="6"/>
  <c r="AX156" i="6"/>
  <c r="J156" i="6"/>
  <c r="AW156" i="6"/>
  <c r="BC154" i="6"/>
  <c r="BA154" i="6"/>
  <c r="AZ154" i="6"/>
  <c r="AY154" i="6"/>
  <c r="AX154" i="6"/>
  <c r="J154" i="6"/>
  <c r="AW154" i="6"/>
  <c r="BC147" i="6"/>
  <c r="BA147" i="6"/>
  <c r="AZ147" i="6"/>
  <c r="AY147" i="6"/>
  <c r="AX147" i="6"/>
  <c r="J147" i="6"/>
  <c r="AW147" i="6"/>
  <c r="BC141" i="6"/>
  <c r="BA141" i="6"/>
  <c r="AZ141" i="6"/>
  <c r="AY141" i="6"/>
  <c r="AX141" i="6"/>
  <c r="J141" i="6"/>
  <c r="AW141" i="6"/>
  <c r="BC138" i="6"/>
  <c r="BC133" i="6" s="1"/>
  <c r="J133" i="6" s="1"/>
  <c r="J61" i="6" s="1"/>
  <c r="BA138" i="6"/>
  <c r="AZ138" i="6"/>
  <c r="AY138" i="6"/>
  <c r="AX138" i="6"/>
  <c r="J138" i="6"/>
  <c r="AW138" i="6"/>
  <c r="BC134" i="6"/>
  <c r="BA134" i="6"/>
  <c r="AZ134" i="6"/>
  <c r="AY134" i="6"/>
  <c r="AX134" i="6"/>
  <c r="J134" i="6"/>
  <c r="AW134" i="6"/>
  <c r="BC128" i="6"/>
  <c r="BA128" i="6"/>
  <c r="AZ128" i="6"/>
  <c r="AY128" i="6"/>
  <c r="AX128" i="6"/>
  <c r="J128" i="6"/>
  <c r="AW128" i="6"/>
  <c r="BC124" i="6"/>
  <c r="BA124" i="6"/>
  <c r="AZ124" i="6"/>
  <c r="AY124" i="6"/>
  <c r="AX124" i="6"/>
  <c r="J124" i="6"/>
  <c r="AW124" i="6"/>
  <c r="BC121" i="6"/>
  <c r="BA121" i="6"/>
  <c r="AZ121" i="6"/>
  <c r="AY121" i="6"/>
  <c r="AX121" i="6"/>
  <c r="J121" i="6"/>
  <c r="AW121" i="6"/>
  <c r="BC119" i="6"/>
  <c r="BA119" i="6"/>
  <c r="AZ119" i="6"/>
  <c r="AY119" i="6"/>
  <c r="AX119" i="6"/>
  <c r="BC117" i="6"/>
  <c r="BA117" i="6"/>
  <c r="AZ117" i="6"/>
  <c r="AY117" i="6"/>
  <c r="AX117" i="6"/>
  <c r="J117" i="6"/>
  <c r="AW117" i="6"/>
  <c r="BC114" i="6"/>
  <c r="BA114" i="6"/>
  <c r="AZ114" i="6"/>
  <c r="AY114" i="6"/>
  <c r="AX114" i="6"/>
  <c r="J114" i="6"/>
  <c r="AW114" i="6"/>
  <c r="BC109" i="6"/>
  <c r="BA109" i="6"/>
  <c r="AZ109" i="6"/>
  <c r="AY109" i="6"/>
  <c r="AX109" i="6"/>
  <c r="J109" i="6"/>
  <c r="AW109" i="6"/>
  <c r="BC104" i="6"/>
  <c r="BA104" i="6"/>
  <c r="AZ104" i="6"/>
  <c r="AY104" i="6"/>
  <c r="AX104" i="6"/>
  <c r="J104" i="6"/>
  <c r="AW104" i="6"/>
  <c r="BC100" i="6"/>
  <c r="BA100" i="6"/>
  <c r="F34" i="6"/>
  <c r="AZ100" i="6"/>
  <c r="AY100" i="6"/>
  <c r="AX100" i="6"/>
  <c r="J100" i="6"/>
  <c r="AW100" i="6"/>
  <c r="BC93" i="6"/>
  <c r="BA93" i="6"/>
  <c r="AZ93" i="6"/>
  <c r="F33" i="6" s="1"/>
  <c r="AY93" i="6"/>
  <c r="F32" i="6"/>
  <c r="AX93" i="6"/>
  <c r="J93" i="6"/>
  <c r="AW93" i="6"/>
  <c r="J86" i="6"/>
  <c r="F84" i="6"/>
  <c r="E82" i="6"/>
  <c r="J51" i="6"/>
  <c r="F49" i="6"/>
  <c r="E47" i="6"/>
  <c r="J18" i="6"/>
  <c r="E18" i="6"/>
  <c r="F52" i="6"/>
  <c r="J17" i="6"/>
  <c r="J15" i="6"/>
  <c r="E15" i="6"/>
  <c r="F86" i="6"/>
  <c r="J14" i="6"/>
  <c r="J12" i="6"/>
  <c r="J49" i="6" s="1"/>
  <c r="E7" i="6"/>
  <c r="E45" i="6" s="1"/>
  <c r="L41" i="1"/>
  <c r="L42" i="1"/>
  <c r="L44" i="1"/>
  <c r="AM44" i="1"/>
  <c r="L46" i="1"/>
  <c r="AM46" i="1"/>
  <c r="L47" i="1"/>
  <c r="AS51" i="1"/>
  <c r="AX52" i="1"/>
  <c r="AY52" i="1"/>
  <c r="AX54" i="1"/>
  <c r="AY54" i="1"/>
  <c r="E7" i="3"/>
  <c r="J12" i="3"/>
  <c r="J49" i="3"/>
  <c r="J14" i="3"/>
  <c r="E15" i="3"/>
  <c r="F86" i="3" s="1"/>
  <c r="J15" i="3"/>
  <c r="J17" i="3"/>
  <c r="E18" i="3"/>
  <c r="F87" i="3"/>
  <c r="J18" i="3"/>
  <c r="E45" i="3"/>
  <c r="F49" i="3"/>
  <c r="F51" i="3"/>
  <c r="J51" i="3"/>
  <c r="E80" i="3"/>
  <c r="E82" i="3"/>
  <c r="F84" i="3"/>
  <c r="J86" i="3"/>
  <c r="J93" i="3"/>
  <c r="BE93" i="3"/>
  <c r="P93" i="3"/>
  <c r="R93" i="3"/>
  <c r="R92" i="3" s="1"/>
  <c r="T93" i="3"/>
  <c r="BF93" i="3"/>
  <c r="BG93" i="3"/>
  <c r="BH93" i="3"/>
  <c r="BI93" i="3"/>
  <c r="BK93" i="3"/>
  <c r="BK92" i="3" s="1"/>
  <c r="J92" i="3" s="1"/>
  <c r="J58" i="3" s="1"/>
  <c r="J100" i="3"/>
  <c r="P100" i="3"/>
  <c r="R100" i="3"/>
  <c r="T100" i="3"/>
  <c r="T92" i="3" s="1"/>
  <c r="BE100" i="3"/>
  <c r="BF100" i="3"/>
  <c r="BG100" i="3"/>
  <c r="BH100" i="3"/>
  <c r="BI100" i="3"/>
  <c r="BK100" i="3"/>
  <c r="J104" i="3"/>
  <c r="BE104" i="3" s="1"/>
  <c r="P104" i="3"/>
  <c r="P103" i="3" s="1"/>
  <c r="R104" i="3"/>
  <c r="T104" i="3"/>
  <c r="T103" i="3" s="1"/>
  <c r="BF104" i="3"/>
  <c r="BG104" i="3"/>
  <c r="BH104" i="3"/>
  <c r="BI104" i="3"/>
  <c r="BK104" i="3"/>
  <c r="J109" i="3"/>
  <c r="P109" i="3"/>
  <c r="R109" i="3"/>
  <c r="T109" i="3"/>
  <c r="BE109" i="3"/>
  <c r="BF109" i="3"/>
  <c r="BG109" i="3"/>
  <c r="BH109" i="3"/>
  <c r="BI109" i="3"/>
  <c r="BK109" i="3"/>
  <c r="J114" i="3"/>
  <c r="P114" i="3"/>
  <c r="R114" i="3"/>
  <c r="T114" i="3"/>
  <c r="BE114" i="3"/>
  <c r="BF114" i="3"/>
  <c r="BG114" i="3"/>
  <c r="BH114" i="3"/>
  <c r="BI114" i="3"/>
  <c r="BK114" i="3"/>
  <c r="J117" i="3"/>
  <c r="P117" i="3"/>
  <c r="R117" i="3"/>
  <c r="R116" i="3" s="1"/>
  <c r="T117" i="3"/>
  <c r="BE117" i="3"/>
  <c r="BF117" i="3"/>
  <c r="BG117" i="3"/>
  <c r="BH117" i="3"/>
  <c r="BI117" i="3"/>
  <c r="BK117" i="3"/>
  <c r="J119" i="3"/>
  <c r="BE119" i="3" s="1"/>
  <c r="P119" i="3"/>
  <c r="R119" i="3"/>
  <c r="T119" i="3"/>
  <c r="BF119" i="3"/>
  <c r="BG119" i="3"/>
  <c r="BH119" i="3"/>
  <c r="BI119" i="3"/>
  <c r="BK119" i="3"/>
  <c r="J121" i="3"/>
  <c r="BE121" i="3" s="1"/>
  <c r="P121" i="3"/>
  <c r="R121" i="3"/>
  <c r="T121" i="3"/>
  <c r="BF121" i="3"/>
  <c r="BG121" i="3"/>
  <c r="BH121" i="3"/>
  <c r="BI121" i="3"/>
  <c r="BK121" i="3"/>
  <c r="J124" i="3"/>
  <c r="P124" i="3"/>
  <c r="R124" i="3"/>
  <c r="T124" i="3"/>
  <c r="BE124" i="3"/>
  <c r="BF124" i="3"/>
  <c r="BG124" i="3"/>
  <c r="BH124" i="3"/>
  <c r="BI124" i="3"/>
  <c r="BK124" i="3"/>
  <c r="J128" i="3"/>
  <c r="P128" i="3"/>
  <c r="R128" i="3"/>
  <c r="T128" i="3"/>
  <c r="BE128" i="3"/>
  <c r="BF128" i="3"/>
  <c r="BG128" i="3"/>
  <c r="BH128" i="3"/>
  <c r="BI128" i="3"/>
  <c r="BK128" i="3"/>
  <c r="J133" i="3"/>
  <c r="BE133" i="3" s="1"/>
  <c r="P133" i="3"/>
  <c r="R133" i="3"/>
  <c r="T133" i="3"/>
  <c r="BF133" i="3"/>
  <c r="BG133" i="3"/>
  <c r="BH133" i="3"/>
  <c r="BI133" i="3"/>
  <c r="BK133" i="3"/>
  <c r="J137" i="3"/>
  <c r="P137" i="3"/>
  <c r="P132" i="3" s="1"/>
  <c r="R137" i="3"/>
  <c r="T137" i="3"/>
  <c r="BE137" i="3"/>
  <c r="BF137" i="3"/>
  <c r="BG137" i="3"/>
  <c r="BH137" i="3"/>
  <c r="BI137" i="3"/>
  <c r="BK137" i="3"/>
  <c r="J140" i="3"/>
  <c r="P140" i="3"/>
  <c r="R140" i="3"/>
  <c r="T140" i="3"/>
  <c r="BE140" i="3"/>
  <c r="BF140" i="3"/>
  <c r="BG140" i="3"/>
  <c r="BH140" i="3"/>
  <c r="BI140" i="3"/>
  <c r="BK140" i="3"/>
  <c r="J146" i="3"/>
  <c r="P146" i="3"/>
  <c r="R146" i="3"/>
  <c r="T146" i="3"/>
  <c r="BE146" i="3"/>
  <c r="BF146" i="3"/>
  <c r="BG146" i="3"/>
  <c r="BH146" i="3"/>
  <c r="BI146" i="3"/>
  <c r="BK146" i="3"/>
  <c r="J153" i="3"/>
  <c r="BE153" i="3" s="1"/>
  <c r="P153" i="3"/>
  <c r="R153" i="3"/>
  <c r="R152" i="3"/>
  <c r="T153" i="3"/>
  <c r="BF153" i="3"/>
  <c r="BG153" i="3"/>
  <c r="BH153" i="3"/>
  <c r="BI153" i="3"/>
  <c r="BK153" i="3"/>
  <c r="J155" i="3"/>
  <c r="P155" i="3"/>
  <c r="R155" i="3"/>
  <c r="T155" i="3"/>
  <c r="BE155" i="3"/>
  <c r="BF155" i="3"/>
  <c r="BG155" i="3"/>
  <c r="BH155" i="3"/>
  <c r="BI155" i="3"/>
  <c r="BK155" i="3"/>
  <c r="J159" i="3"/>
  <c r="P159" i="3"/>
  <c r="R159" i="3"/>
  <c r="T159" i="3"/>
  <c r="BE159" i="3"/>
  <c r="BF159" i="3"/>
  <c r="BG159" i="3"/>
  <c r="BH159" i="3"/>
  <c r="BI159" i="3"/>
  <c r="BK159" i="3"/>
  <c r="J161" i="3"/>
  <c r="P161" i="3"/>
  <c r="R161" i="3"/>
  <c r="T161" i="3"/>
  <c r="BE161" i="3"/>
  <c r="BF161" i="3"/>
  <c r="BG161" i="3"/>
  <c r="BH161" i="3"/>
  <c r="BI161" i="3"/>
  <c r="BK161" i="3"/>
  <c r="J165" i="3"/>
  <c r="P165" i="3"/>
  <c r="R165" i="3"/>
  <c r="T165" i="3"/>
  <c r="BE165" i="3"/>
  <c r="BF165" i="3"/>
  <c r="BG165" i="3"/>
  <c r="BH165" i="3"/>
  <c r="BI165" i="3"/>
  <c r="BK165" i="3"/>
  <c r="J168" i="3"/>
  <c r="P168" i="3"/>
  <c r="R168" i="3"/>
  <c r="T168" i="3"/>
  <c r="BE168" i="3"/>
  <c r="BF168" i="3"/>
  <c r="BG168" i="3"/>
  <c r="BH168" i="3"/>
  <c r="BI168" i="3"/>
  <c r="BK168" i="3"/>
  <c r="J170" i="3"/>
  <c r="P170" i="3"/>
  <c r="R170" i="3"/>
  <c r="T170" i="3"/>
  <c r="BE170" i="3"/>
  <c r="BF170" i="3"/>
  <c r="BG170" i="3"/>
  <c r="BH170" i="3"/>
  <c r="BI170" i="3"/>
  <c r="BK170" i="3"/>
  <c r="J173" i="3"/>
  <c r="P173" i="3"/>
  <c r="P172" i="3" s="1"/>
  <c r="R173" i="3"/>
  <c r="R172" i="3" s="1"/>
  <c r="T173" i="3"/>
  <c r="T172" i="3" s="1"/>
  <c r="BE173" i="3"/>
  <c r="BF173" i="3"/>
  <c r="BG173" i="3"/>
  <c r="BH173" i="3"/>
  <c r="BI173" i="3"/>
  <c r="BK173" i="3"/>
  <c r="BK172" i="3" s="1"/>
  <c r="J172" i="3" s="1"/>
  <c r="J65" i="3" s="1"/>
  <c r="R178" i="3"/>
  <c r="J179" i="3"/>
  <c r="P179" i="3"/>
  <c r="R179" i="3"/>
  <c r="T179" i="3"/>
  <c r="BE179" i="3"/>
  <c r="BF179" i="3"/>
  <c r="BG179" i="3"/>
  <c r="BH179" i="3"/>
  <c r="BI179" i="3"/>
  <c r="BK179" i="3"/>
  <c r="BK178" i="3" s="1"/>
  <c r="J178" i="3" s="1"/>
  <c r="J67" i="3" s="1"/>
  <c r="J181" i="3"/>
  <c r="P181" i="3"/>
  <c r="R181" i="3"/>
  <c r="T181" i="3"/>
  <c r="BE181" i="3"/>
  <c r="BF181" i="3"/>
  <c r="BG181" i="3"/>
  <c r="BH181" i="3"/>
  <c r="BI181" i="3"/>
  <c r="BK181" i="3"/>
  <c r="J183" i="3"/>
  <c r="P183" i="3"/>
  <c r="R183" i="3"/>
  <c r="T183" i="3"/>
  <c r="BE183" i="3"/>
  <c r="BF183" i="3"/>
  <c r="BG183" i="3"/>
  <c r="BH183" i="3"/>
  <c r="BI183" i="3"/>
  <c r="BK183" i="3"/>
  <c r="J185" i="3"/>
  <c r="P185" i="3"/>
  <c r="R185" i="3"/>
  <c r="T185" i="3"/>
  <c r="BE185" i="3"/>
  <c r="BF185" i="3"/>
  <c r="BG185" i="3"/>
  <c r="BH185" i="3"/>
  <c r="BI185" i="3"/>
  <c r="BK185" i="3"/>
  <c r="J188" i="3"/>
  <c r="BE188" i="3" s="1"/>
  <c r="P188" i="3"/>
  <c r="P187" i="3" s="1"/>
  <c r="R188" i="3"/>
  <c r="R187" i="3" s="1"/>
  <c r="T188" i="3"/>
  <c r="T187" i="3" s="1"/>
  <c r="BF188" i="3"/>
  <c r="BG188" i="3"/>
  <c r="F32" i="3" s="1"/>
  <c r="BA53" i="1" s="1"/>
  <c r="BH188" i="3"/>
  <c r="BI188" i="3"/>
  <c r="BK188" i="3"/>
  <c r="BK187" i="3" s="1"/>
  <c r="J187" i="3" s="1"/>
  <c r="J68" i="3" s="1"/>
  <c r="J191" i="3"/>
  <c r="BE191" i="3"/>
  <c r="P191" i="3"/>
  <c r="R191" i="3"/>
  <c r="R190" i="3" s="1"/>
  <c r="T191" i="3"/>
  <c r="BF191" i="3"/>
  <c r="BG191" i="3"/>
  <c r="BH191" i="3"/>
  <c r="BI191" i="3"/>
  <c r="BK191" i="3"/>
  <c r="J193" i="3"/>
  <c r="P193" i="3"/>
  <c r="P190" i="3" s="1"/>
  <c r="R193" i="3"/>
  <c r="T193" i="3"/>
  <c r="T190" i="3" s="1"/>
  <c r="BE193" i="3"/>
  <c r="BF193" i="3"/>
  <c r="BG193" i="3"/>
  <c r="BH193" i="3"/>
  <c r="BI193" i="3"/>
  <c r="BK193" i="3"/>
  <c r="J196" i="3"/>
  <c r="BE196" i="3" s="1"/>
  <c r="P196" i="3"/>
  <c r="P195" i="3" s="1"/>
  <c r="R196" i="3"/>
  <c r="R195" i="3" s="1"/>
  <c r="R177" i="3" s="1"/>
  <c r="T196" i="3"/>
  <c r="T195" i="3" s="1"/>
  <c r="BF196" i="3"/>
  <c r="BG196" i="3"/>
  <c r="BH196" i="3"/>
  <c r="BI196" i="3"/>
  <c r="BK196" i="3"/>
  <c r="BK195" i="3" s="1"/>
  <c r="J195" i="3" s="1"/>
  <c r="J70" i="3" s="1"/>
  <c r="E7" i="4"/>
  <c r="J12" i="4"/>
  <c r="J49" i="4" s="1"/>
  <c r="J14" i="4"/>
  <c r="E15" i="4"/>
  <c r="F51" i="4" s="1"/>
  <c r="J15" i="4"/>
  <c r="J17" i="4"/>
  <c r="E18" i="4"/>
  <c r="F52" i="4" s="1"/>
  <c r="J18" i="4"/>
  <c r="E47" i="4"/>
  <c r="F49" i="4"/>
  <c r="J51" i="4"/>
  <c r="E84" i="4"/>
  <c r="F86" i="4"/>
  <c r="J88" i="4"/>
  <c r="J95" i="4"/>
  <c r="P95" i="4"/>
  <c r="R95" i="4"/>
  <c r="T95" i="4"/>
  <c r="BE95" i="4"/>
  <c r="BF95" i="4"/>
  <c r="BG95" i="4"/>
  <c r="BH95" i="4"/>
  <c r="BI95" i="4"/>
  <c r="BK95" i="4"/>
  <c r="J97" i="4"/>
  <c r="BE97" i="4" s="1"/>
  <c r="P97" i="4"/>
  <c r="R97" i="4"/>
  <c r="T97" i="4"/>
  <c r="BF97" i="4"/>
  <c r="BG97" i="4"/>
  <c r="BH97" i="4"/>
  <c r="BI97" i="4"/>
  <c r="BK97" i="4"/>
  <c r="J101" i="4"/>
  <c r="P101" i="4"/>
  <c r="R101" i="4"/>
  <c r="T101" i="4"/>
  <c r="BE101" i="4"/>
  <c r="BF101" i="4"/>
  <c r="BG101" i="4"/>
  <c r="BH101" i="4"/>
  <c r="BI101" i="4"/>
  <c r="BK101" i="4"/>
  <c r="J104" i="4"/>
  <c r="P104" i="4"/>
  <c r="R104" i="4"/>
  <c r="T104" i="4"/>
  <c r="BE104" i="4"/>
  <c r="BF104" i="4"/>
  <c r="BG104" i="4"/>
  <c r="BH104" i="4"/>
  <c r="BI104" i="4"/>
  <c r="BK104" i="4"/>
  <c r="J115" i="4"/>
  <c r="P115" i="4"/>
  <c r="R115" i="4"/>
  <c r="T115" i="4"/>
  <c r="BE115" i="4"/>
  <c r="BF115" i="4"/>
  <c r="BG115" i="4"/>
  <c r="BH115" i="4"/>
  <c r="BI115" i="4"/>
  <c r="BK115" i="4"/>
  <c r="J118" i="4"/>
  <c r="P118" i="4"/>
  <c r="R118" i="4"/>
  <c r="T118" i="4"/>
  <c r="BE118" i="4"/>
  <c r="BF118" i="4"/>
  <c r="BG118" i="4"/>
  <c r="BH118" i="4"/>
  <c r="BI118" i="4"/>
  <c r="BK118" i="4"/>
  <c r="J121" i="4"/>
  <c r="P121" i="4"/>
  <c r="R121" i="4"/>
  <c r="T121" i="4"/>
  <c r="BE121" i="4"/>
  <c r="BF121" i="4"/>
  <c r="BG121" i="4"/>
  <c r="BH121" i="4"/>
  <c r="BI121" i="4"/>
  <c r="BK121" i="4"/>
  <c r="J123" i="4"/>
  <c r="P123" i="4"/>
  <c r="R123" i="4"/>
  <c r="T123" i="4"/>
  <c r="BE123" i="4"/>
  <c r="BF123" i="4"/>
  <c r="BG123" i="4"/>
  <c r="BH123" i="4"/>
  <c r="BI123" i="4"/>
  <c r="BK123" i="4"/>
  <c r="J128" i="4"/>
  <c r="P128" i="4"/>
  <c r="R128" i="4"/>
  <c r="T128" i="4"/>
  <c r="BE128" i="4"/>
  <c r="BF128" i="4"/>
  <c r="BG128" i="4"/>
  <c r="BH128" i="4"/>
  <c r="BI128" i="4"/>
  <c r="BK128" i="4"/>
  <c r="J133" i="4"/>
  <c r="BE133" i="4" s="1"/>
  <c r="P133" i="4"/>
  <c r="R133" i="4"/>
  <c r="T133" i="4"/>
  <c r="BF133" i="4"/>
  <c r="BG133" i="4"/>
  <c r="BH133" i="4"/>
  <c r="BI133" i="4"/>
  <c r="BK133" i="4"/>
  <c r="J138" i="4"/>
  <c r="BE138" i="4" s="1"/>
  <c r="P138" i="4"/>
  <c r="R138" i="4"/>
  <c r="T138" i="4"/>
  <c r="BF138" i="4"/>
  <c r="BG138" i="4"/>
  <c r="BH138" i="4"/>
  <c r="BI138" i="4"/>
  <c r="BK138" i="4"/>
  <c r="J143" i="4"/>
  <c r="BE143" i="4"/>
  <c r="P143" i="4"/>
  <c r="P132" i="4"/>
  <c r="R143" i="4"/>
  <c r="T143" i="4"/>
  <c r="T132" i="4" s="1"/>
  <c r="BF143" i="4"/>
  <c r="BG143" i="4"/>
  <c r="BH143" i="4"/>
  <c r="BI143" i="4"/>
  <c r="BK143" i="4"/>
  <c r="J145" i="4"/>
  <c r="P145" i="4"/>
  <c r="R145" i="4"/>
  <c r="T145" i="4"/>
  <c r="BE145" i="4"/>
  <c r="BF145" i="4"/>
  <c r="BG145" i="4"/>
  <c r="BH145" i="4"/>
  <c r="BI145" i="4"/>
  <c r="BK145" i="4"/>
  <c r="J148" i="4"/>
  <c r="P148" i="4"/>
  <c r="R148" i="4"/>
  <c r="T148" i="4"/>
  <c r="BE148" i="4"/>
  <c r="BF148" i="4"/>
  <c r="BG148" i="4"/>
  <c r="BH148" i="4"/>
  <c r="BI148" i="4"/>
  <c r="BK148" i="4"/>
  <c r="J154" i="4"/>
  <c r="P154" i="4"/>
  <c r="R154" i="4"/>
  <c r="T154" i="4"/>
  <c r="BE154" i="4"/>
  <c r="BF154" i="4"/>
  <c r="BG154" i="4"/>
  <c r="BH154" i="4"/>
  <c r="BI154" i="4"/>
  <c r="BK154" i="4"/>
  <c r="J163" i="4"/>
  <c r="P163" i="4"/>
  <c r="R163" i="4"/>
  <c r="T163" i="4"/>
  <c r="BE163" i="4"/>
  <c r="BF163" i="4"/>
  <c r="BG163" i="4"/>
  <c r="BH163" i="4"/>
  <c r="BI163" i="4"/>
  <c r="BK163" i="4"/>
  <c r="J174" i="4"/>
  <c r="P174" i="4"/>
  <c r="R174" i="4"/>
  <c r="T174" i="4"/>
  <c r="BE174" i="4"/>
  <c r="BF174" i="4"/>
  <c r="BG174" i="4"/>
  <c r="BH174" i="4"/>
  <c r="BI174" i="4"/>
  <c r="BK174" i="4"/>
  <c r="J176" i="4"/>
  <c r="P176" i="4"/>
  <c r="R176" i="4"/>
  <c r="T176" i="4"/>
  <c r="BE176" i="4"/>
  <c r="BF176" i="4"/>
  <c r="BG176" i="4"/>
  <c r="BH176" i="4"/>
  <c r="BI176" i="4"/>
  <c r="BK176" i="4"/>
  <c r="J180" i="4"/>
  <c r="BE180" i="4" s="1"/>
  <c r="P180" i="4"/>
  <c r="R180" i="4"/>
  <c r="T180" i="4"/>
  <c r="BF180" i="4"/>
  <c r="BG180" i="4"/>
  <c r="BH180" i="4"/>
  <c r="BI180" i="4"/>
  <c r="BK180" i="4"/>
  <c r="J190" i="4"/>
  <c r="P190" i="4"/>
  <c r="R190" i="4"/>
  <c r="T190" i="4"/>
  <c r="BE190" i="4"/>
  <c r="BF190" i="4"/>
  <c r="BG190" i="4"/>
  <c r="BH190" i="4"/>
  <c r="BI190" i="4"/>
  <c r="BK190" i="4"/>
  <c r="J199" i="4"/>
  <c r="P199" i="4"/>
  <c r="R199" i="4"/>
  <c r="T199" i="4"/>
  <c r="BE199" i="4"/>
  <c r="BF199" i="4"/>
  <c r="BG199" i="4"/>
  <c r="BH199" i="4"/>
  <c r="BI199" i="4"/>
  <c r="BK199" i="4"/>
  <c r="J201" i="4"/>
  <c r="P201" i="4"/>
  <c r="R201" i="4"/>
  <c r="T201" i="4"/>
  <c r="BE201" i="4"/>
  <c r="BF201" i="4"/>
  <c r="BG201" i="4"/>
  <c r="BH201" i="4"/>
  <c r="BI201" i="4"/>
  <c r="BK201" i="4"/>
  <c r="J204" i="4"/>
  <c r="BE204" i="4" s="1"/>
  <c r="P204" i="4"/>
  <c r="R204" i="4"/>
  <c r="T204" i="4"/>
  <c r="BF204" i="4"/>
  <c r="BG204" i="4"/>
  <c r="BH204" i="4"/>
  <c r="BI204" i="4"/>
  <c r="BK204" i="4"/>
  <c r="J208" i="4"/>
  <c r="P208" i="4"/>
  <c r="R208" i="4"/>
  <c r="T208" i="4"/>
  <c r="BE208" i="4"/>
  <c r="BF208" i="4"/>
  <c r="BG208" i="4"/>
  <c r="BH208" i="4"/>
  <c r="BI208" i="4"/>
  <c r="BK208" i="4"/>
  <c r="J212" i="4"/>
  <c r="P212" i="4"/>
  <c r="R212" i="4"/>
  <c r="T212" i="4"/>
  <c r="BE212" i="4"/>
  <c r="BF212" i="4"/>
  <c r="BG212" i="4"/>
  <c r="BH212" i="4"/>
  <c r="BI212" i="4"/>
  <c r="BK212" i="4"/>
  <c r="J216" i="4"/>
  <c r="P216" i="4"/>
  <c r="R216" i="4"/>
  <c r="T216" i="4"/>
  <c r="BE216" i="4"/>
  <c r="BF216" i="4"/>
  <c r="BG216" i="4"/>
  <c r="BH216" i="4"/>
  <c r="BI216" i="4"/>
  <c r="BK216" i="4"/>
  <c r="J220" i="4"/>
  <c r="P220" i="4"/>
  <c r="R220" i="4"/>
  <c r="T220" i="4"/>
  <c r="BE220" i="4"/>
  <c r="BF220" i="4"/>
  <c r="BG220" i="4"/>
  <c r="BH220" i="4"/>
  <c r="BI220" i="4"/>
  <c r="BK220" i="4"/>
  <c r="J224" i="4"/>
  <c r="P224" i="4"/>
  <c r="R224" i="4"/>
  <c r="T224" i="4"/>
  <c r="BE224" i="4"/>
  <c r="BF224" i="4"/>
  <c r="BG224" i="4"/>
  <c r="BH224" i="4"/>
  <c r="BI224" i="4"/>
  <c r="BK224" i="4"/>
  <c r="J228" i="4"/>
  <c r="P228" i="4"/>
  <c r="R228" i="4"/>
  <c r="T228" i="4"/>
  <c r="BE228" i="4"/>
  <c r="BF228" i="4"/>
  <c r="BG228" i="4"/>
  <c r="BH228" i="4"/>
  <c r="BI228" i="4"/>
  <c r="BK228" i="4"/>
  <c r="J233" i="4"/>
  <c r="P233" i="4"/>
  <c r="R233" i="4"/>
  <c r="T233" i="4"/>
  <c r="BE233" i="4"/>
  <c r="BF233" i="4"/>
  <c r="BG233" i="4"/>
  <c r="BH233" i="4"/>
  <c r="BI233" i="4"/>
  <c r="BK233" i="4"/>
  <c r="J237" i="4"/>
  <c r="P237" i="4"/>
  <c r="R237" i="4"/>
  <c r="T237" i="4"/>
  <c r="BE237" i="4"/>
  <c r="BF237" i="4"/>
  <c r="BG237" i="4"/>
  <c r="BH237" i="4"/>
  <c r="BI237" i="4"/>
  <c r="BK237" i="4"/>
  <c r="J240" i="4"/>
  <c r="P240" i="4"/>
  <c r="R240" i="4"/>
  <c r="T240" i="4"/>
  <c r="BE240" i="4"/>
  <c r="BF240" i="4"/>
  <c r="BG240" i="4"/>
  <c r="BH240" i="4"/>
  <c r="BI240" i="4"/>
  <c r="BK240" i="4"/>
  <c r="J246" i="4"/>
  <c r="P246" i="4"/>
  <c r="R246" i="4"/>
  <c r="T246" i="4"/>
  <c r="BE246" i="4"/>
  <c r="BF246" i="4"/>
  <c r="BG246" i="4"/>
  <c r="BH246" i="4"/>
  <c r="BI246" i="4"/>
  <c r="BK246" i="4"/>
  <c r="J252" i="4"/>
  <c r="P252" i="4"/>
  <c r="R252" i="4"/>
  <c r="T252" i="4"/>
  <c r="BE252" i="4"/>
  <c r="BF252" i="4"/>
  <c r="BG252" i="4"/>
  <c r="BH252" i="4"/>
  <c r="BI252" i="4"/>
  <c r="BK252" i="4"/>
  <c r="J263" i="4"/>
  <c r="P263" i="4"/>
  <c r="R263" i="4"/>
  <c r="T263" i="4"/>
  <c r="BE263" i="4"/>
  <c r="BF263" i="4"/>
  <c r="BG263" i="4"/>
  <c r="BH263" i="4"/>
  <c r="BI263" i="4"/>
  <c r="BK263" i="4"/>
  <c r="J265" i="4"/>
  <c r="BE265" i="4" s="1"/>
  <c r="P265" i="4"/>
  <c r="R265" i="4"/>
  <c r="T265" i="4"/>
  <c r="BF265" i="4"/>
  <c r="BG265" i="4"/>
  <c r="BH265" i="4"/>
  <c r="BI265" i="4"/>
  <c r="BK265" i="4"/>
  <c r="BK262" i="4" s="1"/>
  <c r="J262" i="4" s="1"/>
  <c r="J62" i="4" s="1"/>
  <c r="J269" i="4"/>
  <c r="P269" i="4"/>
  <c r="R269" i="4"/>
  <c r="T269" i="4"/>
  <c r="BE269" i="4"/>
  <c r="BF269" i="4"/>
  <c r="BG269" i="4"/>
  <c r="BH269" i="4"/>
  <c r="BI269" i="4"/>
  <c r="BK269" i="4"/>
  <c r="J271" i="4"/>
  <c r="P271" i="4"/>
  <c r="R271" i="4"/>
  <c r="T271" i="4"/>
  <c r="BE271" i="4"/>
  <c r="BF271" i="4"/>
  <c r="BG271" i="4"/>
  <c r="BH271" i="4"/>
  <c r="BI271" i="4"/>
  <c r="BK271" i="4"/>
  <c r="J273" i="4"/>
  <c r="P273" i="4"/>
  <c r="R273" i="4"/>
  <c r="T273" i="4"/>
  <c r="BE273" i="4"/>
  <c r="BF273" i="4"/>
  <c r="BG273" i="4"/>
  <c r="BH273" i="4"/>
  <c r="BI273" i="4"/>
  <c r="BK273" i="4"/>
  <c r="J277" i="4"/>
  <c r="P277" i="4"/>
  <c r="P276" i="4" s="1"/>
  <c r="R277" i="4"/>
  <c r="T277" i="4"/>
  <c r="BE277" i="4"/>
  <c r="BF277" i="4"/>
  <c r="BG277" i="4"/>
  <c r="BH277" i="4"/>
  <c r="BI277" i="4"/>
  <c r="BK277" i="4"/>
  <c r="J283" i="4"/>
  <c r="BE283" i="4" s="1"/>
  <c r="P283" i="4"/>
  <c r="R283" i="4"/>
  <c r="R276" i="4" s="1"/>
  <c r="T283" i="4"/>
  <c r="T276" i="4" s="1"/>
  <c r="BF283" i="4"/>
  <c r="BG283" i="4"/>
  <c r="BH283" i="4"/>
  <c r="BI283" i="4"/>
  <c r="BK283" i="4"/>
  <c r="BK276" i="4" s="1"/>
  <c r="J276" i="4" s="1"/>
  <c r="J64" i="4" s="1"/>
  <c r="J287" i="4"/>
  <c r="BE287" i="4" s="1"/>
  <c r="P287" i="4"/>
  <c r="P286" i="4" s="1"/>
  <c r="R287" i="4"/>
  <c r="R286" i="4" s="1"/>
  <c r="T287" i="4"/>
  <c r="T286" i="4" s="1"/>
  <c r="BF287" i="4"/>
  <c r="BG287" i="4"/>
  <c r="BH287" i="4"/>
  <c r="BI287" i="4"/>
  <c r="BK287" i="4"/>
  <c r="BK286" i="4" s="1"/>
  <c r="J286" i="4" s="1"/>
  <c r="J65" i="4" s="1"/>
  <c r="J294" i="4"/>
  <c r="P294" i="4"/>
  <c r="R294" i="4"/>
  <c r="T294" i="4"/>
  <c r="BE294" i="4"/>
  <c r="BF294" i="4"/>
  <c r="BG294" i="4"/>
  <c r="BH294" i="4"/>
  <c r="BI294" i="4"/>
  <c r="BK294" i="4"/>
  <c r="J296" i="4"/>
  <c r="P296" i="4"/>
  <c r="R296" i="4"/>
  <c r="T296" i="4"/>
  <c r="BE296" i="4"/>
  <c r="BF296" i="4"/>
  <c r="BG296" i="4"/>
  <c r="BH296" i="4"/>
  <c r="BI296" i="4"/>
  <c r="BK296" i="4"/>
  <c r="J298" i="4"/>
  <c r="P298" i="4"/>
  <c r="R298" i="4"/>
  <c r="T298" i="4"/>
  <c r="BE298" i="4"/>
  <c r="BF298" i="4"/>
  <c r="BG298" i="4"/>
  <c r="BH298" i="4"/>
  <c r="BI298" i="4"/>
  <c r="BK298" i="4"/>
  <c r="J303" i="4"/>
  <c r="BE303" i="4" s="1"/>
  <c r="P303" i="4"/>
  <c r="P302" i="4" s="1"/>
  <c r="R303" i="4"/>
  <c r="R302" i="4" s="1"/>
  <c r="T303" i="4"/>
  <c r="T302" i="4"/>
  <c r="BF303" i="4"/>
  <c r="BG303" i="4"/>
  <c r="BH303" i="4"/>
  <c r="BI303" i="4"/>
  <c r="BK303" i="4"/>
  <c r="BK302" i="4" s="1"/>
  <c r="J302" i="4" s="1"/>
  <c r="J67" i="4" s="1"/>
  <c r="J309" i="4"/>
  <c r="P309" i="4"/>
  <c r="R309" i="4"/>
  <c r="R308" i="4" s="1"/>
  <c r="T309" i="4"/>
  <c r="BE309" i="4"/>
  <c r="BF309" i="4"/>
  <c r="BG309" i="4"/>
  <c r="BH309" i="4"/>
  <c r="BI309" i="4"/>
  <c r="BK309" i="4"/>
  <c r="J311" i="4"/>
  <c r="P311" i="4"/>
  <c r="R311" i="4"/>
  <c r="T311" i="4"/>
  <c r="BE311" i="4"/>
  <c r="BF311" i="4"/>
  <c r="BG311" i="4"/>
  <c r="BH311" i="4"/>
  <c r="BI311" i="4"/>
  <c r="BK311" i="4"/>
  <c r="J313" i="4"/>
  <c r="P313" i="4"/>
  <c r="R313" i="4"/>
  <c r="T313" i="4"/>
  <c r="BE313" i="4"/>
  <c r="BF313" i="4"/>
  <c r="BG313" i="4"/>
  <c r="BH313" i="4"/>
  <c r="BI313" i="4"/>
  <c r="BK313" i="4"/>
  <c r="J315" i="4"/>
  <c r="P315" i="4"/>
  <c r="R315" i="4"/>
  <c r="T315" i="4"/>
  <c r="BE315" i="4"/>
  <c r="BF315" i="4"/>
  <c r="BG315" i="4"/>
  <c r="BH315" i="4"/>
  <c r="BI315" i="4"/>
  <c r="BK315" i="4"/>
  <c r="J318" i="4"/>
  <c r="BE318" i="4" s="1"/>
  <c r="P318" i="4"/>
  <c r="P317" i="4" s="1"/>
  <c r="R318" i="4"/>
  <c r="R317" i="4" s="1"/>
  <c r="T318" i="4"/>
  <c r="T317" i="4" s="1"/>
  <c r="BF318" i="4"/>
  <c r="BG318" i="4"/>
  <c r="BH318" i="4"/>
  <c r="BI318" i="4"/>
  <c r="BK318" i="4"/>
  <c r="BK317" i="4" s="1"/>
  <c r="J317" i="4" s="1"/>
  <c r="J70" i="4" s="1"/>
  <c r="J321" i="4"/>
  <c r="BE321" i="4" s="1"/>
  <c r="P321" i="4"/>
  <c r="R321" i="4"/>
  <c r="T321" i="4"/>
  <c r="BF321" i="4"/>
  <c r="BG321" i="4"/>
  <c r="BH321" i="4"/>
  <c r="BI321" i="4"/>
  <c r="BK321" i="4"/>
  <c r="J323" i="4"/>
  <c r="P323" i="4"/>
  <c r="R323" i="4"/>
  <c r="T323" i="4"/>
  <c r="BE323" i="4"/>
  <c r="BF323" i="4"/>
  <c r="BG323" i="4"/>
  <c r="BH323" i="4"/>
  <c r="BI323" i="4"/>
  <c r="BK323" i="4"/>
  <c r="J326" i="4"/>
  <c r="P326" i="4"/>
  <c r="P325" i="4" s="1"/>
  <c r="R326" i="4"/>
  <c r="R325" i="4" s="1"/>
  <c r="T326" i="4"/>
  <c r="T325" i="4" s="1"/>
  <c r="BE326" i="4"/>
  <c r="BF326" i="4"/>
  <c r="BG326" i="4"/>
  <c r="BH326" i="4"/>
  <c r="BI326" i="4"/>
  <c r="BK326" i="4"/>
  <c r="BK325" i="4"/>
  <c r="J325" i="4" s="1"/>
  <c r="J72" i="4" s="1"/>
  <c r="R164" i="3"/>
  <c r="P178" i="3"/>
  <c r="J84" i="3"/>
  <c r="F52" i="3"/>
  <c r="BC103" i="6"/>
  <c r="J103" i="6" s="1"/>
  <c r="J59" i="6" s="1"/>
  <c r="BC92" i="6"/>
  <c r="J92" i="6" s="1"/>
  <c r="J58" i="6" s="1"/>
  <c r="BC116" i="6"/>
  <c r="BK152" i="3"/>
  <c r="J152" i="3" s="1"/>
  <c r="J62" i="3" s="1"/>
  <c r="BK103" i="3"/>
  <c r="J103" i="3" s="1"/>
  <c r="J59" i="3" s="1"/>
  <c r="F51" i="6"/>
  <c r="F87" i="6"/>
  <c r="BK320" i="4"/>
  <c r="J320" i="4" s="1"/>
  <c r="J71" i="4" s="1"/>
  <c r="P116" i="3"/>
  <c r="J116" i="6"/>
  <c r="J91" i="6" s="1"/>
  <c r="E80" i="6"/>
  <c r="BK132" i="3"/>
  <c r="J132" i="3" s="1"/>
  <c r="J61" i="3" s="1"/>
  <c r="BK293" i="4"/>
  <c r="J293" i="4" s="1"/>
  <c r="J66" i="4" s="1"/>
  <c r="BK132" i="4" l="1"/>
  <c r="J132" i="4" s="1"/>
  <c r="J59" i="4" s="1"/>
  <c r="BC180" i="6"/>
  <c r="J180" i="6" s="1"/>
  <c r="J66" i="6" s="1"/>
  <c r="J181" i="6"/>
  <c r="J67" i="6" s="1"/>
  <c r="P177" i="3"/>
  <c r="P152" i="3"/>
  <c r="T132" i="3"/>
  <c r="J84" i="6"/>
  <c r="J86" i="4"/>
  <c r="F89" i="4"/>
  <c r="F88" i="4"/>
  <c r="P320" i="4"/>
  <c r="R320" i="4"/>
  <c r="R307" i="4" s="1"/>
  <c r="T308" i="4"/>
  <c r="P308" i="4"/>
  <c r="T293" i="4"/>
  <c r="P293" i="4"/>
  <c r="P275" i="4" s="1"/>
  <c r="T275" i="4"/>
  <c r="P262" i="4"/>
  <c r="T262" i="4"/>
  <c r="BK232" i="4"/>
  <c r="J232" i="4" s="1"/>
  <c r="J61" i="4" s="1"/>
  <c r="P179" i="4"/>
  <c r="BK179" i="4"/>
  <c r="J179" i="4" s="1"/>
  <c r="J60" i="4" s="1"/>
  <c r="T116" i="3"/>
  <c r="BK116" i="3"/>
  <c r="R103" i="3"/>
  <c r="P92" i="3"/>
  <c r="J30" i="4"/>
  <c r="AV54" i="1" s="1"/>
  <c r="F31" i="4"/>
  <c r="BA54" i="1" s="1"/>
  <c r="F30" i="4"/>
  <c r="AZ54" i="1" s="1"/>
  <c r="F34" i="3"/>
  <c r="BD52" i="1" s="1"/>
  <c r="F34" i="4"/>
  <c r="BD54" i="1" s="1"/>
  <c r="F32" i="4"/>
  <c r="BB54" i="1" s="1"/>
  <c r="BK94" i="4"/>
  <c r="J94" i="4" s="1"/>
  <c r="J58" i="4" s="1"/>
  <c r="F33" i="4"/>
  <c r="BC54" i="1" s="1"/>
  <c r="J31" i="4"/>
  <c r="AW54" i="1" s="1"/>
  <c r="AT54" i="1" s="1"/>
  <c r="F33" i="3"/>
  <c r="BB53" i="1" s="1"/>
  <c r="J31" i="3"/>
  <c r="AV53" i="1" s="1"/>
  <c r="AT53" i="1" s="1"/>
  <c r="J116" i="3"/>
  <c r="J60" i="3" s="1"/>
  <c r="BK91" i="3"/>
  <c r="J91" i="3" s="1"/>
  <c r="J57" i="3" s="1"/>
  <c r="BC52" i="1"/>
  <c r="AW52" i="1"/>
  <c r="F30" i="3"/>
  <c r="AZ52" i="1" s="1"/>
  <c r="J30" i="3"/>
  <c r="AV52" i="1" s="1"/>
  <c r="BC53" i="1"/>
  <c r="F31" i="3"/>
  <c r="J60" i="6"/>
  <c r="BK93" i="4"/>
  <c r="J90" i="6"/>
  <c r="J57" i="6"/>
  <c r="BC91" i="6"/>
  <c r="BC90" i="6" s="1"/>
  <c r="T320" i="4"/>
  <c r="T307" i="4" s="1"/>
  <c r="P307" i="4"/>
  <c r="BK275" i="4"/>
  <c r="J275" i="4" s="1"/>
  <c r="J63" i="4" s="1"/>
  <c r="BB52" i="1"/>
  <c r="J167" i="6"/>
  <c r="J64" i="6" s="1"/>
  <c r="R163" i="3"/>
  <c r="BK308" i="4"/>
  <c r="R293" i="4"/>
  <c r="R275" i="4" s="1"/>
  <c r="R262" i="4"/>
  <c r="R232" i="4"/>
  <c r="P94" i="4"/>
  <c r="T94" i="4"/>
  <c r="BK190" i="3"/>
  <c r="BK164" i="3"/>
  <c r="T164" i="3"/>
  <c r="T163" i="3" s="1"/>
  <c r="P164" i="3"/>
  <c r="P163" i="3" s="1"/>
  <c r="T152" i="3"/>
  <c r="T91" i="3" s="1"/>
  <c r="T232" i="4"/>
  <c r="P232" i="4"/>
  <c r="R179" i="4"/>
  <c r="T179" i="4"/>
  <c r="R132" i="4"/>
  <c r="R94" i="4"/>
  <c r="R93" i="4" s="1"/>
  <c r="E45" i="4"/>
  <c r="E82" i="4"/>
  <c r="T178" i="3"/>
  <c r="T177" i="3" s="1"/>
  <c r="R132" i="3"/>
  <c r="R91" i="3" s="1"/>
  <c r="R90" i="3" s="1"/>
  <c r="P90" i="3" l="1"/>
  <c r="AU52" i="1" s="1"/>
  <c r="P91" i="3"/>
  <c r="AU53" i="1" s="1"/>
  <c r="R92" i="4"/>
  <c r="T90" i="3"/>
  <c r="BD51" i="1"/>
  <c r="W30" i="1" s="1"/>
  <c r="BB51" i="1"/>
  <c r="AX51" i="1" s="1"/>
  <c r="AT52" i="1"/>
  <c r="BA52" i="1"/>
  <c r="BA51" i="1" s="1"/>
  <c r="AZ53" i="1"/>
  <c r="AZ51" i="1" s="1"/>
  <c r="AV51" i="1" s="1"/>
  <c r="BC51" i="1"/>
  <c r="J164" i="3"/>
  <c r="J64" i="3" s="1"/>
  <c r="BK163" i="3"/>
  <c r="T93" i="4"/>
  <c r="T92" i="4" s="1"/>
  <c r="W28" i="1"/>
  <c r="J27" i="6"/>
  <c r="J56" i="6"/>
  <c r="F30" i="6" s="1"/>
  <c r="J30" i="6" s="1"/>
  <c r="J93" i="4"/>
  <c r="J57" i="4" s="1"/>
  <c r="BK177" i="3"/>
  <c r="J177" i="3" s="1"/>
  <c r="J66" i="3" s="1"/>
  <c r="J190" i="3"/>
  <c r="J69" i="3" s="1"/>
  <c r="P93" i="4"/>
  <c r="P92" i="4" s="1"/>
  <c r="AU54" i="1" s="1"/>
  <c r="AU51" i="1" s="1"/>
  <c r="J308" i="4"/>
  <c r="J69" i="4" s="1"/>
  <c r="BK307" i="4"/>
  <c r="J307" i="4" s="1"/>
  <c r="J68" i="4" s="1"/>
  <c r="W29" i="1" l="1"/>
  <c r="AY51" i="1"/>
  <c r="W27" i="1"/>
  <c r="AW51" i="1"/>
  <c r="BK92" i="4"/>
  <c r="J92" i="4" s="1"/>
  <c r="AG53" i="1"/>
  <c r="AN53" i="1" s="1"/>
  <c r="J36" i="6"/>
  <c r="J163" i="3"/>
  <c r="J63" i="3" s="1"/>
  <c r="BK90" i="3"/>
  <c r="J90" i="3" s="1"/>
  <c r="AK27" i="1" l="1"/>
  <c r="AT51" i="1"/>
  <c r="J56" i="3"/>
  <c r="J27" i="3"/>
  <c r="J27" i="4"/>
  <c r="J56" i="4"/>
  <c r="J36" i="4" l="1"/>
  <c r="AG54" i="1"/>
  <c r="AN54" i="1" s="1"/>
  <c r="J36" i="3"/>
  <c r="AG52" i="1"/>
  <c r="AG51" i="1" l="1"/>
  <c r="AN52" i="1"/>
  <c r="AK23" i="1" l="1"/>
  <c r="AK32" i="1" s="1"/>
  <c r="AN51" i="1"/>
  <c r="AK26" i="1"/>
  <c r="W26" i="1"/>
</calcChain>
</file>

<file path=xl/sharedStrings.xml><?xml version="1.0" encoding="utf-8"?>
<sst xmlns="http://schemas.openxmlformats.org/spreadsheetml/2006/main" count="4702" uniqueCount="779">
  <si>
    <t>Export VZ</t>
  </si>
  <si>
    <t>List obsahuje:</t>
  </si>
  <si>
    <t>3.0</t>
  </si>
  <si>
    <t/>
  </si>
  <si>
    <t>False</t>
  </si>
  <si>
    <t>{c0074f57-ccfc-40b0-b1ff-3d13e256ad3a}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</si>
  <si>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</si>
  <si>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</si>
  <si>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</si>
  <si>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</si>
  <si>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</si>
  <si>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</si>
  <si>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</si>
  <si>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</si>
  <si>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16-039</t>
  </si>
  <si>
    <t>Stavba:</t>
  </si>
  <si>
    <t>0,1</t>
  </si>
  <si>
    <t>KSO:</t>
  </si>
  <si>
    <t>CC-CZ:</t>
  </si>
  <si>
    <t>1</t>
  </si>
  <si>
    <t>Místo:</t>
  </si>
  <si>
    <t>Dvůr Králové nad Labem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</si>
  <si>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</si>
  <si>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</si>
  <si>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</si>
  <si>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</si>
  <si>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</si>
  <si>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</si>
  <si>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</si>
  <si>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</si>
  <si>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</si>
  <si>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Ing.Ivan Šír, projektování dopravních staveb, a.s.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</si>
  <si>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</si>
  <si>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</si>
  <si>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</si>
  <si>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</si>
  <si>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</si>
  <si>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</si>
  <si>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</si>
  <si>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</si>
  <si>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</si>
  <si>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</si>
  <si>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</si>
  <si>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</si>
  <si>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</si>
  <si>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</si>
  <si>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</si>
  <si>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</si>
  <si>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</si>
  <si>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</si>
  <si>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</si>
  <si>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</si>
  <si>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</si>
  <si>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</si>
  <si>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</si>
  <si>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</si>
  <si>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</si>
  <si>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</si>
  <si>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</si>
  <si>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</si>
  <si>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</si>
  <si>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</si>
  <si>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</si>
  <si>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</si>
  <si>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</si>
  <si>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</si>
  <si>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</si>
  <si>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</si>
  <si>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</si>
  <si>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</si>
  <si>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</si>
  <si>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</si>
  <si>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</si>
  <si>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803 65 11</t>
  </si>
  <si>
    <t>2</t>
  </si>
  <si>
    <t>02</t>
  </si>
  <si>
    <t>{d139fc95-0fc4-44b9-8b01-a8a6b4b6dd9d}</t>
  </si>
  <si>
    <t>03</t>
  </si>
  <si>
    <t>Pavilon kočkovitých šelem</t>
  </si>
  <si>
    <t>{fba6f853-106d-4276-9278-abbcab2ccb73}</t>
  </si>
  <si>
    <t>Zpět na list: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</si>
  <si>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</si>
  <si>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</si>
  <si>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</si>
  <si>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</si>
  <si>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</si>
  <si>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</si>
  <si>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</si>
  <si>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</si>
  <si>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</si>
  <si>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</si>
  <si>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</si>
  <si>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práce-bourání</t>
  </si>
  <si>
    <t xml:space="preserve">    997 - Přesun sutě</t>
  </si>
  <si>
    <t>PSV - Práce a dodávky PSV</t>
  </si>
  <si>
    <t xml:space="preserve">    762 - Konstrukce tesařské</t>
  </si>
  <si>
    <t xml:space="preserve">    767 - Konstrukce zámečnické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</si>
  <si>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</si>
  <si>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</si>
  <si>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</si>
  <si>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</si>
  <si>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</si>
  <si>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</si>
  <si>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</si>
  <si>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</si>
  <si>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</si>
  <si>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</si>
  <si>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</si>
  <si>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</si>
  <si>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</si>
  <si>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</si>
  <si>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</si>
  <si>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</si>
  <si>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</si>
  <si>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</si>
  <si>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</si>
  <si>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</si>
  <si>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</si>
  <si>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</si>
  <si>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</si>
  <si>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</si>
  <si>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</si>
  <si>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m</t>
  </si>
  <si>
    <t>CS ÚRS 2016 01</t>
  </si>
  <si>
    <t>4</t>
  </si>
  <si>
    <t>PP</t>
  </si>
  <si>
    <t>Zakládání</t>
  </si>
  <si>
    <t>3</t>
  </si>
  <si>
    <t>m3</t>
  </si>
  <si>
    <t>VV</t>
  </si>
  <si>
    <t>t</t>
  </si>
  <si>
    <t>P</t>
  </si>
  <si>
    <t>5</t>
  </si>
  <si>
    <t>Svislé a kompletní konstrukce</t>
  </si>
  <si>
    <t>6</t>
  </si>
  <si>
    <t>7</t>
  </si>
  <si>
    <t>8</t>
  </si>
  <si>
    <t>Součet</t>
  </si>
  <si>
    <t>9</t>
  </si>
  <si>
    <t>m2</t>
  </si>
  <si>
    <t>11</t>
  </si>
  <si>
    <t>12</t>
  </si>
  <si>
    <t>13</t>
  </si>
  <si>
    <t>14</t>
  </si>
  <si>
    <t>M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</si>
  <si>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</si>
  <si>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</si>
  <si>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</si>
  <si>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</si>
  <si>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</si>
  <si>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</si>
  <si>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</si>
  <si>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</si>
  <si>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</si>
  <si>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</si>
  <si>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</si>
  <si>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kus</t>
  </si>
  <si>
    <t>28</t>
  </si>
  <si>
    <t>29</t>
  </si>
  <si>
    <t>30</t>
  </si>
  <si>
    <t>Ostatní konstrukce a práce-bourání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</si>
  <si>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</si>
  <si>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</si>
  <si>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</si>
  <si>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</si>
  <si>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</si>
  <si>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</si>
  <si>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</si>
  <si>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</si>
  <si>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</si>
  <si>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</si>
  <si>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</si>
  <si>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</si>
  <si>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</si>
  <si>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</si>
  <si>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</si>
  <si>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</si>
  <si>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</si>
  <si>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</si>
  <si>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</si>
  <si>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</si>
  <si>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</si>
  <si>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</si>
  <si>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55</t>
  </si>
  <si>
    <t>56</t>
  </si>
  <si>
    <t>968062747R</t>
  </si>
  <si>
    <t>Vybourání dřevěných rámů oken s křídly, dveřních zárubní, vrat, stěn, ostění nebo obkladů stěn plných, zasklených nebo výkladních pevných nebo otevíratelných, plochy přes 4 m2</t>
  </si>
  <si>
    <t>Poznámka k položce:
kompletní demontáž zasklení včetně potřbných přípravků a mechanizace
včetně odvozu na určené místo</t>
  </si>
  <si>
    <t>kg</t>
  </si>
  <si>
    <t>-1934227777</t>
  </si>
  <si>
    <t>997</t>
  </si>
  <si>
    <t>Přesun sutě</t>
  </si>
  <si>
    <t>997013501</t>
  </si>
  <si>
    <t>Odvoz suti a vybouraných hmot na skládku nebo meziskládku do 1 km se složením</t>
  </si>
  <si>
    <t>1787145941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</si>
  <si>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</si>
  <si>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</si>
  <si>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</si>
  <si>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1845479203</t>
  </si>
  <si>
    <t>Odvoz suti a vybouraných hmot na skládku nebo meziskládku se složením, na vzdálenost Příplatek k ceně za každý další i započatý 1 km přes 1 km</t>
  </si>
  <si>
    <t>Poznámka k položce:
odvoz do 30-ti km</t>
  </si>
  <si>
    <t>997013801</t>
  </si>
  <si>
    <t>Poplatek za uložení stavebního betonového odpadu na skládce (skládkovné)</t>
  </si>
  <si>
    <t>-1195424480</t>
  </si>
  <si>
    <t>Poplatek za uložení stavebního odpadu na skládce (skládkovné) betonového</t>
  </si>
  <si>
    <t>997013803</t>
  </si>
  <si>
    <t>Poplatek za uložení stavebního odpadu z keramických materiálů na skládce (skládkovné)</t>
  </si>
  <si>
    <t>Poplatek za uložení stavebního odpadu na skládce (skládkovné) z keramických materiálů</t>
  </si>
  <si>
    <t>997013804</t>
  </si>
  <si>
    <t>Poplatek za uložení stavebního odpadu ze skla na skládce (skládkovné)</t>
  </si>
  <si>
    <t>-1082623417</t>
  </si>
  <si>
    <t>Poplatek za uložení stavebního odpadu na skládce (skládkovné) ze skla</t>
  </si>
  <si>
    <t>PSV</t>
  </si>
  <si>
    <t>Práce a dodávky PSV</t>
  </si>
  <si>
    <t>kpl</t>
  </si>
  <si>
    <t>762</t>
  </si>
  <si>
    <t>Konstrukce tesařské</t>
  </si>
  <si>
    <t>767</t>
  </si>
  <si>
    <t>Konstrukce zámečnické</t>
  </si>
  <si>
    <t>767122111</t>
  </si>
  <si>
    <t>Montáž stěn a příček s výplní drátěnou sítí spojených šroubováním</t>
  </si>
  <si>
    <t>787</t>
  </si>
  <si>
    <t>Dokončovací práce - zasklívání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</si>
  <si>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</si>
  <si>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</si>
  <si>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</si>
  <si>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</si>
  <si>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</si>
  <si>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</si>
  <si>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</si>
  <si>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2037689752</t>
  </si>
  <si>
    <t>Průzkumné, geodetické a projektové práce geodetické práce při provádění stavby</t>
  </si>
  <si>
    <t>012303000</t>
  </si>
  <si>
    <t>Geodetické práce po výstavbě</t>
  </si>
  <si>
    <t>1160746608</t>
  </si>
  <si>
    <t>Průzkumné, geodetické a projektové práce geodetické práce po výstavbě</t>
  </si>
  <si>
    <t>013244000</t>
  </si>
  <si>
    <t>Dokumentace pro provádění stavby</t>
  </si>
  <si>
    <t>286919916</t>
  </si>
  <si>
    <t>Průzkumné, geodetické a projektové práce projektové práce dokumentace stavby (výkresová a textová) pro provádění stavby</t>
  </si>
  <si>
    <t>013254000</t>
  </si>
  <si>
    <t>Dokumentace skutečného provedení stavby</t>
  </si>
  <si>
    <t>649454850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</si>
  <si>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</si>
  <si>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</si>
  <si>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</si>
  <si>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</si>
  <si>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1078321485</t>
  </si>
  <si>
    <t>Základní rozdělení průvodních činností a nákladů zařízení staveniště</t>
  </si>
  <si>
    <t>VRN4</t>
  </si>
  <si>
    <t>Inženýrská činnost</t>
  </si>
  <si>
    <t>041103000</t>
  </si>
  <si>
    <t>Autorský dozor projektanta</t>
  </si>
  <si>
    <t>1434313334</t>
  </si>
  <si>
    <t>Inženýrská činnost dozory autorský dozor projektanta</t>
  </si>
  <si>
    <t>041403000</t>
  </si>
  <si>
    <t>Koordinátor BOZP na staveništi</t>
  </si>
  <si>
    <t>1780514059</t>
  </si>
  <si>
    <t>Inženýrská činnost dozory koordinátor BOZP na staveništi</t>
  </si>
  <si>
    <t>VRN6</t>
  </si>
  <si>
    <t>Územní vlivy</t>
  </si>
  <si>
    <t>062002000</t>
  </si>
  <si>
    <t>Ztížené dopravní podmínky</t>
  </si>
  <si>
    <t>2136481932</t>
  </si>
  <si>
    <t>Hlavní tituly průvodních činností a nákladů územní vlivy ztížené dopravní podmínky</t>
  </si>
  <si>
    <t>02 - Pavilon psovitých šelem</t>
  </si>
  <si>
    <t>132201101</t>
  </si>
  <si>
    <t>Hloubení rýh š do 600 mm v hornině tř. 3 objemu do 100 m3</t>
  </si>
  <si>
    <t>-1132592588</t>
  </si>
  <si>
    <t>Hloubení zapažených i nezapažených rýh šířky do 600 mm s urovnáním dna do předepsaného profilu a spádu v hornině tř. 3 do 100 m3</t>
  </si>
  <si>
    <t>Poznámka k položce:
předpoklad 50% rýh</t>
  </si>
  <si>
    <t>(7,8+6+41,6+37,45+28,66+12,35+10,04+5,38+11,7)*0,8*0,2</t>
  </si>
  <si>
    <t>(2,12+2,06)*0,8*0,2</t>
  </si>
  <si>
    <t>26,426*0,5 'Přepočtené koeficientem množství</t>
  </si>
  <si>
    <t>184103811</t>
  </si>
  <si>
    <t>Výsadba keřů se zřízením zářezů ve svahu do 1:2 vzdálenost zářezů do 1 m</t>
  </si>
  <si>
    <t>-969911384</t>
  </si>
  <si>
    <t>Výsadba keřů bez balu výšky do 1 m se zřízením zářezů na svahu přes 1:5 do 1:2 při vzdálenosti zářezu do 1,0 m</t>
  </si>
  <si>
    <t>Poznámka k položce:
plocha - nové keře, živé ploty</t>
  </si>
  <si>
    <t>274313711</t>
  </si>
  <si>
    <t>Základové pásy z betonu tř. C 20/25</t>
  </si>
  <si>
    <t>389075678</t>
  </si>
  <si>
    <t>Základy z betonu prostého pasy betonu kamenem neprokládaného tř. C 20/25</t>
  </si>
  <si>
    <t>(7,8+6+41,6+37,45+28,66+12,35+10,04+5,38+11,7)*1*0,2</t>
  </si>
  <si>
    <t>(2,12+2,06)*1*0,2</t>
  </si>
  <si>
    <t>274352110</t>
  </si>
  <si>
    <t>Bednění základových pasů plochy rovinné</t>
  </si>
  <si>
    <t>-1668430159</t>
  </si>
  <si>
    <t>Bednění základových konstrukcí pasů ploch rovinných</t>
  </si>
  <si>
    <t>2*(7,8+6+41,6+37,45+28,66+12,35+10,04+5,38+11,7)*0,25</t>
  </si>
  <si>
    <t>2*(2,12+2,06)*0,25</t>
  </si>
  <si>
    <t>274352119</t>
  </si>
  <si>
    <t>Odbednění základových pasů</t>
  </si>
  <si>
    <t>-971918155</t>
  </si>
  <si>
    <t>Bednění základových konstrukcí pasů odbednění bez ohledu na tvar</t>
  </si>
  <si>
    <t>339921144R</t>
  </si>
  <si>
    <t>Osazování dřevěných palisád v řadě výšky prvku 2,5 m vč. pomocné ocelové konstrukce</t>
  </si>
  <si>
    <t>-1737483355</t>
  </si>
  <si>
    <t>Osazování palisád dřevěných v řadě se zabetonováním výšky palisády přes 1500 mm</t>
  </si>
  <si>
    <t>348101240</t>
  </si>
  <si>
    <t>Osazení vrat a vrátek k oplocení na ocelové sloupky do 8 m2</t>
  </si>
  <si>
    <t>-1958758510</t>
  </si>
  <si>
    <t>Montáž vrat a vrátek k oplocení na sloupky ocelové, plochy jednotlivě přes 6 do 8 m2</t>
  </si>
  <si>
    <t>553447100</t>
  </si>
  <si>
    <t>vrata ocelová otočná s rámem</t>
  </si>
  <si>
    <t>1573800647</t>
  </si>
  <si>
    <t>Výplně otvorů staveb - kovové vrata ocelová vrata ocelová 2/2 křídlová z Jä profilu oboustranně hladká s tepelnou izolací otočná s rámem PN STK 74 6617 270 x 270 cm</t>
  </si>
  <si>
    <t>1505373734</t>
  </si>
  <si>
    <t>Osazení oplocení z dílců kovových rámových, na ocelové sloupky do 15 st. sklonu svahu, výšky přes 1,5 do 2,0 m</t>
  </si>
  <si>
    <t>Poznámka k položce:
sloupky dl. 3,1m
rámová výplň z drátěného pletina (oko 20x20mm) v=2,3m</t>
  </si>
  <si>
    <t>(7,8+6+41,6+37,45+28,66+12,35+10,04+5,38+11,7)</t>
  </si>
  <si>
    <t>348942132R</t>
  </si>
  <si>
    <t>Zábradlí dřevěné osazené do patek z betonu a ze tří vodorovných kůlů</t>
  </si>
  <si>
    <t>-448770118</t>
  </si>
  <si>
    <t>Zábradlí ocelové přímé nebo v oblouku výšky 1,1 m ze sloupků z válcovaných tyčí I č.10-12 s osazením do bloků z betonu prostého rozměru 200x200x500 mm ze tří vodorovných trubek průměru 51 mm</t>
  </si>
  <si>
    <t>Poznámka k položce:
sloupky z dubové kulatiny průměru 150mm
vodorovná výplň z 3 kulatin z osiky průměru 100mm + provazová síťovina
patky průměr 200mm hl 800mm + ocelové kotevní prvky</t>
  </si>
  <si>
    <t>4,06+7,22+3,08+4,12+4,57+4,57+2+2,99+3,97</t>
  </si>
  <si>
    <t>Vybourání stěn dřevěných plných, zasklených nebo výkladních pl přes 4 m2</t>
  </si>
  <si>
    <t>699008624</t>
  </si>
  <si>
    <t>Poznámka k položce:
kompletní demontáž zasklení včetně potřebných přípravků a mechanizace
včetně odvozu na určené místo</t>
  </si>
  <si>
    <t>(4,06+7,22+3,08+6,18+4+2+2,99+3,97+3,67+1,89+1,84+9,24+4,49+5,59+9,84+4,12+38,3+6,36)*2,3</t>
  </si>
  <si>
    <t>966051121</t>
  </si>
  <si>
    <t>Bourání dřevěných palisád osazovaných v řadě</t>
  </si>
  <si>
    <t>1393997758</t>
  </si>
  <si>
    <t>Bourání palisád dřevěných osazených v řadě</t>
  </si>
  <si>
    <t>(2,6+1,23+1,27+1,15+6,97+7,96+11,15+3,2)*2,6*0,2</t>
  </si>
  <si>
    <t>966071111</t>
  </si>
  <si>
    <t>Demontáž ocelových kcí hmotnosti do 5 t z profilů hmotnosti do 13 kg/m</t>
  </si>
  <si>
    <t>-686101125</t>
  </si>
  <si>
    <t>Demontáž ocelových konstrukcí profilů hmotnosti do 13 kg/m, hmotnosti konstrukce do 5 t</t>
  </si>
  <si>
    <t>Poznámka k položce:
ocelové sloupky, rámy</t>
  </si>
  <si>
    <t>118/3*3,1*13/1000</t>
  </si>
  <si>
    <t>35,53*2*13/1000+35,53/2,5*3,1*13/1000</t>
  </si>
  <si>
    <t>981513116</t>
  </si>
  <si>
    <t>Demolice konstrukcí objektů z betonu prostého těžkou mechanizací</t>
  </si>
  <si>
    <t>Demolice konstrukcí objektů těžkými mechanizačními prostředky konstrukcí z betonu prostého</t>
  </si>
  <si>
    <t>Poznámka k položce:
betonové konstrukce stávajícího oplocení (sokl)</t>
  </si>
  <si>
    <t>118,8*1*0,2</t>
  </si>
  <si>
    <t>35,53*1*0,2</t>
  </si>
  <si>
    <t>111,187*29 'Přepočtené koeficientem množství</t>
  </si>
  <si>
    <t>Montáž zakrytí stropu s výplní z drátěné sítě, šroubované</t>
  </si>
  <si>
    <t>370317572</t>
  </si>
  <si>
    <t>Poznámka k položce:
zakrytí výběhů 4 a 5 ocelovou sítí, vč. pomocné ocelové konstrukce</t>
  </si>
  <si>
    <t>767651800</t>
  </si>
  <si>
    <t>Demontáž zárubní vrat odřezáním plochy přes 4,5 do 10,0 m2</t>
  </si>
  <si>
    <t>-1267093821</t>
  </si>
  <si>
    <t>Demontáž vratových zárubní odřezáním od upevnění, plochy vrat přes 4,5 do 10 m2</t>
  </si>
  <si>
    <t>767691832</t>
  </si>
  <si>
    <t>Vyvěšení nebo zavěšení kovových křídel vrat do 4 m2</t>
  </si>
  <si>
    <t>177153762</t>
  </si>
  <si>
    <t>Vyvěšení nebo zavěšení kovových křídel – ostatní práce s případným uložením a opětovným zavěšením po provedení stavebních změn vrat, plochy do 4 m2</t>
  </si>
  <si>
    <t>787114516R</t>
  </si>
  <si>
    <t>Skleněné oplocení v=2,3m</t>
  </si>
  <si>
    <t>-2139111486</t>
  </si>
  <si>
    <t>Zasklívání stěn a příček deskami plochými plnými sklem plochým plaveným délky do 3000 mm do profilového těsnění, tl. 6 mm</t>
  </si>
  <si>
    <t>Poznámka k položce:
ocel. sloupky v=3,1m
vrstvené bezpečnostní sklo čiré v ocel. rámu v=2,3m</t>
  </si>
  <si>
    <t>(2,12+2,06)*2,3</t>
  </si>
  <si>
    <t>03 - Pavilon kočkovitých šelem</t>
  </si>
  <si>
    <t xml:space="preserve">    712 - Povlakové krytiny</t>
  </si>
  <si>
    <t>113106123</t>
  </si>
  <si>
    <t>Rozebrání dlažeb komunikací pro pěší ze zámkových dlaždic</t>
  </si>
  <si>
    <t>1390467724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</si>
  <si>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</si>
  <si>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131201102</t>
  </si>
  <si>
    <t>Hloubení jam nezapažených v hornině tř. 3 objemu do 1000 m3</t>
  </si>
  <si>
    <t>-1113617654</t>
  </si>
  <si>
    <t>68*1,5*1,15</t>
  </si>
  <si>
    <t>129*1,5*1,15</t>
  </si>
  <si>
    <t>131201109</t>
  </si>
  <si>
    <t>Příplatek za lepivost u hloubení jam nezapažených v hornině tř. 3</t>
  </si>
  <si>
    <t>74518282</t>
  </si>
  <si>
    <t>Hloubení nezapažených jam a zářezů s urovnáním dna do předepsaného profilu a spádu Příplatek k cenám za lepivost horniny tř. 3</t>
  </si>
  <si>
    <t>339,825/2</t>
  </si>
  <si>
    <t>(3,93+3,85+3,47)*0,8*0,2</t>
  </si>
  <si>
    <t>(4,32+2,48+1,8+2,72+2,72+3,5+3,57+6,05+4,11)*0,8*0,2</t>
  </si>
  <si>
    <t>(2,93+3,05)*0,8*0,2</t>
  </si>
  <si>
    <t>7,09*0,8*0,2</t>
  </si>
  <si>
    <t>(3,68+2,75+2,75)*0,8*0,2</t>
  </si>
  <si>
    <t>(2,58+2,62+3,5+3,5)*0,8*0,2</t>
  </si>
  <si>
    <t>12,315*0,5 'Přepočtené koeficientem množství</t>
  </si>
  <si>
    <t>162701105</t>
  </si>
  <si>
    <t>Vodorovné přemístění do 10000 m výkopku/sypaniny z horniny tř. 1 až 4</t>
  </si>
  <si>
    <t>1497517554</t>
  </si>
  <si>
    <t>Vodorovné přemístění výkopku nebo sypaniny po suchu na obvyklém dopravním prostředku, bez naložení výkopku, avšak se složením bez rozhrnutí z horniny tř. 1 až 4 na vzdálenost přes 9 000 do 10 000 m</t>
  </si>
  <si>
    <t>Poznámka k položce:
předpoklad 20km</t>
  </si>
  <si>
    <t>162701109</t>
  </si>
  <si>
    <t>Příplatek k vodorovnému přemístění výkopku/sypaniny z horniny tř. 1 až 4 ZKD 1000 m přes 10000 m</t>
  </si>
  <si>
    <t>-2079113068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</si>
  <si>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</si>
  <si>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339,825*10 'Přepočtené koeficientem množství</t>
  </si>
  <si>
    <t>171201201</t>
  </si>
  <si>
    <t>Uložení sypaniny na skládky</t>
  </si>
  <si>
    <t>-1953941905</t>
  </si>
  <si>
    <t>174101101</t>
  </si>
  <si>
    <t>Zásyp jam, šachet rýh nebo kolem objektů sypaninou se zhutněním</t>
  </si>
  <si>
    <t>-943484171</t>
  </si>
  <si>
    <t>Zásyp sypaninou z jakékoliv horniny s uložením výkopku ve vrstvách se zhutněním jam, šachet, rýh nebo kolem objektů v těchto vykopávkách</t>
  </si>
  <si>
    <t>27*(1,2*1,3+0,2*0,7)</t>
  </si>
  <si>
    <t>32*(1,2*1,3+0,2*0,7)</t>
  </si>
  <si>
    <t>16,8+5,5+10,2+13,8+51,2</t>
  </si>
  <si>
    <t>273326131</t>
  </si>
  <si>
    <t>Základové desky z ŽB se zvýšenými nároky na prostředí tř.. C 30/37</t>
  </si>
  <si>
    <t>-629501063</t>
  </si>
  <si>
    <t>Základy z betonu železového desky z betonu se zvýšenými nároky na prostředí tř. C 30/37</t>
  </si>
  <si>
    <t>68*0,15*1,15</t>
  </si>
  <si>
    <t>129*0,15*1,15</t>
  </si>
  <si>
    <t>273356021</t>
  </si>
  <si>
    <t>Bednění základových desek ploch rovinných zřízení</t>
  </si>
  <si>
    <t>343144498</t>
  </si>
  <si>
    <t>Bednění základů z betonu prostého nebo železového desek pro plochy rovinné zřízení</t>
  </si>
  <si>
    <t>42*0,15</t>
  </si>
  <si>
    <t>64*0,15</t>
  </si>
  <si>
    <t>273356022</t>
  </si>
  <si>
    <t>Bednění základových desek ploch rovinných odstranění</t>
  </si>
  <si>
    <t>1579971056</t>
  </si>
  <si>
    <t>Bednění základů z betonu prostého nebo železového desek pro plochy rovinné odstranění</t>
  </si>
  <si>
    <t>273366006</t>
  </si>
  <si>
    <t>Výztuž základových desek z betonářské oceli 10 505</t>
  </si>
  <si>
    <t>1323592244</t>
  </si>
  <si>
    <t>Výztuž základů desek z oceli 10 505 (R) nebo BSt 500</t>
  </si>
  <si>
    <t>33,983*0,15</t>
  </si>
  <si>
    <t>274313611</t>
  </si>
  <si>
    <t>Základové pásy z betonu tř. C 16/20</t>
  </si>
  <si>
    <t>-40069338</t>
  </si>
  <si>
    <t>Základy z betonu prostého pasy betonu kamenem neprokládaného tř. C 16/20</t>
  </si>
  <si>
    <t>Poznámka k položce:
podbetonování soklu</t>
  </si>
  <si>
    <t>(7,84+2,51+7,82+7,72)*(0,2*0,6)</t>
  </si>
  <si>
    <t>(19,24+9,82+3,84)*(0,2*0,6)</t>
  </si>
  <si>
    <t>(3,93+3,85+3,47)*1*0,2</t>
  </si>
  <si>
    <t>(4,32+2,48+1,8+2,72+2,72+3,5+3,57+6,05+4,11)*1,1*0,2</t>
  </si>
  <si>
    <t>(2,93+3,05)*1,1*0,2</t>
  </si>
  <si>
    <t>7,09*1,1*0,2</t>
  </si>
  <si>
    <t>(3,68+2,75+2,75)*1,1*0,2</t>
  </si>
  <si>
    <t>(2,58+2,62+3,5+3,5)*1,1*0,2</t>
  </si>
  <si>
    <t>2*(3,93+3,85+3,47)*0,35</t>
  </si>
  <si>
    <t>2*(4,32+2,48+1,8+2,72+2,72+3,5+3,57+6,05+4,11)*0,25</t>
  </si>
  <si>
    <t>2*(2,93+3,05)*0,35</t>
  </si>
  <si>
    <t>2*7,09*0,35</t>
  </si>
  <si>
    <t>2*(3,68+2,75+2,75)*0,35</t>
  </si>
  <si>
    <t>2*(2,58+2,62+3,5+3,5)*0,35</t>
  </si>
  <si>
    <t>(7,84+2,51+7,82+7,72)*0,6</t>
  </si>
  <si>
    <t>(19,24+9,82+3,84)*0,6</t>
  </si>
  <si>
    <t>279361821</t>
  </si>
  <si>
    <t>Výztuž základových zdí nosných betonářskou ocelí 10 505</t>
  </si>
  <si>
    <t>-595056163</t>
  </si>
  <si>
    <t>Výztuž základových zdí nosných svislých nebo odkloněných od svislice, rovinných nebo oblých, deskových nebo žebrových, včetně výztuže jejich žeber z betonářské oceli 10 505 (R) nebo BSt 500</t>
  </si>
  <si>
    <t>191,3*0,2*0,1</t>
  </si>
  <si>
    <t>311113132</t>
  </si>
  <si>
    <t>Nosná zeď tl do 200 mm z hladkých tvárnic ztraceného bednění včetně výplně z betonu tř. C 16/20</t>
  </si>
  <si>
    <t>830710662</t>
  </si>
  <si>
    <t>Nadzákladové zdi z tvárnic ztraceného bednění hladkých, včetně výplně z betonu třídy C 16/20, tloušťky zdiva přes 150 do 200 mm</t>
  </si>
  <si>
    <t>(23+10+3,85+2,85)*1,7</t>
  </si>
  <si>
    <t>32*0,85</t>
  </si>
  <si>
    <t>32*0,3</t>
  </si>
  <si>
    <t>(7,6+2,5+7,9+7,75)*1,7</t>
  </si>
  <si>
    <t>(2,4+1,8+3,9)*1,5</t>
  </si>
  <si>
    <t>27*0,85</t>
  </si>
  <si>
    <t>27*0,3</t>
  </si>
  <si>
    <t>311213222</t>
  </si>
  <si>
    <t>Zdivo z pravidelných kamenů na maltu, objem jednoho kamene přes 0,02m3, šířka spáry do 10 mm</t>
  </si>
  <si>
    <t>1487831496</t>
  </si>
  <si>
    <t>Zdivo nadzákladové z lomového kamene štípaného nebo ručně vybíraného na maltu z pravidelných kamenů (na vazbu) objemu 1 kusu kamene přes 0,02 m3, šířka spáry přes 4 do 10 mm</t>
  </si>
  <si>
    <t>Poznámka k položce:
včetně nášlapného kamene</t>
  </si>
  <si>
    <t>(7,84+2,51+7,82+7,72)*(0,2*0,45+0,3*0,45)</t>
  </si>
  <si>
    <t>(19,24+9,82+3,84)*(0,2*0,45+0,3*0,45)</t>
  </si>
  <si>
    <t>(2,48+1,8+3,93+3,85+2,93)*0,19*0,25</t>
  </si>
  <si>
    <t>27*0,4*0,2</t>
  </si>
  <si>
    <t>32*0,4*0,2</t>
  </si>
  <si>
    <t>348171130a</t>
  </si>
  <si>
    <t>(4,32+2,48+1,8+2,72+2,72+3,5+3,57+6,05+4,11)</t>
  </si>
  <si>
    <t>348171130b</t>
  </si>
  <si>
    <t>-1199581965</t>
  </si>
  <si>
    <t>(2,93+3,05)</t>
  </si>
  <si>
    <t>348171130c</t>
  </si>
  <si>
    <t>1195384116</t>
  </si>
  <si>
    <t>7,09</t>
  </si>
  <si>
    <t>348171130d</t>
  </si>
  <si>
    <t>1407090745</t>
  </si>
  <si>
    <t>(3,68+2,75+2,75)</t>
  </si>
  <si>
    <t>348171130e</t>
  </si>
  <si>
    <t>-897662430</t>
  </si>
  <si>
    <t>(2,58+2,62+3,5+3,5)</t>
  </si>
  <si>
    <t>348942131a</t>
  </si>
  <si>
    <t>Zábradlí dřevěné osazené na soklové zdivo z jednoho vodorovného kůlu</t>
  </si>
  <si>
    <t>-1634664693</t>
  </si>
  <si>
    <t>7,84+2,51+7,82+7,72+19,24+9,82+3,84</t>
  </si>
  <si>
    <t>348942132a</t>
  </si>
  <si>
    <t>4,29+3,82</t>
  </si>
  <si>
    <t>(7,84+7,82+15,43+23,09+2,93+7,09+3,05+3,47+6,05+4,11+3,68)*2,3</t>
  </si>
  <si>
    <t>15*2,3*0,2</t>
  </si>
  <si>
    <t>(2,51+3,57+9,82+3,68)*2,3*13/1000</t>
  </si>
  <si>
    <t>(4,32+1,8)*2,3*13/1000</t>
  </si>
  <si>
    <t>981513112</t>
  </si>
  <si>
    <t>Demolice konstrukcí objektů zděných na MC těžkou mechanizací</t>
  </si>
  <si>
    <t>1474598338</t>
  </si>
  <si>
    <t>Demolice konstrukcí objektů těžkými mechanizačními prostředky zdiva na maltu cementovou z cihel nebo tvárnic</t>
  </si>
  <si>
    <t>Poznámka k položce:
jeskyně</t>
  </si>
  <si>
    <t>37*0,7</t>
  </si>
  <si>
    <t>34*0,7</t>
  </si>
  <si>
    <t>(80,88+3,68)*1*0,2</t>
  </si>
  <si>
    <t>15,9*1*0,2</t>
  </si>
  <si>
    <t>6,12*1*0,2</t>
  </si>
  <si>
    <t>37*0,3</t>
  </si>
  <si>
    <t>34*0,3</t>
  </si>
  <si>
    <t>34,5*0,3</t>
  </si>
  <si>
    <t>251,647*29 'Přepočtené koeficientem množství</t>
  </si>
  <si>
    <t>1580669771</t>
  </si>
  <si>
    <t>712</t>
  </si>
  <si>
    <t>Povlakové krytiny</t>
  </si>
  <si>
    <t>712361705R</t>
  </si>
  <si>
    <t>Provedení povlakové krytiny střech do 10° fólií lepenou se svařovanými spoji</t>
  </si>
  <si>
    <t>-1380651758</t>
  </si>
  <si>
    <t>Provedení povlakové krytiny střech plochých do 10 st. fólií lepená se svařovanými spoji</t>
  </si>
  <si>
    <t>Poznámka k položce:
folie vodních příkopů</t>
  </si>
  <si>
    <t>68*1,8</t>
  </si>
  <si>
    <t>129*1,8</t>
  </si>
  <si>
    <t>283220090</t>
  </si>
  <si>
    <t>-1233660129</t>
  </si>
  <si>
    <t>354,6*1,02 'Přepočtené koeficientem množství</t>
  </si>
  <si>
    <t>762343811</t>
  </si>
  <si>
    <t>Demontáž bednění z prken</t>
  </si>
  <si>
    <t>1742840026</t>
  </si>
  <si>
    <t>Demontáž bednění a laťování bednění okapů a štítových říms, včetně kostry, krajnice a závětrného prkna, pevných žaluzií a bednění z dílců, z prken hrubých, hoblovaných tl. do 32 mm</t>
  </si>
  <si>
    <t>Poznámka k položce:
demontáž prken oplocení</t>
  </si>
  <si>
    <t>(4,32+1,8)*2,3</t>
  </si>
  <si>
    <t>2,4*2,4+2,6*2,5</t>
  </si>
  <si>
    <t>767995113</t>
  </si>
  <si>
    <t>Montáž atypických zámečnických konstrukcí hmotnosti do 20 kg</t>
  </si>
  <si>
    <t>1606189131</t>
  </si>
  <si>
    <t>Montáž ostatních atypických zámečnických konstrukcí hmotnosti přes 10 do 20 kg</t>
  </si>
  <si>
    <t>Poznámka k položce:
konstrukce elektrického ohradníku
včetně materiálu a kotvení a PKO</t>
  </si>
  <si>
    <t>42*8</t>
  </si>
  <si>
    <t>(3,93+3,85+3,47)*2,3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</si>
  <si>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</si>
  <si>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</si>
  <si>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</si>
  <si>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</si>
  <si>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</si>
  <si>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</si>
  <si>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</si>
  <si>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</si>
  <si>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</si>
  <si>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</si>
  <si>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</si>
  <si>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</si>
  <si>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</si>
  <si>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</si>
  <si>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</si>
  <si>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</si>
  <si>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</si>
  <si>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</si>
  <si>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</si>
  <si>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</si>
  <si>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</si>
  <si>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</si>
  <si>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</si>
  <si>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</si>
  <si>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</si>
  <si>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</si>
  <si>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</si>
  <si>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</si>
  <si>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</si>
  <si>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</si>
  <si>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</si>
  <si>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</si>
  <si>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</si>
  <si>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</si>
  <si>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</si>
  <si>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</si>
  <si>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</si>
  <si>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</si>
  <si>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</si>
  <si>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</si>
  <si>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</si>
  <si>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</si>
  <si>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</si>
  <si>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</si>
  <si>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</si>
  <si>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</si>
  <si>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</si>
  <si>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</si>
  <si>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</si>
  <si>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</si>
  <si>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</si>
  <si>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</si>
  <si>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</si>
  <si>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</si>
  <si>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</si>
  <si>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</si>
  <si>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</si>
  <si>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</si>
  <si>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</si>
  <si>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</si>
  <si>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</si>
  <si>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</si>
  <si>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</si>
  <si>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</si>
  <si>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</si>
  <si>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</si>
  <si>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</si>
  <si>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</si>
  <si>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</si>
  <si>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</si>
  <si>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</si>
  <si>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</si>
  <si>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</si>
  <si>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</si>
  <si>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</si>
  <si>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</si>
  <si>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</si>
  <si>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</si>
  <si>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</si>
  <si>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</si>
  <si>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</si>
  <si>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</si>
  <si>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</si>
  <si>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</si>
  <si>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</si>
  <si>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</si>
  <si>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</si>
  <si>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</si>
  <si>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</si>
  <si>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</si>
  <si>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</si>
  <si>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</si>
  <si>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</si>
  <si>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</si>
  <si>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</si>
  <si>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</si>
  <si>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</si>
  <si>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</si>
  <si>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</si>
  <si>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</si>
  <si>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</si>
  <si>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</si>
  <si>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</si>
  <si>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</si>
  <si>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</si>
  <si>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</si>
  <si>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</si>
  <si>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</si>
  <si>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</si>
  <si>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</si>
  <si>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</si>
  <si>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</si>
  <si>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</si>
  <si>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</si>
  <si>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</si>
  <si>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</si>
  <si>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</si>
  <si>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</si>
  <si>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</si>
  <si>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</si>
  <si>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</si>
  <si>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</si>
  <si>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</si>
  <si>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</si>
  <si>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</si>
  <si>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</si>
  <si>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</si>
  <si>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</si>
  <si>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</si>
  <si>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</si>
  <si>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</si>
  <si>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</si>
  <si>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</si>
  <si>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</si>
  <si>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</si>
  <si>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</si>
  <si>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</si>
  <si>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</si>
  <si>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</si>
  <si>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</si>
  <si>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</si>
  <si>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</si>
  <si>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</si>
  <si>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</si>
  <si>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</si>
  <si>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</si>
  <si>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</si>
  <si>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</si>
  <si>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</si>
  <si>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</si>
  <si>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</si>
  <si>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</si>
  <si>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</si>
  <si>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</si>
  <si>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</si>
  <si>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</si>
  <si>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</si>
  <si>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</si>
  <si>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</si>
  <si>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</si>
  <si>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</si>
  <si>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</si>
  <si>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</si>
  <si>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</si>
  <si>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</si>
  <si>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</si>
  <si>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Datová věta</t>
  </si>
  <si>
    <t>Typ věty</t>
  </si>
  <si>
    <t>Hodnota</t>
  </si>
  <si>
    <t>Význam</t>
  </si>
  <si>
    <t>eGSazbaDPH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</si>
  <si>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</si>
  <si>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</si>
  <si>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</si>
  <si>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</si>
  <si>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</si>
  <si>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</si>
  <si>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</si>
  <si>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</si>
  <si>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</si>
  <si>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</si>
  <si>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</si>
  <si>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</si>
  <si>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ZOO - Pavilon šelem</t>
  </si>
  <si>
    <t xml:space="preserve">Poznámka k položce:
ocelové sloupky, rámy, vybourané kce zůstávají v majetku ZOO  </t>
  </si>
  <si>
    <t>767122111R</t>
  </si>
  <si>
    <t>Dodávka a montáž zakrytí stropu s výplní z drátěné sítě</t>
  </si>
  <si>
    <t>Pavilon psovitých šelem - způsobilé výdaje</t>
  </si>
  <si>
    <t>Pavilon psovitých šelem - nezpůsobilé výdaje</t>
  </si>
  <si>
    <t>767691822</t>
  </si>
  <si>
    <t>767691823</t>
  </si>
  <si>
    <t>Vyvěšení nebo zavěšení kovových křídel vrat do 2m2</t>
  </si>
  <si>
    <t>Vyvěšení nebo zavěšení kovových křídel – ostatní práce s případným uložením a opětovným zavěšením po provedení stavebních změn vrat, plochy do 2 m2</t>
  </si>
  <si>
    <t>Vyvěšení nebo zavěšení kovových křídel vrat pře 2 m2</t>
  </si>
  <si>
    <t>Vyvěšení nebo zavěšení kovových křídel – ostatní práce s případným uložením a opětovným zavěšením po provedení stavebních změn vrat, plochy přes 2 m2</t>
  </si>
  <si>
    <t>Osazení vrat a vrátek k oplocení na ocelové sloupky do 2 m2</t>
  </si>
  <si>
    <t>Montáž vrat a vrátek k oplocení na sloupky ocelové, plochy jednotlivě do 2 m2</t>
  </si>
  <si>
    <t>Osazení vrat a vrátek k oplocení na ocelové sloupky do 4 m2</t>
  </si>
  <si>
    <t>02 - Pavilon psovitých šelem - nezpůsobilé výdaje</t>
  </si>
  <si>
    <t>Montáž vrat a vrátek k oplocení na sloupky ocelové, plochy jednotlivě do 4 m2</t>
  </si>
  <si>
    <t>348101210</t>
  </si>
  <si>
    <t>553423200R</t>
  </si>
  <si>
    <t>348101220</t>
  </si>
  <si>
    <t>553423210R</t>
  </si>
  <si>
    <t>branka 1000x2300mm</t>
  </si>
  <si>
    <t>338171123</t>
  </si>
  <si>
    <t>Osazování sloupků a vzpěr plotových</t>
  </si>
  <si>
    <t>553422640R</t>
  </si>
  <si>
    <t>sloupek plotový koncový pozinkovaný a komaxitovaný 2750/48x3,0mm</t>
  </si>
  <si>
    <t>(7,8+6+41,6+37,45+28,66+12,35+10,04+5,38+11,7)*(0,8*0,3+0,2*0,2)</t>
  </si>
  <si>
    <t>(2,12+2,06)**(0,8*0,3+0,2*0,2)</t>
  </si>
  <si>
    <t xml:space="preserve">Bednění základových konstrukcí pasů ploch rovinných </t>
  </si>
  <si>
    <t>Osazování sloupků a vzpěr plotových ocelových trubkových nebo profilovaných výšky do 2,60 m se zabetonováním (tř. C 25/30) do 0,08 m3 do připravených jamek</t>
  </si>
  <si>
    <t>sloupek plotový koncový pozinkovaný a komaxitový 2750/48x3,0 mm</t>
  </si>
  <si>
    <t>Poznámka k položce:
jedná se o vrata - VR01, VR02, VR03 A VR04 - další podrobnosti viz specifikace D.1.1.8</t>
  </si>
  <si>
    <t xml:space="preserve">Montáž vrat a vrátek k oplocení na sloupky ocelové, plochy jednotlivě přes 6 do 8 m2 - pro VR01, VR02, VR03 A VR04 </t>
  </si>
  <si>
    <t>Poznámka k položce: 
sloupky dl. 3,1m
rámová výplň z drátěného pletina (oko 20x20mm) v=2,3m
viz specifikace D.1.1.8 v dokumentaci - typ PL/21</t>
  </si>
  <si>
    <t>348171130R</t>
  </si>
  <si>
    <t>Dodávka a montáž rámového oplocení výšky do 2 m ve sklonu svahu do 15°</t>
  </si>
  <si>
    <t>Poznámka k položce:
sloupky z dubové kulatiny průměru 150mm
vodorovná výplň z 3 kulatin z odkorněného a odběleného akátu o průměru 100mm + provazová síťovina z PP oko 100x100mm,pr. lanka 4mm
patky průměr 200mm hl 800mm + ocelové kotevní prvky</t>
  </si>
  <si>
    <t>Poznámka k položce:
zakrytí výběhů 4 a 5 pozinkovanou ocelovou sítí s oky 25x25, drát min. 2,0m, vč. konstrukce nánosových lan, sloupků, kotvení, spojek a připevnění pletiva k obvodové kci oplocení výběhu</t>
  </si>
  <si>
    <t>Poznámka k položce:
ocel. sloupky v=3,1m
vrstvené bezpečnostní sklo VSG 8.8.2 čiré v ocel. rámu v=2,3m
specifikace D.1.1.8 - skleněné oplocení PL/01</t>
  </si>
  <si>
    <t xml:space="preserve">přepouštěcí vrátka 600x1000mm </t>
  </si>
  <si>
    <t xml:space="preserve">Dodávka výplně otvorů staveb - kovové posuvná vpusť o průlezu r. 600x1000 </t>
  </si>
  <si>
    <t>Poznámka k položce:
jedná se o BR03 a BR04
podorbnosti a detaily viz specifikace D.1.1.8</t>
  </si>
  <si>
    <t xml:space="preserve">Dodávka výplně otvorů staveb - kovové branka </t>
  </si>
  <si>
    <t>Poznámka k položce:
jedná se o BR01 a BR02
podorbnosti a detaily viz specifikace D.1.1.8</t>
  </si>
  <si>
    <t>02 - Pavilon psovitých šelem - způsobilé výdaje</t>
  </si>
  <si>
    <t>Poznámka k položce:
výplň z ocel. pletiva 50x50mm
čelní plocha obložen pkny vč. povhrchové úpravy - dále viz specifiakce D.1.1.8</t>
  </si>
  <si>
    <t>Dodávka a montáž rámového oplocení ve sklonu svahu do 15° - typ PL/02</t>
  </si>
  <si>
    <t>Kompletní dodávka a montáž oplocení z dílců kovových rámových, na ocelové sloupky do 15 st. sklonu svahu, výšky 2,3 m</t>
  </si>
  <si>
    <t>Poznámka k položce:
sloupky dl. 3,3m
rámová výplň z drátěného pletina (oko 50x50mm) v=2,3m
specifikace D.1.1.8</t>
  </si>
  <si>
    <t>Dodávka a montáž rámového oplocení ve sklonu svahu do 15°s prkny - typ PL/03</t>
  </si>
  <si>
    <t>Poznámka k položce:
sloupky dl. 3,3m
rámová výplň z drátěného pletina (oko 50x50mm) v=2,3m+ předvěšená prkna tl. 30mm - vizt specifikace D 1.1.8</t>
  </si>
  <si>
    <t>Dodávka a montáž rámového oplocení ve sklonu svahu do 15° s nerez. sítí - typ PL/04</t>
  </si>
  <si>
    <t>Poznámka k položce:
sloupky dl. 3,3m
rámová výplň s nerezovou sítí - AISI304, tl. lanka 2,0mm, oko 70/40mm
specifikace D.1.1.8</t>
  </si>
  <si>
    <t xml:space="preserve">Dodávka a montáž rámového oplocení ve sklonu svahu do 15° - typ PL/05 </t>
  </si>
  <si>
    <t>Poznámka k položce:
sloupky dl. 3,3m
rámová výplň z drátěného pletina (oko 50x50mm) v=2,3m
specifikace D.1.1.8 - typ oplocení PL/05</t>
  </si>
  <si>
    <t xml:space="preserve">Dodávka a montáž rámového oplocení ve sklonu svahu do 15°  - typ PL/06 </t>
  </si>
  <si>
    <t>Poznámka k položce:
sloupky dl. 3,3m
rámová výplň z drátěného pletina (oko 100x100mm) v=2,3m
specifikace D.1.1.8 - typ PL/06</t>
  </si>
  <si>
    <t>Kompletní dodávka zábradlí viz poznámka a specifikace v dokumentaci</t>
  </si>
  <si>
    <t>Poznámka k položce:
zábradlí na soklovém zdivu
madlo z odkorněného a odběleného akátu o průměru 100mm
včetně kotvení přs pozink. botky</t>
  </si>
  <si>
    <t>fólie hydroizolační bazénová - tloušťka 1,5mm</t>
  </si>
  <si>
    <t>Fólie z mPVC bazénová fólie s výztužnou vložkou s PES tkaniny  tl.1,5 mm , barevná, UV stálost,  pevnost v tahu min. 12 Mpa, tažnost 200 %, odolnost proti protrhávání min. 220N</t>
  </si>
  <si>
    <t xml:space="preserve">D+M skleněného oplocení se sklem VSG 8.8.2 délky do 3000 mm do ocel.  profilu včetně sloupků a rámu </t>
  </si>
  <si>
    <t>Poznámka k položce:
ocel. sloupky v=3,1m
vrstvené bezpečnostní sklo 2x 8mm  čiré v ocel. rámu v=2,3m
specifikace D.1.1.8 - skleněné oplocení PL/22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</si>
</sst>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11"/>
      <name val="Calibri"/>
      <family val="2"/>
    </font>
    <font>
      <sz val="8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b/>
      <sz val="9"/>
      <name val="Trebuchet MS"/>
      <family val="2"/>
    </font>
    <font>
      <sz val="12"/>
      <name val="Trebuchet MS"/>
      <family val="2"/>
    </font>
    <font>
      <b/>
      <sz val="11"/>
      <name val="Trebuchet MS"/>
      <family val="2"/>
    </font>
    <font>
      <b/>
      <sz val="8"/>
      <name val="Trebuchet MS"/>
      <family val="2"/>
    </font>
    <font>
      <sz val="7"/>
      <name val="Trebuchet MS"/>
      <family val="2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i/>
      <sz val="8"/>
      <name val="Trebuchet MS"/>
      <family val="2"/>
    </font>
    <font>
      <u/>
      <sz val="11"/>
      <color theme="10"/>
      <name val="Calibri"/>
      <family val="2"/>
    </font>
    <font>
      <sz val="8"/>
      <color rgb="FF969696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505050"/>
      <name val="Trebuchet MS"/>
      <family val="2"/>
    </font>
    <font>
      <sz val="8"/>
      <color rgb="FFFF0000"/>
      <name val="Trebuchet MS"/>
      <family val="2"/>
    </font>
    <font>
      <sz val="8"/>
      <color rgb="FFFAE682"/>
      <name val="Trebuchet MS"/>
      <family val="2"/>
    </font>
    <font>
      <sz val="8"/>
      <color rgb="FF3366FF"/>
      <name val="Trebuchet MS"/>
      <family val="2"/>
    </font>
    <font>
      <sz val="9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color rgb="FF969696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1"/>
      <color rgb="FF969696"/>
      <name val="Trebuchet MS"/>
      <family val="2"/>
    </font>
    <font>
      <b/>
      <sz val="12"/>
      <color rgb="FF800000"/>
      <name val="Trebuchet MS"/>
      <family val="2"/>
    </font>
    <font>
      <sz val="8"/>
      <color rgb="FF960000"/>
      <name val="Trebuchet MS"/>
      <family val="2"/>
    </font>
    <font>
      <i/>
      <sz val="8"/>
      <color rgb="FF0000FF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i/>
      <sz val="7"/>
      <color rgb="FF969696"/>
      <name val="Trebuchet MS"/>
      <family val="2"/>
    </font>
    <font>
      <sz val="9"/>
      <color rgb="FF000000"/>
      <name val="Trebuchet MS"/>
      <family val="2"/>
    </font>
    <font>
      <sz val="7"/>
      <color rgb="FF969696"/>
      <name val="Trebuchet MS"/>
      <family val="2"/>
    </font>
    <font>
      <b/>
      <sz val="8"/>
      <color rgb="FF969696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/>
      <right style="thin">
        <color rgb="FF000000"/>
      </right>
      <top style="dotted">
        <color rgb="FF969696"/>
      </top>
      <bottom/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14" fillId="0" borderId="0" applyAlignment="0">
      <alignment vertical="top" wrapText="1"/>
      <protection locked="0"/>
    </xf>
  </cellStyleXfs>
  <cellXfs count="469">
    <xf numFmtId="0" fontId="1" fillId="0" borderId="0" xfId="0" applyFont="1"/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6" fillId="0" borderId="0" xfId="0" applyFont="1" applyAlignme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2" borderId="0" xfId="0" applyFont="1" applyFill="1" applyAlignment="1">
      <alignment horizontal="left" vertical="center"/>
    </xf>
    <xf numFmtId="0" fontId="1" fillId="2" borderId="0" xfId="0" applyFont="1" applyFill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Border="1"/>
    <xf numFmtId="0" fontId="5" fillId="0" borderId="0" xfId="0" applyFont="1" applyBorder="1" applyAlignment="1">
      <alignment horizontal="left" vertical="center"/>
    </xf>
    <xf numFmtId="0" fontId="1" fillId="0" borderId="13" xfId="0" applyFont="1" applyBorder="1"/>
    <xf numFmtId="0" fontId="30" fillId="0" borderId="0" xfId="0" applyFont="1" applyAlignment="1">
      <alignment horizontal="left" vertical="center"/>
    </xf>
    <xf numFmtId="0" fontId="3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center"/>
    </xf>
    <xf numFmtId="0" fontId="1" fillId="0" borderId="14" xfId="0" applyFont="1" applyBorder="1"/>
    <xf numFmtId="0" fontId="1" fillId="0" borderId="1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3" fillId="0" borderId="12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13" xfId="0" applyFont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3" fillId="3" borderId="16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2" fillId="4" borderId="25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3" fillId="0" borderId="23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36" fillId="0" borderId="23" xfId="0" applyNumberFormat="1" applyFont="1" applyBorder="1" applyAlignment="1">
      <alignment vertical="center"/>
    </xf>
    <xf numFmtId="4" fontId="36" fillId="0" borderId="0" xfId="0" applyNumberFormat="1" applyFont="1" applyBorder="1" applyAlignment="1">
      <alignment vertical="center"/>
    </xf>
    <xf numFmtId="166" fontId="36" fillId="0" borderId="0" xfId="0" applyNumberFormat="1" applyFont="1" applyBorder="1" applyAlignment="1">
      <alignment vertical="center"/>
    </xf>
    <xf numFmtId="4" fontId="36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6" fillId="0" borderId="30" xfId="0" applyNumberFormat="1" applyFont="1" applyBorder="1" applyAlignment="1">
      <alignment vertical="center"/>
    </xf>
    <xf numFmtId="4" fontId="36" fillId="0" borderId="31" xfId="0" applyNumberFormat="1" applyFont="1" applyBorder="1" applyAlignment="1">
      <alignment vertical="center"/>
    </xf>
    <xf numFmtId="166" fontId="36" fillId="0" borderId="31" xfId="0" applyNumberFormat="1" applyFont="1" applyBorder="1" applyAlignment="1">
      <alignment vertical="center"/>
    </xf>
    <xf numFmtId="4" fontId="36" fillId="0" borderId="32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33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32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4" fontId="23" fillId="0" borderId="0" xfId="0" applyNumberFormat="1" applyFont="1" applyBorder="1" applyAlignment="1">
      <alignment horizontal="right" vertical="center"/>
    </xf>
    <xf numFmtId="0" fontId="1" fillId="4" borderId="0" xfId="0" applyFont="1" applyFill="1" applyBorder="1" applyAlignment="1">
      <alignment vertical="center"/>
    </xf>
    <xf numFmtId="0" fontId="3" fillId="4" borderId="16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center" vertical="center"/>
    </xf>
    <xf numFmtId="4" fontId="3" fillId="4" borderId="17" xfId="0" applyNumberFormat="1" applyFont="1" applyFill="1" applyBorder="1" applyAlignment="1">
      <alignment vertical="center"/>
    </xf>
    <xf numFmtId="0" fontId="1" fillId="4" borderId="34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right" vertical="center"/>
    </xf>
    <xf numFmtId="0" fontId="1" fillId="4" borderId="13" xfId="0" applyFont="1" applyFill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24" fillId="0" borderId="12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31" xfId="0" applyFont="1" applyBorder="1" applyAlignment="1">
      <alignment horizontal="left" vertical="center"/>
    </xf>
    <xf numFmtId="0" fontId="24" fillId="0" borderId="31" xfId="0" applyFont="1" applyBorder="1" applyAlignment="1">
      <alignment vertical="center"/>
    </xf>
    <xf numFmtId="4" fontId="24" fillId="0" borderId="31" xfId="0" applyNumberFormat="1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5" fillId="0" borderId="12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31" xfId="0" applyFont="1" applyBorder="1" applyAlignment="1">
      <alignment horizontal="left" vertical="center"/>
    </xf>
    <xf numFmtId="0" fontId="25" fillId="0" borderId="31" xfId="0" applyFont="1" applyBorder="1" applyAlignment="1">
      <alignment vertical="center"/>
    </xf>
    <xf numFmtId="4" fontId="25" fillId="0" borderId="31" xfId="0" applyNumberFormat="1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166" fontId="38" fillId="0" borderId="21" xfId="0" applyNumberFormat="1" applyFont="1" applyBorder="1" applyAlignment="1"/>
    <xf numFmtId="166" fontId="38" fillId="0" borderId="22" xfId="0" applyNumberFormat="1" applyFont="1" applyBorder="1" applyAlignment="1"/>
    <xf numFmtId="4" fontId="10" fillId="0" borderId="0" xfId="0" applyNumberFormat="1" applyFont="1" applyAlignment="1">
      <alignment vertical="center"/>
    </xf>
    <xf numFmtId="0" fontId="26" fillId="0" borderId="12" xfId="0" applyFont="1" applyBorder="1" applyAlignment="1"/>
    <xf numFmtId="0" fontId="26" fillId="0" borderId="0" xfId="0" applyFont="1" applyAlignment="1">
      <alignment horizontal="left"/>
    </xf>
    <xf numFmtId="0" fontId="26" fillId="0" borderId="23" xfId="0" applyFont="1" applyBorder="1" applyAlignment="1"/>
    <xf numFmtId="0" fontId="26" fillId="0" borderId="0" xfId="0" applyFont="1" applyBorder="1" applyAlignment="1"/>
    <xf numFmtId="166" fontId="26" fillId="0" borderId="0" xfId="0" applyNumberFormat="1" applyFont="1" applyBorder="1" applyAlignment="1"/>
    <xf numFmtId="166" fontId="26" fillId="0" borderId="24" xfId="0" applyNumberFormat="1" applyFont="1" applyBorder="1" applyAlignment="1"/>
    <xf numFmtId="0" fontId="26" fillId="0" borderId="0" xfId="0" applyFont="1" applyAlignment="1">
      <alignment horizontal="center"/>
    </xf>
    <xf numFmtId="4" fontId="26" fillId="0" borderId="0" xfId="0" applyNumberFormat="1" applyFont="1" applyAlignment="1">
      <alignment vertical="center"/>
    </xf>
    <xf numFmtId="4" fontId="1" fillId="0" borderId="35" xfId="0" applyNumberFormat="1" applyFont="1" applyBorder="1" applyAlignment="1" applyProtection="1">
      <alignment vertical="center"/>
      <protection locked="0"/>
    </xf>
    <xf numFmtId="0" fontId="23" fillId="0" borderId="35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2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27" fillId="0" borderId="12" xfId="0" applyFont="1" applyBorder="1" applyAlignment="1">
      <alignment vertical="center"/>
    </xf>
    <xf numFmtId="0" fontId="27" fillId="0" borderId="23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12" xfId="0" applyFont="1" applyBorder="1" applyAlignment="1">
      <alignment vertical="center"/>
    </xf>
    <xf numFmtId="0" fontId="28" fillId="0" borderId="23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24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39" fillId="0" borderId="12" xfId="0" applyFont="1" applyBorder="1" applyAlignment="1">
      <alignment vertical="center"/>
    </xf>
    <xf numFmtId="0" fontId="39" fillId="0" borderId="35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0" xfId="0" applyFont="1" applyAlignment="1"/>
    <xf numFmtId="0" fontId="22" fillId="2" borderId="0" xfId="1" applyFill="1"/>
    <xf numFmtId="0" fontId="40" fillId="0" borderId="0" xfId="1" applyFont="1" applyAlignment="1">
      <alignment horizontal="center" vertical="center"/>
    </xf>
    <xf numFmtId="0" fontId="29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41" fillId="2" borderId="0" xfId="0" applyFont="1" applyFill="1" applyAlignment="1" applyProtection="1">
      <alignment horizontal="left" vertical="center"/>
    </xf>
    <xf numFmtId="0" fontId="42" fillId="2" borderId="0" xfId="1" applyFont="1" applyFill="1" applyAlignment="1" applyProtection="1">
      <alignment vertical="center"/>
    </xf>
    <xf numFmtId="0" fontId="1" fillId="2" borderId="0" xfId="0" applyFont="1" applyFill="1" applyProtection="1"/>
    <xf numFmtId="0" fontId="22" fillId="2" borderId="0" xfId="1" applyFill="1" applyProtection="1"/>
    <xf numFmtId="0" fontId="14" fillId="0" borderId="0" xfId="2" applyAlignment="1">
      <alignment vertical="top"/>
      <protection locked="0"/>
    </xf>
    <xf numFmtId="0" fontId="12" fillId="0" borderId="1" xfId="2" applyFont="1" applyBorder="1" applyAlignment="1">
      <alignment vertical="center" wrapText="1"/>
      <protection locked="0"/>
    </xf>
    <xf numFmtId="0" fontId="12" fillId="0" borderId="2" xfId="2" applyFont="1" applyBorder="1" applyAlignment="1">
      <alignment vertical="center" wrapText="1"/>
      <protection locked="0"/>
    </xf>
    <xf numFmtId="0" fontId="12" fillId="0" borderId="3" xfId="2" applyFont="1" applyBorder="1" applyAlignment="1">
      <alignment vertical="center" wrapText="1"/>
      <protection locked="0"/>
    </xf>
    <xf numFmtId="0" fontId="12" fillId="0" borderId="4" xfId="2" applyFont="1" applyBorder="1" applyAlignment="1">
      <alignment horizontal="center" vertical="center" wrapText="1"/>
      <protection locked="0"/>
    </xf>
    <xf numFmtId="0" fontId="12" fillId="0" borderId="5" xfId="2" applyFont="1" applyBorder="1" applyAlignment="1">
      <alignment horizontal="center" vertical="center" wrapText="1"/>
      <protection locked="0"/>
    </xf>
    <xf numFmtId="0" fontId="14" fillId="0" borderId="0" xfId="2" applyAlignment="1">
      <alignment horizontal="center" vertical="center"/>
      <protection locked="0"/>
    </xf>
    <xf numFmtId="0" fontId="12" fillId="0" borderId="4" xfId="2" applyFont="1" applyBorder="1" applyAlignment="1">
      <alignment vertical="center" wrapText="1"/>
      <protection locked="0"/>
    </xf>
    <xf numFmtId="0" fontId="12" fillId="0" borderId="5" xfId="2" applyFont="1" applyBorder="1" applyAlignment="1">
      <alignment vertical="center" wrapText="1"/>
      <protection locked="0"/>
    </xf>
    <xf numFmtId="0" fontId="16" fillId="0" borderId="0" xfId="2" applyFont="1" applyBorder="1" applyAlignment="1">
      <alignment horizontal="left" vertical="center" wrapText="1"/>
      <protection locked="0"/>
    </xf>
    <xf numFmtId="0" fontId="17" fillId="0" borderId="0" xfId="2" applyFont="1" applyBorder="1" applyAlignment="1">
      <alignment horizontal="left" vertical="center" wrapText="1"/>
      <protection locked="0"/>
    </xf>
    <xf numFmtId="0" fontId="17" fillId="0" borderId="4" xfId="2" applyFont="1" applyBorder="1" applyAlignment="1">
      <alignment vertical="center" wrapText="1"/>
      <protection locked="0"/>
    </xf>
    <xf numFmtId="0" fontId="17" fillId="0" borderId="0" xfId="2" applyFont="1" applyBorder="1" applyAlignment="1">
      <alignment vertical="center" wrapText="1"/>
      <protection locked="0"/>
    </xf>
    <xf numFmtId="0" fontId="17" fillId="0" borderId="0" xfId="2" applyFont="1" applyBorder="1" applyAlignment="1">
      <alignment vertical="center"/>
      <protection locked="0"/>
    </xf>
    <xf numFmtId="0" fontId="17" fillId="0" borderId="0" xfId="2" applyFont="1" applyBorder="1" applyAlignment="1">
      <alignment horizontal="left" vertical="center"/>
      <protection locked="0"/>
    </xf>
    <xf numFmtId="49" fontId="17" fillId="0" borderId="0" xfId="2" applyNumberFormat="1" applyFont="1" applyBorder="1" applyAlignment="1">
      <alignment vertical="center" wrapText="1"/>
      <protection locked="0"/>
    </xf>
    <xf numFmtId="0" fontId="12" fillId="0" borderId="6" xfId="2" applyFont="1" applyBorder="1" applyAlignment="1">
      <alignment vertical="center" wrapText="1"/>
      <protection locked="0"/>
    </xf>
    <xf numFmtId="0" fontId="13" fillId="0" borderId="7" xfId="2" applyFont="1" applyBorder="1" applyAlignment="1">
      <alignment vertical="center" wrapText="1"/>
      <protection locked="0"/>
    </xf>
    <xf numFmtId="0" fontId="12" fillId="0" borderId="8" xfId="2" applyFont="1" applyBorder="1" applyAlignment="1">
      <alignment vertical="center" wrapText="1"/>
      <protection locked="0"/>
    </xf>
    <xf numFmtId="0" fontId="12" fillId="0" borderId="0" xfId="2" applyFont="1" applyBorder="1" applyAlignment="1">
      <alignment vertical="top"/>
      <protection locked="0"/>
    </xf>
    <xf numFmtId="0" fontId="12" fillId="0" borderId="0" xfId="2" applyFont="1" applyAlignment="1">
      <alignment vertical="top"/>
      <protection locked="0"/>
    </xf>
    <xf numFmtId="0" fontId="12" fillId="0" borderId="1" xfId="2" applyFont="1" applyBorder="1" applyAlignment="1">
      <alignment horizontal="left" vertical="center"/>
      <protection locked="0"/>
    </xf>
    <xf numFmtId="0" fontId="12" fillId="0" borderId="2" xfId="2" applyFont="1" applyBorder="1" applyAlignment="1">
      <alignment horizontal="left" vertical="center"/>
      <protection locked="0"/>
    </xf>
    <xf numFmtId="0" fontId="12" fillId="0" borderId="3" xfId="2" applyFont="1" applyBorder="1" applyAlignment="1">
      <alignment horizontal="left" vertical="center"/>
      <protection locked="0"/>
    </xf>
    <xf numFmtId="0" fontId="12" fillId="0" borderId="4" xfId="2" applyFont="1" applyBorder="1" applyAlignment="1">
      <alignment horizontal="left" vertical="center"/>
      <protection locked="0"/>
    </xf>
    <xf numFmtId="0" fontId="12" fillId="0" borderId="5" xfId="2" applyFont="1" applyBorder="1" applyAlignment="1">
      <alignment horizontal="left" vertical="center"/>
      <protection locked="0"/>
    </xf>
    <xf numFmtId="0" fontId="16" fillId="0" borderId="0" xfId="2" applyFont="1" applyBorder="1" applyAlignment="1">
      <alignment horizontal="left" vertical="center"/>
      <protection locked="0"/>
    </xf>
    <xf numFmtId="0" fontId="20" fillId="0" borderId="0" xfId="2" applyFont="1" applyAlignment="1">
      <alignment horizontal="left" vertical="center"/>
      <protection locked="0"/>
    </xf>
    <xf numFmtId="0" fontId="16" fillId="0" borderId="7" xfId="2" applyFont="1" applyBorder="1" applyAlignment="1">
      <alignment horizontal="left" vertical="center"/>
      <protection locked="0"/>
    </xf>
    <xf numFmtId="0" fontId="16" fillId="0" borderId="7" xfId="2" applyFont="1" applyBorder="1" applyAlignment="1">
      <alignment horizontal="center" vertical="center"/>
      <protection locked="0"/>
    </xf>
    <xf numFmtId="0" fontId="20" fillId="0" borderId="7" xfId="2" applyFont="1" applyBorder="1" applyAlignment="1">
      <alignment horizontal="left" vertical="center"/>
      <protection locked="0"/>
    </xf>
    <xf numFmtId="0" fontId="19" fillId="0" borderId="0" xfId="2" applyFont="1" applyBorder="1" applyAlignment="1">
      <alignment horizontal="left" vertical="center"/>
      <protection locked="0"/>
    </xf>
    <xf numFmtId="0" fontId="17" fillId="0" borderId="0" xfId="2" applyFont="1" applyAlignment="1">
      <alignment horizontal="left" vertical="center"/>
      <protection locked="0"/>
    </xf>
    <xf numFmtId="0" fontId="17" fillId="0" borderId="0" xfId="2" applyFont="1" applyBorder="1" applyAlignment="1">
      <alignment horizontal="center" vertical="center"/>
      <protection locked="0"/>
    </xf>
    <xf numFmtId="0" fontId="17" fillId="0" borderId="4" xfId="2" applyFont="1" applyBorder="1" applyAlignment="1">
      <alignment horizontal="left" vertical="center"/>
      <protection locked="0"/>
    </xf>
    <xf numFmtId="0" fontId="17" fillId="0" borderId="0" xfId="2" applyFont="1" applyFill="1" applyBorder="1" applyAlignment="1">
      <alignment horizontal="left" vertical="center"/>
      <protection locked="0"/>
    </xf>
    <xf numFmtId="0" fontId="17" fillId="0" borderId="0" xfId="2" applyFont="1" applyFill="1" applyBorder="1" applyAlignment="1">
      <alignment horizontal="center" vertical="center"/>
      <protection locked="0"/>
    </xf>
    <xf numFmtId="0" fontId="12" fillId="0" borderId="6" xfId="2" applyFont="1" applyBorder="1" applyAlignment="1">
      <alignment horizontal="left" vertical="center"/>
      <protection locked="0"/>
    </xf>
    <xf numFmtId="0" fontId="13" fillId="0" borderId="7" xfId="2" applyFont="1" applyBorder="1" applyAlignment="1">
      <alignment horizontal="left" vertical="center"/>
      <protection locked="0"/>
    </xf>
    <xf numFmtId="0" fontId="12" fillId="0" borderId="8" xfId="2" applyFont="1" applyBorder="1" applyAlignment="1">
      <alignment horizontal="left" vertical="center"/>
      <protection locked="0"/>
    </xf>
    <xf numFmtId="0" fontId="12" fillId="0" borderId="0" xfId="2" applyFont="1" applyBorder="1" applyAlignment="1">
      <alignment horizontal="left" vertical="center"/>
      <protection locked="0"/>
    </xf>
    <xf numFmtId="0" fontId="13" fillId="0" borderId="0" xfId="2" applyFont="1" applyBorder="1" applyAlignment="1">
      <alignment horizontal="left" vertical="center"/>
      <protection locked="0"/>
    </xf>
    <xf numFmtId="0" fontId="20" fillId="0" borderId="0" xfId="2" applyFont="1" applyBorder="1" applyAlignment="1">
      <alignment horizontal="left" vertical="center"/>
      <protection locked="0"/>
    </xf>
    <xf numFmtId="0" fontId="17" fillId="0" borderId="7" xfId="2" applyFont="1" applyBorder="1" applyAlignment="1">
      <alignment horizontal="left" vertical="center"/>
      <protection locked="0"/>
    </xf>
    <xf numFmtId="0" fontId="12" fillId="0" borderId="0" xfId="2" applyFont="1" applyBorder="1" applyAlignment="1">
      <alignment horizontal="left" vertical="center" wrapText="1"/>
      <protection locked="0"/>
    </xf>
    <xf numFmtId="0" fontId="17" fillId="0" borderId="0" xfId="2" applyFont="1" applyBorder="1" applyAlignment="1">
      <alignment horizontal="center" vertical="center" wrapText="1"/>
      <protection locked="0"/>
    </xf>
    <xf numFmtId="0" fontId="12" fillId="0" borderId="1" xfId="2" applyFont="1" applyBorder="1" applyAlignment="1">
      <alignment horizontal="left" vertical="center" wrapText="1"/>
      <protection locked="0"/>
    </xf>
    <xf numFmtId="0" fontId="12" fillId="0" borderId="2" xfId="2" applyFont="1" applyBorder="1" applyAlignment="1">
      <alignment horizontal="left" vertical="center" wrapText="1"/>
      <protection locked="0"/>
    </xf>
    <xf numFmtId="0" fontId="12" fillId="0" borderId="3" xfId="2" applyFont="1" applyBorder="1" applyAlignment="1">
      <alignment horizontal="left" vertical="center" wrapText="1"/>
      <protection locked="0"/>
    </xf>
    <xf numFmtId="0" fontId="12" fillId="0" borderId="4" xfId="2" applyFont="1" applyBorder="1" applyAlignment="1">
      <alignment horizontal="left" vertical="center" wrapText="1"/>
      <protection locked="0"/>
    </xf>
    <xf numFmtId="0" fontId="12" fillId="0" borderId="5" xfId="2" applyFont="1" applyBorder="1" applyAlignment="1">
      <alignment horizontal="left" vertical="center" wrapText="1"/>
      <protection locked="0"/>
    </xf>
    <xf numFmtId="0" fontId="20" fillId="0" borderId="4" xfId="2" applyFont="1" applyBorder="1" applyAlignment="1">
      <alignment horizontal="left" vertical="center" wrapText="1"/>
      <protection locked="0"/>
    </xf>
    <xf numFmtId="0" fontId="20" fillId="0" borderId="5" xfId="2" applyFont="1" applyBorder="1" applyAlignment="1">
      <alignment horizontal="left" vertical="center" wrapText="1"/>
      <protection locked="0"/>
    </xf>
    <xf numFmtId="0" fontId="17" fillId="0" borderId="4" xfId="2" applyFont="1" applyBorder="1" applyAlignment="1">
      <alignment horizontal="left" vertical="center" wrapText="1"/>
      <protection locked="0"/>
    </xf>
    <xf numFmtId="0" fontId="17" fillId="0" borderId="5" xfId="2" applyFont="1" applyBorder="1" applyAlignment="1">
      <alignment horizontal="left" vertical="center" wrapText="1"/>
      <protection locked="0"/>
    </xf>
    <xf numFmtId="0" fontId="17" fillId="0" borderId="5" xfId="2" applyFont="1" applyBorder="1" applyAlignment="1">
      <alignment horizontal="left" vertical="center"/>
      <protection locked="0"/>
    </xf>
    <xf numFmtId="0" fontId="17" fillId="0" borderId="6" xfId="2" applyFont="1" applyBorder="1" applyAlignment="1">
      <alignment horizontal="left" vertical="center" wrapText="1"/>
      <protection locked="0"/>
    </xf>
    <xf numFmtId="0" fontId="17" fillId="0" borderId="7" xfId="2" applyFont="1" applyBorder="1" applyAlignment="1">
      <alignment horizontal="left" vertical="center" wrapText="1"/>
      <protection locked="0"/>
    </xf>
    <xf numFmtId="0" fontId="17" fillId="0" borderId="8" xfId="2" applyFont="1" applyBorder="1" applyAlignment="1">
      <alignment horizontal="left" vertical="center" wrapText="1"/>
      <protection locked="0"/>
    </xf>
    <xf numFmtId="0" fontId="17" fillId="0" borderId="0" xfId="2" applyFont="1" applyBorder="1" applyAlignment="1">
      <alignment horizontal="left" vertical="top"/>
      <protection locked="0"/>
    </xf>
    <xf numFmtId="0" fontId="17" fillId="0" borderId="0" xfId="2" applyFont="1" applyBorder="1" applyAlignment="1">
      <alignment horizontal="center" vertical="top"/>
      <protection locked="0"/>
    </xf>
    <xf numFmtId="0" fontId="17" fillId="0" borderId="6" xfId="2" applyFont="1" applyBorder="1" applyAlignment="1">
      <alignment horizontal="left" vertical="center"/>
      <protection locked="0"/>
    </xf>
    <xf numFmtId="0" fontId="17" fillId="0" borderId="8" xfId="2" applyFont="1" applyBorder="1" applyAlignment="1">
      <alignment horizontal="left" vertical="center"/>
      <protection locked="0"/>
    </xf>
    <xf numFmtId="0" fontId="20" fillId="0" borderId="0" xfId="2" applyFont="1" applyAlignment="1">
      <alignment vertical="center"/>
      <protection locked="0"/>
    </xf>
    <xf numFmtId="0" fontId="16" fillId="0" borderId="0" xfId="2" applyFont="1" applyBorder="1" applyAlignment="1">
      <alignment vertical="center"/>
      <protection locked="0"/>
    </xf>
    <xf numFmtId="0" fontId="20" fillId="0" borderId="7" xfId="2" applyFont="1" applyBorder="1" applyAlignment="1">
      <alignment vertical="center"/>
      <protection locked="0"/>
    </xf>
    <xf numFmtId="0" fontId="16" fillId="0" borderId="7" xfId="2" applyFont="1" applyBorder="1" applyAlignment="1">
      <alignment vertical="center"/>
      <protection locked="0"/>
    </xf>
    <xf numFmtId="0" fontId="14" fillId="0" borderId="0" xfId="2" applyBorder="1" applyAlignment="1">
      <alignment vertical="top"/>
      <protection locked="0"/>
    </xf>
    <xf numFmtId="49" fontId="17" fillId="0" borderId="0" xfId="2" applyNumberFormat="1" applyFont="1" applyBorder="1" applyAlignment="1">
      <alignment horizontal="left" vertical="center"/>
      <protection locked="0"/>
    </xf>
    <xf numFmtId="0" fontId="14" fillId="0" borderId="7" xfId="2" applyBorder="1" applyAlignment="1">
      <alignment vertical="top"/>
      <protection locked="0"/>
    </xf>
    <xf numFmtId="0" fontId="17" fillId="0" borderId="2" xfId="2" applyFont="1" applyBorder="1" applyAlignment="1">
      <alignment horizontal="left" vertical="center" wrapText="1"/>
      <protection locked="0"/>
    </xf>
    <xf numFmtId="0" fontId="17" fillId="0" borderId="2" xfId="2" applyFont="1" applyBorder="1" applyAlignment="1">
      <alignment horizontal="left" vertical="center"/>
      <protection locked="0"/>
    </xf>
    <xf numFmtId="0" fontId="17" fillId="0" borderId="2" xfId="2" applyFont="1" applyBorder="1" applyAlignment="1">
      <alignment horizontal="center" vertical="center"/>
      <protection locked="0"/>
    </xf>
    <xf numFmtId="0" fontId="16" fillId="0" borderId="7" xfId="2" applyFont="1" applyBorder="1" applyAlignment="1">
      <alignment horizontal="left"/>
      <protection locked="0"/>
    </xf>
    <xf numFmtId="0" fontId="20" fillId="0" borderId="7" xfId="2" applyFont="1" applyBorder="1" applyAlignment="1">
      <protection locked="0"/>
    </xf>
    <xf numFmtId="0" fontId="12" fillId="0" borderId="4" xfId="2" applyFont="1" applyBorder="1" applyAlignment="1">
      <alignment vertical="top"/>
      <protection locked="0"/>
    </xf>
    <xf numFmtId="0" fontId="12" fillId="0" borderId="5" xfId="2" applyFont="1" applyBorder="1" applyAlignment="1">
      <alignment vertical="top"/>
      <protection locked="0"/>
    </xf>
    <xf numFmtId="0" fontId="12" fillId="0" borderId="0" xfId="2" applyFont="1" applyBorder="1" applyAlignment="1">
      <alignment horizontal="center" vertical="center"/>
      <protection locked="0"/>
    </xf>
    <xf numFmtId="0" fontId="12" fillId="0" borderId="0" xfId="2" applyFont="1" applyBorder="1" applyAlignment="1">
      <alignment horizontal="left" vertical="top"/>
      <protection locked="0"/>
    </xf>
    <xf numFmtId="0" fontId="12" fillId="0" borderId="6" xfId="2" applyFont="1" applyBorder="1" applyAlignment="1">
      <alignment vertical="top"/>
      <protection locked="0"/>
    </xf>
    <xf numFmtId="0" fontId="12" fillId="0" borderId="7" xfId="2" applyFont="1" applyBorder="1" applyAlignment="1">
      <alignment vertical="top"/>
      <protection locked="0"/>
    </xf>
    <xf numFmtId="0" fontId="12" fillId="0" borderId="8" xfId="2" applyFont="1" applyBorder="1" applyAlignment="1">
      <alignment vertical="top"/>
      <protection locked="0"/>
    </xf>
    <xf numFmtId="0" fontId="35" fillId="0" borderId="0" xfId="0" applyFont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0" fontId="42" fillId="2" borderId="0" xfId="1" applyFont="1" applyFill="1" applyAlignment="1" applyProtection="1">
      <alignment vertical="center"/>
    </xf>
    <xf numFmtId="0" fontId="43" fillId="0" borderId="0" xfId="0" applyFont="1" applyFill="1" applyAlignment="1" applyProtection="1">
      <alignment vertical="center" wrapText="1"/>
    </xf>
    <xf numFmtId="0" fontId="1" fillId="0" borderId="35" xfId="0" applyFont="1" applyFill="1" applyBorder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left" vertical="center" wrapText="1"/>
    </xf>
    <xf numFmtId="0" fontId="43" fillId="0" borderId="0" xfId="0" applyFont="1" applyAlignment="1" applyProtection="1">
      <alignment vertical="center" wrapText="1"/>
    </xf>
    <xf numFmtId="0" fontId="39" fillId="0" borderId="35" xfId="0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4" fontId="1" fillId="5" borderId="35" xfId="0" applyNumberFormat="1" applyFont="1" applyFill="1" applyBorder="1" applyAlignment="1" applyProtection="1">
      <alignment vertical="center"/>
      <protection locked="0"/>
    </xf>
    <xf numFmtId="4" fontId="39" fillId="5" borderId="3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2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" fillId="0" borderId="12" xfId="0" applyFont="1" applyBorder="1" applyAlignment="1" applyProtection="1">
      <alignment horizontal="center" vertical="center" wrapText="1"/>
    </xf>
    <xf numFmtId="0" fontId="2" fillId="4" borderId="26" xfId="0" applyFont="1" applyFill="1" applyBorder="1" applyAlignment="1" applyProtection="1">
      <alignment horizontal="center" vertical="center" wrapText="1"/>
    </xf>
    <xf numFmtId="0" fontId="2" fillId="4" borderId="27" xfId="0" applyFont="1" applyFill="1" applyBorder="1" applyAlignment="1" applyProtection="1">
      <alignment horizontal="center" vertical="center" wrapText="1"/>
    </xf>
    <xf numFmtId="0" fontId="44" fillId="4" borderId="27" xfId="0" applyFont="1" applyFill="1" applyBorder="1" applyAlignment="1" applyProtection="1">
      <alignment horizontal="center" vertical="center" wrapText="1"/>
    </xf>
    <xf numFmtId="0" fontId="2" fillId="4" borderId="28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horizontal="left" vertical="center"/>
    </xf>
    <xf numFmtId="4" fontId="32" fillId="0" borderId="0" xfId="0" applyNumberFormat="1" applyFont="1" applyAlignment="1" applyProtection="1"/>
    <xf numFmtId="0" fontId="26" fillId="0" borderId="12" xfId="0" applyFont="1" applyBorder="1" applyAlignment="1" applyProtection="1"/>
    <xf numFmtId="0" fontId="26" fillId="0" borderId="0" xfId="0" applyFont="1" applyAlignment="1" applyProtection="1"/>
    <xf numFmtId="0" fontId="26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6" fillId="0" borderId="0" xfId="0" applyFont="1" applyBorder="1" applyAlignment="1" applyProtection="1">
      <alignment horizontal="left"/>
    </xf>
    <xf numFmtId="0" fontId="25" fillId="0" borderId="0" xfId="0" applyFont="1" applyBorder="1" applyAlignment="1" applyProtection="1">
      <alignment horizontal="left"/>
    </xf>
    <xf numFmtId="4" fontId="25" fillId="0" borderId="0" xfId="0" applyNumberFormat="1" applyFont="1" applyBorder="1" applyAlignment="1" applyProtection="1"/>
    <xf numFmtId="0" fontId="1" fillId="0" borderId="35" xfId="0" applyFont="1" applyBorder="1" applyAlignment="1" applyProtection="1">
      <alignment horizontal="center" vertical="center"/>
    </xf>
    <xf numFmtId="49" fontId="1" fillId="0" borderId="35" xfId="0" applyNumberFormat="1" applyFont="1" applyBorder="1" applyAlignment="1" applyProtection="1">
      <alignment horizontal="left" vertical="center" wrapText="1"/>
    </xf>
    <xf numFmtId="0" fontId="1" fillId="0" borderId="35" xfId="0" applyFont="1" applyBorder="1" applyAlignment="1" applyProtection="1">
      <alignment horizontal="left" vertical="center" wrapText="1"/>
    </xf>
    <xf numFmtId="0" fontId="1" fillId="0" borderId="35" xfId="0" applyFont="1" applyBorder="1" applyAlignment="1" applyProtection="1">
      <alignment horizontal="center" vertical="center" wrapText="1"/>
    </xf>
    <xf numFmtId="167" fontId="1" fillId="0" borderId="35" xfId="0" applyNumberFormat="1" applyFont="1" applyBorder="1" applyAlignment="1" applyProtection="1">
      <alignment vertical="center"/>
    </xf>
    <xf numFmtId="4" fontId="1" fillId="5" borderId="35" xfId="0" applyNumberFormat="1" applyFont="1" applyFill="1" applyBorder="1" applyAlignment="1" applyProtection="1">
      <alignment vertical="center"/>
    </xf>
    <xf numFmtId="4" fontId="1" fillId="0" borderId="35" xfId="0" applyNumberFormat="1" applyFont="1" applyBorder="1" applyAlignment="1" applyProtection="1">
      <alignment vertical="center"/>
    </xf>
    <xf numFmtId="0" fontId="45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0" fontId="27" fillId="0" borderId="12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167" fontId="27" fillId="0" borderId="0" xfId="0" applyNumberFormat="1" applyFont="1" applyAlignment="1" applyProtection="1">
      <alignment vertical="center"/>
    </xf>
    <xf numFmtId="0" fontId="28" fillId="0" borderId="12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left" vertical="center" wrapText="1"/>
    </xf>
    <xf numFmtId="167" fontId="28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vertical="center" wrapText="1"/>
    </xf>
    <xf numFmtId="167" fontId="27" fillId="0" borderId="0" xfId="0" applyNumberFormat="1" applyFont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167" fontId="28" fillId="0" borderId="0" xfId="0" applyNumberFormat="1" applyFont="1" applyAlignment="1" applyProtection="1">
      <alignment vertical="center"/>
    </xf>
    <xf numFmtId="0" fontId="43" fillId="0" borderId="0" xfId="0" applyFont="1" applyBorder="1" applyAlignment="1" applyProtection="1">
      <alignment vertical="center" wrapText="1"/>
    </xf>
    <xf numFmtId="0" fontId="39" fillId="0" borderId="35" xfId="0" applyFont="1" applyBorder="1" applyAlignment="1" applyProtection="1">
      <alignment horizontal="center" vertical="center"/>
    </xf>
    <xf numFmtId="49" fontId="39" fillId="0" borderId="35" xfId="0" applyNumberFormat="1" applyFont="1" applyBorder="1" applyAlignment="1" applyProtection="1">
      <alignment horizontal="left" vertical="center" wrapText="1"/>
    </xf>
    <xf numFmtId="0" fontId="39" fillId="0" borderId="35" xfId="0" applyFont="1" applyBorder="1" applyAlignment="1" applyProtection="1">
      <alignment horizontal="center" vertical="center" wrapText="1"/>
    </xf>
    <xf numFmtId="167" fontId="39" fillId="0" borderId="35" xfId="0" applyNumberFormat="1" applyFont="1" applyBorder="1" applyAlignment="1" applyProtection="1">
      <alignment vertical="center"/>
    </xf>
    <xf numFmtId="4" fontId="39" fillId="5" borderId="35" xfId="0" applyNumberFormat="1" applyFont="1" applyFill="1" applyBorder="1" applyAlignment="1" applyProtection="1">
      <alignment vertical="center"/>
    </xf>
    <xf numFmtId="4" fontId="39" fillId="0" borderId="35" xfId="0" applyNumberFormat="1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left" vertical="center"/>
    </xf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Protection="1"/>
    <xf numFmtId="0" fontId="1" fillId="0" borderId="0" xfId="0" applyFont="1" applyBorder="1" applyProtection="1"/>
    <xf numFmtId="0" fontId="5" fillId="0" borderId="0" xfId="0" applyFont="1" applyBorder="1" applyAlignment="1" applyProtection="1">
      <alignment horizontal="left" vertical="center"/>
    </xf>
    <xf numFmtId="0" fontId="1" fillId="0" borderId="13" xfId="0" applyFont="1" applyBorder="1" applyProtection="1"/>
    <xf numFmtId="0" fontId="3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1" fillId="0" borderId="13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1" fillId="0" borderId="21" xfId="0" applyFont="1" applyBorder="1" applyAlignment="1" applyProtection="1">
      <alignment vertical="center"/>
    </xf>
    <xf numFmtId="0" fontId="1" fillId="0" borderId="33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32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16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/>
    </xf>
    <xf numFmtId="0" fontId="3" fillId="4" borderId="16" xfId="0" applyFont="1" applyFill="1" applyBorder="1" applyAlignment="1" applyProtection="1">
      <alignment horizontal="left" vertical="center"/>
    </xf>
    <xf numFmtId="0" fontId="1" fillId="4" borderId="17" xfId="0" applyFont="1" applyFill="1" applyBorder="1" applyAlignment="1" applyProtection="1">
      <alignment vertical="center"/>
    </xf>
    <xf numFmtId="0" fontId="3" fillId="4" borderId="17" xfId="0" applyFont="1" applyFill="1" applyBorder="1" applyAlignment="1" applyProtection="1">
      <alignment horizontal="right" vertical="center"/>
    </xf>
    <xf numFmtId="0" fontId="3" fillId="4" borderId="17" xfId="0" applyFont="1" applyFill="1" applyBorder="1" applyAlignment="1" applyProtection="1">
      <alignment horizontal="center" vertical="center"/>
    </xf>
    <xf numFmtId="4" fontId="3" fillId="4" borderId="17" xfId="0" applyNumberFormat="1" applyFont="1" applyFill="1" applyBorder="1" applyAlignment="1" applyProtection="1">
      <alignment vertical="center"/>
    </xf>
    <xf numFmtId="0" fontId="1" fillId="4" borderId="34" xfId="0" applyFont="1" applyFill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right" vertical="center"/>
    </xf>
    <xf numFmtId="0" fontId="1" fillId="4" borderId="13" xfId="0" applyFont="1" applyFill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24" fillId="0" borderId="12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31" xfId="0" applyFont="1" applyBorder="1" applyAlignment="1" applyProtection="1">
      <alignment horizontal="left" vertical="center"/>
    </xf>
    <xf numFmtId="0" fontId="24" fillId="0" borderId="31" xfId="0" applyFont="1" applyBorder="1" applyAlignment="1" applyProtection="1">
      <alignment vertical="center"/>
    </xf>
    <xf numFmtId="4" fontId="24" fillId="0" borderId="31" xfId="0" applyNumberFormat="1" applyFont="1" applyBorder="1" applyAlignment="1" applyProtection="1">
      <alignment vertical="center"/>
    </xf>
    <xf numFmtId="0" fontId="24" fillId="0" borderId="1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12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31" xfId="0" applyFont="1" applyBorder="1" applyAlignment="1" applyProtection="1">
      <alignment horizontal="left" vertical="center"/>
    </xf>
    <xf numFmtId="0" fontId="25" fillId="0" borderId="31" xfId="0" applyFont="1" applyBorder="1" applyAlignment="1" applyProtection="1">
      <alignment vertical="center"/>
    </xf>
    <xf numFmtId="4" fontId="25" fillId="0" borderId="31" xfId="0" applyNumberFormat="1" applyFont="1" applyBorder="1" applyAlignment="1" applyProtection="1">
      <alignment vertical="center"/>
    </xf>
    <xf numFmtId="0" fontId="25" fillId="0" borderId="1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 wrapText="1"/>
    </xf>
    <xf numFmtId="4" fontId="10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/>
    </xf>
    <xf numFmtId="4" fontId="26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0" fontId="1" fillId="0" borderId="35" xfId="0" applyFont="1" applyFill="1" applyBorder="1" applyAlignment="1" applyProtection="1">
      <alignment horizontal="center" vertical="center"/>
    </xf>
    <xf numFmtId="49" fontId="1" fillId="0" borderId="35" xfId="0" applyNumberFormat="1" applyFont="1" applyFill="1" applyBorder="1" applyAlignment="1" applyProtection="1">
      <alignment horizontal="left" vertical="center" wrapText="1"/>
    </xf>
    <xf numFmtId="0" fontId="1" fillId="0" borderId="35" xfId="0" applyFont="1" applyFill="1" applyBorder="1" applyAlignment="1" applyProtection="1">
      <alignment horizontal="center" vertical="center" wrapText="1"/>
    </xf>
    <xf numFmtId="167" fontId="1" fillId="0" borderId="35" xfId="0" applyNumberFormat="1" applyFont="1" applyFill="1" applyBorder="1" applyAlignment="1" applyProtection="1">
      <alignment vertical="center"/>
    </xf>
    <xf numFmtId="4" fontId="1" fillId="0" borderId="35" xfId="0" applyNumberFormat="1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45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9" fillId="0" borderId="35" xfId="0" applyFont="1" applyFill="1" applyBorder="1" applyAlignment="1" applyProtection="1">
      <alignment horizontal="center" vertical="center"/>
    </xf>
    <xf numFmtId="49" fontId="39" fillId="0" borderId="35" xfId="0" applyNumberFormat="1" applyFont="1" applyFill="1" applyBorder="1" applyAlignment="1" applyProtection="1">
      <alignment horizontal="left" vertical="center" wrapText="1"/>
    </xf>
    <xf numFmtId="0" fontId="39" fillId="0" borderId="35" xfId="0" applyFont="1" applyFill="1" applyBorder="1" applyAlignment="1" applyProtection="1">
      <alignment horizontal="left" vertical="center" wrapText="1"/>
    </xf>
    <xf numFmtId="0" fontId="39" fillId="0" borderId="35" xfId="0" applyFont="1" applyFill="1" applyBorder="1" applyAlignment="1" applyProtection="1">
      <alignment horizontal="center" vertical="center" wrapText="1"/>
    </xf>
    <xf numFmtId="167" fontId="39" fillId="0" borderId="35" xfId="0" applyNumberFormat="1" applyFont="1" applyFill="1" applyBorder="1" applyAlignment="1" applyProtection="1">
      <alignment vertical="center"/>
    </xf>
    <xf numFmtId="4" fontId="21" fillId="5" borderId="35" xfId="0" applyNumberFormat="1" applyFont="1" applyFill="1" applyBorder="1" applyAlignment="1" applyProtection="1">
      <alignment vertical="center"/>
    </xf>
    <xf numFmtId="4" fontId="39" fillId="0" borderId="35" xfId="0" applyNumberFormat="1" applyFont="1" applyFill="1" applyBorder="1" applyAlignment="1" applyProtection="1">
      <alignment vertical="center"/>
    </xf>
    <xf numFmtId="0" fontId="39" fillId="0" borderId="12" xfId="0" applyFont="1" applyBorder="1" applyAlignment="1" applyProtection="1">
      <alignment vertical="center"/>
    </xf>
    <xf numFmtId="0" fontId="45" fillId="0" borderId="0" xfId="0" applyFont="1" applyFill="1" applyAlignment="1" applyProtection="1">
      <alignment horizontal="left" vertical="center"/>
    </xf>
    <xf numFmtId="0" fontId="43" fillId="0" borderId="0" xfId="0" applyFont="1" applyFill="1" applyBorder="1" applyAlignment="1" applyProtection="1">
      <alignment vertical="center" wrapText="1"/>
    </xf>
    <xf numFmtId="0" fontId="27" fillId="0" borderId="0" xfId="0" applyFont="1" applyFill="1" applyAlignment="1" applyProtection="1">
      <alignment vertical="center"/>
    </xf>
    <xf numFmtId="0" fontId="27" fillId="0" borderId="0" xfId="0" applyFont="1" applyFill="1" applyBorder="1" applyAlignment="1" applyProtection="1">
      <alignment horizontal="left" vertical="center"/>
    </xf>
    <xf numFmtId="0" fontId="27" fillId="0" borderId="0" xfId="0" applyFont="1" applyFill="1" applyBorder="1" applyAlignment="1" applyProtection="1">
      <alignment horizontal="left" vertical="center" wrapText="1"/>
    </xf>
    <xf numFmtId="167" fontId="27" fillId="0" borderId="0" xfId="0" applyNumberFormat="1" applyFont="1" applyFill="1" applyBorder="1" applyAlignment="1" applyProtection="1">
      <alignment vertical="center"/>
    </xf>
    <xf numFmtId="0" fontId="26" fillId="0" borderId="0" xfId="0" applyFont="1" applyFill="1" applyAlignment="1" applyProtection="1"/>
    <xf numFmtId="0" fontId="26" fillId="0" borderId="0" xfId="0" applyFont="1" applyFill="1" applyBorder="1" applyAlignment="1" applyProtection="1">
      <alignment horizontal="left"/>
    </xf>
    <xf numFmtId="0" fontId="25" fillId="0" borderId="0" xfId="0" applyFont="1" applyFill="1" applyBorder="1" applyAlignment="1" applyProtection="1">
      <alignment horizontal="left"/>
    </xf>
    <xf numFmtId="4" fontId="25" fillId="0" borderId="0" xfId="0" applyNumberFormat="1" applyFont="1" applyFill="1" applyBorder="1" applyAlignment="1" applyProtection="1"/>
    <xf numFmtId="0" fontId="27" fillId="0" borderId="0" xfId="0" applyFont="1" applyFill="1" applyAlignment="1" applyProtection="1">
      <alignment horizontal="left" vertical="center"/>
    </xf>
    <xf numFmtId="0" fontId="27" fillId="0" borderId="0" xfId="0" applyFont="1" applyFill="1" applyAlignment="1" applyProtection="1">
      <alignment horizontal="left" vertical="center" wrapText="1"/>
    </xf>
    <xf numFmtId="167" fontId="27" fillId="0" borderId="0" xfId="0" applyNumberFormat="1" applyFont="1" applyFill="1" applyAlignment="1" applyProtection="1">
      <alignment vertical="center"/>
    </xf>
    <xf numFmtId="0" fontId="28" fillId="0" borderId="0" xfId="0" applyFont="1" applyFill="1" applyAlignment="1" applyProtection="1">
      <alignment vertical="center"/>
    </xf>
    <xf numFmtId="0" fontId="28" fillId="0" borderId="0" xfId="0" applyFont="1" applyFill="1" applyBorder="1" applyAlignment="1" applyProtection="1">
      <alignment horizontal="left" vertical="center"/>
    </xf>
    <xf numFmtId="0" fontId="28" fillId="0" borderId="0" xfId="0" applyFont="1" applyFill="1" applyBorder="1" applyAlignment="1" applyProtection="1">
      <alignment horizontal="left" vertical="center" wrapText="1"/>
    </xf>
    <xf numFmtId="167" fontId="28" fillId="0" borderId="0" xfId="0" applyNumberFormat="1" applyFont="1" applyFill="1" applyBorder="1" applyAlignment="1" applyProtection="1">
      <alignment vertical="center"/>
    </xf>
    <xf numFmtId="0" fontId="28" fillId="0" borderId="0" xfId="0" applyFont="1" applyFill="1" applyAlignment="1" applyProtection="1">
      <alignment horizontal="left" vertical="center"/>
    </xf>
    <xf numFmtId="0" fontId="28" fillId="0" borderId="0" xfId="0" applyFont="1" applyFill="1" applyAlignment="1" applyProtection="1">
      <alignment horizontal="left" vertical="center" wrapText="1"/>
    </xf>
    <xf numFmtId="167" fontId="28" fillId="0" borderId="0" xfId="0" applyNumberFormat="1" applyFont="1" applyFill="1" applyAlignment="1" applyProtection="1">
      <alignment vertical="center"/>
    </xf>
    <xf numFmtId="0" fontId="1" fillId="0" borderId="0" xfId="0" applyFont="1" applyAlignment="1" applyProtection="1"/>
    <xf numFmtId="164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4" fontId="46" fillId="0" borderId="0" xfId="0" applyNumberFormat="1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vertical="center"/>
    </xf>
    <xf numFmtId="4" fontId="3" fillId="3" borderId="17" xfId="0" applyNumberFormat="1" applyFont="1" applyFill="1" applyBorder="1" applyAlignment="1">
      <alignment vertical="center"/>
    </xf>
    <xf numFmtId="0" fontId="1" fillId="3" borderId="25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right" vertical="center"/>
    </xf>
    <xf numFmtId="4" fontId="35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horizontal="left" vertical="center" wrapText="1"/>
    </xf>
    <xf numFmtId="4" fontId="32" fillId="0" borderId="0" xfId="0" applyNumberFormat="1" applyFont="1" applyAlignment="1">
      <alignment horizontal="right" vertical="center"/>
    </xf>
    <xf numFmtId="4" fontId="3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0" fillId="6" borderId="0" xfId="0" applyFont="1" applyFill="1" applyAlignment="1">
      <alignment horizontal="center" vertical="center"/>
    </xf>
    <xf numFmtId="0" fontId="1" fillId="0" borderId="0" xfId="0" applyFont="1"/>
    <xf numFmtId="0" fontId="33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6" fillId="0" borderId="15" xfId="0" applyNumberFormat="1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42" fillId="2" borderId="0" xfId="1" applyFont="1" applyFill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Protection="1"/>
    <xf numFmtId="0" fontId="3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vertical="center" wrapText="1"/>
    </xf>
    <xf numFmtId="0" fontId="31" fillId="0" borderId="0" xfId="0" applyFont="1" applyAlignment="1" applyProtection="1">
      <alignment horizontal="left" vertical="center" wrapText="1"/>
    </xf>
    <xf numFmtId="0" fontId="1" fillId="0" borderId="0" xfId="0" applyFont="1" applyProtection="1"/>
    <xf numFmtId="0" fontId="3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5" fillId="0" borderId="0" xfId="2" applyFont="1" applyBorder="1" applyAlignment="1">
      <alignment horizontal="center" vertical="center" wrapText="1"/>
      <protection locked="0"/>
    </xf>
    <xf numFmtId="0" fontId="16" fillId="0" borderId="7" xfId="2" applyFont="1" applyBorder="1" applyAlignment="1">
      <alignment horizontal="left" wrapText="1"/>
      <protection locked="0"/>
    </xf>
    <xf numFmtId="0" fontId="17" fillId="0" borderId="0" xfId="2" applyFont="1" applyBorder="1" applyAlignment="1">
      <alignment horizontal="left" vertical="center" wrapText="1"/>
      <protection locked="0"/>
    </xf>
    <xf numFmtId="49" fontId="17" fillId="0" borderId="0" xfId="2" applyNumberFormat="1" applyFont="1" applyBorder="1" applyAlignment="1">
      <alignment horizontal="left" vertical="center" wrapText="1"/>
      <protection locked="0"/>
    </xf>
    <xf numFmtId="0" fontId="15" fillId="0" borderId="0" xfId="2" applyFont="1" applyBorder="1" applyAlignment="1">
      <alignment horizontal="center" vertical="center"/>
      <protection locked="0"/>
    </xf>
    <xf numFmtId="0" fontId="17" fillId="0" borderId="0" xfId="2" applyFont="1" applyBorder="1" applyAlignment="1">
      <alignment horizontal="left" vertical="top"/>
      <protection locked="0"/>
    </xf>
    <xf numFmtId="0" fontId="16" fillId="0" borderId="7" xfId="2" applyFont="1" applyBorder="1" applyAlignment="1">
      <alignment horizontal="left"/>
      <protection locked="0"/>
    </xf>
    <xf numFmtId="0" fontId="17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E:\KrosPlusData\System\Temp\rad511D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E:\KrosPlusData\System\Temp\rad4E5C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E:\KrosPlusData\System\Temp\rad4E5C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E:\KrosPlusData\System\Temp\rad0945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69" name="Obrázek 1" descr="E:\KrosPlusData\System\Temp\rad511D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126" name="Obrázek 1" descr="E:\KrosPlusData\System\Temp\rad4E5C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5170" name="Obrázek 1" descr="E:\KrosPlusData\System\Temp\rad4E5C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150" name="Obrázek 1" descr="E:\KrosPlusData\System\Temp\rad0945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M56"/>
  <sheetViews>
    <sheetView showGridLines="0" tabSelected="1" workbookViewId="0">
      <pane ySplit="1" topLeftCell="A17" activePane="bottomLeft" state="frozen"/>
      <selection pane="bottomLeft" activeCell="G13" sqref="G13"/>
    </sheetView>
  </sheetViews>
  <sheetFormatPr defaultColWidth="9.28515625" defaultRowHeight="13.5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0" hidden="1" customWidth="1"/>
  </cols>
  <sheetData>
    <row r="1" spans="1:74" ht="21.4" customHeight="1" x14ac:dyDescent="0.3">
      <c r="A1" s="156" t="s">
        <v>0</v>
      </c>
      <c r="B1" s="157"/>
      <c r="C1" s="157"/>
      <c r="D1" s="158" t="s">
        <v>1</v>
      </c>
      <c r="E1" s="157"/>
      <c r="F1" s="157"/>
      <c r="G1" s="157"/>
      <c r="H1" s="157"/>
      <c r="I1" s="157"/>
      <c r="J1" s="157"/>
      <c r="K1" s="159" t="s">
        <v>533</v>
      </c>
      <c r="L1" s="159"/>
      <c r="M1" s="159"/>
      <c r="N1" s="159"/>
      <c r="O1" s="159"/>
      <c r="P1" s="159"/>
      <c r="Q1" s="159"/>
      <c r="R1" s="159"/>
      <c r="S1" s="159"/>
      <c r="T1" s="157"/>
      <c r="U1" s="157"/>
      <c r="V1" s="157"/>
      <c r="W1" s="159" t="s">
        <v>534</v>
      </c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  <c r="BV1" s="15" t="s">
        <v>5</v>
      </c>
    </row>
    <row r="2" spans="1:74" ht="36.950000000000003" customHeight="1" x14ac:dyDescent="0.3">
      <c r="AR2" s="434" t="s">
        <v>6</v>
      </c>
      <c r="AS2" s="435"/>
      <c r="AT2" s="435"/>
      <c r="AU2" s="435"/>
      <c r="AV2" s="435"/>
      <c r="AW2" s="435"/>
      <c r="AX2" s="435"/>
      <c r="AY2" s="435"/>
      <c r="AZ2" s="435"/>
      <c r="BA2" s="435"/>
      <c r="BB2" s="435"/>
      <c r="BC2" s="435"/>
      <c r="BD2" s="435"/>
      <c r="BE2" s="435"/>
      <c r="BS2" s="16" t="s">
        <v>7</v>
      </c>
      <c r="BT2" s="16" t="s">
        <v>8</v>
      </c>
    </row>
    <row r="3" spans="1:74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4" ht="36.950000000000003" customHeight="1" x14ac:dyDescent="0.3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AS4" s="24" t="s">
        <v>11</v>
      </c>
      <c r="BS4" s="16" t="s">
        <v>12</v>
      </c>
    </row>
    <row r="5" spans="1:74" ht="14.45" customHeight="1" x14ac:dyDescent="0.3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440" t="s">
        <v>14</v>
      </c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  <c r="AN5" s="441"/>
      <c r="AO5" s="441"/>
      <c r="AP5" s="21"/>
      <c r="AQ5" s="23"/>
      <c r="BS5" s="16" t="s">
        <v>7</v>
      </c>
    </row>
    <row r="6" spans="1:74" ht="36.950000000000003" customHeight="1" x14ac:dyDescent="0.3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442" t="s">
        <v>716</v>
      </c>
      <c r="L6" s="441"/>
      <c r="M6" s="441"/>
      <c r="N6" s="441"/>
      <c r="O6" s="441"/>
      <c r="P6" s="441"/>
      <c r="Q6" s="441"/>
      <c r="R6" s="441"/>
      <c r="S6" s="441"/>
      <c r="T6" s="441"/>
      <c r="U6" s="441"/>
      <c r="V6" s="441"/>
      <c r="W6" s="441"/>
      <c r="X6" s="441"/>
      <c r="Y6" s="441"/>
      <c r="Z6" s="441"/>
      <c r="AA6" s="441"/>
      <c r="AB6" s="441"/>
      <c r="AC6" s="441"/>
      <c r="AD6" s="441"/>
      <c r="AE6" s="441"/>
      <c r="AF6" s="441"/>
      <c r="AG6" s="441"/>
      <c r="AH6" s="441"/>
      <c r="AI6" s="441"/>
      <c r="AJ6" s="441"/>
      <c r="AK6" s="441"/>
      <c r="AL6" s="441"/>
      <c r="AM6" s="441"/>
      <c r="AN6" s="441"/>
      <c r="AO6" s="441"/>
      <c r="AP6" s="21"/>
      <c r="AQ6" s="23"/>
      <c r="BS6" s="16" t="s">
        <v>16</v>
      </c>
    </row>
    <row r="7" spans="1:74" ht="14.45" customHeight="1" x14ac:dyDescent="0.3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3</v>
      </c>
      <c r="AO7" s="21"/>
      <c r="AP7" s="21"/>
      <c r="AQ7" s="23"/>
      <c r="BS7" s="16" t="s">
        <v>19</v>
      </c>
    </row>
    <row r="8" spans="1:74" ht="14.45" customHeight="1" x14ac:dyDescent="0.3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45">
        <v>42517</v>
      </c>
      <c r="AO8" s="21"/>
      <c r="AP8" s="21"/>
      <c r="AQ8" s="23"/>
      <c r="BS8" s="16" t="s">
        <v>23</v>
      </c>
    </row>
    <row r="9" spans="1:74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S9" s="16" t="s">
        <v>24</v>
      </c>
    </row>
    <row r="10" spans="1:74" ht="14.45" customHeight="1" x14ac:dyDescent="0.3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3</v>
      </c>
      <c r="AO10" s="21"/>
      <c r="AP10" s="21"/>
      <c r="AQ10" s="23"/>
      <c r="BS10" s="16" t="s">
        <v>16</v>
      </c>
    </row>
    <row r="11" spans="1:74" ht="18.399999999999999" customHeight="1" x14ac:dyDescent="0.3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3</v>
      </c>
      <c r="AO11" s="21"/>
      <c r="AP11" s="21"/>
      <c r="AQ11" s="23"/>
      <c r="BS11" s="16" t="s">
        <v>16</v>
      </c>
    </row>
    <row r="12" spans="1:74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S12" s="16" t="s">
        <v>16</v>
      </c>
    </row>
    <row r="13" spans="1:74" ht="14.45" customHeight="1" x14ac:dyDescent="0.3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26" t="s">
        <v>3</v>
      </c>
      <c r="AO13" s="21"/>
      <c r="AP13" s="21"/>
      <c r="AQ13" s="23"/>
      <c r="BS13" s="16" t="s">
        <v>16</v>
      </c>
    </row>
    <row r="14" spans="1:74" ht="15" x14ac:dyDescent="0.3">
      <c r="B14" s="20"/>
      <c r="C14" s="21"/>
      <c r="D14" s="21"/>
      <c r="E14" s="26" t="s">
        <v>27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28</v>
      </c>
      <c r="AL14" s="21"/>
      <c r="AM14" s="21"/>
      <c r="AN14" s="26" t="s">
        <v>3</v>
      </c>
      <c r="AO14" s="21"/>
      <c r="AP14" s="21"/>
      <c r="AQ14" s="23"/>
      <c r="BS14" s="16" t="s">
        <v>16</v>
      </c>
    </row>
    <row r="15" spans="1:74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S15" s="16" t="s">
        <v>4</v>
      </c>
    </row>
    <row r="16" spans="1:74" ht="14.45" customHeight="1" x14ac:dyDescent="0.3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</v>
      </c>
      <c r="AO16" s="21"/>
      <c r="AP16" s="21"/>
      <c r="AQ16" s="23"/>
      <c r="BS16" s="16" t="s">
        <v>4</v>
      </c>
    </row>
    <row r="17" spans="2:71" ht="18.399999999999999" customHeight="1" x14ac:dyDescent="0.3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</v>
      </c>
      <c r="AO17" s="21"/>
      <c r="AP17" s="21"/>
      <c r="AQ17" s="23"/>
      <c r="BS17" s="16" t="s">
        <v>32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S18" s="16" t="s">
        <v>7</v>
      </c>
    </row>
    <row r="19" spans="2:71" ht="14.45" customHeight="1" x14ac:dyDescent="0.3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S19" s="16" t="s">
        <v>7</v>
      </c>
    </row>
    <row r="20" spans="2:71" ht="22.5" customHeight="1" x14ac:dyDescent="0.3">
      <c r="B20" s="20"/>
      <c r="C20" s="21"/>
      <c r="D20" s="21"/>
      <c r="E20" s="443" t="s">
        <v>3</v>
      </c>
      <c r="F20" s="441"/>
      <c r="G20" s="441"/>
      <c r="H20" s="441"/>
      <c r="I20" s="441"/>
      <c r="J20" s="441"/>
      <c r="K20" s="441"/>
      <c r="L20" s="441"/>
      <c r="M20" s="441"/>
      <c r="N20" s="441"/>
      <c r="O20" s="441"/>
      <c r="P20" s="441"/>
      <c r="Q20" s="441"/>
      <c r="R20" s="441"/>
      <c r="S20" s="441"/>
      <c r="T20" s="441"/>
      <c r="U20" s="441"/>
      <c r="V20" s="441"/>
      <c r="W20" s="441"/>
      <c r="X20" s="441"/>
      <c r="Y20" s="441"/>
      <c r="Z20" s="441"/>
      <c r="AA20" s="441"/>
      <c r="AB20" s="441"/>
      <c r="AC20" s="441"/>
      <c r="AD20" s="441"/>
      <c r="AE20" s="441"/>
      <c r="AF20" s="441"/>
      <c r="AG20" s="441"/>
      <c r="AH20" s="441"/>
      <c r="AI20" s="441"/>
      <c r="AJ20" s="441"/>
      <c r="AK20" s="441"/>
      <c r="AL20" s="441"/>
      <c r="AM20" s="441"/>
      <c r="AN20" s="441"/>
      <c r="AO20" s="21"/>
      <c r="AP20" s="21"/>
      <c r="AQ20" s="23"/>
      <c r="BS20" s="16" t="s">
        <v>4</v>
      </c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</row>
    <row r="22" spans="2:71" ht="6.95" customHeight="1" x14ac:dyDescent="0.3">
      <c r="B22" s="20"/>
      <c r="C22" s="21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1"/>
      <c r="AQ22" s="23"/>
    </row>
    <row r="23" spans="2:71" s="1" customFormat="1" ht="25.9" customHeight="1" x14ac:dyDescent="0.25">
      <c r="B23" s="30"/>
      <c r="C23" s="31"/>
      <c r="D23" s="32" t="s">
        <v>34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444">
        <f>AG51</f>
        <v>5497563.96</v>
      </c>
      <c r="AL23" s="445"/>
      <c r="AM23" s="445"/>
      <c r="AN23" s="445"/>
      <c r="AO23" s="445"/>
      <c r="AP23" s="31"/>
      <c r="AQ23" s="34"/>
    </row>
    <row r="24" spans="2:71" s="1" customFormat="1" ht="6.95" customHeight="1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4"/>
    </row>
    <row r="25" spans="2:71" s="1" customFormat="1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446" t="s">
        <v>35</v>
      </c>
      <c r="M25" s="439"/>
      <c r="N25" s="439"/>
      <c r="O25" s="439"/>
      <c r="P25" s="31"/>
      <c r="Q25" s="31"/>
      <c r="R25" s="31"/>
      <c r="S25" s="31"/>
      <c r="T25" s="31"/>
      <c r="U25" s="31"/>
      <c r="V25" s="31"/>
      <c r="W25" s="446" t="s">
        <v>36</v>
      </c>
      <c r="X25" s="439"/>
      <c r="Y25" s="439"/>
      <c r="Z25" s="439"/>
      <c r="AA25" s="439"/>
      <c r="AB25" s="439"/>
      <c r="AC25" s="439"/>
      <c r="AD25" s="439"/>
      <c r="AE25" s="439"/>
      <c r="AF25" s="31"/>
      <c r="AG25" s="31"/>
      <c r="AH25" s="31"/>
      <c r="AI25" s="31"/>
      <c r="AJ25" s="31"/>
      <c r="AK25" s="446" t="s">
        <v>37</v>
      </c>
      <c r="AL25" s="439"/>
      <c r="AM25" s="439"/>
      <c r="AN25" s="439"/>
      <c r="AO25" s="439"/>
      <c r="AP25" s="31"/>
      <c r="AQ25" s="34"/>
    </row>
    <row r="26" spans="2:71" s="2" customFormat="1" ht="14.45" customHeight="1" x14ac:dyDescent="0.25">
      <c r="B26" s="36"/>
      <c r="C26" s="37"/>
      <c r="D26" s="38" t="s">
        <v>38</v>
      </c>
      <c r="E26" s="37"/>
      <c r="F26" s="38" t="s">
        <v>39</v>
      </c>
      <c r="G26" s="37"/>
      <c r="H26" s="37"/>
      <c r="I26" s="37"/>
      <c r="J26" s="37"/>
      <c r="K26" s="37"/>
      <c r="L26" s="413">
        <v>0.21</v>
      </c>
      <c r="M26" s="414"/>
      <c r="N26" s="414"/>
      <c r="O26" s="414"/>
      <c r="P26" s="37"/>
      <c r="Q26" s="37"/>
      <c r="R26" s="37"/>
      <c r="S26" s="37"/>
      <c r="T26" s="37"/>
      <c r="U26" s="37"/>
      <c r="V26" s="37"/>
      <c r="W26" s="415">
        <f>AG51</f>
        <v>5497563.96</v>
      </c>
      <c r="X26" s="414"/>
      <c r="Y26" s="414"/>
      <c r="Z26" s="414"/>
      <c r="AA26" s="414"/>
      <c r="AB26" s="414"/>
      <c r="AC26" s="414"/>
      <c r="AD26" s="414"/>
      <c r="AE26" s="414"/>
      <c r="AF26" s="37"/>
      <c r="AG26" s="37"/>
      <c r="AH26" s="37"/>
      <c r="AI26" s="37"/>
      <c r="AJ26" s="37"/>
      <c r="AK26" s="415">
        <f>ROUND((AG51*0.21),2)</f>
        <v>1154488.43</v>
      </c>
      <c r="AL26" s="414"/>
      <c r="AM26" s="414"/>
      <c r="AN26" s="414"/>
      <c r="AO26" s="414"/>
      <c r="AP26" s="37"/>
      <c r="AQ26" s="39"/>
    </row>
    <row r="27" spans="2:71" s="2" customFormat="1" ht="14.45" customHeight="1" x14ac:dyDescent="0.25">
      <c r="B27" s="36"/>
      <c r="C27" s="37"/>
      <c r="D27" s="37"/>
      <c r="E27" s="37"/>
      <c r="F27" s="38" t="s">
        <v>40</v>
      </c>
      <c r="G27" s="37"/>
      <c r="H27" s="37"/>
      <c r="I27" s="37"/>
      <c r="J27" s="37"/>
      <c r="K27" s="37"/>
      <c r="L27" s="413">
        <v>0.15</v>
      </c>
      <c r="M27" s="414"/>
      <c r="N27" s="414"/>
      <c r="O27" s="414"/>
      <c r="P27" s="37"/>
      <c r="Q27" s="37"/>
      <c r="R27" s="37"/>
      <c r="S27" s="37"/>
      <c r="T27" s="37"/>
      <c r="U27" s="37"/>
      <c r="V27" s="37"/>
      <c r="W27" s="415">
        <f>ROUND(BA51,2)</f>
        <v>0</v>
      </c>
      <c r="X27" s="414"/>
      <c r="Y27" s="414"/>
      <c r="Z27" s="414"/>
      <c r="AA27" s="414"/>
      <c r="AB27" s="414"/>
      <c r="AC27" s="414"/>
      <c r="AD27" s="414"/>
      <c r="AE27" s="414"/>
      <c r="AF27" s="37"/>
      <c r="AG27" s="37"/>
      <c r="AH27" s="37"/>
      <c r="AI27" s="37"/>
      <c r="AJ27" s="37"/>
      <c r="AK27" s="415">
        <f>ROUND(AW51,2)</f>
        <v>0</v>
      </c>
      <c r="AL27" s="414"/>
      <c r="AM27" s="414"/>
      <c r="AN27" s="414"/>
      <c r="AO27" s="414"/>
      <c r="AP27" s="37"/>
      <c r="AQ27" s="39"/>
    </row>
    <row r="28" spans="2:71" s="2" customFormat="1" ht="14.45" hidden="1" customHeight="1" x14ac:dyDescent="0.25">
      <c r="B28" s="36"/>
      <c r="C28" s="37"/>
      <c r="D28" s="37"/>
      <c r="E28" s="37"/>
      <c r="F28" s="38" t="s">
        <v>41</v>
      </c>
      <c r="G28" s="37"/>
      <c r="H28" s="37"/>
      <c r="I28" s="37"/>
      <c r="J28" s="37"/>
      <c r="K28" s="37"/>
      <c r="L28" s="413">
        <v>0.21</v>
      </c>
      <c r="M28" s="414"/>
      <c r="N28" s="414"/>
      <c r="O28" s="414"/>
      <c r="P28" s="37"/>
      <c r="Q28" s="37"/>
      <c r="R28" s="37"/>
      <c r="S28" s="37"/>
      <c r="T28" s="37"/>
      <c r="U28" s="37"/>
      <c r="V28" s="37"/>
      <c r="W28" s="415">
        <f>ROUND(BB51,2)</f>
        <v>0</v>
      </c>
      <c r="X28" s="414"/>
      <c r="Y28" s="414"/>
      <c r="Z28" s="414"/>
      <c r="AA28" s="414"/>
      <c r="AB28" s="414"/>
      <c r="AC28" s="414"/>
      <c r="AD28" s="414"/>
      <c r="AE28" s="414"/>
      <c r="AF28" s="37"/>
      <c r="AG28" s="37"/>
      <c r="AH28" s="37"/>
      <c r="AI28" s="37"/>
      <c r="AJ28" s="37"/>
      <c r="AK28" s="415">
        <v>0</v>
      </c>
      <c r="AL28" s="414"/>
      <c r="AM28" s="414"/>
      <c r="AN28" s="414"/>
      <c r="AO28" s="414"/>
      <c r="AP28" s="37"/>
      <c r="AQ28" s="39"/>
    </row>
    <row r="29" spans="2:71" s="2" customFormat="1" ht="14.45" hidden="1" customHeight="1" x14ac:dyDescent="0.25">
      <c r="B29" s="36"/>
      <c r="C29" s="37"/>
      <c r="D29" s="37"/>
      <c r="E29" s="37"/>
      <c r="F29" s="38" t="s">
        <v>42</v>
      </c>
      <c r="G29" s="37"/>
      <c r="H29" s="37"/>
      <c r="I29" s="37"/>
      <c r="J29" s="37"/>
      <c r="K29" s="37"/>
      <c r="L29" s="413">
        <v>0.15</v>
      </c>
      <c r="M29" s="414"/>
      <c r="N29" s="414"/>
      <c r="O29" s="414"/>
      <c r="P29" s="37"/>
      <c r="Q29" s="37"/>
      <c r="R29" s="37"/>
      <c r="S29" s="37"/>
      <c r="T29" s="37"/>
      <c r="U29" s="37"/>
      <c r="V29" s="37"/>
      <c r="W29" s="415">
        <f>ROUND(BC51,2)</f>
        <v>0</v>
      </c>
      <c r="X29" s="414"/>
      <c r="Y29" s="414"/>
      <c r="Z29" s="414"/>
      <c r="AA29" s="414"/>
      <c r="AB29" s="414"/>
      <c r="AC29" s="414"/>
      <c r="AD29" s="414"/>
      <c r="AE29" s="414"/>
      <c r="AF29" s="37"/>
      <c r="AG29" s="37"/>
      <c r="AH29" s="37"/>
      <c r="AI29" s="37"/>
      <c r="AJ29" s="37"/>
      <c r="AK29" s="415">
        <v>0</v>
      </c>
      <c r="AL29" s="414"/>
      <c r="AM29" s="414"/>
      <c r="AN29" s="414"/>
      <c r="AO29" s="414"/>
      <c r="AP29" s="37"/>
      <c r="AQ29" s="39"/>
    </row>
    <row r="30" spans="2:71" s="2" customFormat="1" ht="14.45" hidden="1" customHeight="1" x14ac:dyDescent="0.25">
      <c r="B30" s="36"/>
      <c r="C30" s="37"/>
      <c r="D30" s="37"/>
      <c r="E30" s="37"/>
      <c r="F30" s="38" t="s">
        <v>43</v>
      </c>
      <c r="G30" s="37"/>
      <c r="H30" s="37"/>
      <c r="I30" s="37"/>
      <c r="J30" s="37"/>
      <c r="K30" s="37"/>
      <c r="L30" s="413">
        <v>0</v>
      </c>
      <c r="M30" s="414"/>
      <c r="N30" s="414"/>
      <c r="O30" s="414"/>
      <c r="P30" s="37"/>
      <c r="Q30" s="37"/>
      <c r="R30" s="37"/>
      <c r="S30" s="37"/>
      <c r="T30" s="37"/>
      <c r="U30" s="37"/>
      <c r="V30" s="37"/>
      <c r="W30" s="415">
        <f>ROUND(BD51,2)</f>
        <v>0</v>
      </c>
      <c r="X30" s="414"/>
      <c r="Y30" s="414"/>
      <c r="Z30" s="414"/>
      <c r="AA30" s="414"/>
      <c r="AB30" s="414"/>
      <c r="AC30" s="414"/>
      <c r="AD30" s="414"/>
      <c r="AE30" s="414"/>
      <c r="AF30" s="37"/>
      <c r="AG30" s="37"/>
      <c r="AH30" s="37"/>
      <c r="AI30" s="37"/>
      <c r="AJ30" s="37"/>
      <c r="AK30" s="415">
        <v>0</v>
      </c>
      <c r="AL30" s="414"/>
      <c r="AM30" s="414"/>
      <c r="AN30" s="414"/>
      <c r="AO30" s="414"/>
      <c r="AP30" s="37"/>
      <c r="AQ30" s="39"/>
    </row>
    <row r="31" spans="2:71" s="1" customFormat="1" ht="6.95" customHeight="1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4"/>
    </row>
    <row r="32" spans="2:71" s="1" customFormat="1" ht="25.9" customHeight="1" x14ac:dyDescent="0.25">
      <c r="B32" s="30"/>
      <c r="C32" s="40"/>
      <c r="D32" s="41" t="s">
        <v>44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3" t="s">
        <v>45</v>
      </c>
      <c r="U32" s="42"/>
      <c r="V32" s="42"/>
      <c r="W32" s="42"/>
      <c r="X32" s="416" t="s">
        <v>46</v>
      </c>
      <c r="Y32" s="417"/>
      <c r="Z32" s="417"/>
      <c r="AA32" s="417"/>
      <c r="AB32" s="417"/>
      <c r="AC32" s="42"/>
      <c r="AD32" s="42"/>
      <c r="AE32" s="42"/>
      <c r="AF32" s="42"/>
      <c r="AG32" s="42"/>
      <c r="AH32" s="42"/>
      <c r="AI32" s="42"/>
      <c r="AJ32" s="42"/>
      <c r="AK32" s="418">
        <f>AK23*1.21</f>
        <v>6652052.3915999997</v>
      </c>
      <c r="AL32" s="417"/>
      <c r="AM32" s="417"/>
      <c r="AN32" s="417"/>
      <c r="AO32" s="419"/>
      <c r="AP32" s="40"/>
      <c r="AQ32" s="44"/>
    </row>
    <row r="33" spans="2:56" s="1" customFormat="1" ht="6.95" customHeight="1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4"/>
    </row>
    <row r="34" spans="2:56" s="1" customFormat="1" ht="6.95" customHeight="1" x14ac:dyDescent="0.25">
      <c r="B34" s="45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7"/>
    </row>
    <row r="38" spans="2:56" s="1" customFormat="1" ht="6.95" customHeight="1" x14ac:dyDescent="0.25"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30"/>
    </row>
    <row r="39" spans="2:56" s="1" customFormat="1" ht="36.950000000000003" customHeight="1" x14ac:dyDescent="0.25">
      <c r="B39" s="30"/>
      <c r="C39" s="50" t="s">
        <v>47</v>
      </c>
      <c r="AR39" s="30"/>
    </row>
    <row r="40" spans="2:56" s="1" customFormat="1" ht="6.95" customHeight="1" x14ac:dyDescent="0.25">
      <c r="B40" s="30"/>
      <c r="AR40" s="30"/>
    </row>
    <row r="41" spans="2:56" s="3" customFormat="1" ht="14.45" customHeight="1" x14ac:dyDescent="0.25">
      <c r="B41" s="51"/>
      <c r="C41" s="52" t="s">
        <v>13</v>
      </c>
      <c r="L41" s="3" t="str">
        <f>K5</f>
        <v>16-039</v>
      </c>
      <c r="AR41" s="51"/>
    </row>
    <row r="42" spans="2:56" s="4" customFormat="1" ht="36.950000000000003" customHeight="1" x14ac:dyDescent="0.25">
      <c r="B42" s="53"/>
      <c r="C42" s="54" t="s">
        <v>15</v>
      </c>
      <c r="L42" s="420" t="str">
        <f>K6</f>
        <v>ZOO - Pavilon šelem</v>
      </c>
      <c r="M42" s="421"/>
      <c r="N42" s="421"/>
      <c r="O42" s="421"/>
      <c r="P42" s="421"/>
      <c r="Q42" s="421"/>
      <c r="R42" s="421"/>
      <c r="S42" s="421"/>
      <c r="T42" s="421"/>
      <c r="U42" s="421"/>
      <c r="V42" s="421"/>
      <c r="W42" s="421"/>
      <c r="X42" s="421"/>
      <c r="Y42" s="421"/>
      <c r="Z42" s="421"/>
      <c r="AA42" s="421"/>
      <c r="AB42" s="421"/>
      <c r="AC42" s="421"/>
      <c r="AD42" s="421"/>
      <c r="AE42" s="421"/>
      <c r="AF42" s="421"/>
      <c r="AG42" s="421"/>
      <c r="AH42" s="421"/>
      <c r="AI42" s="421"/>
      <c r="AJ42" s="421"/>
      <c r="AK42" s="421"/>
      <c r="AL42" s="421"/>
      <c r="AM42" s="421"/>
      <c r="AN42" s="421"/>
      <c r="AO42" s="421"/>
      <c r="AR42" s="53"/>
    </row>
    <row r="43" spans="2:56" s="1" customFormat="1" ht="6.95" customHeight="1" x14ac:dyDescent="0.25">
      <c r="B43" s="30"/>
      <c r="AR43" s="30"/>
    </row>
    <row r="44" spans="2:56" s="1" customFormat="1" ht="15" x14ac:dyDescent="0.25">
      <c r="B44" s="30"/>
      <c r="C44" s="52" t="s">
        <v>20</v>
      </c>
      <c r="L44" s="55" t="str">
        <f>IF(K8="","",K8)</f>
        <v>Dvůr Králové nad Labem</v>
      </c>
      <c r="AI44" s="52" t="s">
        <v>22</v>
      </c>
      <c r="AM44" s="431">
        <f>IF(AN8= "","",AN8)</f>
        <v>42517</v>
      </c>
      <c r="AN44" s="432"/>
      <c r="AR44" s="30"/>
    </row>
    <row r="45" spans="2:56" s="1" customFormat="1" ht="6.95" customHeight="1" x14ac:dyDescent="0.25">
      <c r="B45" s="30"/>
      <c r="AR45" s="30"/>
    </row>
    <row r="46" spans="2:56" s="1" customFormat="1" ht="15" x14ac:dyDescent="0.25">
      <c r="B46" s="30"/>
      <c r="C46" s="52" t="s">
        <v>25</v>
      </c>
      <c r="L46" s="3" t="str">
        <f>IF(E11= "","",E11)</f>
        <v xml:space="preserve"> </v>
      </c>
      <c r="AI46" s="52" t="s">
        <v>30</v>
      </c>
      <c r="AM46" s="433" t="str">
        <f>IF(E17="","",E17)</f>
        <v>Ing.Ivan Šír, projektování dopravních staveb, a.s.</v>
      </c>
      <c r="AN46" s="432"/>
      <c r="AO46" s="432"/>
      <c r="AP46" s="432"/>
      <c r="AR46" s="30"/>
      <c r="AS46" s="436" t="s">
        <v>48</v>
      </c>
      <c r="AT46" s="437"/>
      <c r="AU46" s="56"/>
      <c r="AV46" s="56"/>
      <c r="AW46" s="56"/>
      <c r="AX46" s="56"/>
      <c r="AY46" s="56"/>
      <c r="AZ46" s="56"/>
      <c r="BA46" s="56"/>
      <c r="BB46" s="56"/>
      <c r="BC46" s="56"/>
      <c r="BD46" s="57"/>
    </row>
    <row r="47" spans="2:56" s="1" customFormat="1" ht="15" x14ac:dyDescent="0.25">
      <c r="B47" s="30"/>
      <c r="C47" s="52" t="s">
        <v>29</v>
      </c>
      <c r="L47" s="3" t="str">
        <f>IF(E14="","",E14)</f>
        <v xml:space="preserve"> </v>
      </c>
      <c r="AR47" s="30"/>
      <c r="AS47" s="438"/>
      <c r="AT47" s="439"/>
      <c r="AU47" s="31"/>
      <c r="AV47" s="31"/>
      <c r="AW47" s="31"/>
      <c r="AX47" s="31"/>
      <c r="AY47" s="31"/>
      <c r="AZ47" s="31"/>
      <c r="BA47" s="31"/>
      <c r="BB47" s="31"/>
      <c r="BC47" s="31"/>
      <c r="BD47" s="59"/>
    </row>
    <row r="48" spans="2:56" s="1" customFormat="1" ht="10.9" customHeight="1" x14ac:dyDescent="0.25">
      <c r="B48" s="30"/>
      <c r="AR48" s="30"/>
      <c r="AS48" s="438"/>
      <c r="AT48" s="439"/>
      <c r="AU48" s="31"/>
      <c r="AV48" s="31"/>
      <c r="AW48" s="31"/>
      <c r="AX48" s="31"/>
      <c r="AY48" s="31"/>
      <c r="AZ48" s="31"/>
      <c r="BA48" s="31"/>
      <c r="BB48" s="31"/>
      <c r="BC48" s="31"/>
      <c r="BD48" s="59"/>
    </row>
    <row r="49" spans="1:91" s="1" customFormat="1" ht="29.25" customHeight="1" x14ac:dyDescent="0.25">
      <c r="B49" s="30"/>
      <c r="C49" s="422" t="s">
        <v>49</v>
      </c>
      <c r="D49" s="423"/>
      <c r="E49" s="423"/>
      <c r="F49" s="423"/>
      <c r="G49" s="423"/>
      <c r="H49" s="60"/>
      <c r="I49" s="424" t="s">
        <v>50</v>
      </c>
      <c r="J49" s="423"/>
      <c r="K49" s="423"/>
      <c r="L49" s="423"/>
      <c r="M49" s="423"/>
      <c r="N49" s="423"/>
      <c r="O49" s="423"/>
      <c r="P49" s="423"/>
      <c r="Q49" s="423"/>
      <c r="R49" s="423"/>
      <c r="S49" s="423"/>
      <c r="T49" s="423"/>
      <c r="U49" s="423"/>
      <c r="V49" s="423"/>
      <c r="W49" s="423"/>
      <c r="X49" s="423"/>
      <c r="Y49" s="423"/>
      <c r="Z49" s="423"/>
      <c r="AA49" s="423"/>
      <c r="AB49" s="423"/>
      <c r="AC49" s="423"/>
      <c r="AD49" s="423"/>
      <c r="AE49" s="423"/>
      <c r="AF49" s="423"/>
      <c r="AG49" s="425" t="s">
        <v>51</v>
      </c>
      <c r="AH49" s="423"/>
      <c r="AI49" s="423"/>
      <c r="AJ49" s="423"/>
      <c r="AK49" s="423"/>
      <c r="AL49" s="423"/>
      <c r="AM49" s="423"/>
      <c r="AN49" s="424" t="s">
        <v>52</v>
      </c>
      <c r="AO49" s="423"/>
      <c r="AP49" s="423"/>
      <c r="AQ49" s="61" t="s">
        <v>53</v>
      </c>
      <c r="AR49" s="30"/>
      <c r="AS49" s="62" t="s">
        <v>54</v>
      </c>
      <c r="AT49" s="63" t="s">
        <v>55</v>
      </c>
      <c r="AU49" s="63" t="s">
        <v>56</v>
      </c>
      <c r="AV49" s="63" t="s">
        <v>57</v>
      </c>
      <c r="AW49" s="63" t="s">
        <v>58</v>
      </c>
      <c r="AX49" s="63" t="s">
        <v>59</v>
      </c>
      <c r="AY49" s="63" t="s">
        <v>60</v>
      </c>
      <c r="AZ49" s="63" t="s">
        <v>61</v>
      </c>
      <c r="BA49" s="63" t="s">
        <v>62</v>
      </c>
      <c r="BB49" s="63" t="s">
        <v>63</v>
      </c>
      <c r="BC49" s="63" t="s">
        <v>64</v>
      </c>
      <c r="BD49" s="64" t="s">
        <v>65</v>
      </c>
    </row>
    <row r="50" spans="1:91" s="1" customFormat="1" ht="10.9" customHeight="1" x14ac:dyDescent="0.25">
      <c r="B50" s="30"/>
      <c r="AR50" s="30"/>
      <c r="AS50" s="65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4" customFormat="1" ht="32.450000000000003" customHeight="1" x14ac:dyDescent="0.25">
      <c r="B51" s="53"/>
      <c r="C51" s="66" t="s">
        <v>66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429">
        <f>ROUND(SUM(AG52:AG54),2)</f>
        <v>5497563.96</v>
      </c>
      <c r="AH51" s="429"/>
      <c r="AI51" s="429"/>
      <c r="AJ51" s="429"/>
      <c r="AK51" s="429"/>
      <c r="AL51" s="429"/>
      <c r="AM51" s="429"/>
      <c r="AN51" s="430">
        <f>AG51*1.21</f>
        <v>6652052.3915999997</v>
      </c>
      <c r="AO51" s="430"/>
      <c r="AP51" s="430"/>
      <c r="AQ51" s="68" t="s">
        <v>3</v>
      </c>
      <c r="AR51" s="53"/>
      <c r="AS51" s="69">
        <f>ROUND(SUM(AS52:AS54),2)</f>
        <v>0</v>
      </c>
      <c r="AT51" s="70">
        <f>ROUND(SUM(AV51:AW51),2)</f>
        <v>1127566.43</v>
      </c>
      <c r="AU51" s="71">
        <f>ROUND(SUM(AU52:AU54),5)</f>
        <v>3031.1316400000001</v>
      </c>
      <c r="AV51" s="70">
        <f>ROUND(AZ51*L26,2)</f>
        <v>1127566.43</v>
      </c>
      <c r="AW51" s="70">
        <f>ROUND(BA51*L27,2)</f>
        <v>0</v>
      </c>
      <c r="AX51" s="70">
        <f>ROUND(BB51*L26,2)</f>
        <v>0</v>
      </c>
      <c r="AY51" s="70">
        <f>ROUND(BC51*L27,2)</f>
        <v>0</v>
      </c>
      <c r="AZ51" s="70">
        <f>ROUND(SUM(AZ52:AZ54),2)</f>
        <v>5369363.96</v>
      </c>
      <c r="BA51" s="70">
        <f>ROUND(SUM(BA52:BA54),2)</f>
        <v>0</v>
      </c>
      <c r="BB51" s="70">
        <f>ROUND(SUM(BB52:BB54),2)</f>
        <v>0</v>
      </c>
      <c r="BC51" s="70">
        <f>ROUND(SUM(BC52:BC54),2)</f>
        <v>0</v>
      </c>
      <c r="BD51" s="72">
        <f>ROUND(SUM(BD52:BD54),2)</f>
        <v>0</v>
      </c>
      <c r="BS51" s="54" t="s">
        <v>67</v>
      </c>
      <c r="BT51" s="54" t="s">
        <v>68</v>
      </c>
      <c r="BU51" s="73" t="s">
        <v>69</v>
      </c>
      <c r="BV51" s="54" t="s">
        <v>70</v>
      </c>
      <c r="BW51" s="54" t="s">
        <v>5</v>
      </c>
      <c r="BX51" s="54" t="s">
        <v>71</v>
      </c>
      <c r="CL51" s="54" t="s">
        <v>3</v>
      </c>
    </row>
    <row r="52" spans="1:91" s="5" customFormat="1" ht="27.4" customHeight="1" x14ac:dyDescent="0.25">
      <c r="A52" s="155" t="s">
        <v>535</v>
      </c>
      <c r="B52" s="74"/>
      <c r="C52" s="75"/>
      <c r="D52" s="428" t="s">
        <v>75</v>
      </c>
      <c r="E52" s="427"/>
      <c r="F52" s="427"/>
      <c r="G52" s="427"/>
      <c r="H52" s="427"/>
      <c r="I52" s="76"/>
      <c r="J52" s="428" t="s">
        <v>720</v>
      </c>
      <c r="K52" s="427"/>
      <c r="L52" s="427"/>
      <c r="M52" s="427"/>
      <c r="N52" s="427"/>
      <c r="O52" s="427"/>
      <c r="P52" s="427"/>
      <c r="Q52" s="427"/>
      <c r="R52" s="427"/>
      <c r="S52" s="427"/>
      <c r="T52" s="427"/>
      <c r="U52" s="427"/>
      <c r="V52" s="427"/>
      <c r="W52" s="427"/>
      <c r="X52" s="427"/>
      <c r="Y52" s="427"/>
      <c r="Z52" s="427"/>
      <c r="AA52" s="427"/>
      <c r="AB52" s="427"/>
      <c r="AC52" s="427"/>
      <c r="AD52" s="427"/>
      <c r="AE52" s="427"/>
      <c r="AF52" s="427"/>
      <c r="AG52" s="426">
        <f>'02-Pavilon psov. šelem - způs.'!J27</f>
        <v>2432947.58</v>
      </c>
      <c r="AH52" s="427"/>
      <c r="AI52" s="427"/>
      <c r="AJ52" s="427"/>
      <c r="AK52" s="427"/>
      <c r="AL52" s="427"/>
      <c r="AM52" s="427"/>
      <c r="AN52" s="426">
        <f>SUM(AG52,AT52)</f>
        <v>2943866.5700000003</v>
      </c>
      <c r="AO52" s="427"/>
      <c r="AP52" s="427"/>
      <c r="AQ52" s="77" t="s">
        <v>72</v>
      </c>
      <c r="AR52" s="74"/>
      <c r="AS52" s="78">
        <v>0</v>
      </c>
      <c r="AT52" s="79">
        <f>ROUND(SUM(AV52:AW52),2)</f>
        <v>510918.99</v>
      </c>
      <c r="AU52" s="80">
        <f>'02-Pavilon psov. šelem - způs.'!P90</f>
        <v>862.92730899999992</v>
      </c>
      <c r="AV52" s="79">
        <f>'02-Pavilon psov. šelem - způs.'!J30</f>
        <v>510918.99</v>
      </c>
      <c r="AW52" s="79">
        <f>'02-Pavilon psov. šelem - způs.'!J31</f>
        <v>0</v>
      </c>
      <c r="AX52" s="79">
        <f>'02-Pavilon psov. šelem - způs.'!J32</f>
        <v>0</v>
      </c>
      <c r="AY52" s="79">
        <f>'02-Pavilon psov. šelem - způs.'!J33</f>
        <v>0</v>
      </c>
      <c r="AZ52" s="79">
        <f>'02-Pavilon psov. šelem - způs.'!F30</f>
        <v>2432947.58</v>
      </c>
      <c r="BA52" s="79">
        <f>'02-Pavilon psov. šelem - způs.'!F31</f>
        <v>0</v>
      </c>
      <c r="BB52" s="79">
        <f>'02-Pavilon psov. šelem - způs.'!F32</f>
        <v>0</v>
      </c>
      <c r="BC52" s="79">
        <f>'02-Pavilon psov. šelem - způs.'!F33</f>
        <v>0</v>
      </c>
      <c r="BD52" s="81">
        <f>'02-Pavilon psov. šelem - způs.'!F34</f>
        <v>0</v>
      </c>
      <c r="BT52" s="82" t="s">
        <v>19</v>
      </c>
      <c r="BV52" s="82" t="s">
        <v>70</v>
      </c>
      <c r="BW52" s="82" t="s">
        <v>76</v>
      </c>
      <c r="BX52" s="82" t="s">
        <v>5</v>
      </c>
      <c r="CL52" s="82" t="s">
        <v>73</v>
      </c>
      <c r="CM52" s="82" t="s">
        <v>74</v>
      </c>
    </row>
    <row r="53" spans="1:91" s="5" customFormat="1" ht="27.4" customHeight="1" x14ac:dyDescent="0.25">
      <c r="A53" s="155" t="s">
        <v>535</v>
      </c>
      <c r="B53" s="74"/>
      <c r="C53" s="75"/>
      <c r="D53" s="428" t="s">
        <v>75</v>
      </c>
      <c r="E53" s="427"/>
      <c r="F53" s="427"/>
      <c r="G53" s="427"/>
      <c r="H53" s="427"/>
      <c r="I53" s="244"/>
      <c r="J53" s="428" t="s">
        <v>721</v>
      </c>
      <c r="K53" s="427"/>
      <c r="L53" s="427"/>
      <c r="M53" s="427"/>
      <c r="N53" s="427"/>
      <c r="O53" s="427"/>
      <c r="P53" s="427"/>
      <c r="Q53" s="427"/>
      <c r="R53" s="427"/>
      <c r="S53" s="427"/>
      <c r="T53" s="427"/>
      <c r="U53" s="427"/>
      <c r="V53" s="427"/>
      <c r="W53" s="427"/>
      <c r="X53" s="427"/>
      <c r="Y53" s="427"/>
      <c r="Z53" s="427"/>
      <c r="AA53" s="427"/>
      <c r="AB53" s="427"/>
      <c r="AC53" s="427"/>
      <c r="AD53" s="427"/>
      <c r="AE53" s="427"/>
      <c r="AF53" s="427"/>
      <c r="AG53" s="426">
        <f>'02-Pavilon psov. šelem-nezpůs.'!J27</f>
        <v>128200</v>
      </c>
      <c r="AH53" s="427"/>
      <c r="AI53" s="427"/>
      <c r="AJ53" s="427"/>
      <c r="AK53" s="427"/>
      <c r="AL53" s="427"/>
      <c r="AM53" s="427"/>
      <c r="AN53" s="426">
        <f>AG53*1.21</f>
        <v>155122</v>
      </c>
      <c r="AO53" s="427"/>
      <c r="AP53" s="427"/>
      <c r="AQ53" s="77" t="s">
        <v>72</v>
      </c>
      <c r="AR53" s="74"/>
      <c r="AS53" s="78">
        <v>0</v>
      </c>
      <c r="AT53" s="79">
        <f>ROUND(SUM(AV53:AW53),2)</f>
        <v>0</v>
      </c>
      <c r="AU53" s="80">
        <f>'02-Pavilon psov. šelem - způs.'!P91</f>
        <v>505.55803699999996</v>
      </c>
      <c r="AV53" s="79">
        <f>'02-Pavilon psov. šelem - způs.'!J31</f>
        <v>0</v>
      </c>
      <c r="AW53" s="79">
        <f>'02-Pavilon psov. šelem - způs.'!J32</f>
        <v>0</v>
      </c>
      <c r="AX53" s="79">
        <f>'02-Pavilon psov. šelem - způs.'!J33</f>
        <v>0</v>
      </c>
      <c r="AY53" s="79">
        <f>'02-Pavilon psov. šelem - způs.'!J34</f>
        <v>0</v>
      </c>
      <c r="AZ53" s="79">
        <f>'02-Pavilon psov. šelem - způs.'!F31</f>
        <v>0</v>
      </c>
      <c r="BA53" s="79">
        <f>'02-Pavilon psov. šelem - způs.'!F32</f>
        <v>0</v>
      </c>
      <c r="BB53" s="79">
        <f>'02-Pavilon psov. šelem - způs.'!F33</f>
        <v>0</v>
      </c>
      <c r="BC53" s="79">
        <f>'02-Pavilon psov. šelem - způs.'!F34</f>
        <v>0</v>
      </c>
      <c r="BD53" s="81">
        <f>'02-Pavilon psov. šelem - způs.'!F35</f>
        <v>0</v>
      </c>
      <c r="BT53" s="82" t="s">
        <v>19</v>
      </c>
      <c r="BV53" s="82" t="s">
        <v>70</v>
      </c>
      <c r="BW53" s="82" t="s">
        <v>76</v>
      </c>
      <c r="BX53" s="82" t="s">
        <v>5</v>
      </c>
      <c r="CL53" s="82" t="s">
        <v>73</v>
      </c>
      <c r="CM53" s="82" t="s">
        <v>74</v>
      </c>
    </row>
    <row r="54" spans="1:91" s="5" customFormat="1" ht="27.4" customHeight="1" x14ac:dyDescent="0.25">
      <c r="A54" s="155" t="s">
        <v>535</v>
      </c>
      <c r="B54" s="74"/>
      <c r="C54" s="75"/>
      <c r="D54" s="428" t="s">
        <v>77</v>
      </c>
      <c r="E54" s="427"/>
      <c r="F54" s="427"/>
      <c r="G54" s="427"/>
      <c r="H54" s="427"/>
      <c r="I54" s="76"/>
      <c r="J54" s="428" t="s">
        <v>78</v>
      </c>
      <c r="K54" s="427"/>
      <c r="L54" s="427"/>
      <c r="M54" s="427"/>
      <c r="N54" s="427"/>
      <c r="O54" s="427"/>
      <c r="P54" s="427"/>
      <c r="Q54" s="427"/>
      <c r="R54" s="427"/>
      <c r="S54" s="427"/>
      <c r="T54" s="427"/>
      <c r="U54" s="427"/>
      <c r="V54" s="427"/>
      <c r="W54" s="427"/>
      <c r="X54" s="427"/>
      <c r="Y54" s="427"/>
      <c r="Z54" s="427"/>
      <c r="AA54" s="427"/>
      <c r="AB54" s="427"/>
      <c r="AC54" s="427"/>
      <c r="AD54" s="427"/>
      <c r="AE54" s="427"/>
      <c r="AF54" s="427"/>
      <c r="AG54" s="426">
        <f>'03 - Pavilon kočkovitých ...'!J27</f>
        <v>2936416.38</v>
      </c>
      <c r="AH54" s="427"/>
      <c r="AI54" s="427"/>
      <c r="AJ54" s="427"/>
      <c r="AK54" s="427"/>
      <c r="AL54" s="427"/>
      <c r="AM54" s="427"/>
      <c r="AN54" s="426">
        <f>SUM(AG54,AT54)</f>
        <v>3553063.82</v>
      </c>
      <c r="AO54" s="427"/>
      <c r="AP54" s="427"/>
      <c r="AQ54" s="77" t="s">
        <v>72</v>
      </c>
      <c r="AR54" s="74"/>
      <c r="AS54" s="83">
        <v>0</v>
      </c>
      <c r="AT54" s="84">
        <f>ROUND(SUM(AV54:AW54),2)</f>
        <v>616647.43999999994</v>
      </c>
      <c r="AU54" s="85">
        <f>'03 - Pavilon kočkovitých ...'!P92</f>
        <v>1662.6462929999998</v>
      </c>
      <c r="AV54" s="84">
        <f>'03 - Pavilon kočkovitých ...'!J30</f>
        <v>616647.43999999994</v>
      </c>
      <c r="AW54" s="84">
        <f>'03 - Pavilon kočkovitých ...'!J31</f>
        <v>0</v>
      </c>
      <c r="AX54" s="84">
        <f>'03 - Pavilon kočkovitých ...'!J32</f>
        <v>0</v>
      </c>
      <c r="AY54" s="84">
        <f>'03 - Pavilon kočkovitých ...'!J33</f>
        <v>0</v>
      </c>
      <c r="AZ54" s="84">
        <f>'03 - Pavilon kočkovitých ...'!F30</f>
        <v>2936416.38</v>
      </c>
      <c r="BA54" s="84">
        <f>'03 - Pavilon kočkovitých ...'!F31</f>
        <v>0</v>
      </c>
      <c r="BB54" s="84">
        <f>'03 - Pavilon kočkovitých ...'!F32</f>
        <v>0</v>
      </c>
      <c r="BC54" s="84">
        <f>'03 - Pavilon kočkovitých ...'!F33</f>
        <v>0</v>
      </c>
      <c r="BD54" s="86">
        <f>'03 - Pavilon kočkovitých ...'!F34</f>
        <v>0</v>
      </c>
      <c r="BT54" s="82" t="s">
        <v>19</v>
      </c>
      <c r="BV54" s="82" t="s">
        <v>70</v>
      </c>
      <c r="BW54" s="82" t="s">
        <v>79</v>
      </c>
      <c r="BX54" s="82" t="s">
        <v>5</v>
      </c>
      <c r="CL54" s="82" t="s">
        <v>73</v>
      </c>
      <c r="CM54" s="82" t="s">
        <v>74</v>
      </c>
    </row>
    <row r="55" spans="1:91" s="1" customFormat="1" ht="30" customHeight="1" x14ac:dyDescent="0.25">
      <c r="B55" s="30"/>
      <c r="AR55" s="30"/>
    </row>
    <row r="56" spans="1:91" s="1" customFormat="1" ht="6.95" customHeight="1" x14ac:dyDescent="0.25"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30"/>
    </row>
  </sheetData>
  <sheetProtection password="DDEF" sheet="1"/>
  <mergeCells count="47">
    <mergeCell ref="AM44:AN44"/>
    <mergeCell ref="AM46:AP46"/>
    <mergeCell ref="AR2:BE2"/>
    <mergeCell ref="AN54:AP54"/>
    <mergeCell ref="AG54:AM54"/>
    <mergeCell ref="AS46:AT48"/>
    <mergeCell ref="AK30:AO30"/>
    <mergeCell ref="K5:AO5"/>
    <mergeCell ref="K6:AO6"/>
    <mergeCell ref="E20:AN20"/>
    <mergeCell ref="AK23:AO23"/>
    <mergeCell ref="L25:O25"/>
    <mergeCell ref="W25:AE25"/>
    <mergeCell ref="AK25:AO25"/>
    <mergeCell ref="D54:H54"/>
    <mergeCell ref="J54:AF54"/>
    <mergeCell ref="AG51:AM51"/>
    <mergeCell ref="AN51:AP51"/>
    <mergeCell ref="D53:H53"/>
    <mergeCell ref="AN53:AP53"/>
    <mergeCell ref="J53:AF53"/>
    <mergeCell ref="AG53:AM53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X32:AB32"/>
    <mergeCell ref="AK32:AO32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L26:O26"/>
    <mergeCell ref="W26:AE26"/>
    <mergeCell ref="AK26:AO26"/>
    <mergeCell ref="L27:O27"/>
    <mergeCell ref="W27:AE27"/>
    <mergeCell ref="AK27:AO27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2 - Pavilon psovitých šelem'!C2" tooltip="02 - Pavilon psovitých šelem" display="/"/>
    <hyperlink ref="A54" location="'03 - Pavilon kočkovitých ...'!C2" tooltip="03 - Pavilon kočkovitých ..." display="/"/>
    <hyperlink ref="A53" location="'02 - Pavilon psovitých šelem'!C2" tooltip="02 - Pavilon psovitých šelem" display="/"/>
  </hyperlinks>
  <pageMargins left="0.58333331346511841" right="0.58333331346511841" top="0.58333331346511841" bottom="0.58333331346511841" header="0" footer="0"/>
  <pageSetup paperSize="9" scale="75" fitToHeight="100" orientation="landscape" blackAndWhite="1" errors="blank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R460"/>
  <sheetViews>
    <sheetView showGridLines="0" workbookViewId="0">
      <pane ySplit="1" topLeftCell="A87" activePane="bottomLeft" state="frozen"/>
      <selection pane="bottomLeft" activeCell="I189" sqref="I189"/>
    </sheetView>
  </sheetViews>
  <sheetFormatPr defaultColWidth="9.28515625" defaultRowHeight="13.5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2" max="18" width="0" hidden="1" customWidth="1"/>
    <col min="19" max="19" width="8.140625" hidden="1" customWidth="1"/>
    <col min="20" max="20" width="29.7109375" hidden="1" customWidth="1"/>
    <col min="21" max="21" width="16.28515625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0" hidden="1" customWidth="1"/>
  </cols>
  <sheetData>
    <row r="1" spans="1:70" ht="21.75" customHeight="1" x14ac:dyDescent="0.3">
      <c r="A1" s="160"/>
      <c r="B1" s="157"/>
      <c r="C1" s="157"/>
      <c r="D1" s="158" t="s">
        <v>1</v>
      </c>
      <c r="E1" s="157"/>
      <c r="F1" s="159" t="s">
        <v>536</v>
      </c>
      <c r="G1" s="449" t="s">
        <v>537</v>
      </c>
      <c r="H1" s="449"/>
      <c r="I1" s="157"/>
      <c r="J1" s="159" t="s">
        <v>538</v>
      </c>
      <c r="K1" s="158" t="s">
        <v>80</v>
      </c>
      <c r="L1" s="159" t="s">
        <v>539</v>
      </c>
      <c r="M1" s="159"/>
      <c r="N1" s="159"/>
      <c r="O1" s="159"/>
      <c r="P1" s="159"/>
      <c r="Q1" s="159"/>
      <c r="R1" s="159"/>
      <c r="S1" s="159"/>
      <c r="T1" s="159"/>
      <c r="U1" s="161"/>
      <c r="V1" s="16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16" t="s">
        <v>76</v>
      </c>
    </row>
    <row r="3" spans="1:70" ht="6.95" customHeight="1" x14ac:dyDescent="0.3">
      <c r="B3" s="319"/>
      <c r="C3" s="320"/>
      <c r="D3" s="320"/>
      <c r="E3" s="320"/>
      <c r="F3" s="320"/>
      <c r="G3" s="320"/>
      <c r="H3" s="320"/>
      <c r="I3" s="320"/>
      <c r="J3" s="320"/>
      <c r="K3" s="321"/>
      <c r="AT3" s="16" t="s">
        <v>74</v>
      </c>
    </row>
    <row r="4" spans="1:70" ht="36.950000000000003" customHeight="1" x14ac:dyDescent="0.3">
      <c r="B4" s="322"/>
      <c r="C4" s="323"/>
      <c r="D4" s="324" t="s">
        <v>81</v>
      </c>
      <c r="E4" s="323"/>
      <c r="F4" s="323"/>
      <c r="G4" s="323"/>
      <c r="H4" s="323"/>
      <c r="I4" s="323"/>
      <c r="J4" s="323"/>
      <c r="K4" s="325"/>
      <c r="M4" s="24" t="s">
        <v>11</v>
      </c>
      <c r="AT4" s="16" t="s">
        <v>4</v>
      </c>
    </row>
    <row r="5" spans="1:70" ht="6.95" customHeight="1" x14ac:dyDescent="0.3">
      <c r="B5" s="322"/>
      <c r="C5" s="323"/>
      <c r="D5" s="323"/>
      <c r="E5" s="323"/>
      <c r="F5" s="323"/>
      <c r="G5" s="323"/>
      <c r="H5" s="323"/>
      <c r="I5" s="323"/>
      <c r="J5" s="323"/>
      <c r="K5" s="325"/>
    </row>
    <row r="6" spans="1:70" ht="15" x14ac:dyDescent="0.3">
      <c r="B6" s="322"/>
      <c r="C6" s="323"/>
      <c r="D6" s="326" t="s">
        <v>15</v>
      </c>
      <c r="E6" s="323"/>
      <c r="F6" s="323"/>
      <c r="G6" s="323"/>
      <c r="H6" s="323"/>
      <c r="I6" s="323"/>
      <c r="J6" s="323"/>
      <c r="K6" s="325"/>
    </row>
    <row r="7" spans="1:70" ht="22.5" customHeight="1" x14ac:dyDescent="0.3">
      <c r="B7" s="322"/>
      <c r="C7" s="323"/>
      <c r="D7" s="323"/>
      <c r="E7" s="450" t="str">
        <f>'Rekapitulace stavby'!K6</f>
        <v>ZOO - Pavilon šelem</v>
      </c>
      <c r="F7" s="451"/>
      <c r="G7" s="451"/>
      <c r="H7" s="451"/>
      <c r="I7" s="323"/>
      <c r="J7" s="323"/>
      <c r="K7" s="325"/>
    </row>
    <row r="8" spans="1:70" s="1" customFormat="1" ht="15" x14ac:dyDescent="0.25">
      <c r="B8" s="257"/>
      <c r="C8" s="327"/>
      <c r="D8" s="326" t="s">
        <v>82</v>
      </c>
      <c r="E8" s="327"/>
      <c r="F8" s="327"/>
      <c r="G8" s="327"/>
      <c r="H8" s="327"/>
      <c r="I8" s="327"/>
      <c r="J8" s="327"/>
      <c r="K8" s="328"/>
    </row>
    <row r="9" spans="1:70" s="1" customFormat="1" ht="36.950000000000003" customHeight="1" x14ac:dyDescent="0.25">
      <c r="B9" s="257"/>
      <c r="C9" s="327"/>
      <c r="D9" s="327"/>
      <c r="E9" s="452" t="s">
        <v>265</v>
      </c>
      <c r="F9" s="453"/>
      <c r="G9" s="453"/>
      <c r="H9" s="453"/>
      <c r="I9" s="327"/>
      <c r="J9" s="327"/>
      <c r="K9" s="328"/>
    </row>
    <row r="10" spans="1:70" s="1" customFormat="1" x14ac:dyDescent="0.25">
      <c r="B10" s="257"/>
      <c r="C10" s="327"/>
      <c r="D10" s="327"/>
      <c r="E10" s="327"/>
      <c r="F10" s="327"/>
      <c r="G10" s="327"/>
      <c r="H10" s="327"/>
      <c r="I10" s="327"/>
      <c r="J10" s="327"/>
      <c r="K10" s="328"/>
    </row>
    <row r="11" spans="1:70" s="1" customFormat="1" ht="14.45" customHeight="1" x14ac:dyDescent="0.25">
      <c r="B11" s="257"/>
      <c r="C11" s="327"/>
      <c r="D11" s="326" t="s">
        <v>17</v>
      </c>
      <c r="E11" s="327"/>
      <c r="F11" s="329" t="s">
        <v>73</v>
      </c>
      <c r="G11" s="327"/>
      <c r="H11" s="327"/>
      <c r="I11" s="326" t="s">
        <v>18</v>
      </c>
      <c r="J11" s="329" t="s">
        <v>3</v>
      </c>
      <c r="K11" s="328"/>
    </row>
    <row r="12" spans="1:70" s="1" customFormat="1" ht="14.45" customHeight="1" x14ac:dyDescent="0.25">
      <c r="B12" s="257"/>
      <c r="C12" s="327"/>
      <c r="D12" s="326" t="s">
        <v>20</v>
      </c>
      <c r="E12" s="327"/>
      <c r="F12" s="329" t="s">
        <v>21</v>
      </c>
      <c r="G12" s="327"/>
      <c r="H12" s="327"/>
      <c r="I12" s="326" t="s">
        <v>22</v>
      </c>
      <c r="J12" s="330">
        <f>'Rekapitulace stavby'!AN8</f>
        <v>42517</v>
      </c>
      <c r="K12" s="328"/>
    </row>
    <row r="13" spans="1:70" s="1" customFormat="1" ht="10.9" customHeight="1" x14ac:dyDescent="0.25">
      <c r="B13" s="257"/>
      <c r="C13" s="327"/>
      <c r="D13" s="327"/>
      <c r="E13" s="327"/>
      <c r="F13" s="327"/>
      <c r="G13" s="327"/>
      <c r="H13" s="327"/>
      <c r="I13" s="327"/>
      <c r="J13" s="327"/>
      <c r="K13" s="328"/>
    </row>
    <row r="14" spans="1:70" s="1" customFormat="1" ht="14.45" customHeight="1" x14ac:dyDescent="0.25">
      <c r="B14" s="257"/>
      <c r="C14" s="327"/>
      <c r="D14" s="326" t="s">
        <v>25</v>
      </c>
      <c r="E14" s="327"/>
      <c r="F14" s="327"/>
      <c r="G14" s="327"/>
      <c r="H14" s="327"/>
      <c r="I14" s="326" t="s">
        <v>26</v>
      </c>
      <c r="J14" s="329" t="str">
        <f>IF('Rekapitulace stavby'!AN10="","",'Rekapitulace stavby'!AN10)</f>
        <v/>
      </c>
      <c r="K14" s="328"/>
    </row>
    <row r="15" spans="1:70" s="1" customFormat="1" ht="18" customHeight="1" x14ac:dyDescent="0.25">
      <c r="B15" s="257"/>
      <c r="C15" s="327"/>
      <c r="D15" s="327"/>
      <c r="E15" s="329" t="str">
        <f>IF('Rekapitulace stavby'!E11="","",'Rekapitulace stavby'!E11)</f>
        <v xml:space="preserve"> </v>
      </c>
      <c r="F15" s="327"/>
      <c r="G15" s="327"/>
      <c r="H15" s="327"/>
      <c r="I15" s="326" t="s">
        <v>28</v>
      </c>
      <c r="J15" s="329" t="str">
        <f>IF('Rekapitulace stavby'!AN11="","",'Rekapitulace stavby'!AN11)</f>
        <v/>
      </c>
      <c r="K15" s="328"/>
    </row>
    <row r="16" spans="1:70" s="1" customFormat="1" ht="6.95" customHeight="1" x14ac:dyDescent="0.25">
      <c r="B16" s="257"/>
      <c r="C16" s="327"/>
      <c r="D16" s="327"/>
      <c r="E16" s="327"/>
      <c r="F16" s="327"/>
      <c r="G16" s="327"/>
      <c r="H16" s="327"/>
      <c r="I16" s="327"/>
      <c r="J16" s="327"/>
      <c r="K16" s="328"/>
    </row>
    <row r="17" spans="2:11" s="1" customFormat="1" ht="14.45" customHeight="1" x14ac:dyDescent="0.25">
      <c r="B17" s="257"/>
      <c r="C17" s="327"/>
      <c r="D17" s="326" t="s">
        <v>29</v>
      </c>
      <c r="E17" s="327"/>
      <c r="F17" s="327"/>
      <c r="G17" s="327"/>
      <c r="H17" s="327"/>
      <c r="I17" s="326" t="s">
        <v>26</v>
      </c>
      <c r="J17" s="329" t="str">
        <f>IF('Rekapitulace stavby'!AN13="Vyplň údaj","",IF('Rekapitulace stavby'!AN13="","",'Rekapitulace stavby'!AN13))</f>
        <v/>
      </c>
      <c r="K17" s="328"/>
    </row>
    <row r="18" spans="2:11" s="1" customFormat="1" ht="18" customHeight="1" x14ac:dyDescent="0.25">
      <c r="B18" s="257"/>
      <c r="C18" s="327"/>
      <c r="D18" s="327"/>
      <c r="E18" s="329" t="str">
        <f>IF('Rekapitulace stavby'!E14="Vyplň údaj","",IF('Rekapitulace stavby'!E14="","",'Rekapitulace stavby'!E14))</f>
        <v xml:space="preserve"> </v>
      </c>
      <c r="F18" s="327"/>
      <c r="G18" s="327"/>
      <c r="H18" s="327"/>
      <c r="I18" s="326" t="s">
        <v>28</v>
      </c>
      <c r="J18" s="329" t="str">
        <f>IF('Rekapitulace stavby'!AN14="Vyplň údaj","",IF('Rekapitulace stavby'!AN14="","",'Rekapitulace stavby'!AN14))</f>
        <v/>
      </c>
      <c r="K18" s="328"/>
    </row>
    <row r="19" spans="2:11" s="1" customFormat="1" ht="6.95" customHeight="1" x14ac:dyDescent="0.25">
      <c r="B19" s="257"/>
      <c r="C19" s="327"/>
      <c r="D19" s="327"/>
      <c r="E19" s="327"/>
      <c r="F19" s="327"/>
      <c r="G19" s="327"/>
      <c r="H19" s="327"/>
      <c r="I19" s="327"/>
      <c r="J19" s="327"/>
      <c r="K19" s="328"/>
    </row>
    <row r="20" spans="2:11" s="1" customFormat="1" ht="14.45" customHeight="1" x14ac:dyDescent="0.25">
      <c r="B20" s="257"/>
      <c r="C20" s="327"/>
      <c r="D20" s="326" t="s">
        <v>30</v>
      </c>
      <c r="E20" s="327"/>
      <c r="F20" s="327"/>
      <c r="G20" s="327"/>
      <c r="H20" s="327"/>
      <c r="I20" s="326" t="s">
        <v>26</v>
      </c>
      <c r="J20" s="329" t="s">
        <v>3</v>
      </c>
      <c r="K20" s="328"/>
    </row>
    <row r="21" spans="2:11" s="1" customFormat="1" ht="18" customHeight="1" x14ac:dyDescent="0.25">
      <c r="B21" s="257"/>
      <c r="C21" s="327"/>
      <c r="D21" s="327"/>
      <c r="E21" s="329" t="s">
        <v>31</v>
      </c>
      <c r="F21" s="327"/>
      <c r="G21" s="327"/>
      <c r="H21" s="327"/>
      <c r="I21" s="326" t="s">
        <v>28</v>
      </c>
      <c r="J21" s="329" t="s">
        <v>3</v>
      </c>
      <c r="K21" s="328"/>
    </row>
    <row r="22" spans="2:11" s="1" customFormat="1" ht="6.95" customHeight="1" x14ac:dyDescent="0.25">
      <c r="B22" s="257"/>
      <c r="C22" s="327"/>
      <c r="D22" s="327"/>
      <c r="E22" s="327"/>
      <c r="F22" s="327"/>
      <c r="G22" s="327"/>
      <c r="H22" s="327"/>
      <c r="I22" s="327"/>
      <c r="J22" s="327"/>
      <c r="K22" s="328"/>
    </row>
    <row r="23" spans="2:11" s="1" customFormat="1" ht="14.45" customHeight="1" x14ac:dyDescent="0.25">
      <c r="B23" s="257"/>
      <c r="C23" s="327"/>
      <c r="D23" s="326" t="s">
        <v>33</v>
      </c>
      <c r="E23" s="327"/>
      <c r="F23" s="327"/>
      <c r="G23" s="327"/>
      <c r="H23" s="327"/>
      <c r="I23" s="327"/>
      <c r="J23" s="327"/>
      <c r="K23" s="328"/>
    </row>
    <row r="24" spans="2:11" s="6" customFormat="1" ht="22.5" customHeight="1" x14ac:dyDescent="0.25">
      <c r="B24" s="331"/>
      <c r="C24" s="332"/>
      <c r="D24" s="332"/>
      <c r="E24" s="454" t="s">
        <v>3</v>
      </c>
      <c r="F24" s="455"/>
      <c r="G24" s="455"/>
      <c r="H24" s="455"/>
      <c r="I24" s="332"/>
      <c r="J24" s="332"/>
      <c r="K24" s="333"/>
    </row>
    <row r="25" spans="2:11" s="1" customFormat="1" ht="6.95" customHeight="1" x14ac:dyDescent="0.25">
      <c r="B25" s="257"/>
      <c r="C25" s="327"/>
      <c r="D25" s="327"/>
      <c r="E25" s="327"/>
      <c r="F25" s="327"/>
      <c r="G25" s="327"/>
      <c r="H25" s="327"/>
      <c r="I25" s="327"/>
      <c r="J25" s="327"/>
      <c r="K25" s="328"/>
    </row>
    <row r="26" spans="2:11" s="1" customFormat="1" ht="6.95" customHeight="1" x14ac:dyDescent="0.25">
      <c r="B26" s="257"/>
      <c r="C26" s="327"/>
      <c r="D26" s="335"/>
      <c r="E26" s="335"/>
      <c r="F26" s="335"/>
      <c r="G26" s="335"/>
      <c r="H26" s="335"/>
      <c r="I26" s="335"/>
      <c r="J26" s="335"/>
      <c r="K26" s="336"/>
    </row>
    <row r="27" spans="2:11" s="1" customFormat="1" ht="25.35" customHeight="1" x14ac:dyDescent="0.25">
      <c r="B27" s="257"/>
      <c r="C27" s="327"/>
      <c r="D27" s="337" t="s">
        <v>34</v>
      </c>
      <c r="E27" s="327"/>
      <c r="F27" s="327"/>
      <c r="G27" s="327"/>
      <c r="H27" s="327"/>
      <c r="I27" s="327"/>
      <c r="J27" s="338">
        <f>ROUND(J90,2)</f>
        <v>2432947.58</v>
      </c>
      <c r="K27" s="328"/>
    </row>
    <row r="28" spans="2:11" s="1" customFormat="1" ht="6.95" customHeight="1" x14ac:dyDescent="0.25">
      <c r="B28" s="257"/>
      <c r="C28" s="327"/>
      <c r="D28" s="335"/>
      <c r="E28" s="335"/>
      <c r="F28" s="335"/>
      <c r="G28" s="335"/>
      <c r="H28" s="335"/>
      <c r="I28" s="335"/>
      <c r="J28" s="335"/>
      <c r="K28" s="336"/>
    </row>
    <row r="29" spans="2:11" s="1" customFormat="1" ht="14.45" customHeight="1" x14ac:dyDescent="0.25">
      <c r="B29" s="257"/>
      <c r="C29" s="327"/>
      <c r="D29" s="327"/>
      <c r="E29" s="327"/>
      <c r="F29" s="339" t="s">
        <v>36</v>
      </c>
      <c r="G29" s="327"/>
      <c r="H29" s="327"/>
      <c r="I29" s="339" t="s">
        <v>35</v>
      </c>
      <c r="J29" s="339" t="s">
        <v>37</v>
      </c>
      <c r="K29" s="328"/>
    </row>
    <row r="30" spans="2:11" s="1" customFormat="1" ht="14.45" customHeight="1" x14ac:dyDescent="0.25">
      <c r="B30" s="257"/>
      <c r="C30" s="327"/>
      <c r="D30" s="340" t="s">
        <v>38</v>
      </c>
      <c r="E30" s="340" t="s">
        <v>39</v>
      </c>
      <c r="F30" s="341">
        <f>ROUND(SUM(BE90:BE197), 2)</f>
        <v>2432947.58</v>
      </c>
      <c r="G30" s="327"/>
      <c r="H30" s="327"/>
      <c r="I30" s="342">
        <v>0.21</v>
      </c>
      <c r="J30" s="341">
        <f>ROUND(ROUND((SUM(BE90:BE197)), 2)*I30, 2)</f>
        <v>510918.99</v>
      </c>
      <c r="K30" s="328"/>
    </row>
    <row r="31" spans="2:11" s="1" customFormat="1" ht="14.45" customHeight="1" x14ac:dyDescent="0.25">
      <c r="B31" s="257"/>
      <c r="C31" s="327"/>
      <c r="D31" s="327"/>
      <c r="E31" s="340" t="s">
        <v>40</v>
      </c>
      <c r="F31" s="341">
        <f>ROUND(SUM(BF90:BF197), 2)</f>
        <v>0</v>
      </c>
      <c r="G31" s="327"/>
      <c r="H31" s="327"/>
      <c r="I31" s="342">
        <v>0.15</v>
      </c>
      <c r="J31" s="341">
        <f>ROUND(ROUND((SUM(BF90:BF197)), 2)*I31, 2)</f>
        <v>0</v>
      </c>
      <c r="K31" s="328"/>
    </row>
    <row r="32" spans="2:11" s="1" customFormat="1" ht="14.45" hidden="1" customHeight="1" x14ac:dyDescent="0.25">
      <c r="B32" s="257"/>
      <c r="C32" s="327"/>
      <c r="D32" s="327"/>
      <c r="E32" s="340" t="s">
        <v>41</v>
      </c>
      <c r="F32" s="341">
        <f>ROUND(SUM(BG90:BG197), 2)</f>
        <v>0</v>
      </c>
      <c r="G32" s="327"/>
      <c r="H32" s="327"/>
      <c r="I32" s="342">
        <v>0.21</v>
      </c>
      <c r="J32" s="341">
        <v>0</v>
      </c>
      <c r="K32" s="328"/>
    </row>
    <row r="33" spans="2:11" s="1" customFormat="1" ht="14.45" hidden="1" customHeight="1" x14ac:dyDescent="0.25">
      <c r="B33" s="257"/>
      <c r="C33" s="327"/>
      <c r="D33" s="327"/>
      <c r="E33" s="340" t="s">
        <v>42</v>
      </c>
      <c r="F33" s="341">
        <f>ROUND(SUM(BH90:BH197), 2)</f>
        <v>0</v>
      </c>
      <c r="G33" s="327"/>
      <c r="H33" s="327"/>
      <c r="I33" s="342">
        <v>0.15</v>
      </c>
      <c r="J33" s="341">
        <v>0</v>
      </c>
      <c r="K33" s="328"/>
    </row>
    <row r="34" spans="2:11" s="1" customFormat="1" ht="14.45" hidden="1" customHeight="1" x14ac:dyDescent="0.25">
      <c r="B34" s="257"/>
      <c r="C34" s="327"/>
      <c r="D34" s="327"/>
      <c r="E34" s="340" t="s">
        <v>43</v>
      </c>
      <c r="F34" s="341">
        <f>ROUND(SUM(BI90:BI197), 2)</f>
        <v>0</v>
      </c>
      <c r="G34" s="327"/>
      <c r="H34" s="327"/>
      <c r="I34" s="342">
        <v>0</v>
      </c>
      <c r="J34" s="341">
        <v>0</v>
      </c>
      <c r="K34" s="328"/>
    </row>
    <row r="35" spans="2:11" s="1" customFormat="1" ht="6.95" customHeight="1" x14ac:dyDescent="0.25">
      <c r="B35" s="257"/>
      <c r="C35" s="327"/>
      <c r="D35" s="327"/>
      <c r="E35" s="327"/>
      <c r="F35" s="327"/>
      <c r="G35" s="327"/>
      <c r="H35" s="327"/>
      <c r="I35" s="327"/>
      <c r="J35" s="327"/>
      <c r="K35" s="328"/>
    </row>
    <row r="36" spans="2:11" s="1" customFormat="1" ht="25.35" customHeight="1" x14ac:dyDescent="0.25">
      <c r="B36" s="257"/>
      <c r="C36" s="344"/>
      <c r="D36" s="345" t="s">
        <v>44</v>
      </c>
      <c r="E36" s="346"/>
      <c r="F36" s="346"/>
      <c r="G36" s="347" t="s">
        <v>45</v>
      </c>
      <c r="H36" s="348" t="s">
        <v>46</v>
      </c>
      <c r="I36" s="346"/>
      <c r="J36" s="349">
        <f>SUM(J27:J34)</f>
        <v>2943866.5700000003</v>
      </c>
      <c r="K36" s="350"/>
    </row>
    <row r="37" spans="2:11" s="1" customFormat="1" ht="14.45" customHeight="1" x14ac:dyDescent="0.25">
      <c r="B37" s="311"/>
      <c r="C37" s="312"/>
      <c r="D37" s="312"/>
      <c r="E37" s="312"/>
      <c r="F37" s="312"/>
      <c r="G37" s="312"/>
      <c r="H37" s="312"/>
      <c r="I37" s="312"/>
      <c r="J37" s="312"/>
      <c r="K37" s="351"/>
    </row>
    <row r="38" spans="2:11" x14ac:dyDescent="0.3">
      <c r="B38" s="317"/>
      <c r="C38" s="317"/>
      <c r="D38" s="317"/>
      <c r="E38" s="317"/>
      <c r="F38" s="317"/>
      <c r="G38" s="317"/>
      <c r="H38" s="317"/>
      <c r="I38" s="317"/>
      <c r="J38" s="317"/>
      <c r="K38" s="317"/>
    </row>
    <row r="39" spans="2:11" x14ac:dyDescent="0.3">
      <c r="B39" s="317"/>
      <c r="C39" s="317"/>
      <c r="D39" s="317"/>
      <c r="E39" s="317"/>
      <c r="F39" s="317"/>
      <c r="G39" s="317"/>
      <c r="H39" s="317"/>
      <c r="I39" s="317"/>
      <c r="J39" s="317"/>
      <c r="K39" s="317"/>
    </row>
    <row r="40" spans="2:11" x14ac:dyDescent="0.3">
      <c r="B40" s="317"/>
      <c r="C40" s="317"/>
      <c r="D40" s="317"/>
      <c r="E40" s="317"/>
      <c r="F40" s="317"/>
      <c r="G40" s="317"/>
      <c r="H40" s="317"/>
      <c r="I40" s="317"/>
      <c r="J40" s="317"/>
      <c r="K40" s="317"/>
    </row>
    <row r="41" spans="2:11" s="1" customFormat="1" ht="6.95" customHeight="1" x14ac:dyDescent="0.25">
      <c r="B41" s="255"/>
      <c r="C41" s="256"/>
      <c r="D41" s="256"/>
      <c r="E41" s="256"/>
      <c r="F41" s="256"/>
      <c r="G41" s="256"/>
      <c r="H41" s="256"/>
      <c r="I41" s="256"/>
      <c r="J41" s="256"/>
      <c r="K41" s="352"/>
    </row>
    <row r="42" spans="2:11" s="1" customFormat="1" ht="36.950000000000003" customHeight="1" x14ac:dyDescent="0.25">
      <c r="B42" s="257"/>
      <c r="C42" s="324" t="s">
        <v>83</v>
      </c>
      <c r="D42" s="327"/>
      <c r="E42" s="327"/>
      <c r="F42" s="327"/>
      <c r="G42" s="327"/>
      <c r="H42" s="327"/>
      <c r="I42" s="327"/>
      <c r="J42" s="327"/>
      <c r="K42" s="328"/>
    </row>
    <row r="43" spans="2:11" s="1" customFormat="1" ht="6.95" customHeight="1" x14ac:dyDescent="0.25">
      <c r="B43" s="257"/>
      <c r="C43" s="327"/>
      <c r="D43" s="327"/>
      <c r="E43" s="327"/>
      <c r="F43" s="327"/>
      <c r="G43" s="327"/>
      <c r="H43" s="327"/>
      <c r="I43" s="327"/>
      <c r="J43" s="327"/>
      <c r="K43" s="328"/>
    </row>
    <row r="44" spans="2:11" s="1" customFormat="1" ht="14.45" customHeight="1" x14ac:dyDescent="0.25">
      <c r="B44" s="257"/>
      <c r="C44" s="326" t="s">
        <v>15</v>
      </c>
      <c r="D44" s="327"/>
      <c r="E44" s="327"/>
      <c r="F44" s="327"/>
      <c r="G44" s="327"/>
      <c r="H44" s="327"/>
      <c r="I44" s="327"/>
      <c r="J44" s="327"/>
      <c r="K44" s="328"/>
    </row>
    <row r="45" spans="2:11" s="1" customFormat="1" ht="22.5" customHeight="1" x14ac:dyDescent="0.25">
      <c r="B45" s="257"/>
      <c r="C45" s="327"/>
      <c r="D45" s="327"/>
      <c r="E45" s="450" t="str">
        <f>E7</f>
        <v>ZOO - Pavilon šelem</v>
      </c>
      <c r="F45" s="453"/>
      <c r="G45" s="453"/>
      <c r="H45" s="453"/>
      <c r="I45" s="327"/>
      <c r="J45" s="327"/>
      <c r="K45" s="328"/>
    </row>
    <row r="46" spans="2:11" s="1" customFormat="1" ht="14.45" customHeight="1" x14ac:dyDescent="0.25">
      <c r="B46" s="257"/>
      <c r="C46" s="326" t="s">
        <v>82</v>
      </c>
      <c r="D46" s="327"/>
      <c r="E46" s="327"/>
      <c r="F46" s="327"/>
      <c r="G46" s="327"/>
      <c r="H46" s="327"/>
      <c r="I46" s="327"/>
      <c r="J46" s="327"/>
      <c r="K46" s="328"/>
    </row>
    <row r="47" spans="2:11" s="1" customFormat="1" ht="23.25" customHeight="1" x14ac:dyDescent="0.25">
      <c r="B47" s="257"/>
      <c r="C47" s="327"/>
      <c r="D47" s="327"/>
      <c r="E47" s="452" t="s">
        <v>760</v>
      </c>
      <c r="F47" s="453"/>
      <c r="G47" s="453"/>
      <c r="H47" s="453"/>
      <c r="I47" s="327"/>
      <c r="J47" s="327"/>
      <c r="K47" s="328"/>
    </row>
    <row r="48" spans="2:11" s="1" customFormat="1" ht="6.95" customHeight="1" x14ac:dyDescent="0.25">
      <c r="B48" s="257"/>
      <c r="C48" s="327"/>
      <c r="D48" s="327"/>
      <c r="E48" s="327"/>
      <c r="F48" s="327"/>
      <c r="G48" s="327"/>
      <c r="H48" s="327"/>
      <c r="I48" s="327"/>
      <c r="J48" s="327"/>
      <c r="K48" s="328"/>
    </row>
    <row r="49" spans="2:47" s="1" customFormat="1" ht="18" customHeight="1" x14ac:dyDescent="0.25">
      <c r="B49" s="257"/>
      <c r="C49" s="326" t="s">
        <v>20</v>
      </c>
      <c r="D49" s="327"/>
      <c r="E49" s="327"/>
      <c r="F49" s="329" t="str">
        <f>F12</f>
        <v>Dvůr Králové nad Labem</v>
      </c>
      <c r="G49" s="327"/>
      <c r="H49" s="327"/>
      <c r="I49" s="326" t="s">
        <v>22</v>
      </c>
      <c r="J49" s="330">
        <f>IF(J12="","",J12)</f>
        <v>42517</v>
      </c>
      <c r="K49" s="328"/>
    </row>
    <row r="50" spans="2:47" s="1" customFormat="1" ht="6.95" customHeight="1" x14ac:dyDescent="0.25">
      <c r="B50" s="257"/>
      <c r="C50" s="327"/>
      <c r="D50" s="327"/>
      <c r="E50" s="327"/>
      <c r="F50" s="327"/>
      <c r="G50" s="327"/>
      <c r="H50" s="327"/>
      <c r="I50" s="327"/>
      <c r="J50" s="327"/>
      <c r="K50" s="328"/>
    </row>
    <row r="51" spans="2:47" s="1" customFormat="1" ht="15" x14ac:dyDescent="0.25">
      <c r="B51" s="257"/>
      <c r="C51" s="326" t="s">
        <v>25</v>
      </c>
      <c r="D51" s="327"/>
      <c r="E51" s="327"/>
      <c r="F51" s="329" t="str">
        <f>E15</f>
        <v xml:space="preserve"> </v>
      </c>
      <c r="G51" s="327"/>
      <c r="H51" s="327"/>
      <c r="I51" s="326" t="s">
        <v>30</v>
      </c>
      <c r="J51" s="329" t="str">
        <f>E21</f>
        <v>Ing.Ivan Šír, projektování dopravních staveb, a.s.</v>
      </c>
      <c r="K51" s="328"/>
    </row>
    <row r="52" spans="2:47" s="1" customFormat="1" ht="14.45" customHeight="1" x14ac:dyDescent="0.25">
      <c r="B52" s="257"/>
      <c r="C52" s="326" t="s">
        <v>29</v>
      </c>
      <c r="D52" s="327"/>
      <c r="E52" s="327"/>
      <c r="F52" s="329" t="str">
        <f>IF(E18="","",E18)</f>
        <v xml:space="preserve"> </v>
      </c>
      <c r="G52" s="327"/>
      <c r="H52" s="327"/>
      <c r="I52" s="327"/>
      <c r="J52" s="327"/>
      <c r="K52" s="328"/>
    </row>
    <row r="53" spans="2:47" s="1" customFormat="1" ht="10.35" customHeight="1" x14ac:dyDescent="0.25">
      <c r="B53" s="257"/>
      <c r="C53" s="327"/>
      <c r="D53" s="327"/>
      <c r="E53" s="327"/>
      <c r="F53" s="327"/>
      <c r="G53" s="327"/>
      <c r="H53" s="327"/>
      <c r="I53" s="327"/>
      <c r="J53" s="327"/>
      <c r="K53" s="328"/>
    </row>
    <row r="54" spans="2:47" s="1" customFormat="1" ht="29.25" customHeight="1" x14ac:dyDescent="0.25">
      <c r="B54" s="257"/>
      <c r="C54" s="353" t="s">
        <v>84</v>
      </c>
      <c r="D54" s="344"/>
      <c r="E54" s="344"/>
      <c r="F54" s="344"/>
      <c r="G54" s="344"/>
      <c r="H54" s="344"/>
      <c r="I54" s="344"/>
      <c r="J54" s="354" t="s">
        <v>85</v>
      </c>
      <c r="K54" s="355"/>
    </row>
    <row r="55" spans="2:47" s="1" customFormat="1" ht="10.35" customHeight="1" x14ac:dyDescent="0.25">
      <c r="B55" s="257"/>
      <c r="C55" s="327"/>
      <c r="D55" s="327"/>
      <c r="E55" s="327"/>
      <c r="F55" s="327"/>
      <c r="G55" s="327"/>
      <c r="H55" s="327"/>
      <c r="I55" s="327"/>
      <c r="J55" s="327"/>
      <c r="K55" s="328"/>
    </row>
    <row r="56" spans="2:47" s="1" customFormat="1" ht="29.25" customHeight="1" x14ac:dyDescent="0.25">
      <c r="B56" s="257"/>
      <c r="C56" s="356" t="s">
        <v>86</v>
      </c>
      <c r="D56" s="327"/>
      <c r="E56" s="327"/>
      <c r="F56" s="327"/>
      <c r="G56" s="327"/>
      <c r="H56" s="327"/>
      <c r="I56" s="327"/>
      <c r="J56" s="338">
        <f>J90</f>
        <v>2432947.58</v>
      </c>
      <c r="K56" s="328"/>
      <c r="AU56" s="16" t="s">
        <v>87</v>
      </c>
    </row>
    <row r="57" spans="2:47" s="7" customFormat="1" ht="24.95" customHeight="1" x14ac:dyDescent="0.25">
      <c r="B57" s="357"/>
      <c r="C57" s="358"/>
      <c r="D57" s="359" t="s">
        <v>88</v>
      </c>
      <c r="E57" s="360"/>
      <c r="F57" s="360"/>
      <c r="G57" s="360"/>
      <c r="H57" s="360"/>
      <c r="I57" s="360"/>
      <c r="J57" s="361">
        <f>J91</f>
        <v>1587526.3800000001</v>
      </c>
      <c r="K57" s="362"/>
    </row>
    <row r="58" spans="2:47" s="8" customFormat="1" ht="19.899999999999999" customHeight="1" x14ac:dyDescent="0.25">
      <c r="B58" s="364"/>
      <c r="C58" s="365"/>
      <c r="D58" s="366" t="s">
        <v>89</v>
      </c>
      <c r="E58" s="367"/>
      <c r="F58" s="367"/>
      <c r="G58" s="367"/>
      <c r="H58" s="367"/>
      <c r="I58" s="367"/>
      <c r="J58" s="368">
        <f>J92</f>
        <v>52302.35</v>
      </c>
      <c r="K58" s="369"/>
    </row>
    <row r="59" spans="2:47" s="8" customFormat="1" ht="19.899999999999999" customHeight="1" x14ac:dyDescent="0.25">
      <c r="B59" s="364"/>
      <c r="C59" s="365"/>
      <c r="D59" s="366" t="s">
        <v>90</v>
      </c>
      <c r="E59" s="367"/>
      <c r="F59" s="367"/>
      <c r="G59" s="367"/>
      <c r="H59" s="367"/>
      <c r="I59" s="367"/>
      <c r="J59" s="368">
        <f>J103</f>
        <v>181016</v>
      </c>
      <c r="K59" s="369"/>
    </row>
    <row r="60" spans="2:47" s="8" customFormat="1" ht="19.899999999999999" customHeight="1" x14ac:dyDescent="0.25">
      <c r="B60" s="364"/>
      <c r="C60" s="365"/>
      <c r="D60" s="366" t="s">
        <v>91</v>
      </c>
      <c r="E60" s="367"/>
      <c r="F60" s="367"/>
      <c r="G60" s="367"/>
      <c r="H60" s="367"/>
      <c r="I60" s="367"/>
      <c r="J60" s="368">
        <f>J116</f>
        <v>1096106</v>
      </c>
      <c r="K60" s="369"/>
    </row>
    <row r="61" spans="2:47" s="8" customFormat="1" ht="19.899999999999999" customHeight="1" x14ac:dyDescent="0.25">
      <c r="B61" s="364"/>
      <c r="C61" s="365"/>
      <c r="D61" s="366" t="s">
        <v>92</v>
      </c>
      <c r="E61" s="367"/>
      <c r="F61" s="367"/>
      <c r="G61" s="367"/>
      <c r="H61" s="367"/>
      <c r="I61" s="367"/>
      <c r="J61" s="368">
        <f>J132</f>
        <v>174559.97</v>
      </c>
      <c r="K61" s="369"/>
    </row>
    <row r="62" spans="2:47" s="8" customFormat="1" ht="19.899999999999999" customHeight="1" x14ac:dyDescent="0.25">
      <c r="B62" s="364"/>
      <c r="C62" s="365"/>
      <c r="D62" s="366" t="s">
        <v>93</v>
      </c>
      <c r="E62" s="367"/>
      <c r="F62" s="367"/>
      <c r="G62" s="367"/>
      <c r="H62" s="367"/>
      <c r="I62" s="367"/>
      <c r="J62" s="368">
        <f>J152</f>
        <v>83542.06</v>
      </c>
      <c r="K62" s="369"/>
    </row>
    <row r="63" spans="2:47" s="7" customFormat="1" ht="24.95" customHeight="1" x14ac:dyDescent="0.25">
      <c r="B63" s="357"/>
      <c r="C63" s="358"/>
      <c r="D63" s="359" t="s">
        <v>94</v>
      </c>
      <c r="E63" s="360"/>
      <c r="F63" s="360"/>
      <c r="G63" s="360"/>
      <c r="H63" s="360"/>
      <c r="I63" s="360"/>
      <c r="J63" s="361">
        <f>J163</f>
        <v>764421.2</v>
      </c>
      <c r="K63" s="362"/>
    </row>
    <row r="64" spans="2:47" s="8" customFormat="1" ht="19.899999999999999" customHeight="1" x14ac:dyDescent="0.25">
      <c r="B64" s="364"/>
      <c r="C64" s="365"/>
      <c r="D64" s="366" t="s">
        <v>96</v>
      </c>
      <c r="E64" s="367"/>
      <c r="F64" s="367"/>
      <c r="G64" s="367"/>
      <c r="H64" s="367"/>
      <c r="I64" s="367"/>
      <c r="J64" s="368">
        <f>J164</f>
        <v>708660</v>
      </c>
      <c r="K64" s="369"/>
    </row>
    <row r="65" spans="2:12" s="8" customFormat="1" ht="19.899999999999999" customHeight="1" x14ac:dyDescent="0.25">
      <c r="B65" s="364"/>
      <c r="C65" s="365"/>
      <c r="D65" s="366" t="s">
        <v>97</v>
      </c>
      <c r="E65" s="367"/>
      <c r="F65" s="367"/>
      <c r="G65" s="367"/>
      <c r="H65" s="367"/>
      <c r="I65" s="367"/>
      <c r="J65" s="368">
        <f>J172</f>
        <v>55761.2</v>
      </c>
      <c r="K65" s="369"/>
    </row>
    <row r="66" spans="2:12" s="7" customFormat="1" ht="24.95" customHeight="1" x14ac:dyDescent="0.25">
      <c r="B66" s="357"/>
      <c r="C66" s="358"/>
      <c r="D66" s="359" t="s">
        <v>98</v>
      </c>
      <c r="E66" s="360"/>
      <c r="F66" s="360"/>
      <c r="G66" s="360"/>
      <c r="H66" s="360"/>
      <c r="I66" s="360"/>
      <c r="J66" s="361">
        <f>J177</f>
        <v>81000</v>
      </c>
      <c r="K66" s="362"/>
    </row>
    <row r="67" spans="2:12" s="8" customFormat="1" ht="19.899999999999999" customHeight="1" x14ac:dyDescent="0.25">
      <c r="B67" s="364"/>
      <c r="C67" s="365"/>
      <c r="D67" s="366" t="s">
        <v>99</v>
      </c>
      <c r="E67" s="367"/>
      <c r="F67" s="367"/>
      <c r="G67" s="367"/>
      <c r="H67" s="367"/>
      <c r="I67" s="367"/>
      <c r="J67" s="368">
        <f>J178</f>
        <v>41000</v>
      </c>
      <c r="K67" s="369"/>
    </row>
    <row r="68" spans="2:12" s="8" customFormat="1" ht="19.899999999999999" customHeight="1" x14ac:dyDescent="0.25">
      <c r="B68" s="364"/>
      <c r="C68" s="365"/>
      <c r="D68" s="366" t="s">
        <v>100</v>
      </c>
      <c r="E68" s="367"/>
      <c r="F68" s="367"/>
      <c r="G68" s="367"/>
      <c r="H68" s="367"/>
      <c r="I68" s="367"/>
      <c r="J68" s="368">
        <f>J187</f>
        <v>25000</v>
      </c>
      <c r="K68" s="369"/>
    </row>
    <row r="69" spans="2:12" s="8" customFormat="1" ht="19.899999999999999" hidden="1" customHeight="1" x14ac:dyDescent="0.25">
      <c r="B69" s="364"/>
      <c r="C69" s="365"/>
      <c r="D69" s="366" t="s">
        <v>101</v>
      </c>
      <c r="E69" s="367"/>
      <c r="F69" s="367"/>
      <c r="G69" s="367"/>
      <c r="H69" s="367"/>
      <c r="I69" s="367"/>
      <c r="J69" s="368">
        <f>J190</f>
        <v>0</v>
      </c>
      <c r="K69" s="369"/>
    </row>
    <row r="70" spans="2:12" s="8" customFormat="1" ht="19.899999999999999" customHeight="1" x14ac:dyDescent="0.25">
      <c r="B70" s="364"/>
      <c r="C70" s="365"/>
      <c r="D70" s="366" t="s">
        <v>102</v>
      </c>
      <c r="E70" s="367"/>
      <c r="F70" s="367"/>
      <c r="G70" s="367"/>
      <c r="H70" s="367"/>
      <c r="I70" s="367"/>
      <c r="J70" s="368">
        <f>J195</f>
        <v>15000</v>
      </c>
      <c r="K70" s="369"/>
    </row>
    <row r="71" spans="2:12" s="1" customFormat="1" ht="21.75" customHeight="1" x14ac:dyDescent="0.25">
      <c r="B71" s="257"/>
      <c r="C71" s="327"/>
      <c r="D71" s="327"/>
      <c r="E71" s="327"/>
      <c r="F71" s="327"/>
      <c r="G71" s="327"/>
      <c r="H71" s="327"/>
      <c r="I71" s="327"/>
      <c r="J71" s="327"/>
      <c r="K71" s="328"/>
    </row>
    <row r="72" spans="2:12" s="1" customFormat="1" ht="6.95" customHeight="1" x14ac:dyDescent="0.25">
      <c r="B72" s="311"/>
      <c r="C72" s="312"/>
      <c r="D72" s="312"/>
      <c r="E72" s="312"/>
      <c r="F72" s="312"/>
      <c r="G72" s="312"/>
      <c r="H72" s="312"/>
      <c r="I72" s="312"/>
      <c r="J72" s="312"/>
      <c r="K72" s="351"/>
    </row>
    <row r="73" spans="2:12" x14ac:dyDescent="0.3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pans="2:12" x14ac:dyDescent="0.3">
      <c r="B74" s="317"/>
      <c r="C74" s="317"/>
      <c r="D74" s="317"/>
      <c r="E74" s="317"/>
      <c r="F74" s="317"/>
      <c r="G74" s="317"/>
      <c r="H74" s="317"/>
      <c r="I74" s="317"/>
      <c r="J74" s="317"/>
      <c r="K74" s="317"/>
    </row>
    <row r="75" spans="2:12" x14ac:dyDescent="0.3">
      <c r="B75" s="317"/>
      <c r="C75" s="317"/>
      <c r="D75" s="317"/>
      <c r="E75" s="317"/>
      <c r="F75" s="317"/>
      <c r="G75" s="317"/>
      <c r="H75" s="317"/>
      <c r="I75" s="317"/>
      <c r="J75" s="317"/>
      <c r="K75" s="317"/>
    </row>
    <row r="76" spans="2:12" s="1" customFormat="1" ht="6.95" customHeight="1" x14ac:dyDescent="0.25">
      <c r="B76" s="255"/>
      <c r="C76" s="256"/>
      <c r="D76" s="256"/>
      <c r="E76" s="256"/>
      <c r="F76" s="256"/>
      <c r="G76" s="256"/>
      <c r="H76" s="256"/>
      <c r="I76" s="256"/>
      <c r="J76" s="256"/>
      <c r="K76" s="256"/>
      <c r="L76" s="30"/>
    </row>
    <row r="77" spans="2:12" s="1" customFormat="1" ht="36.950000000000003" customHeight="1" x14ac:dyDescent="0.25">
      <c r="B77" s="257"/>
      <c r="C77" s="258" t="s">
        <v>103</v>
      </c>
      <c r="D77" s="259"/>
      <c r="E77" s="259"/>
      <c r="F77" s="259"/>
      <c r="G77" s="259"/>
      <c r="H77" s="259"/>
      <c r="I77" s="259"/>
      <c r="J77" s="259"/>
      <c r="K77" s="259"/>
      <c r="L77" s="30"/>
    </row>
    <row r="78" spans="2:12" s="1" customFormat="1" ht="6.95" customHeight="1" x14ac:dyDescent="0.25">
      <c r="B78" s="257"/>
      <c r="C78" s="259"/>
      <c r="D78" s="259"/>
      <c r="E78" s="259"/>
      <c r="F78" s="259"/>
      <c r="G78" s="259"/>
      <c r="H78" s="259"/>
      <c r="I78" s="259"/>
      <c r="J78" s="259"/>
      <c r="K78" s="259"/>
      <c r="L78" s="30"/>
    </row>
    <row r="79" spans="2:12" s="1" customFormat="1" ht="14.45" customHeight="1" x14ac:dyDescent="0.25">
      <c r="B79" s="257"/>
      <c r="C79" s="260" t="s">
        <v>15</v>
      </c>
      <c r="D79" s="259"/>
      <c r="E79" s="259"/>
      <c r="F79" s="259"/>
      <c r="G79" s="259"/>
      <c r="H79" s="259"/>
      <c r="I79" s="259"/>
      <c r="J79" s="259"/>
      <c r="K79" s="259"/>
      <c r="L79" s="30"/>
    </row>
    <row r="80" spans="2:12" s="1" customFormat="1" ht="22.5" customHeight="1" x14ac:dyDescent="0.25">
      <c r="B80" s="257"/>
      <c r="C80" s="259"/>
      <c r="D80" s="259"/>
      <c r="E80" s="456" t="str">
        <f>E7</f>
        <v>ZOO - Pavilon šelem</v>
      </c>
      <c r="F80" s="448"/>
      <c r="G80" s="448"/>
      <c r="H80" s="448"/>
      <c r="I80" s="259"/>
      <c r="J80" s="259"/>
      <c r="K80" s="259"/>
      <c r="L80" s="30"/>
    </row>
    <row r="81" spans="2:65" s="1" customFormat="1" ht="14.45" customHeight="1" x14ac:dyDescent="0.25">
      <c r="B81" s="257"/>
      <c r="C81" s="260" t="s">
        <v>82</v>
      </c>
      <c r="D81" s="259"/>
      <c r="E81" s="259"/>
      <c r="F81" s="259"/>
      <c r="G81" s="259"/>
      <c r="H81" s="259"/>
      <c r="I81" s="259"/>
      <c r="J81" s="259"/>
      <c r="K81" s="259"/>
      <c r="L81" s="30"/>
    </row>
    <row r="82" spans="2:65" s="1" customFormat="1" ht="23.25" customHeight="1" x14ac:dyDescent="0.25">
      <c r="B82" s="257"/>
      <c r="C82" s="259"/>
      <c r="D82" s="259"/>
      <c r="E82" s="447" t="str">
        <f>E9</f>
        <v>02 - Pavilon psovitých šelem</v>
      </c>
      <c r="F82" s="448"/>
      <c r="G82" s="448"/>
      <c r="H82" s="448"/>
      <c r="I82" s="259"/>
      <c r="J82" s="259"/>
      <c r="K82" s="259"/>
      <c r="L82" s="30"/>
    </row>
    <row r="83" spans="2:65" s="1" customFormat="1" ht="6.95" customHeight="1" x14ac:dyDescent="0.25">
      <c r="B83" s="257"/>
      <c r="C83" s="259"/>
      <c r="D83" s="259"/>
      <c r="E83" s="259"/>
      <c r="F83" s="259"/>
      <c r="G83" s="259"/>
      <c r="H83" s="259"/>
      <c r="I83" s="259"/>
      <c r="J83" s="259"/>
      <c r="K83" s="259"/>
      <c r="L83" s="30"/>
    </row>
    <row r="84" spans="2:65" s="1" customFormat="1" ht="18" customHeight="1" x14ac:dyDescent="0.25">
      <c r="B84" s="257"/>
      <c r="C84" s="260" t="s">
        <v>20</v>
      </c>
      <c r="D84" s="259"/>
      <c r="E84" s="259"/>
      <c r="F84" s="261" t="str">
        <f>F12</f>
        <v>Dvůr Králové nad Labem</v>
      </c>
      <c r="G84" s="259"/>
      <c r="H84" s="259"/>
      <c r="I84" s="260" t="s">
        <v>22</v>
      </c>
      <c r="J84" s="262">
        <f>IF(J12="","",J12)</f>
        <v>42517</v>
      </c>
      <c r="K84" s="259"/>
      <c r="L84" s="30"/>
    </row>
    <row r="85" spans="2:65" s="1" customFormat="1" ht="6.95" customHeight="1" x14ac:dyDescent="0.25">
      <c r="B85" s="257"/>
      <c r="C85" s="259"/>
      <c r="D85" s="259"/>
      <c r="E85" s="259"/>
      <c r="F85" s="259"/>
      <c r="G85" s="259"/>
      <c r="H85" s="259"/>
      <c r="I85" s="259"/>
      <c r="J85" s="259"/>
      <c r="K85" s="259"/>
      <c r="L85" s="30"/>
    </row>
    <row r="86" spans="2:65" s="1" customFormat="1" ht="15" x14ac:dyDescent="0.25">
      <c r="B86" s="257"/>
      <c r="C86" s="260" t="s">
        <v>25</v>
      </c>
      <c r="D86" s="259"/>
      <c r="E86" s="259"/>
      <c r="F86" s="261" t="str">
        <f>E15</f>
        <v xml:space="preserve"> </v>
      </c>
      <c r="G86" s="259"/>
      <c r="H86" s="259"/>
      <c r="I86" s="260" t="s">
        <v>30</v>
      </c>
      <c r="J86" s="261" t="str">
        <f>E21</f>
        <v>Ing.Ivan Šír, projektování dopravních staveb, a.s.</v>
      </c>
      <c r="K86" s="259"/>
      <c r="L86" s="30"/>
    </row>
    <row r="87" spans="2:65" s="1" customFormat="1" ht="14.45" customHeight="1" x14ac:dyDescent="0.25">
      <c r="B87" s="257"/>
      <c r="C87" s="260" t="s">
        <v>29</v>
      </c>
      <c r="D87" s="259"/>
      <c r="E87" s="259"/>
      <c r="F87" s="261" t="str">
        <f>IF(E18="","",E18)</f>
        <v xml:space="preserve"> </v>
      </c>
      <c r="G87" s="259"/>
      <c r="H87" s="259"/>
      <c r="I87" s="259"/>
      <c r="J87" s="259"/>
      <c r="K87" s="259"/>
      <c r="L87" s="30"/>
    </row>
    <row r="88" spans="2:65" s="1" customFormat="1" ht="10.35" customHeight="1" x14ac:dyDescent="0.25">
      <c r="B88" s="257"/>
      <c r="C88" s="259"/>
      <c r="D88" s="259"/>
      <c r="E88" s="259"/>
      <c r="F88" s="259"/>
      <c r="G88" s="259"/>
      <c r="H88" s="259"/>
      <c r="I88" s="259"/>
      <c r="J88" s="259"/>
      <c r="K88" s="259"/>
      <c r="L88" s="30"/>
    </row>
    <row r="89" spans="2:65" s="9" customFormat="1" ht="29.25" customHeight="1" x14ac:dyDescent="0.25">
      <c r="B89" s="263"/>
      <c r="C89" s="264" t="s">
        <v>104</v>
      </c>
      <c r="D89" s="265" t="s">
        <v>53</v>
      </c>
      <c r="E89" s="265" t="s">
        <v>49</v>
      </c>
      <c r="F89" s="265" t="s">
        <v>105</v>
      </c>
      <c r="G89" s="265" t="s">
        <v>106</v>
      </c>
      <c r="H89" s="265" t="s">
        <v>107</v>
      </c>
      <c r="I89" s="266" t="s">
        <v>108</v>
      </c>
      <c r="J89" s="265" t="s">
        <v>85</v>
      </c>
      <c r="K89" s="267" t="s">
        <v>109</v>
      </c>
      <c r="L89" s="119"/>
      <c r="M89" s="62" t="s">
        <v>110</v>
      </c>
      <c r="N89" s="63" t="s">
        <v>38</v>
      </c>
      <c r="O89" s="63" t="s">
        <v>111</v>
      </c>
      <c r="P89" s="63" t="s">
        <v>112</v>
      </c>
      <c r="Q89" s="63" t="s">
        <v>113</v>
      </c>
      <c r="R89" s="63" t="s">
        <v>114</v>
      </c>
      <c r="S89" s="63" t="s">
        <v>115</v>
      </c>
      <c r="T89" s="64" t="s">
        <v>116</v>
      </c>
    </row>
    <row r="90" spans="2:65" s="1" customFormat="1" ht="29.25" customHeight="1" x14ac:dyDescent="0.35">
      <c r="B90" s="257"/>
      <c r="C90" s="268" t="s">
        <v>86</v>
      </c>
      <c r="D90" s="259"/>
      <c r="E90" s="259"/>
      <c r="F90" s="259"/>
      <c r="G90" s="259"/>
      <c r="H90" s="259"/>
      <c r="I90" s="259"/>
      <c r="J90" s="269">
        <f>BK90</f>
        <v>2432947.58</v>
      </c>
      <c r="K90" s="259"/>
      <c r="L90" s="30"/>
      <c r="M90" s="65"/>
      <c r="N90" s="56"/>
      <c r="O90" s="56"/>
      <c r="P90" s="120">
        <f>P91+P163+P177</f>
        <v>862.92730899999992</v>
      </c>
      <c r="Q90" s="56"/>
      <c r="R90" s="120">
        <f>R91+R163+R177</f>
        <v>116.08729150999999</v>
      </c>
      <c r="S90" s="56"/>
      <c r="T90" s="121">
        <f>T91+T163+T177</f>
        <v>111.18738000000002</v>
      </c>
      <c r="AT90" s="16" t="s">
        <v>67</v>
      </c>
      <c r="AU90" s="16" t="s">
        <v>87</v>
      </c>
      <c r="BK90" s="122">
        <f>BK91+BK163+BK177</f>
        <v>2432947.58</v>
      </c>
    </row>
    <row r="91" spans="2:65" s="10" customFormat="1" ht="37.35" customHeight="1" x14ac:dyDescent="0.35">
      <c r="B91" s="270"/>
      <c r="C91" s="271"/>
      <c r="D91" s="272" t="s">
        <v>67</v>
      </c>
      <c r="E91" s="273" t="s">
        <v>117</v>
      </c>
      <c r="F91" s="273" t="s">
        <v>118</v>
      </c>
      <c r="G91" s="271"/>
      <c r="H91" s="271"/>
      <c r="I91" s="271"/>
      <c r="J91" s="274">
        <f>BK91</f>
        <v>1587526.3800000001</v>
      </c>
      <c r="K91" s="271"/>
      <c r="L91" s="123"/>
      <c r="M91" s="125"/>
      <c r="N91" s="126"/>
      <c r="O91" s="126"/>
      <c r="P91" s="127">
        <f>P92+P103+P116+P132+P152</f>
        <v>505.55803699999996</v>
      </c>
      <c r="Q91" s="126"/>
      <c r="R91" s="127">
        <f>R92+R103+R116+R132+R152</f>
        <v>115.89908824999999</v>
      </c>
      <c r="S91" s="126"/>
      <c r="T91" s="128">
        <f>T92+T103+T116+T132+T152</f>
        <v>111.11538000000002</v>
      </c>
      <c r="AR91" s="124" t="s">
        <v>19</v>
      </c>
      <c r="AT91" s="129" t="s">
        <v>67</v>
      </c>
      <c r="AU91" s="129" t="s">
        <v>68</v>
      </c>
      <c r="AY91" s="124" t="s">
        <v>119</v>
      </c>
      <c r="BK91" s="130">
        <f>BK92+BK103+BK116+BK132+BK152</f>
        <v>1587526.3800000001</v>
      </c>
    </row>
    <row r="92" spans="2:65" s="10" customFormat="1" ht="19.899999999999999" customHeight="1" x14ac:dyDescent="0.3">
      <c r="B92" s="270"/>
      <c r="C92" s="271"/>
      <c r="D92" s="275" t="s">
        <v>67</v>
      </c>
      <c r="E92" s="276" t="s">
        <v>19</v>
      </c>
      <c r="F92" s="276" t="s">
        <v>120</v>
      </c>
      <c r="G92" s="271"/>
      <c r="H92" s="271"/>
      <c r="I92" s="271"/>
      <c r="J92" s="277">
        <f>BK92</f>
        <v>52302.35</v>
      </c>
      <c r="K92" s="271"/>
      <c r="L92" s="123"/>
      <c r="M92" s="125"/>
      <c r="N92" s="126"/>
      <c r="O92" s="126"/>
      <c r="P92" s="127">
        <f>SUM(P93:P102)</f>
        <v>117.95416</v>
      </c>
      <c r="Q92" s="126"/>
      <c r="R92" s="127">
        <f>SUM(R93:R102)</f>
        <v>5.2499999999999998E-2</v>
      </c>
      <c r="S92" s="126"/>
      <c r="T92" s="128">
        <f>SUM(T93:T102)</f>
        <v>0</v>
      </c>
      <c r="AR92" s="124" t="s">
        <v>19</v>
      </c>
      <c r="AT92" s="129" t="s">
        <v>67</v>
      </c>
      <c r="AU92" s="129" t="s">
        <v>19</v>
      </c>
      <c r="AY92" s="124" t="s">
        <v>119</v>
      </c>
      <c r="BK92" s="130">
        <f>SUM(BK93:BK102)</f>
        <v>52302.35</v>
      </c>
    </row>
    <row r="93" spans="2:65" s="1" customFormat="1" ht="22.5" customHeight="1" x14ac:dyDescent="0.25">
      <c r="B93" s="257"/>
      <c r="C93" s="278" t="s">
        <v>19</v>
      </c>
      <c r="D93" s="278" t="s">
        <v>121</v>
      </c>
      <c r="E93" s="279" t="s">
        <v>266</v>
      </c>
      <c r="F93" s="280" t="s">
        <v>267</v>
      </c>
      <c r="G93" s="281" t="s">
        <v>128</v>
      </c>
      <c r="H93" s="282">
        <v>13.212999999999999</v>
      </c>
      <c r="I93" s="283">
        <v>950</v>
      </c>
      <c r="J93" s="284">
        <f>ROUND(I93*H93,2)</f>
        <v>12552.35</v>
      </c>
      <c r="K93" s="280" t="s">
        <v>123</v>
      </c>
      <c r="L93" s="30"/>
      <c r="M93" s="132" t="s">
        <v>3</v>
      </c>
      <c r="N93" s="133" t="s">
        <v>39</v>
      </c>
      <c r="O93" s="134">
        <v>2.3199999999999998</v>
      </c>
      <c r="P93" s="134">
        <f>O93*H93</f>
        <v>30.654159999999997</v>
      </c>
      <c r="Q93" s="134">
        <v>0</v>
      </c>
      <c r="R93" s="134">
        <f>Q93*H93</f>
        <v>0</v>
      </c>
      <c r="S93" s="134">
        <v>0</v>
      </c>
      <c r="T93" s="135">
        <f>S93*H93</f>
        <v>0</v>
      </c>
      <c r="AR93" s="16" t="s">
        <v>124</v>
      </c>
      <c r="AT93" s="16" t="s">
        <v>121</v>
      </c>
      <c r="AU93" s="16" t="s">
        <v>74</v>
      </c>
      <c r="AY93" s="16" t="s">
        <v>119</v>
      </c>
      <c r="BE93" s="136">
        <f>IF(N93="základní",J93,0)</f>
        <v>12552.35</v>
      </c>
      <c r="BF93" s="136">
        <f>IF(N93="snížená",J93,0)</f>
        <v>0</v>
      </c>
      <c r="BG93" s="136">
        <f>IF(N93="zákl. přenesená",J93,0)</f>
        <v>0</v>
      </c>
      <c r="BH93" s="136">
        <f>IF(N93="sníž. přenesená",J93,0)</f>
        <v>0</v>
      </c>
      <c r="BI93" s="136">
        <f>IF(N93="nulová",J93,0)</f>
        <v>0</v>
      </c>
      <c r="BJ93" s="16" t="s">
        <v>19</v>
      </c>
      <c r="BK93" s="136">
        <f>ROUND(I93*H93,2)</f>
        <v>12552.35</v>
      </c>
      <c r="BL93" s="16" t="s">
        <v>124</v>
      </c>
      <c r="BM93" s="16" t="s">
        <v>268</v>
      </c>
    </row>
    <row r="94" spans="2:65" s="1" customFormat="1" ht="30" customHeight="1" x14ac:dyDescent="0.25">
      <c r="B94" s="257"/>
      <c r="C94" s="259"/>
      <c r="D94" s="289" t="s">
        <v>125</v>
      </c>
      <c r="E94" s="259"/>
      <c r="F94" s="252" t="s">
        <v>269</v>
      </c>
      <c r="G94" s="259"/>
      <c r="H94" s="259"/>
      <c r="I94" s="259"/>
      <c r="J94" s="259"/>
      <c r="K94" s="259"/>
      <c r="L94" s="30"/>
      <c r="M94" s="58"/>
      <c r="N94" s="31"/>
      <c r="O94" s="31"/>
      <c r="P94" s="31"/>
      <c r="Q94" s="31"/>
      <c r="R94" s="31"/>
      <c r="S94" s="31"/>
      <c r="T94" s="59"/>
      <c r="AT94" s="16" t="s">
        <v>125</v>
      </c>
      <c r="AU94" s="16" t="s">
        <v>74</v>
      </c>
    </row>
    <row r="95" spans="2:65" s="1" customFormat="1" ht="30" customHeight="1" x14ac:dyDescent="0.25">
      <c r="B95" s="257"/>
      <c r="C95" s="259"/>
      <c r="D95" s="289" t="s">
        <v>131</v>
      </c>
      <c r="E95" s="259"/>
      <c r="F95" s="250" t="s">
        <v>270</v>
      </c>
      <c r="G95" s="259"/>
      <c r="H95" s="259"/>
      <c r="I95" s="259"/>
      <c r="J95" s="259"/>
      <c r="K95" s="259"/>
      <c r="L95" s="30"/>
      <c r="M95" s="58"/>
      <c r="N95" s="31"/>
      <c r="O95" s="31"/>
      <c r="P95" s="31"/>
      <c r="Q95" s="31"/>
      <c r="R95" s="31"/>
      <c r="S95" s="31"/>
      <c r="T95" s="59"/>
      <c r="AT95" s="16" t="s">
        <v>131</v>
      </c>
      <c r="AU95" s="16" t="s">
        <v>74</v>
      </c>
    </row>
    <row r="96" spans="2:65" s="11" customFormat="1" ht="22.5" customHeight="1" x14ac:dyDescent="0.25">
      <c r="B96" s="287"/>
      <c r="C96" s="288"/>
      <c r="D96" s="289" t="s">
        <v>129</v>
      </c>
      <c r="E96" s="290" t="s">
        <v>3</v>
      </c>
      <c r="F96" s="291" t="s">
        <v>271</v>
      </c>
      <c r="G96" s="288"/>
      <c r="H96" s="292">
        <v>25.757000000000001</v>
      </c>
      <c r="I96" s="288"/>
      <c r="J96" s="288"/>
      <c r="K96" s="288"/>
      <c r="L96" s="137"/>
      <c r="M96" s="138"/>
      <c r="N96" s="139"/>
      <c r="O96" s="139"/>
      <c r="P96" s="139"/>
      <c r="Q96" s="139"/>
      <c r="R96" s="139"/>
      <c r="S96" s="139"/>
      <c r="T96" s="140"/>
      <c r="AT96" s="141" t="s">
        <v>129</v>
      </c>
      <c r="AU96" s="141" t="s">
        <v>74</v>
      </c>
      <c r="AV96" s="11" t="s">
        <v>74</v>
      </c>
      <c r="AW96" s="11" t="s">
        <v>32</v>
      </c>
      <c r="AX96" s="11" t="s">
        <v>68</v>
      </c>
      <c r="AY96" s="141" t="s">
        <v>119</v>
      </c>
    </row>
    <row r="97" spans="2:65" s="11" customFormat="1" ht="22.5" customHeight="1" x14ac:dyDescent="0.25">
      <c r="B97" s="287"/>
      <c r="C97" s="288"/>
      <c r="D97" s="289" t="s">
        <v>129</v>
      </c>
      <c r="E97" s="290" t="s">
        <v>3</v>
      </c>
      <c r="F97" s="291" t="s">
        <v>272</v>
      </c>
      <c r="G97" s="288"/>
      <c r="H97" s="292">
        <v>0.66900000000000004</v>
      </c>
      <c r="I97" s="288"/>
      <c r="J97" s="288"/>
      <c r="K97" s="288"/>
      <c r="L97" s="137"/>
      <c r="M97" s="138"/>
      <c r="N97" s="139"/>
      <c r="O97" s="139"/>
      <c r="P97" s="139"/>
      <c r="Q97" s="139"/>
      <c r="R97" s="139"/>
      <c r="S97" s="139"/>
      <c r="T97" s="140"/>
      <c r="AT97" s="141" t="s">
        <v>129</v>
      </c>
      <c r="AU97" s="141" t="s">
        <v>74</v>
      </c>
      <c r="AV97" s="11" t="s">
        <v>74</v>
      </c>
      <c r="AW97" s="11" t="s">
        <v>32</v>
      </c>
      <c r="AX97" s="11" t="s">
        <v>68</v>
      </c>
      <c r="AY97" s="141" t="s">
        <v>119</v>
      </c>
    </row>
    <row r="98" spans="2:65" s="12" customFormat="1" ht="22.5" customHeight="1" x14ac:dyDescent="0.25">
      <c r="B98" s="293"/>
      <c r="C98" s="294"/>
      <c r="D98" s="289" t="s">
        <v>129</v>
      </c>
      <c r="E98" s="301" t="s">
        <v>3</v>
      </c>
      <c r="F98" s="302" t="s">
        <v>137</v>
      </c>
      <c r="G98" s="294"/>
      <c r="H98" s="303">
        <v>26.425999999999998</v>
      </c>
      <c r="I98" s="294"/>
      <c r="J98" s="294"/>
      <c r="K98" s="294"/>
      <c r="L98" s="142"/>
      <c r="M98" s="143"/>
      <c r="N98" s="144"/>
      <c r="O98" s="144"/>
      <c r="P98" s="144"/>
      <c r="Q98" s="144"/>
      <c r="R98" s="144"/>
      <c r="S98" s="144"/>
      <c r="T98" s="145"/>
      <c r="AT98" s="146" t="s">
        <v>129</v>
      </c>
      <c r="AU98" s="146" t="s">
        <v>74</v>
      </c>
      <c r="AV98" s="12" t="s">
        <v>124</v>
      </c>
      <c r="AW98" s="12" t="s">
        <v>32</v>
      </c>
      <c r="AX98" s="12" t="s">
        <v>19</v>
      </c>
      <c r="AY98" s="146" t="s">
        <v>119</v>
      </c>
    </row>
    <row r="99" spans="2:65" s="11" customFormat="1" ht="22.5" customHeight="1" x14ac:dyDescent="0.25">
      <c r="B99" s="287"/>
      <c r="C99" s="288"/>
      <c r="D99" s="285" t="s">
        <v>129</v>
      </c>
      <c r="E99" s="288"/>
      <c r="F99" s="299" t="s">
        <v>273</v>
      </c>
      <c r="G99" s="288"/>
      <c r="H99" s="300">
        <v>13.212999999999999</v>
      </c>
      <c r="I99" s="288"/>
      <c r="J99" s="288"/>
      <c r="K99" s="288"/>
      <c r="L99" s="137"/>
      <c r="M99" s="138"/>
      <c r="N99" s="139"/>
      <c r="O99" s="139"/>
      <c r="P99" s="139"/>
      <c r="Q99" s="139"/>
      <c r="R99" s="139"/>
      <c r="S99" s="139"/>
      <c r="T99" s="140"/>
      <c r="AT99" s="141" t="s">
        <v>129</v>
      </c>
      <c r="AU99" s="141" t="s">
        <v>74</v>
      </c>
      <c r="AV99" s="11" t="s">
        <v>74</v>
      </c>
      <c r="AW99" s="11" t="s">
        <v>4</v>
      </c>
      <c r="AX99" s="11" t="s">
        <v>19</v>
      </c>
      <c r="AY99" s="141" t="s">
        <v>119</v>
      </c>
    </row>
    <row r="100" spans="2:65" s="1" customFormat="1" ht="22.5" customHeight="1" x14ac:dyDescent="0.25">
      <c r="B100" s="257"/>
      <c r="C100" s="278" t="s">
        <v>74</v>
      </c>
      <c r="D100" s="278" t="s">
        <v>121</v>
      </c>
      <c r="E100" s="279" t="s">
        <v>274</v>
      </c>
      <c r="F100" s="280" t="s">
        <v>275</v>
      </c>
      <c r="G100" s="281" t="s">
        <v>139</v>
      </c>
      <c r="H100" s="282">
        <v>150</v>
      </c>
      <c r="I100" s="283">
        <v>265</v>
      </c>
      <c r="J100" s="284">
        <f>ROUND(I100*H100,2)</f>
        <v>39750</v>
      </c>
      <c r="K100" s="280" t="s">
        <v>123</v>
      </c>
      <c r="L100" s="30"/>
      <c r="M100" s="132" t="s">
        <v>3</v>
      </c>
      <c r="N100" s="133" t="s">
        <v>39</v>
      </c>
      <c r="O100" s="134">
        <v>0.58199999999999996</v>
      </c>
      <c r="P100" s="134">
        <f>O100*H100</f>
        <v>87.3</v>
      </c>
      <c r="Q100" s="134">
        <v>3.5E-4</v>
      </c>
      <c r="R100" s="134">
        <f>Q100*H100</f>
        <v>5.2499999999999998E-2</v>
      </c>
      <c r="S100" s="134">
        <v>0</v>
      </c>
      <c r="T100" s="135">
        <f>S100*H100</f>
        <v>0</v>
      </c>
      <c r="AR100" s="16" t="s">
        <v>124</v>
      </c>
      <c r="AT100" s="16" t="s">
        <v>121</v>
      </c>
      <c r="AU100" s="16" t="s">
        <v>74</v>
      </c>
      <c r="AY100" s="16" t="s">
        <v>119</v>
      </c>
      <c r="BE100" s="136">
        <f>IF(N100="základní",J100,0)</f>
        <v>39750</v>
      </c>
      <c r="BF100" s="136">
        <f>IF(N100="snížená",J100,0)</f>
        <v>0</v>
      </c>
      <c r="BG100" s="136">
        <f>IF(N100="zákl. přenesená",J100,0)</f>
        <v>0</v>
      </c>
      <c r="BH100" s="136">
        <f>IF(N100="sníž. přenesená",J100,0)</f>
        <v>0</v>
      </c>
      <c r="BI100" s="136">
        <f>IF(N100="nulová",J100,0)</f>
        <v>0</v>
      </c>
      <c r="BJ100" s="16" t="s">
        <v>19</v>
      </c>
      <c r="BK100" s="136">
        <f>ROUND(I100*H100,2)</f>
        <v>39750</v>
      </c>
      <c r="BL100" s="16" t="s">
        <v>124</v>
      </c>
      <c r="BM100" s="16" t="s">
        <v>276</v>
      </c>
    </row>
    <row r="101" spans="2:65" s="1" customFormat="1" ht="30" customHeight="1" x14ac:dyDescent="0.25">
      <c r="B101" s="257"/>
      <c r="C101" s="259"/>
      <c r="D101" s="289" t="s">
        <v>125</v>
      </c>
      <c r="E101" s="259"/>
      <c r="F101" s="252" t="s">
        <v>277</v>
      </c>
      <c r="G101" s="259"/>
      <c r="H101" s="259"/>
      <c r="I101" s="259"/>
      <c r="J101" s="259"/>
      <c r="K101" s="259"/>
      <c r="L101" s="30"/>
      <c r="M101" s="58"/>
      <c r="N101" s="31"/>
      <c r="O101" s="31"/>
      <c r="P101" s="31"/>
      <c r="Q101" s="31"/>
      <c r="R101" s="31"/>
      <c r="S101" s="31"/>
      <c r="T101" s="59"/>
      <c r="AT101" s="16" t="s">
        <v>125</v>
      </c>
      <c r="AU101" s="16" t="s">
        <v>74</v>
      </c>
    </row>
    <row r="102" spans="2:65" s="1" customFormat="1" ht="30" customHeight="1" x14ac:dyDescent="0.25">
      <c r="B102" s="257"/>
      <c r="C102" s="259"/>
      <c r="D102" s="289" t="s">
        <v>131</v>
      </c>
      <c r="E102" s="259"/>
      <c r="F102" s="250" t="s">
        <v>278</v>
      </c>
      <c r="G102" s="259"/>
      <c r="H102" s="259"/>
      <c r="I102" s="259"/>
      <c r="J102" s="259"/>
      <c r="K102" s="259"/>
      <c r="L102" s="30"/>
      <c r="M102" s="58"/>
      <c r="N102" s="31"/>
      <c r="O102" s="31"/>
      <c r="P102" s="31"/>
      <c r="Q102" s="31"/>
      <c r="R102" s="31"/>
      <c r="S102" s="31"/>
      <c r="T102" s="59"/>
      <c r="AT102" s="16" t="s">
        <v>131</v>
      </c>
      <c r="AU102" s="16" t="s">
        <v>74</v>
      </c>
    </row>
    <row r="103" spans="2:65" s="10" customFormat="1" ht="29.85" customHeight="1" x14ac:dyDescent="0.3">
      <c r="B103" s="270"/>
      <c r="C103" s="271"/>
      <c r="D103" s="275" t="s">
        <v>67</v>
      </c>
      <c r="E103" s="276" t="s">
        <v>74</v>
      </c>
      <c r="F103" s="276" t="s">
        <v>126</v>
      </c>
      <c r="G103" s="271"/>
      <c r="H103" s="271"/>
      <c r="I103" s="271"/>
      <c r="J103" s="277">
        <f>BK103</f>
        <v>181016</v>
      </c>
      <c r="K103" s="271"/>
      <c r="L103" s="123"/>
      <c r="M103" s="125"/>
      <c r="N103" s="126"/>
      <c r="O103" s="126"/>
      <c r="P103" s="127">
        <f>SUM(P104:P115)</f>
        <v>70.196419999999989</v>
      </c>
      <c r="Q103" s="126"/>
      <c r="R103" s="127">
        <f>SUM(R104:R115)</f>
        <v>113.92145044999999</v>
      </c>
      <c r="S103" s="126"/>
      <c r="T103" s="128">
        <f>SUM(T104:T115)</f>
        <v>0</v>
      </c>
      <c r="AR103" s="124" t="s">
        <v>19</v>
      </c>
      <c r="AT103" s="129" t="s">
        <v>67</v>
      </c>
      <c r="AU103" s="129" t="s">
        <v>19</v>
      </c>
      <c r="AY103" s="124" t="s">
        <v>119</v>
      </c>
      <c r="BK103" s="130">
        <f>SUM(BK104:BK115)</f>
        <v>181016</v>
      </c>
    </row>
    <row r="104" spans="2:65" s="1" customFormat="1" ht="22.5" customHeight="1" x14ac:dyDescent="0.25">
      <c r="B104" s="257"/>
      <c r="C104" s="278" t="s">
        <v>127</v>
      </c>
      <c r="D104" s="278" t="s">
        <v>121</v>
      </c>
      <c r="E104" s="279" t="s">
        <v>279</v>
      </c>
      <c r="F104" s="280" t="s">
        <v>280</v>
      </c>
      <c r="G104" s="281" t="s">
        <v>128</v>
      </c>
      <c r="H104" s="282">
        <v>46.244999999999997</v>
      </c>
      <c r="I104" s="283">
        <v>3200</v>
      </c>
      <c r="J104" s="284">
        <f>ROUND(I104*H104,2)</f>
        <v>147984</v>
      </c>
      <c r="K104" s="280" t="s">
        <v>123</v>
      </c>
      <c r="L104" s="30"/>
      <c r="M104" s="132" t="s">
        <v>3</v>
      </c>
      <c r="N104" s="133" t="s">
        <v>39</v>
      </c>
      <c r="O104" s="134">
        <v>0.58399999999999996</v>
      </c>
      <c r="P104" s="134">
        <f>O104*H104</f>
        <v>27.007079999999998</v>
      </c>
      <c r="Q104" s="134">
        <v>2.45329</v>
      </c>
      <c r="R104" s="134">
        <f>Q104*H104</f>
        <v>113.45239604999999</v>
      </c>
      <c r="S104" s="134">
        <v>0</v>
      </c>
      <c r="T104" s="135">
        <f>S104*H104</f>
        <v>0</v>
      </c>
      <c r="AR104" s="16" t="s">
        <v>124</v>
      </c>
      <c r="AT104" s="16" t="s">
        <v>121</v>
      </c>
      <c r="AU104" s="16" t="s">
        <v>74</v>
      </c>
      <c r="AY104" s="16" t="s">
        <v>119</v>
      </c>
      <c r="BE104" s="136">
        <f>IF(N104="základní",J104,0)</f>
        <v>147984</v>
      </c>
      <c r="BF104" s="136">
        <f>IF(N104="snížená",J104,0)</f>
        <v>0</v>
      </c>
      <c r="BG104" s="136">
        <f>IF(N104="zákl. přenesená",J104,0)</f>
        <v>0</v>
      </c>
      <c r="BH104" s="136">
        <f>IF(N104="sníž. přenesená",J104,0)</f>
        <v>0</v>
      </c>
      <c r="BI104" s="136">
        <f>IF(N104="nulová",J104,0)</f>
        <v>0</v>
      </c>
      <c r="BJ104" s="16" t="s">
        <v>19</v>
      </c>
      <c r="BK104" s="136">
        <f>ROUND(I104*H104,2)</f>
        <v>147984</v>
      </c>
      <c r="BL104" s="16" t="s">
        <v>124</v>
      </c>
      <c r="BM104" s="16" t="s">
        <v>281</v>
      </c>
    </row>
    <row r="105" spans="2:65" s="1" customFormat="1" ht="22.5" customHeight="1" x14ac:dyDescent="0.25">
      <c r="B105" s="257"/>
      <c r="C105" s="259"/>
      <c r="D105" s="289" t="s">
        <v>125</v>
      </c>
      <c r="E105" s="259"/>
      <c r="F105" s="252" t="s">
        <v>282</v>
      </c>
      <c r="G105" s="259"/>
      <c r="H105" s="259"/>
      <c r="I105" s="259"/>
      <c r="J105" s="259"/>
      <c r="K105" s="259"/>
      <c r="L105" s="30"/>
      <c r="M105" s="58"/>
      <c r="N105" s="31"/>
      <c r="O105" s="31"/>
      <c r="P105" s="31"/>
      <c r="Q105" s="31"/>
      <c r="R105" s="31"/>
      <c r="S105" s="31"/>
      <c r="T105" s="59"/>
      <c r="AT105" s="16" t="s">
        <v>125</v>
      </c>
      <c r="AU105" s="16" t="s">
        <v>74</v>
      </c>
    </row>
    <row r="106" spans="2:65" s="11" customFormat="1" ht="22.5" customHeight="1" x14ac:dyDescent="0.25">
      <c r="B106" s="287"/>
      <c r="C106" s="288"/>
      <c r="D106" s="289" t="s">
        <v>129</v>
      </c>
      <c r="E106" s="290" t="s">
        <v>3</v>
      </c>
      <c r="F106" s="291" t="s">
        <v>742</v>
      </c>
      <c r="G106" s="288"/>
      <c r="H106" s="292">
        <v>45.073999999999998</v>
      </c>
      <c r="I106" s="288"/>
      <c r="J106" s="288"/>
      <c r="K106" s="288"/>
      <c r="L106" s="137"/>
      <c r="M106" s="138"/>
      <c r="N106" s="139"/>
      <c r="O106" s="139"/>
      <c r="P106" s="139"/>
      <c r="Q106" s="139"/>
      <c r="R106" s="139"/>
      <c r="S106" s="139"/>
      <c r="T106" s="140"/>
      <c r="AT106" s="141" t="s">
        <v>129</v>
      </c>
      <c r="AU106" s="141" t="s">
        <v>74</v>
      </c>
      <c r="AV106" s="11" t="s">
        <v>74</v>
      </c>
      <c r="AW106" s="11" t="s">
        <v>32</v>
      </c>
      <c r="AX106" s="11" t="s">
        <v>68</v>
      </c>
      <c r="AY106" s="141" t="s">
        <v>119</v>
      </c>
    </row>
    <row r="107" spans="2:65" s="11" customFormat="1" ht="22.5" customHeight="1" x14ac:dyDescent="0.25">
      <c r="B107" s="287"/>
      <c r="C107" s="288"/>
      <c r="D107" s="289" t="s">
        <v>129</v>
      </c>
      <c r="E107" s="290" t="s">
        <v>3</v>
      </c>
      <c r="F107" s="291" t="s">
        <v>743</v>
      </c>
      <c r="G107" s="288"/>
      <c r="H107" s="292">
        <v>1.17</v>
      </c>
      <c r="I107" s="288"/>
      <c r="J107" s="288"/>
      <c r="K107" s="288"/>
      <c r="L107" s="137"/>
      <c r="M107" s="138"/>
      <c r="N107" s="139"/>
      <c r="O107" s="139"/>
      <c r="P107" s="139"/>
      <c r="Q107" s="139"/>
      <c r="R107" s="139"/>
      <c r="S107" s="139"/>
      <c r="T107" s="140"/>
      <c r="AT107" s="141" t="s">
        <v>129</v>
      </c>
      <c r="AU107" s="141" t="s">
        <v>74</v>
      </c>
      <c r="AV107" s="11" t="s">
        <v>74</v>
      </c>
      <c r="AW107" s="11" t="s">
        <v>32</v>
      </c>
      <c r="AX107" s="11" t="s">
        <v>68</v>
      </c>
      <c r="AY107" s="141" t="s">
        <v>119</v>
      </c>
    </row>
    <row r="108" spans="2:65" s="12" customFormat="1" ht="22.5" customHeight="1" x14ac:dyDescent="0.25">
      <c r="B108" s="293"/>
      <c r="C108" s="294"/>
      <c r="D108" s="285" t="s">
        <v>129</v>
      </c>
      <c r="E108" s="295" t="s">
        <v>3</v>
      </c>
      <c r="F108" s="296" t="s">
        <v>137</v>
      </c>
      <c r="G108" s="294"/>
      <c r="H108" s="297">
        <v>46.244999999999997</v>
      </c>
      <c r="I108" s="294"/>
      <c r="J108" s="294"/>
      <c r="K108" s="294"/>
      <c r="L108" s="142"/>
      <c r="M108" s="143"/>
      <c r="N108" s="144"/>
      <c r="O108" s="144"/>
      <c r="P108" s="144"/>
      <c r="Q108" s="144"/>
      <c r="R108" s="144"/>
      <c r="S108" s="144"/>
      <c r="T108" s="145"/>
      <c r="AT108" s="146" t="s">
        <v>129</v>
      </c>
      <c r="AU108" s="146" t="s">
        <v>74</v>
      </c>
      <c r="AV108" s="12" t="s">
        <v>124</v>
      </c>
      <c r="AW108" s="12" t="s">
        <v>32</v>
      </c>
      <c r="AX108" s="12" t="s">
        <v>19</v>
      </c>
      <c r="AY108" s="146" t="s">
        <v>119</v>
      </c>
    </row>
    <row r="109" spans="2:65" s="1" customFormat="1" ht="22.5" customHeight="1" x14ac:dyDescent="0.25">
      <c r="B109" s="257"/>
      <c r="C109" s="278" t="s">
        <v>124</v>
      </c>
      <c r="D109" s="278" t="s">
        <v>121</v>
      </c>
      <c r="E109" s="279" t="s">
        <v>285</v>
      </c>
      <c r="F109" s="280" t="s">
        <v>286</v>
      </c>
      <c r="G109" s="281" t="s">
        <v>139</v>
      </c>
      <c r="H109" s="282">
        <v>82.58</v>
      </c>
      <c r="I109" s="283">
        <v>350</v>
      </c>
      <c r="J109" s="284">
        <f>ROUND(I109*H109,2)</f>
        <v>28903</v>
      </c>
      <c r="K109" s="280" t="s">
        <v>123</v>
      </c>
      <c r="L109" s="30"/>
      <c r="M109" s="132" t="s">
        <v>3</v>
      </c>
      <c r="N109" s="133" t="s">
        <v>39</v>
      </c>
      <c r="O109" s="134">
        <v>0.34599999999999997</v>
      </c>
      <c r="P109" s="134">
        <f>O109*H109</f>
        <v>28.572679999999998</v>
      </c>
      <c r="Q109" s="134">
        <v>5.6800000000000002E-3</v>
      </c>
      <c r="R109" s="134">
        <f>Q109*H109</f>
        <v>0.46905439999999998</v>
      </c>
      <c r="S109" s="134">
        <v>0</v>
      </c>
      <c r="T109" s="135">
        <f>S109*H109</f>
        <v>0</v>
      </c>
      <c r="AR109" s="16" t="s">
        <v>124</v>
      </c>
      <c r="AT109" s="16" t="s">
        <v>121</v>
      </c>
      <c r="AU109" s="16" t="s">
        <v>74</v>
      </c>
      <c r="AY109" s="16" t="s">
        <v>119</v>
      </c>
      <c r="BE109" s="136">
        <f>IF(N109="základní",J109,0)</f>
        <v>28903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6" t="s">
        <v>19</v>
      </c>
      <c r="BK109" s="136">
        <f>ROUND(I109*H109,2)</f>
        <v>28903</v>
      </c>
      <c r="BL109" s="16" t="s">
        <v>124</v>
      </c>
      <c r="BM109" s="16" t="s">
        <v>287</v>
      </c>
    </row>
    <row r="110" spans="2:65" s="1" customFormat="1" ht="22.5" customHeight="1" x14ac:dyDescent="0.25">
      <c r="B110" s="257"/>
      <c r="C110" s="259"/>
      <c r="D110" s="289" t="s">
        <v>125</v>
      </c>
      <c r="E110" s="259"/>
      <c r="F110" s="252" t="s">
        <v>744</v>
      </c>
      <c r="G110" s="259"/>
      <c r="H110" s="259"/>
      <c r="I110" s="259"/>
      <c r="J110" s="259"/>
      <c r="K110" s="259"/>
      <c r="L110" s="30"/>
      <c r="M110" s="58"/>
      <c r="N110" s="31"/>
      <c r="O110" s="31"/>
      <c r="P110" s="31"/>
      <c r="Q110" s="31"/>
      <c r="R110" s="31"/>
      <c r="S110" s="31"/>
      <c r="T110" s="59"/>
      <c r="AT110" s="16" t="s">
        <v>125</v>
      </c>
      <c r="AU110" s="16" t="s">
        <v>74</v>
      </c>
    </row>
    <row r="111" spans="2:65" s="11" customFormat="1" ht="22.5" customHeight="1" x14ac:dyDescent="0.25">
      <c r="B111" s="287"/>
      <c r="C111" s="288"/>
      <c r="D111" s="289" t="s">
        <v>129</v>
      </c>
      <c r="E111" s="290" t="s">
        <v>3</v>
      </c>
      <c r="F111" s="291" t="s">
        <v>289</v>
      </c>
      <c r="G111" s="288"/>
      <c r="H111" s="292">
        <v>80.489999999999995</v>
      </c>
      <c r="I111" s="288"/>
      <c r="J111" s="288"/>
      <c r="K111" s="288"/>
      <c r="L111" s="137"/>
      <c r="M111" s="138"/>
      <c r="N111" s="139"/>
      <c r="O111" s="139"/>
      <c r="P111" s="139"/>
      <c r="Q111" s="139"/>
      <c r="R111" s="139"/>
      <c r="S111" s="139"/>
      <c r="T111" s="140"/>
      <c r="AT111" s="141" t="s">
        <v>129</v>
      </c>
      <c r="AU111" s="141" t="s">
        <v>74</v>
      </c>
      <c r="AV111" s="11" t="s">
        <v>74</v>
      </c>
      <c r="AW111" s="11" t="s">
        <v>32</v>
      </c>
      <c r="AX111" s="11" t="s">
        <v>68</v>
      </c>
      <c r="AY111" s="141" t="s">
        <v>119</v>
      </c>
    </row>
    <row r="112" spans="2:65" s="11" customFormat="1" ht="22.5" customHeight="1" x14ac:dyDescent="0.25">
      <c r="B112" s="287"/>
      <c r="C112" s="288"/>
      <c r="D112" s="289" t="s">
        <v>129</v>
      </c>
      <c r="E112" s="290" t="s">
        <v>3</v>
      </c>
      <c r="F112" s="291" t="s">
        <v>290</v>
      </c>
      <c r="G112" s="288"/>
      <c r="H112" s="292">
        <v>2.09</v>
      </c>
      <c r="I112" s="288"/>
      <c r="J112" s="288"/>
      <c r="K112" s="288"/>
      <c r="L112" s="137"/>
      <c r="M112" s="138"/>
      <c r="N112" s="139"/>
      <c r="O112" s="139"/>
      <c r="P112" s="139"/>
      <c r="Q112" s="139"/>
      <c r="R112" s="139"/>
      <c r="S112" s="139"/>
      <c r="T112" s="140"/>
      <c r="AT112" s="141" t="s">
        <v>129</v>
      </c>
      <c r="AU112" s="141" t="s">
        <v>74</v>
      </c>
      <c r="AV112" s="11" t="s">
        <v>74</v>
      </c>
      <c r="AW112" s="11" t="s">
        <v>32</v>
      </c>
      <c r="AX112" s="11" t="s">
        <v>68</v>
      </c>
      <c r="AY112" s="141" t="s">
        <v>119</v>
      </c>
    </row>
    <row r="113" spans="2:65" s="12" customFormat="1" ht="22.5" customHeight="1" x14ac:dyDescent="0.25">
      <c r="B113" s="293"/>
      <c r="C113" s="294"/>
      <c r="D113" s="285" t="s">
        <v>129</v>
      </c>
      <c r="E113" s="295" t="s">
        <v>3</v>
      </c>
      <c r="F113" s="296" t="s">
        <v>137</v>
      </c>
      <c r="G113" s="294"/>
      <c r="H113" s="297">
        <v>82.58</v>
      </c>
      <c r="I113" s="294"/>
      <c r="J113" s="294"/>
      <c r="K113" s="294"/>
      <c r="L113" s="142"/>
      <c r="M113" s="143"/>
      <c r="N113" s="144"/>
      <c r="O113" s="144"/>
      <c r="P113" s="144"/>
      <c r="Q113" s="144"/>
      <c r="R113" s="144"/>
      <c r="S113" s="144"/>
      <c r="T113" s="145"/>
      <c r="AT113" s="146" t="s">
        <v>129</v>
      </c>
      <c r="AU113" s="146" t="s">
        <v>74</v>
      </c>
      <c r="AV113" s="12" t="s">
        <v>124</v>
      </c>
      <c r="AW113" s="12" t="s">
        <v>32</v>
      </c>
      <c r="AX113" s="12" t="s">
        <v>19</v>
      </c>
      <c r="AY113" s="146" t="s">
        <v>119</v>
      </c>
    </row>
    <row r="114" spans="2:65" s="1" customFormat="1" ht="22.5" customHeight="1" x14ac:dyDescent="0.25">
      <c r="B114" s="257"/>
      <c r="C114" s="278" t="s">
        <v>132</v>
      </c>
      <c r="D114" s="278" t="s">
        <v>121</v>
      </c>
      <c r="E114" s="279" t="s">
        <v>291</v>
      </c>
      <c r="F114" s="280" t="s">
        <v>292</v>
      </c>
      <c r="G114" s="281" t="s">
        <v>139</v>
      </c>
      <c r="H114" s="282">
        <v>82.58</v>
      </c>
      <c r="I114" s="283">
        <v>50</v>
      </c>
      <c r="J114" s="284">
        <f>ROUND(I114*H114,2)</f>
        <v>4129</v>
      </c>
      <c r="K114" s="280" t="s">
        <v>123</v>
      </c>
      <c r="L114" s="30"/>
      <c r="M114" s="132" t="s">
        <v>3</v>
      </c>
      <c r="N114" s="133" t="s">
        <v>39</v>
      </c>
      <c r="O114" s="134">
        <v>0.17699999999999999</v>
      </c>
      <c r="P114" s="134">
        <f>O114*H114</f>
        <v>14.61666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6" t="s">
        <v>124</v>
      </c>
      <c r="AT114" s="16" t="s">
        <v>121</v>
      </c>
      <c r="AU114" s="16" t="s">
        <v>74</v>
      </c>
      <c r="AY114" s="16" t="s">
        <v>119</v>
      </c>
      <c r="BE114" s="136">
        <f>IF(N114="základní",J114,0)</f>
        <v>4129</v>
      </c>
      <c r="BF114" s="136">
        <f>IF(N114="snížená",J114,0)</f>
        <v>0</v>
      </c>
      <c r="BG114" s="136">
        <f>IF(N114="zákl. přenesená",J114,0)</f>
        <v>0</v>
      </c>
      <c r="BH114" s="136">
        <f>IF(N114="sníž. přenesená",J114,0)</f>
        <v>0</v>
      </c>
      <c r="BI114" s="136">
        <f>IF(N114="nulová",J114,0)</f>
        <v>0</v>
      </c>
      <c r="BJ114" s="16" t="s">
        <v>19</v>
      </c>
      <c r="BK114" s="136">
        <f>ROUND(I114*H114,2)</f>
        <v>4129</v>
      </c>
      <c r="BL114" s="16" t="s">
        <v>124</v>
      </c>
      <c r="BM114" s="16" t="s">
        <v>293</v>
      </c>
    </row>
    <row r="115" spans="2:65" s="1" customFormat="1" ht="22.5" customHeight="1" x14ac:dyDescent="0.25">
      <c r="B115" s="257"/>
      <c r="C115" s="259"/>
      <c r="D115" s="289" t="s">
        <v>125</v>
      </c>
      <c r="E115" s="259"/>
      <c r="F115" s="252" t="s">
        <v>294</v>
      </c>
      <c r="G115" s="259"/>
      <c r="H115" s="259"/>
      <c r="I115" s="259"/>
      <c r="J115" s="259"/>
      <c r="K115" s="259"/>
      <c r="L115" s="30"/>
      <c r="M115" s="58"/>
      <c r="N115" s="31"/>
      <c r="O115" s="31"/>
      <c r="P115" s="31"/>
      <c r="Q115" s="31"/>
      <c r="R115" s="31"/>
      <c r="S115" s="31"/>
      <c r="T115" s="59"/>
      <c r="AT115" s="16" t="s">
        <v>125</v>
      </c>
      <c r="AU115" s="16" t="s">
        <v>74</v>
      </c>
    </row>
    <row r="116" spans="2:65" s="10" customFormat="1" ht="29.85" customHeight="1" x14ac:dyDescent="0.3">
      <c r="B116" s="270"/>
      <c r="C116" s="271"/>
      <c r="D116" s="275" t="s">
        <v>67</v>
      </c>
      <c r="E116" s="276" t="s">
        <v>127</v>
      </c>
      <c r="F116" s="276" t="s">
        <v>133</v>
      </c>
      <c r="G116" s="271"/>
      <c r="H116" s="271"/>
      <c r="I116" s="271"/>
      <c r="J116" s="277">
        <f>BK116</f>
        <v>1096106</v>
      </c>
      <c r="K116" s="271"/>
      <c r="L116" s="123"/>
      <c r="M116" s="125"/>
      <c r="N116" s="126"/>
      <c r="O116" s="126"/>
      <c r="P116" s="127">
        <f>SUM(P117:P131)</f>
        <v>107.87497999999999</v>
      </c>
      <c r="Q116" s="126"/>
      <c r="R116" s="127">
        <f>SUM(R117:R131)</f>
        <v>1.9251378000000001</v>
      </c>
      <c r="S116" s="126"/>
      <c r="T116" s="128">
        <f>SUM(T117:T131)</f>
        <v>0</v>
      </c>
      <c r="AR116" s="124" t="s">
        <v>19</v>
      </c>
      <c r="AT116" s="129" t="s">
        <v>67</v>
      </c>
      <c r="AU116" s="129" t="s">
        <v>19</v>
      </c>
      <c r="AY116" s="124" t="s">
        <v>119</v>
      </c>
      <c r="BK116" s="130">
        <f>SUM(BK117:BK131)</f>
        <v>1096106</v>
      </c>
    </row>
    <row r="117" spans="2:65" s="1" customFormat="1" ht="22.5" customHeight="1" x14ac:dyDescent="0.25">
      <c r="B117" s="257"/>
      <c r="C117" s="278" t="s">
        <v>134</v>
      </c>
      <c r="D117" s="278" t="s">
        <v>121</v>
      </c>
      <c r="E117" s="279" t="s">
        <v>295</v>
      </c>
      <c r="F117" s="280" t="s">
        <v>296</v>
      </c>
      <c r="G117" s="281" t="s">
        <v>122</v>
      </c>
      <c r="H117" s="282">
        <v>1</v>
      </c>
      <c r="I117" s="283">
        <v>7200</v>
      </c>
      <c r="J117" s="284">
        <f>ROUND(I117*H117,2)</f>
        <v>7200</v>
      </c>
      <c r="K117" s="280" t="s">
        <v>3</v>
      </c>
      <c r="L117" s="30"/>
      <c r="M117" s="132" t="s">
        <v>3</v>
      </c>
      <c r="N117" s="133" t="s">
        <v>39</v>
      </c>
      <c r="O117" s="134">
        <v>0.34799999999999998</v>
      </c>
      <c r="P117" s="134">
        <f>O117*H117</f>
        <v>0.34799999999999998</v>
      </c>
      <c r="Q117" s="134">
        <v>8.9359999999999995E-2</v>
      </c>
      <c r="R117" s="134">
        <f>Q117*H117</f>
        <v>8.9359999999999995E-2</v>
      </c>
      <c r="S117" s="134">
        <v>0</v>
      </c>
      <c r="T117" s="135">
        <f>S117*H117</f>
        <v>0</v>
      </c>
      <c r="AR117" s="16" t="s">
        <v>124</v>
      </c>
      <c r="AT117" s="16" t="s">
        <v>121</v>
      </c>
      <c r="AU117" s="16" t="s">
        <v>74</v>
      </c>
      <c r="AY117" s="16" t="s">
        <v>119</v>
      </c>
      <c r="BE117" s="136">
        <f>IF(N117="základní",J117,0)</f>
        <v>7200</v>
      </c>
      <c r="BF117" s="136">
        <f>IF(N117="snížená",J117,0)</f>
        <v>0</v>
      </c>
      <c r="BG117" s="136">
        <f>IF(N117="zákl. přenesená",J117,0)</f>
        <v>0</v>
      </c>
      <c r="BH117" s="136">
        <f>IF(N117="sníž. přenesená",J117,0)</f>
        <v>0</v>
      </c>
      <c r="BI117" s="136">
        <f>IF(N117="nulová",J117,0)</f>
        <v>0</v>
      </c>
      <c r="BJ117" s="16" t="s">
        <v>19</v>
      </c>
      <c r="BK117" s="136">
        <f>ROUND(I117*H117,2)</f>
        <v>7200</v>
      </c>
      <c r="BL117" s="16" t="s">
        <v>124</v>
      </c>
      <c r="BM117" s="16" t="s">
        <v>297</v>
      </c>
    </row>
    <row r="118" spans="2:65" s="1" customFormat="1" ht="22.5" customHeight="1" x14ac:dyDescent="0.25">
      <c r="B118" s="257"/>
      <c r="C118" s="259"/>
      <c r="D118" s="285" t="s">
        <v>125</v>
      </c>
      <c r="E118" s="259"/>
      <c r="F118" s="286" t="s">
        <v>298</v>
      </c>
      <c r="G118" s="259"/>
      <c r="H118" s="259"/>
      <c r="I118" s="259"/>
      <c r="J118" s="259"/>
      <c r="K118" s="259"/>
      <c r="L118" s="30"/>
      <c r="M118" s="58"/>
      <c r="N118" s="31"/>
      <c r="O118" s="31"/>
      <c r="P118" s="31"/>
      <c r="Q118" s="31"/>
      <c r="R118" s="31"/>
      <c r="S118" s="31"/>
      <c r="T118" s="59"/>
      <c r="AT118" s="16" t="s">
        <v>125</v>
      </c>
      <c r="AU118" s="16" t="s">
        <v>74</v>
      </c>
    </row>
    <row r="119" spans="2:65" s="1" customFormat="1" ht="22.5" customHeight="1" x14ac:dyDescent="0.25">
      <c r="B119" s="257"/>
      <c r="C119" s="376" t="s">
        <v>135</v>
      </c>
      <c r="D119" s="376" t="s">
        <v>121</v>
      </c>
      <c r="E119" s="377" t="s">
        <v>299</v>
      </c>
      <c r="F119" s="248" t="s">
        <v>300</v>
      </c>
      <c r="G119" s="378" t="s">
        <v>156</v>
      </c>
      <c r="H119" s="379">
        <v>1</v>
      </c>
      <c r="I119" s="283">
        <v>14000</v>
      </c>
      <c r="J119" s="380">
        <f>ROUND(I119*H119,2)</f>
        <v>14000</v>
      </c>
      <c r="K119" s="248" t="s">
        <v>123</v>
      </c>
      <c r="L119" s="30"/>
      <c r="M119" s="132" t="s">
        <v>3</v>
      </c>
      <c r="N119" s="133" t="s">
        <v>39</v>
      </c>
      <c r="O119" s="134">
        <v>2.2000000000000002</v>
      </c>
      <c r="P119" s="134">
        <f>O119*H119</f>
        <v>2.2000000000000002</v>
      </c>
      <c r="Q119" s="134">
        <v>0</v>
      </c>
      <c r="R119" s="134">
        <f>Q119*H119</f>
        <v>0</v>
      </c>
      <c r="S119" s="134">
        <v>0</v>
      </c>
      <c r="T119" s="135">
        <f>S119*H119</f>
        <v>0</v>
      </c>
      <c r="AR119" s="16" t="s">
        <v>124</v>
      </c>
      <c r="AT119" s="16" t="s">
        <v>121</v>
      </c>
      <c r="AU119" s="16" t="s">
        <v>74</v>
      </c>
      <c r="AY119" s="16" t="s">
        <v>119</v>
      </c>
      <c r="BE119" s="136">
        <f>IF(N119="základní",J119,0)</f>
        <v>14000</v>
      </c>
      <c r="BF119" s="136">
        <f>IF(N119="snížená",J119,0)</f>
        <v>0</v>
      </c>
      <c r="BG119" s="136">
        <f>IF(N119="zákl. přenesená",J119,0)</f>
        <v>0</v>
      </c>
      <c r="BH119" s="136">
        <f>IF(N119="sníž. přenesená",J119,0)</f>
        <v>0</v>
      </c>
      <c r="BI119" s="136">
        <f>IF(N119="nulová",J119,0)</f>
        <v>0</v>
      </c>
      <c r="BJ119" s="16" t="s">
        <v>19</v>
      </c>
      <c r="BK119" s="136">
        <f>ROUND(I119*H119,2)</f>
        <v>14000</v>
      </c>
      <c r="BL119" s="16" t="s">
        <v>124</v>
      </c>
      <c r="BM119" s="16" t="s">
        <v>301</v>
      </c>
    </row>
    <row r="120" spans="2:65" s="1" customFormat="1" ht="22.5" customHeight="1" x14ac:dyDescent="0.25">
      <c r="B120" s="257"/>
      <c r="C120" s="381"/>
      <c r="D120" s="382" t="s">
        <v>125</v>
      </c>
      <c r="E120" s="381"/>
      <c r="F120" s="383" t="s">
        <v>748</v>
      </c>
      <c r="G120" s="381"/>
      <c r="H120" s="381"/>
      <c r="I120" s="381"/>
      <c r="J120" s="381"/>
      <c r="K120" s="381"/>
      <c r="L120" s="30"/>
      <c r="M120" s="58"/>
      <c r="N120" s="31"/>
      <c r="O120" s="31"/>
      <c r="P120" s="31"/>
      <c r="Q120" s="31"/>
      <c r="R120" s="31"/>
      <c r="S120" s="31"/>
      <c r="T120" s="59"/>
      <c r="AT120" s="16" t="s">
        <v>125</v>
      </c>
      <c r="AU120" s="16" t="s">
        <v>74</v>
      </c>
    </row>
    <row r="121" spans="2:65" s="1" customFormat="1" ht="22.5" customHeight="1" x14ac:dyDescent="0.25">
      <c r="B121" s="257"/>
      <c r="C121" s="384" t="s">
        <v>136</v>
      </c>
      <c r="D121" s="384" t="s">
        <v>144</v>
      </c>
      <c r="E121" s="385" t="s">
        <v>303</v>
      </c>
      <c r="F121" s="386" t="s">
        <v>304</v>
      </c>
      <c r="G121" s="387" t="s">
        <v>156</v>
      </c>
      <c r="H121" s="388">
        <v>1</v>
      </c>
      <c r="I121" s="309">
        <v>116000</v>
      </c>
      <c r="J121" s="390">
        <f>ROUND(I121*H121,2)</f>
        <v>116000</v>
      </c>
      <c r="K121" s="386" t="s">
        <v>123</v>
      </c>
      <c r="L121" s="147"/>
      <c r="M121" s="148" t="s">
        <v>3</v>
      </c>
      <c r="N121" s="149" t="s">
        <v>39</v>
      </c>
      <c r="O121" s="134">
        <v>0</v>
      </c>
      <c r="P121" s="134">
        <f>O121*H121</f>
        <v>0</v>
      </c>
      <c r="Q121" s="134">
        <v>0.32100000000000001</v>
      </c>
      <c r="R121" s="134">
        <f>Q121*H121</f>
        <v>0.32100000000000001</v>
      </c>
      <c r="S121" s="134">
        <v>0</v>
      </c>
      <c r="T121" s="135">
        <f>S121*H121</f>
        <v>0</v>
      </c>
      <c r="AR121" s="16" t="s">
        <v>136</v>
      </c>
      <c r="AT121" s="16" t="s">
        <v>144</v>
      </c>
      <c r="AU121" s="16" t="s">
        <v>74</v>
      </c>
      <c r="AY121" s="16" t="s">
        <v>119</v>
      </c>
      <c r="BE121" s="136">
        <f>IF(N121="základní",J121,0)</f>
        <v>116000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6" t="s">
        <v>19</v>
      </c>
      <c r="BK121" s="136">
        <f>ROUND(I121*H121,2)</f>
        <v>116000</v>
      </c>
      <c r="BL121" s="16" t="s">
        <v>124</v>
      </c>
      <c r="BM121" s="16" t="s">
        <v>305</v>
      </c>
    </row>
    <row r="122" spans="2:65" s="1" customFormat="1" ht="30" customHeight="1" x14ac:dyDescent="0.25">
      <c r="B122" s="257"/>
      <c r="C122" s="381"/>
      <c r="D122" s="392" t="s">
        <v>125</v>
      </c>
      <c r="E122" s="381"/>
      <c r="F122" s="249" t="s">
        <v>306</v>
      </c>
      <c r="G122" s="381"/>
      <c r="H122" s="381"/>
      <c r="I122" s="381"/>
      <c r="J122" s="381"/>
      <c r="K122" s="381"/>
      <c r="L122" s="30"/>
      <c r="M122" s="58"/>
      <c r="N122" s="31"/>
      <c r="O122" s="31"/>
      <c r="P122" s="31"/>
      <c r="Q122" s="31"/>
      <c r="R122" s="31"/>
      <c r="S122" s="31"/>
      <c r="T122" s="59"/>
      <c r="AT122" s="16" t="s">
        <v>125</v>
      </c>
      <c r="AU122" s="16" t="s">
        <v>74</v>
      </c>
    </row>
    <row r="123" spans="2:65" s="1" customFormat="1" ht="42" customHeight="1" x14ac:dyDescent="0.25">
      <c r="B123" s="257"/>
      <c r="C123" s="381"/>
      <c r="D123" s="382" t="s">
        <v>131</v>
      </c>
      <c r="E123" s="381"/>
      <c r="F123" s="393" t="s">
        <v>747</v>
      </c>
      <c r="G123" s="381"/>
      <c r="H123" s="381"/>
      <c r="I123" s="381"/>
      <c r="J123" s="381"/>
      <c r="K123" s="381"/>
      <c r="L123" s="30"/>
      <c r="M123" s="58"/>
      <c r="N123" s="31"/>
      <c r="O123" s="31"/>
      <c r="P123" s="31"/>
      <c r="Q123" s="31"/>
      <c r="R123" s="31"/>
      <c r="S123" s="31"/>
      <c r="T123" s="59"/>
      <c r="AT123" s="16" t="s">
        <v>131</v>
      </c>
      <c r="AU123" s="16" t="s">
        <v>74</v>
      </c>
    </row>
    <row r="124" spans="2:65" s="1" customFormat="1" ht="22.5" customHeight="1" x14ac:dyDescent="0.25">
      <c r="B124" s="257"/>
      <c r="C124" s="278" t="s">
        <v>138</v>
      </c>
      <c r="D124" s="278" t="s">
        <v>121</v>
      </c>
      <c r="E124" s="279" t="s">
        <v>750</v>
      </c>
      <c r="F124" s="280" t="s">
        <v>751</v>
      </c>
      <c r="G124" s="281" t="s">
        <v>122</v>
      </c>
      <c r="H124" s="282">
        <v>160.97999999999999</v>
      </c>
      <c r="I124" s="283">
        <v>5150</v>
      </c>
      <c r="J124" s="284">
        <f>ROUND(I124*H124,2)</f>
        <v>829047</v>
      </c>
      <c r="K124" s="280" t="s">
        <v>123</v>
      </c>
      <c r="L124" s="30"/>
      <c r="M124" s="132" t="s">
        <v>3</v>
      </c>
      <c r="N124" s="133" t="s">
        <v>39</v>
      </c>
      <c r="O124" s="134">
        <v>0.47</v>
      </c>
      <c r="P124" s="134">
        <f>O124*H124</f>
        <v>75.660599999999988</v>
      </c>
      <c r="Q124" s="134">
        <v>0</v>
      </c>
      <c r="R124" s="134">
        <f>Q124*H124</f>
        <v>0</v>
      </c>
      <c r="S124" s="134">
        <v>0</v>
      </c>
      <c r="T124" s="135">
        <f>S124*H124</f>
        <v>0</v>
      </c>
      <c r="AR124" s="16" t="s">
        <v>124</v>
      </c>
      <c r="AT124" s="16" t="s">
        <v>121</v>
      </c>
      <c r="AU124" s="16" t="s">
        <v>74</v>
      </c>
      <c r="AY124" s="16" t="s">
        <v>119</v>
      </c>
      <c r="BE124" s="136">
        <f>IF(N124="základní",J124,0)</f>
        <v>829047</v>
      </c>
      <c r="BF124" s="136">
        <f>IF(N124="snížená",J124,0)</f>
        <v>0</v>
      </c>
      <c r="BG124" s="136">
        <f>IF(N124="zákl. přenesená",J124,0)</f>
        <v>0</v>
      </c>
      <c r="BH124" s="136">
        <f>IF(N124="sníž. přenesená",J124,0)</f>
        <v>0</v>
      </c>
      <c r="BI124" s="136">
        <f>IF(N124="nulová",J124,0)</f>
        <v>0</v>
      </c>
      <c r="BJ124" s="16" t="s">
        <v>19</v>
      </c>
      <c r="BK124" s="136">
        <f>ROUND(I124*H124,2)</f>
        <v>829047</v>
      </c>
      <c r="BL124" s="16" t="s">
        <v>124</v>
      </c>
      <c r="BM124" s="16" t="s">
        <v>307</v>
      </c>
    </row>
    <row r="125" spans="2:65" s="1" customFormat="1" ht="30" customHeight="1" x14ac:dyDescent="0.25">
      <c r="B125" s="257"/>
      <c r="C125" s="259"/>
      <c r="D125" s="289" t="s">
        <v>125</v>
      </c>
      <c r="E125" s="259"/>
      <c r="F125" s="252" t="s">
        <v>308</v>
      </c>
      <c r="G125" s="259"/>
      <c r="H125" s="259"/>
      <c r="I125" s="259"/>
      <c r="J125" s="259"/>
      <c r="K125" s="259"/>
      <c r="L125" s="30"/>
      <c r="M125" s="58"/>
      <c r="N125" s="31"/>
      <c r="O125" s="31"/>
      <c r="P125" s="31"/>
      <c r="Q125" s="31"/>
      <c r="R125" s="31"/>
      <c r="S125" s="31"/>
      <c r="T125" s="59"/>
      <c r="AT125" s="16" t="s">
        <v>125</v>
      </c>
      <c r="AU125" s="16" t="s">
        <v>74</v>
      </c>
    </row>
    <row r="126" spans="2:65" s="1" customFormat="1" ht="58.5" customHeight="1" x14ac:dyDescent="0.25">
      <c r="B126" s="257"/>
      <c r="C126" s="259"/>
      <c r="D126" s="289" t="s">
        <v>131</v>
      </c>
      <c r="E126" s="259"/>
      <c r="F126" s="247" t="s">
        <v>749</v>
      </c>
      <c r="G126" s="259"/>
      <c r="H126" s="259"/>
      <c r="I126" s="259"/>
      <c r="J126" s="259"/>
      <c r="K126" s="259"/>
      <c r="L126" s="30"/>
      <c r="M126" s="58"/>
      <c r="N126" s="31"/>
      <c r="O126" s="31"/>
      <c r="P126" s="31"/>
      <c r="Q126" s="31"/>
      <c r="R126" s="31"/>
      <c r="S126" s="31"/>
      <c r="T126" s="59"/>
      <c r="AT126" s="16" t="s">
        <v>131</v>
      </c>
      <c r="AU126" s="16" t="s">
        <v>74</v>
      </c>
    </row>
    <row r="127" spans="2:65" s="11" customFormat="1" ht="22.5" customHeight="1" x14ac:dyDescent="0.25">
      <c r="B127" s="287"/>
      <c r="C127" s="288"/>
      <c r="D127" s="285" t="s">
        <v>129</v>
      </c>
      <c r="E127" s="298" t="s">
        <v>3</v>
      </c>
      <c r="F127" s="299" t="s">
        <v>310</v>
      </c>
      <c r="G127" s="288"/>
      <c r="H127" s="300">
        <v>160.97999999999999</v>
      </c>
      <c r="I127" s="288"/>
      <c r="J127" s="288"/>
      <c r="K127" s="288"/>
      <c r="L127" s="137"/>
      <c r="M127" s="138"/>
      <c r="N127" s="139"/>
      <c r="O127" s="139"/>
      <c r="P127" s="139"/>
      <c r="Q127" s="139"/>
      <c r="R127" s="139"/>
      <c r="S127" s="139"/>
      <c r="T127" s="140"/>
      <c r="AT127" s="141" t="s">
        <v>129</v>
      </c>
      <c r="AU127" s="141" t="s">
        <v>74</v>
      </c>
      <c r="AV127" s="11" t="s">
        <v>74</v>
      </c>
      <c r="AW127" s="11" t="s">
        <v>32</v>
      </c>
      <c r="AX127" s="11" t="s">
        <v>19</v>
      </c>
      <c r="AY127" s="141" t="s">
        <v>119</v>
      </c>
    </row>
    <row r="128" spans="2:65" s="1" customFormat="1" ht="22.5" customHeight="1" x14ac:dyDescent="0.25">
      <c r="B128" s="257"/>
      <c r="C128" s="278" t="s">
        <v>23</v>
      </c>
      <c r="D128" s="278" t="s">
        <v>121</v>
      </c>
      <c r="E128" s="279" t="s">
        <v>311</v>
      </c>
      <c r="F128" s="280" t="s">
        <v>312</v>
      </c>
      <c r="G128" s="281" t="s">
        <v>122</v>
      </c>
      <c r="H128" s="282">
        <v>36.58</v>
      </c>
      <c r="I128" s="283">
        <v>3550</v>
      </c>
      <c r="J128" s="284">
        <f>ROUND(I128*H128,2)</f>
        <v>129859</v>
      </c>
      <c r="K128" s="280" t="s">
        <v>3</v>
      </c>
      <c r="L128" s="30"/>
      <c r="M128" s="132" t="s">
        <v>3</v>
      </c>
      <c r="N128" s="133" t="s">
        <v>39</v>
      </c>
      <c r="O128" s="134">
        <v>0.81100000000000005</v>
      </c>
      <c r="P128" s="134">
        <f>O128*H128</f>
        <v>29.66638</v>
      </c>
      <c r="Q128" s="134">
        <v>4.1410000000000002E-2</v>
      </c>
      <c r="R128" s="134">
        <f>Q128*H128</f>
        <v>1.5147778000000001</v>
      </c>
      <c r="S128" s="134">
        <v>0</v>
      </c>
      <c r="T128" s="135">
        <f>S128*H128</f>
        <v>0</v>
      </c>
      <c r="AR128" s="16" t="s">
        <v>124</v>
      </c>
      <c r="AT128" s="16" t="s">
        <v>121</v>
      </c>
      <c r="AU128" s="16" t="s">
        <v>74</v>
      </c>
      <c r="AY128" s="16" t="s">
        <v>119</v>
      </c>
      <c r="BE128" s="136">
        <f>IF(N128="základní",J128,0)</f>
        <v>129859</v>
      </c>
      <c r="BF128" s="136">
        <f>IF(N128="snížená",J128,0)</f>
        <v>0</v>
      </c>
      <c r="BG128" s="136">
        <f>IF(N128="zákl. přenesená",J128,0)</f>
        <v>0</v>
      </c>
      <c r="BH128" s="136">
        <f>IF(N128="sníž. přenesená",J128,0)</f>
        <v>0</v>
      </c>
      <c r="BI128" s="136">
        <f>IF(N128="nulová",J128,0)</f>
        <v>0</v>
      </c>
      <c r="BJ128" s="16" t="s">
        <v>19</v>
      </c>
      <c r="BK128" s="136">
        <f>ROUND(I128*H128,2)</f>
        <v>129859</v>
      </c>
      <c r="BL128" s="16" t="s">
        <v>124</v>
      </c>
      <c r="BM128" s="16" t="s">
        <v>313</v>
      </c>
    </row>
    <row r="129" spans="2:65" s="1" customFormat="1" ht="30" customHeight="1" x14ac:dyDescent="0.25">
      <c r="B129" s="257"/>
      <c r="C129" s="259"/>
      <c r="D129" s="289" t="s">
        <v>125</v>
      </c>
      <c r="E129" s="259"/>
      <c r="F129" s="252" t="s">
        <v>314</v>
      </c>
      <c r="G129" s="259"/>
      <c r="H129" s="259"/>
      <c r="I129" s="259"/>
      <c r="J129" s="259"/>
      <c r="K129" s="259"/>
      <c r="L129" s="30"/>
      <c r="M129" s="58"/>
      <c r="N129" s="31"/>
      <c r="O129" s="31"/>
      <c r="P129" s="31"/>
      <c r="Q129" s="31"/>
      <c r="R129" s="31"/>
      <c r="S129" s="31"/>
      <c r="T129" s="59"/>
      <c r="AT129" s="16" t="s">
        <v>125</v>
      </c>
      <c r="AU129" s="16" t="s">
        <v>74</v>
      </c>
    </row>
    <row r="130" spans="2:65" s="1" customFormat="1" ht="64.5" customHeight="1" x14ac:dyDescent="0.25">
      <c r="B130" s="257"/>
      <c r="C130" s="259"/>
      <c r="D130" s="289" t="s">
        <v>131</v>
      </c>
      <c r="E130" s="259"/>
      <c r="F130" s="250" t="s">
        <v>752</v>
      </c>
      <c r="G130" s="259"/>
      <c r="H130" s="259"/>
      <c r="I130" s="259"/>
      <c r="J130" s="259"/>
      <c r="K130" s="259"/>
      <c r="L130" s="30"/>
      <c r="M130" s="58"/>
      <c r="N130" s="31"/>
      <c r="O130" s="31"/>
      <c r="P130" s="31"/>
      <c r="Q130" s="31"/>
      <c r="R130" s="31"/>
      <c r="S130" s="31"/>
      <c r="T130" s="59"/>
      <c r="AT130" s="16" t="s">
        <v>131</v>
      </c>
      <c r="AU130" s="16" t="s">
        <v>74</v>
      </c>
    </row>
    <row r="131" spans="2:65" s="11" customFormat="1" ht="22.5" customHeight="1" x14ac:dyDescent="0.25">
      <c r="B131" s="287"/>
      <c r="C131" s="288"/>
      <c r="D131" s="289" t="s">
        <v>129</v>
      </c>
      <c r="E131" s="290" t="s">
        <v>3</v>
      </c>
      <c r="F131" s="291" t="s">
        <v>316</v>
      </c>
      <c r="G131" s="288"/>
      <c r="H131" s="292">
        <v>36.58</v>
      </c>
      <c r="I131" s="288"/>
      <c r="J131" s="288"/>
      <c r="K131" s="288"/>
      <c r="L131" s="137"/>
      <c r="M131" s="138"/>
      <c r="N131" s="139"/>
      <c r="O131" s="139"/>
      <c r="P131" s="139"/>
      <c r="Q131" s="139"/>
      <c r="R131" s="139"/>
      <c r="S131" s="139"/>
      <c r="T131" s="140"/>
      <c r="AT131" s="141" t="s">
        <v>129</v>
      </c>
      <c r="AU131" s="141" t="s">
        <v>74</v>
      </c>
      <c r="AV131" s="11" t="s">
        <v>74</v>
      </c>
      <c r="AW131" s="11" t="s">
        <v>32</v>
      </c>
      <c r="AX131" s="11" t="s">
        <v>19</v>
      </c>
      <c r="AY131" s="141" t="s">
        <v>119</v>
      </c>
    </row>
    <row r="132" spans="2:65" s="10" customFormat="1" ht="29.85" customHeight="1" x14ac:dyDescent="0.3">
      <c r="B132" s="270"/>
      <c r="C132" s="271"/>
      <c r="D132" s="275" t="s">
        <v>67</v>
      </c>
      <c r="E132" s="276" t="s">
        <v>138</v>
      </c>
      <c r="F132" s="276" t="s">
        <v>160</v>
      </c>
      <c r="G132" s="271"/>
      <c r="H132" s="271"/>
      <c r="I132" s="271"/>
      <c r="J132" s="277">
        <f>BK132</f>
        <v>174559.97</v>
      </c>
      <c r="K132" s="271"/>
      <c r="L132" s="123"/>
      <c r="M132" s="125"/>
      <c r="N132" s="126"/>
      <c r="O132" s="126"/>
      <c r="P132" s="127">
        <f>SUM(P133:P151)</f>
        <v>176.28756399999997</v>
      </c>
      <c r="Q132" s="126"/>
      <c r="R132" s="127">
        <f>SUM(R133:R151)</f>
        <v>0</v>
      </c>
      <c r="S132" s="126"/>
      <c r="T132" s="128">
        <f>SUM(T133:T151)</f>
        <v>111.11538000000002</v>
      </c>
      <c r="AR132" s="124" t="s">
        <v>19</v>
      </c>
      <c r="AT132" s="129" t="s">
        <v>67</v>
      </c>
      <c r="AU132" s="129" t="s">
        <v>19</v>
      </c>
      <c r="AY132" s="124" t="s">
        <v>119</v>
      </c>
      <c r="BK132" s="130">
        <f>SUM(BK133:BK151)</f>
        <v>174559.97</v>
      </c>
    </row>
    <row r="133" spans="2:65" s="1" customFormat="1" ht="22.5" customHeight="1" x14ac:dyDescent="0.25">
      <c r="B133" s="257"/>
      <c r="C133" s="278" t="s">
        <v>140</v>
      </c>
      <c r="D133" s="278" t="s">
        <v>121</v>
      </c>
      <c r="E133" s="279" t="s">
        <v>185</v>
      </c>
      <c r="F133" s="280" t="s">
        <v>317</v>
      </c>
      <c r="G133" s="281" t="s">
        <v>139</v>
      </c>
      <c r="H133" s="282">
        <v>273.33199999999999</v>
      </c>
      <c r="I133" s="283">
        <v>384</v>
      </c>
      <c r="J133" s="284">
        <f>ROUND(I133*H133,2)</f>
        <v>104959.49</v>
      </c>
      <c r="K133" s="280" t="s">
        <v>3</v>
      </c>
      <c r="L133" s="30"/>
      <c r="M133" s="132" t="s">
        <v>3</v>
      </c>
      <c r="N133" s="133" t="s">
        <v>39</v>
      </c>
      <c r="O133" s="134">
        <v>0.20499999999999999</v>
      </c>
      <c r="P133" s="134">
        <f>O133*H133</f>
        <v>56.033059999999992</v>
      </c>
      <c r="Q133" s="134">
        <v>0</v>
      </c>
      <c r="R133" s="134">
        <f>Q133*H133</f>
        <v>0</v>
      </c>
      <c r="S133" s="134">
        <v>1.4999999999999999E-2</v>
      </c>
      <c r="T133" s="135">
        <f>S133*H133</f>
        <v>4.0999799999999995</v>
      </c>
      <c r="AR133" s="16" t="s">
        <v>124</v>
      </c>
      <c r="AT133" s="16" t="s">
        <v>121</v>
      </c>
      <c r="AU133" s="16" t="s">
        <v>74</v>
      </c>
      <c r="AY133" s="16" t="s">
        <v>119</v>
      </c>
      <c r="BE133" s="136">
        <f>IF(N133="základní",J133,0)</f>
        <v>104959.49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6" t="s">
        <v>19</v>
      </c>
      <c r="BK133" s="136">
        <f>ROUND(I133*H133,2)</f>
        <v>104959.49</v>
      </c>
      <c r="BL133" s="16" t="s">
        <v>124</v>
      </c>
      <c r="BM133" s="16" t="s">
        <v>318</v>
      </c>
    </row>
    <row r="134" spans="2:65" s="1" customFormat="1" ht="30" customHeight="1" x14ac:dyDescent="0.25">
      <c r="B134" s="257"/>
      <c r="C134" s="259"/>
      <c r="D134" s="289" t="s">
        <v>125</v>
      </c>
      <c r="E134" s="259"/>
      <c r="F134" s="252" t="s">
        <v>186</v>
      </c>
      <c r="G134" s="259"/>
      <c r="H134" s="259"/>
      <c r="I134" s="259"/>
      <c r="J134" s="259"/>
      <c r="K134" s="259"/>
      <c r="L134" s="30"/>
      <c r="M134" s="58"/>
      <c r="N134" s="31"/>
      <c r="O134" s="31"/>
      <c r="P134" s="31"/>
      <c r="Q134" s="31"/>
      <c r="R134" s="31"/>
      <c r="S134" s="31"/>
      <c r="T134" s="59"/>
      <c r="AT134" s="16" t="s">
        <v>125</v>
      </c>
      <c r="AU134" s="16" t="s">
        <v>74</v>
      </c>
    </row>
    <row r="135" spans="2:65" s="1" customFormat="1" ht="42" customHeight="1" x14ac:dyDescent="0.25">
      <c r="B135" s="257"/>
      <c r="C135" s="259"/>
      <c r="D135" s="289" t="s">
        <v>131</v>
      </c>
      <c r="E135" s="259"/>
      <c r="F135" s="250" t="s">
        <v>319</v>
      </c>
      <c r="G135" s="259"/>
      <c r="H135" s="259"/>
      <c r="I135" s="259"/>
      <c r="J135" s="259"/>
      <c r="K135" s="259"/>
      <c r="L135" s="30"/>
      <c r="M135" s="58"/>
      <c r="N135" s="31"/>
      <c r="O135" s="31"/>
      <c r="P135" s="31"/>
      <c r="Q135" s="31"/>
      <c r="R135" s="31"/>
      <c r="S135" s="31"/>
      <c r="T135" s="59"/>
      <c r="AT135" s="16" t="s">
        <v>131</v>
      </c>
      <c r="AU135" s="16" t="s">
        <v>74</v>
      </c>
    </row>
    <row r="136" spans="2:65" s="11" customFormat="1" ht="31.5" customHeight="1" x14ac:dyDescent="0.25">
      <c r="B136" s="287"/>
      <c r="C136" s="288"/>
      <c r="D136" s="285" t="s">
        <v>129</v>
      </c>
      <c r="E136" s="298" t="s">
        <v>3</v>
      </c>
      <c r="F136" s="299" t="s">
        <v>320</v>
      </c>
      <c r="G136" s="288"/>
      <c r="H136" s="300">
        <v>273.33199999999999</v>
      </c>
      <c r="I136" s="288"/>
      <c r="J136" s="288"/>
      <c r="K136" s="288"/>
      <c r="L136" s="137"/>
      <c r="M136" s="138"/>
      <c r="N136" s="139"/>
      <c r="O136" s="139"/>
      <c r="P136" s="139"/>
      <c r="Q136" s="139"/>
      <c r="R136" s="139"/>
      <c r="S136" s="139"/>
      <c r="T136" s="140"/>
      <c r="AT136" s="141" t="s">
        <v>129</v>
      </c>
      <c r="AU136" s="141" t="s">
        <v>74</v>
      </c>
      <c r="AV136" s="11" t="s">
        <v>74</v>
      </c>
      <c r="AW136" s="11" t="s">
        <v>32</v>
      </c>
      <c r="AX136" s="11" t="s">
        <v>19</v>
      </c>
      <c r="AY136" s="141" t="s">
        <v>119</v>
      </c>
    </row>
    <row r="137" spans="2:65" s="1" customFormat="1" ht="22.5" customHeight="1" x14ac:dyDescent="0.25">
      <c r="B137" s="257"/>
      <c r="C137" s="278" t="s">
        <v>141</v>
      </c>
      <c r="D137" s="278" t="s">
        <v>121</v>
      </c>
      <c r="E137" s="279" t="s">
        <v>321</v>
      </c>
      <c r="F137" s="280" t="s">
        <v>322</v>
      </c>
      <c r="G137" s="281" t="s">
        <v>128</v>
      </c>
      <c r="H137" s="282">
        <v>18.475999999999999</v>
      </c>
      <c r="I137" s="283">
        <v>1110</v>
      </c>
      <c r="J137" s="284">
        <f>ROUND(I137*H137,2)</f>
        <v>20508.36</v>
      </c>
      <c r="K137" s="280" t="s">
        <v>123</v>
      </c>
      <c r="L137" s="30"/>
      <c r="M137" s="132" t="s">
        <v>3</v>
      </c>
      <c r="N137" s="133" t="s">
        <v>39</v>
      </c>
      <c r="O137" s="134">
        <v>2.69</v>
      </c>
      <c r="P137" s="134">
        <f>O137*H137</f>
        <v>49.700439999999993</v>
      </c>
      <c r="Q137" s="134">
        <v>0</v>
      </c>
      <c r="R137" s="134">
        <f>Q137*H137</f>
        <v>0</v>
      </c>
      <c r="S137" s="134">
        <v>1.95</v>
      </c>
      <c r="T137" s="135">
        <f>S137*H137</f>
        <v>36.028199999999998</v>
      </c>
      <c r="AR137" s="16" t="s">
        <v>124</v>
      </c>
      <c r="AT137" s="16" t="s">
        <v>121</v>
      </c>
      <c r="AU137" s="16" t="s">
        <v>74</v>
      </c>
      <c r="AY137" s="16" t="s">
        <v>119</v>
      </c>
      <c r="BE137" s="136">
        <f>IF(N137="základní",J137,0)</f>
        <v>20508.36</v>
      </c>
      <c r="BF137" s="136">
        <f>IF(N137="snížená",J137,0)</f>
        <v>0</v>
      </c>
      <c r="BG137" s="136">
        <f>IF(N137="zákl. přenesená",J137,0)</f>
        <v>0</v>
      </c>
      <c r="BH137" s="136">
        <f>IF(N137="sníž. přenesená",J137,0)</f>
        <v>0</v>
      </c>
      <c r="BI137" s="136">
        <f>IF(N137="nulová",J137,0)</f>
        <v>0</v>
      </c>
      <c r="BJ137" s="16" t="s">
        <v>19</v>
      </c>
      <c r="BK137" s="136">
        <f>ROUND(I137*H137,2)</f>
        <v>20508.36</v>
      </c>
      <c r="BL137" s="16" t="s">
        <v>124</v>
      </c>
      <c r="BM137" s="16" t="s">
        <v>323</v>
      </c>
    </row>
    <row r="138" spans="2:65" s="1" customFormat="1" ht="22.5" customHeight="1" x14ac:dyDescent="0.25">
      <c r="B138" s="257"/>
      <c r="C138" s="259"/>
      <c r="D138" s="289" t="s">
        <v>125</v>
      </c>
      <c r="E138" s="259"/>
      <c r="F138" s="252" t="s">
        <v>324</v>
      </c>
      <c r="G138" s="259"/>
      <c r="H138" s="259"/>
      <c r="I138" s="259"/>
      <c r="J138" s="259"/>
      <c r="K138" s="259"/>
      <c r="L138" s="30"/>
      <c r="M138" s="58"/>
      <c r="N138" s="31"/>
      <c r="O138" s="31"/>
      <c r="P138" s="31"/>
      <c r="Q138" s="31"/>
      <c r="R138" s="31"/>
      <c r="S138" s="31"/>
      <c r="T138" s="59"/>
      <c r="AT138" s="16" t="s">
        <v>125</v>
      </c>
      <c r="AU138" s="16" t="s">
        <v>74</v>
      </c>
    </row>
    <row r="139" spans="2:65" s="11" customFormat="1" ht="22.5" customHeight="1" x14ac:dyDescent="0.25">
      <c r="B139" s="287"/>
      <c r="C139" s="288"/>
      <c r="D139" s="285" t="s">
        <v>129</v>
      </c>
      <c r="E139" s="298" t="s">
        <v>3</v>
      </c>
      <c r="F139" s="299" t="s">
        <v>325</v>
      </c>
      <c r="G139" s="288"/>
      <c r="H139" s="300">
        <v>18.475999999999999</v>
      </c>
      <c r="I139" s="288"/>
      <c r="J139" s="288"/>
      <c r="K139" s="288"/>
      <c r="L139" s="137"/>
      <c r="M139" s="138"/>
      <c r="N139" s="139"/>
      <c r="O139" s="139"/>
      <c r="P139" s="139"/>
      <c r="Q139" s="139"/>
      <c r="R139" s="139"/>
      <c r="S139" s="139"/>
      <c r="T139" s="140"/>
      <c r="AT139" s="141" t="s">
        <v>129</v>
      </c>
      <c r="AU139" s="141" t="s">
        <v>74</v>
      </c>
      <c r="AV139" s="11" t="s">
        <v>74</v>
      </c>
      <c r="AW139" s="11" t="s">
        <v>32</v>
      </c>
      <c r="AX139" s="11" t="s">
        <v>19</v>
      </c>
      <c r="AY139" s="141" t="s">
        <v>119</v>
      </c>
    </row>
    <row r="140" spans="2:65" s="1" customFormat="1" ht="22.5" customHeight="1" x14ac:dyDescent="0.25">
      <c r="B140" s="257"/>
      <c r="C140" s="278" t="s">
        <v>142</v>
      </c>
      <c r="D140" s="278" t="s">
        <v>121</v>
      </c>
      <c r="E140" s="279" t="s">
        <v>326</v>
      </c>
      <c r="F140" s="280" t="s">
        <v>327</v>
      </c>
      <c r="G140" s="281" t="s">
        <v>130</v>
      </c>
      <c r="H140" s="282">
        <v>3.0819999999999999</v>
      </c>
      <c r="I140" s="283">
        <v>3410</v>
      </c>
      <c r="J140" s="284">
        <f>ROUND(I140*H140,2)</f>
        <v>10509.62</v>
      </c>
      <c r="K140" s="280" t="s">
        <v>123</v>
      </c>
      <c r="L140" s="30"/>
      <c r="M140" s="132" t="s">
        <v>3</v>
      </c>
      <c r="N140" s="133" t="s">
        <v>39</v>
      </c>
      <c r="O140" s="134">
        <v>9.2720000000000002</v>
      </c>
      <c r="P140" s="134">
        <f>O140*H140</f>
        <v>28.576304</v>
      </c>
      <c r="Q140" s="134">
        <v>0</v>
      </c>
      <c r="R140" s="134">
        <f>Q140*H140</f>
        <v>0</v>
      </c>
      <c r="S140" s="134">
        <v>1</v>
      </c>
      <c r="T140" s="135">
        <f>S140*H140</f>
        <v>3.0819999999999999</v>
      </c>
      <c r="AR140" s="16" t="s">
        <v>124</v>
      </c>
      <c r="AT140" s="16" t="s">
        <v>121</v>
      </c>
      <c r="AU140" s="16" t="s">
        <v>74</v>
      </c>
      <c r="AY140" s="16" t="s">
        <v>119</v>
      </c>
      <c r="BE140" s="136">
        <f>IF(N140="základní",J140,0)</f>
        <v>10509.62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6" t="s">
        <v>19</v>
      </c>
      <c r="BK140" s="136">
        <f>ROUND(I140*H140,2)</f>
        <v>10509.62</v>
      </c>
      <c r="BL140" s="16" t="s">
        <v>124</v>
      </c>
      <c r="BM140" s="16" t="s">
        <v>328</v>
      </c>
    </row>
    <row r="141" spans="2:65" s="1" customFormat="1" ht="22.5" customHeight="1" x14ac:dyDescent="0.25">
      <c r="B141" s="257"/>
      <c r="C141" s="259"/>
      <c r="D141" s="289" t="s">
        <v>125</v>
      </c>
      <c r="E141" s="259"/>
      <c r="F141" s="252" t="s">
        <v>329</v>
      </c>
      <c r="G141" s="259"/>
      <c r="H141" s="259"/>
      <c r="I141" s="259"/>
      <c r="J141" s="259"/>
      <c r="K141" s="259"/>
      <c r="L141" s="30"/>
      <c r="M141" s="58"/>
      <c r="N141" s="31"/>
      <c r="O141" s="31"/>
      <c r="P141" s="31"/>
      <c r="Q141" s="31"/>
      <c r="R141" s="31"/>
      <c r="S141" s="31"/>
      <c r="T141" s="59"/>
      <c r="AT141" s="16" t="s">
        <v>125</v>
      </c>
      <c r="AU141" s="16" t="s">
        <v>74</v>
      </c>
    </row>
    <row r="142" spans="2:65" s="1" customFormat="1" ht="30" customHeight="1" x14ac:dyDescent="0.25">
      <c r="B142" s="257"/>
      <c r="C142" s="259"/>
      <c r="D142" s="289" t="s">
        <v>131</v>
      </c>
      <c r="E142" s="259"/>
      <c r="F142" s="250" t="s">
        <v>717</v>
      </c>
      <c r="G142" s="259"/>
      <c r="H142" s="259"/>
      <c r="I142" s="259"/>
      <c r="J142" s="259"/>
      <c r="K142" s="259"/>
      <c r="L142" s="30"/>
      <c r="M142" s="58"/>
      <c r="N142" s="31"/>
      <c r="O142" s="31"/>
      <c r="P142" s="31"/>
      <c r="Q142" s="31"/>
      <c r="R142" s="31"/>
      <c r="S142" s="31"/>
      <c r="T142" s="59"/>
      <c r="AT142" s="16" t="s">
        <v>131</v>
      </c>
      <c r="AU142" s="16" t="s">
        <v>74</v>
      </c>
    </row>
    <row r="143" spans="2:65" s="11" customFormat="1" ht="22.5" customHeight="1" x14ac:dyDescent="0.25">
      <c r="B143" s="287"/>
      <c r="C143" s="288"/>
      <c r="D143" s="289" t="s">
        <v>129</v>
      </c>
      <c r="E143" s="290" t="s">
        <v>3</v>
      </c>
      <c r="F143" s="291" t="s">
        <v>331</v>
      </c>
      <c r="G143" s="288"/>
      <c r="H143" s="292">
        <v>1.585</v>
      </c>
      <c r="I143" s="288"/>
      <c r="J143" s="288"/>
      <c r="K143" s="288"/>
      <c r="L143" s="137"/>
      <c r="M143" s="138"/>
      <c r="N143" s="139"/>
      <c r="O143" s="139"/>
      <c r="P143" s="139"/>
      <c r="Q143" s="139"/>
      <c r="R143" s="139"/>
      <c r="S143" s="139"/>
      <c r="T143" s="140"/>
      <c r="AT143" s="141" t="s">
        <v>129</v>
      </c>
      <c r="AU143" s="141" t="s">
        <v>74</v>
      </c>
      <c r="AV143" s="11" t="s">
        <v>74</v>
      </c>
      <c r="AW143" s="11" t="s">
        <v>32</v>
      </c>
      <c r="AX143" s="11" t="s">
        <v>68</v>
      </c>
      <c r="AY143" s="141" t="s">
        <v>119</v>
      </c>
    </row>
    <row r="144" spans="2:65" s="11" customFormat="1" ht="22.5" customHeight="1" x14ac:dyDescent="0.25">
      <c r="B144" s="287"/>
      <c r="C144" s="288"/>
      <c r="D144" s="289" t="s">
        <v>129</v>
      </c>
      <c r="E144" s="290" t="s">
        <v>3</v>
      </c>
      <c r="F144" s="291" t="s">
        <v>332</v>
      </c>
      <c r="G144" s="288"/>
      <c r="H144" s="292">
        <v>1.4970000000000001</v>
      </c>
      <c r="I144" s="288"/>
      <c r="J144" s="288"/>
      <c r="K144" s="288"/>
      <c r="L144" s="137"/>
      <c r="M144" s="138"/>
      <c r="N144" s="139"/>
      <c r="O144" s="139"/>
      <c r="P144" s="139"/>
      <c r="Q144" s="139"/>
      <c r="R144" s="139"/>
      <c r="S144" s="139"/>
      <c r="T144" s="140"/>
      <c r="AT144" s="141" t="s">
        <v>129</v>
      </c>
      <c r="AU144" s="141" t="s">
        <v>74</v>
      </c>
      <c r="AV144" s="11" t="s">
        <v>74</v>
      </c>
      <c r="AW144" s="11" t="s">
        <v>32</v>
      </c>
      <c r="AX144" s="11" t="s">
        <v>68</v>
      </c>
      <c r="AY144" s="141" t="s">
        <v>119</v>
      </c>
    </row>
    <row r="145" spans="2:65" s="12" customFormat="1" ht="22.5" customHeight="1" x14ac:dyDescent="0.25">
      <c r="B145" s="293"/>
      <c r="C145" s="294"/>
      <c r="D145" s="285" t="s">
        <v>129</v>
      </c>
      <c r="E145" s="295" t="s">
        <v>3</v>
      </c>
      <c r="F145" s="296" t="s">
        <v>137</v>
      </c>
      <c r="G145" s="294"/>
      <c r="H145" s="297">
        <v>3.0819999999999999</v>
      </c>
      <c r="I145" s="294"/>
      <c r="J145" s="294"/>
      <c r="K145" s="294"/>
      <c r="L145" s="142"/>
      <c r="M145" s="143"/>
      <c r="N145" s="144"/>
      <c r="O145" s="144"/>
      <c r="P145" s="144"/>
      <c r="Q145" s="144"/>
      <c r="R145" s="144"/>
      <c r="S145" s="144"/>
      <c r="T145" s="145"/>
      <c r="AT145" s="146" t="s">
        <v>129</v>
      </c>
      <c r="AU145" s="146" t="s">
        <v>74</v>
      </c>
      <c r="AV145" s="12" t="s">
        <v>124</v>
      </c>
      <c r="AW145" s="12" t="s">
        <v>32</v>
      </c>
      <c r="AX145" s="12" t="s">
        <v>19</v>
      </c>
      <c r="AY145" s="146" t="s">
        <v>119</v>
      </c>
    </row>
    <row r="146" spans="2:65" s="1" customFormat="1" ht="22.5" customHeight="1" x14ac:dyDescent="0.25">
      <c r="B146" s="257"/>
      <c r="C146" s="278" t="s">
        <v>143</v>
      </c>
      <c r="D146" s="278" t="s">
        <v>121</v>
      </c>
      <c r="E146" s="279" t="s">
        <v>333</v>
      </c>
      <c r="F146" s="280" t="s">
        <v>334</v>
      </c>
      <c r="G146" s="281" t="s">
        <v>128</v>
      </c>
      <c r="H146" s="282">
        <v>30.866</v>
      </c>
      <c r="I146" s="283">
        <v>1250</v>
      </c>
      <c r="J146" s="284">
        <f>ROUND(I146*H146,2)</f>
        <v>38582.5</v>
      </c>
      <c r="K146" s="280" t="s">
        <v>123</v>
      </c>
      <c r="L146" s="30"/>
      <c r="M146" s="132" t="s">
        <v>3</v>
      </c>
      <c r="N146" s="133" t="s">
        <v>39</v>
      </c>
      <c r="O146" s="134">
        <v>1.36</v>
      </c>
      <c r="P146" s="134">
        <f>O146*H146</f>
        <v>41.977760000000004</v>
      </c>
      <c r="Q146" s="134">
        <v>0</v>
      </c>
      <c r="R146" s="134">
        <f>Q146*H146</f>
        <v>0</v>
      </c>
      <c r="S146" s="134">
        <v>2.2000000000000002</v>
      </c>
      <c r="T146" s="135">
        <f>S146*H146</f>
        <v>67.905200000000008</v>
      </c>
      <c r="AR146" s="16" t="s">
        <v>124</v>
      </c>
      <c r="AT146" s="16" t="s">
        <v>121</v>
      </c>
      <c r="AU146" s="16" t="s">
        <v>74</v>
      </c>
      <c r="AY146" s="16" t="s">
        <v>119</v>
      </c>
      <c r="BE146" s="136">
        <f>IF(N146="základní",J146,0)</f>
        <v>38582.5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6" t="s">
        <v>19</v>
      </c>
      <c r="BK146" s="136">
        <f>ROUND(I146*H146,2)</f>
        <v>38582.5</v>
      </c>
      <c r="BL146" s="16" t="s">
        <v>124</v>
      </c>
      <c r="BM146" s="16" t="s">
        <v>189</v>
      </c>
    </row>
    <row r="147" spans="2:65" s="1" customFormat="1" ht="22.5" customHeight="1" x14ac:dyDescent="0.25">
      <c r="B147" s="257"/>
      <c r="C147" s="259"/>
      <c r="D147" s="289" t="s">
        <v>125</v>
      </c>
      <c r="E147" s="259"/>
      <c r="F147" s="252" t="s">
        <v>335</v>
      </c>
      <c r="G147" s="259"/>
      <c r="H147" s="259"/>
      <c r="I147" s="259"/>
      <c r="J147" s="259"/>
      <c r="K147" s="259"/>
      <c r="L147" s="30"/>
      <c r="M147" s="58"/>
      <c r="N147" s="31"/>
      <c r="O147" s="31"/>
      <c r="P147" s="31"/>
      <c r="Q147" s="31"/>
      <c r="R147" s="31"/>
      <c r="S147" s="31"/>
      <c r="T147" s="59"/>
      <c r="AT147" s="16" t="s">
        <v>125</v>
      </c>
      <c r="AU147" s="16" t="s">
        <v>74</v>
      </c>
    </row>
    <row r="148" spans="2:65" s="1" customFormat="1" ht="30" customHeight="1" x14ac:dyDescent="0.25">
      <c r="B148" s="257"/>
      <c r="C148" s="259"/>
      <c r="D148" s="289" t="s">
        <v>131</v>
      </c>
      <c r="E148" s="259"/>
      <c r="F148" s="250" t="s">
        <v>336</v>
      </c>
      <c r="G148" s="259"/>
      <c r="H148" s="259"/>
      <c r="I148" s="259"/>
      <c r="J148" s="259"/>
      <c r="K148" s="259"/>
      <c r="L148" s="30"/>
      <c r="M148" s="58"/>
      <c r="N148" s="31"/>
      <c r="O148" s="31"/>
      <c r="P148" s="31"/>
      <c r="Q148" s="31"/>
      <c r="R148" s="31"/>
      <c r="S148" s="31"/>
      <c r="T148" s="59"/>
      <c r="AT148" s="16" t="s">
        <v>131</v>
      </c>
      <c r="AU148" s="16" t="s">
        <v>74</v>
      </c>
    </row>
    <row r="149" spans="2:65" s="11" customFormat="1" ht="22.5" customHeight="1" x14ac:dyDescent="0.25">
      <c r="B149" s="287"/>
      <c r="C149" s="288"/>
      <c r="D149" s="289" t="s">
        <v>129</v>
      </c>
      <c r="E149" s="290" t="s">
        <v>3</v>
      </c>
      <c r="F149" s="291" t="s">
        <v>337</v>
      </c>
      <c r="G149" s="288"/>
      <c r="H149" s="292">
        <v>23.76</v>
      </c>
      <c r="I149" s="288"/>
      <c r="J149" s="288"/>
      <c r="K149" s="288"/>
      <c r="L149" s="137"/>
      <c r="M149" s="138"/>
      <c r="N149" s="139"/>
      <c r="O149" s="139"/>
      <c r="P149" s="139"/>
      <c r="Q149" s="139"/>
      <c r="R149" s="139"/>
      <c r="S149" s="139"/>
      <c r="T149" s="140"/>
      <c r="AT149" s="141" t="s">
        <v>129</v>
      </c>
      <c r="AU149" s="141" t="s">
        <v>74</v>
      </c>
      <c r="AV149" s="11" t="s">
        <v>74</v>
      </c>
      <c r="AW149" s="11" t="s">
        <v>32</v>
      </c>
      <c r="AX149" s="11" t="s">
        <v>68</v>
      </c>
      <c r="AY149" s="141" t="s">
        <v>119</v>
      </c>
    </row>
    <row r="150" spans="2:65" s="11" customFormat="1" ht="22.5" customHeight="1" x14ac:dyDescent="0.25">
      <c r="B150" s="287"/>
      <c r="C150" s="288"/>
      <c r="D150" s="289" t="s">
        <v>129</v>
      </c>
      <c r="E150" s="290" t="s">
        <v>3</v>
      </c>
      <c r="F150" s="291" t="s">
        <v>338</v>
      </c>
      <c r="G150" s="288"/>
      <c r="H150" s="292">
        <v>7.1059999999999999</v>
      </c>
      <c r="I150" s="288"/>
      <c r="J150" s="288"/>
      <c r="K150" s="288"/>
      <c r="L150" s="137"/>
      <c r="M150" s="138"/>
      <c r="N150" s="139"/>
      <c r="O150" s="139"/>
      <c r="P150" s="139"/>
      <c r="Q150" s="139"/>
      <c r="R150" s="139"/>
      <c r="S150" s="139"/>
      <c r="T150" s="140"/>
      <c r="AT150" s="141" t="s">
        <v>129</v>
      </c>
      <c r="AU150" s="141" t="s">
        <v>74</v>
      </c>
      <c r="AV150" s="11" t="s">
        <v>74</v>
      </c>
      <c r="AW150" s="11" t="s">
        <v>32</v>
      </c>
      <c r="AX150" s="11" t="s">
        <v>68</v>
      </c>
      <c r="AY150" s="141" t="s">
        <v>119</v>
      </c>
    </row>
    <row r="151" spans="2:65" s="12" customFormat="1" ht="22.5" customHeight="1" x14ac:dyDescent="0.25">
      <c r="B151" s="293"/>
      <c r="C151" s="294"/>
      <c r="D151" s="289" t="s">
        <v>129</v>
      </c>
      <c r="E151" s="301" t="s">
        <v>3</v>
      </c>
      <c r="F151" s="302" t="s">
        <v>137</v>
      </c>
      <c r="G151" s="294"/>
      <c r="H151" s="303">
        <v>30.866</v>
      </c>
      <c r="I151" s="294"/>
      <c r="J151" s="294"/>
      <c r="K151" s="294"/>
      <c r="L151" s="142"/>
      <c r="M151" s="143"/>
      <c r="N151" s="144"/>
      <c r="O151" s="144"/>
      <c r="P151" s="144"/>
      <c r="Q151" s="144"/>
      <c r="R151" s="144"/>
      <c r="S151" s="144"/>
      <c r="T151" s="145"/>
      <c r="AT151" s="146" t="s">
        <v>129</v>
      </c>
      <c r="AU151" s="146" t="s">
        <v>74</v>
      </c>
      <c r="AV151" s="12" t="s">
        <v>124</v>
      </c>
      <c r="AW151" s="12" t="s">
        <v>32</v>
      </c>
      <c r="AX151" s="12" t="s">
        <v>19</v>
      </c>
      <c r="AY151" s="146" t="s">
        <v>119</v>
      </c>
    </row>
    <row r="152" spans="2:65" s="10" customFormat="1" ht="29.85" customHeight="1" x14ac:dyDescent="0.3">
      <c r="B152" s="270"/>
      <c r="C152" s="271"/>
      <c r="D152" s="275" t="s">
        <v>67</v>
      </c>
      <c r="E152" s="276" t="s">
        <v>190</v>
      </c>
      <c r="F152" s="276" t="s">
        <v>191</v>
      </c>
      <c r="G152" s="271"/>
      <c r="H152" s="271"/>
      <c r="I152" s="271"/>
      <c r="J152" s="277">
        <f>BK152</f>
        <v>83542.06</v>
      </c>
      <c r="K152" s="271"/>
      <c r="L152" s="123"/>
      <c r="M152" s="125"/>
      <c r="N152" s="126"/>
      <c r="O152" s="126"/>
      <c r="P152" s="127">
        <f>SUM(P153:P162)</f>
        <v>33.244912999999997</v>
      </c>
      <c r="Q152" s="126"/>
      <c r="R152" s="127">
        <f>SUM(R153:R162)</f>
        <v>0</v>
      </c>
      <c r="S152" s="126"/>
      <c r="T152" s="128">
        <f>SUM(T153:T162)</f>
        <v>0</v>
      </c>
      <c r="AR152" s="124" t="s">
        <v>19</v>
      </c>
      <c r="AT152" s="129" t="s">
        <v>67</v>
      </c>
      <c r="AU152" s="129" t="s">
        <v>19</v>
      </c>
      <c r="AY152" s="124" t="s">
        <v>119</v>
      </c>
      <c r="BK152" s="130">
        <f>SUM(BK153:BK162)</f>
        <v>83542.06</v>
      </c>
    </row>
    <row r="153" spans="2:65" s="1" customFormat="1" ht="22.5" customHeight="1" x14ac:dyDescent="0.25">
      <c r="B153" s="257"/>
      <c r="C153" s="278" t="s">
        <v>9</v>
      </c>
      <c r="D153" s="278" t="s">
        <v>121</v>
      </c>
      <c r="E153" s="279" t="s">
        <v>192</v>
      </c>
      <c r="F153" s="280" t="s">
        <v>193</v>
      </c>
      <c r="G153" s="281" t="s">
        <v>130</v>
      </c>
      <c r="H153" s="282">
        <v>111.187</v>
      </c>
      <c r="I153" s="283">
        <v>213</v>
      </c>
      <c r="J153" s="284">
        <f>ROUND(I153*H153,2)</f>
        <v>23682.83</v>
      </c>
      <c r="K153" s="280" t="s">
        <v>123</v>
      </c>
      <c r="L153" s="30"/>
      <c r="M153" s="132" t="s">
        <v>3</v>
      </c>
      <c r="N153" s="133" t="s">
        <v>39</v>
      </c>
      <c r="O153" s="134">
        <v>0.125</v>
      </c>
      <c r="P153" s="134">
        <f>O153*H153</f>
        <v>13.898375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6" t="s">
        <v>124</v>
      </c>
      <c r="AT153" s="16" t="s">
        <v>121</v>
      </c>
      <c r="AU153" s="16" t="s">
        <v>74</v>
      </c>
      <c r="AY153" s="16" t="s">
        <v>119</v>
      </c>
      <c r="BE153" s="136">
        <f>IF(N153="základní",J153,0)</f>
        <v>23682.83</v>
      </c>
      <c r="BF153" s="136">
        <f>IF(N153="snížená",J153,0)</f>
        <v>0</v>
      </c>
      <c r="BG153" s="136">
        <f>IF(N153="zákl. přenesená",J153,0)</f>
        <v>0</v>
      </c>
      <c r="BH153" s="136">
        <f>IF(N153="sníž. přenesená",J153,0)</f>
        <v>0</v>
      </c>
      <c r="BI153" s="136">
        <f>IF(N153="nulová",J153,0)</f>
        <v>0</v>
      </c>
      <c r="BJ153" s="16" t="s">
        <v>19</v>
      </c>
      <c r="BK153" s="136">
        <f>ROUND(I153*H153,2)</f>
        <v>23682.83</v>
      </c>
      <c r="BL153" s="16" t="s">
        <v>124</v>
      </c>
      <c r="BM153" s="16" t="s">
        <v>194</v>
      </c>
    </row>
    <row r="154" spans="2:65" s="1" customFormat="1" ht="22.5" customHeight="1" x14ac:dyDescent="0.25">
      <c r="B154" s="257"/>
      <c r="C154" s="259"/>
      <c r="D154" s="285" t="s">
        <v>125</v>
      </c>
      <c r="E154" s="259"/>
      <c r="F154" s="286" t="s">
        <v>195</v>
      </c>
      <c r="G154" s="259"/>
      <c r="H154" s="259"/>
      <c r="I154" s="259"/>
      <c r="J154" s="259"/>
      <c r="K154" s="259"/>
      <c r="L154" s="30"/>
      <c r="M154" s="58"/>
      <c r="N154" s="31"/>
      <c r="O154" s="31"/>
      <c r="P154" s="31"/>
      <c r="Q154" s="31"/>
      <c r="R154" s="31"/>
      <c r="S154" s="31"/>
      <c r="T154" s="59"/>
      <c r="AT154" s="16" t="s">
        <v>125</v>
      </c>
      <c r="AU154" s="16" t="s">
        <v>74</v>
      </c>
    </row>
    <row r="155" spans="2:65" s="1" customFormat="1" ht="22.5" customHeight="1" x14ac:dyDescent="0.25">
      <c r="B155" s="257"/>
      <c r="C155" s="278" t="s">
        <v>145</v>
      </c>
      <c r="D155" s="278" t="s">
        <v>121</v>
      </c>
      <c r="E155" s="279" t="s">
        <v>196</v>
      </c>
      <c r="F155" s="280" t="s">
        <v>197</v>
      </c>
      <c r="G155" s="281" t="s">
        <v>130</v>
      </c>
      <c r="H155" s="282">
        <v>3224.4229999999998</v>
      </c>
      <c r="I155" s="283">
        <v>10</v>
      </c>
      <c r="J155" s="284">
        <f>ROUND(I155*H155,2)</f>
        <v>32244.23</v>
      </c>
      <c r="K155" s="280" t="s">
        <v>123</v>
      </c>
      <c r="L155" s="30"/>
      <c r="M155" s="132" t="s">
        <v>3</v>
      </c>
      <c r="N155" s="133" t="s">
        <v>39</v>
      </c>
      <c r="O155" s="134">
        <v>6.0000000000000001E-3</v>
      </c>
      <c r="P155" s="134">
        <f>O155*H155</f>
        <v>19.346537999999999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6" t="s">
        <v>124</v>
      </c>
      <c r="AT155" s="16" t="s">
        <v>121</v>
      </c>
      <c r="AU155" s="16" t="s">
        <v>74</v>
      </c>
      <c r="AY155" s="16" t="s">
        <v>119</v>
      </c>
      <c r="BE155" s="136">
        <f>IF(N155="základní",J155,0)</f>
        <v>32244.23</v>
      </c>
      <c r="BF155" s="136">
        <f>IF(N155="snížená",J155,0)</f>
        <v>0</v>
      </c>
      <c r="BG155" s="136">
        <f>IF(N155="zákl. přenesená",J155,0)</f>
        <v>0</v>
      </c>
      <c r="BH155" s="136">
        <f>IF(N155="sníž. přenesená",J155,0)</f>
        <v>0</v>
      </c>
      <c r="BI155" s="136">
        <f>IF(N155="nulová",J155,0)</f>
        <v>0</v>
      </c>
      <c r="BJ155" s="16" t="s">
        <v>19</v>
      </c>
      <c r="BK155" s="136">
        <f>ROUND(I155*H155,2)</f>
        <v>32244.23</v>
      </c>
      <c r="BL155" s="16" t="s">
        <v>124</v>
      </c>
      <c r="BM155" s="16" t="s">
        <v>198</v>
      </c>
    </row>
    <row r="156" spans="2:65" s="1" customFormat="1" ht="30" customHeight="1" x14ac:dyDescent="0.25">
      <c r="B156" s="257"/>
      <c r="C156" s="259"/>
      <c r="D156" s="289" t="s">
        <v>125</v>
      </c>
      <c r="E156" s="259"/>
      <c r="F156" s="252" t="s">
        <v>199</v>
      </c>
      <c r="G156" s="259"/>
      <c r="H156" s="259"/>
      <c r="I156" s="259"/>
      <c r="J156" s="259"/>
      <c r="K156" s="259"/>
      <c r="L156" s="30"/>
      <c r="M156" s="58"/>
      <c r="N156" s="31"/>
      <c r="O156" s="31"/>
      <c r="P156" s="31"/>
      <c r="Q156" s="31"/>
      <c r="R156" s="31"/>
      <c r="S156" s="31"/>
      <c r="T156" s="59"/>
      <c r="AT156" s="16" t="s">
        <v>125</v>
      </c>
      <c r="AU156" s="16" t="s">
        <v>74</v>
      </c>
    </row>
    <row r="157" spans="2:65" s="1" customFormat="1" ht="30" customHeight="1" x14ac:dyDescent="0.25">
      <c r="B157" s="257"/>
      <c r="C157" s="259"/>
      <c r="D157" s="289" t="s">
        <v>131</v>
      </c>
      <c r="E157" s="259"/>
      <c r="F157" s="250" t="s">
        <v>200</v>
      </c>
      <c r="G157" s="259"/>
      <c r="H157" s="259"/>
      <c r="I157" s="259"/>
      <c r="J157" s="259"/>
      <c r="K157" s="259"/>
      <c r="L157" s="30"/>
      <c r="M157" s="58"/>
      <c r="N157" s="31"/>
      <c r="O157" s="31"/>
      <c r="P157" s="31"/>
      <c r="Q157" s="31"/>
      <c r="R157" s="31"/>
      <c r="S157" s="31"/>
      <c r="T157" s="59"/>
      <c r="AT157" s="16" t="s">
        <v>131</v>
      </c>
      <c r="AU157" s="16" t="s">
        <v>74</v>
      </c>
    </row>
    <row r="158" spans="2:65" s="11" customFormat="1" ht="22.5" customHeight="1" x14ac:dyDescent="0.25">
      <c r="B158" s="287"/>
      <c r="C158" s="288"/>
      <c r="D158" s="285" t="s">
        <v>129</v>
      </c>
      <c r="E158" s="288"/>
      <c r="F158" s="299" t="s">
        <v>339</v>
      </c>
      <c r="G158" s="288"/>
      <c r="H158" s="300">
        <v>3224.4229999999998</v>
      </c>
      <c r="I158" s="288"/>
      <c r="J158" s="288"/>
      <c r="K158" s="288"/>
      <c r="L158" s="137"/>
      <c r="M158" s="138"/>
      <c r="N158" s="139"/>
      <c r="O158" s="139"/>
      <c r="P158" s="139"/>
      <c r="Q158" s="139"/>
      <c r="R158" s="139"/>
      <c r="S158" s="139"/>
      <c r="T158" s="140"/>
      <c r="AT158" s="141" t="s">
        <v>129</v>
      </c>
      <c r="AU158" s="141" t="s">
        <v>74</v>
      </c>
      <c r="AV158" s="11" t="s">
        <v>74</v>
      </c>
      <c r="AW158" s="11" t="s">
        <v>4</v>
      </c>
      <c r="AX158" s="11" t="s">
        <v>19</v>
      </c>
      <c r="AY158" s="141" t="s">
        <v>119</v>
      </c>
    </row>
    <row r="159" spans="2:65" s="1" customFormat="1" ht="22.5" customHeight="1" x14ac:dyDescent="0.25">
      <c r="B159" s="257"/>
      <c r="C159" s="278" t="s">
        <v>146</v>
      </c>
      <c r="D159" s="278" t="s">
        <v>121</v>
      </c>
      <c r="E159" s="279" t="s">
        <v>201</v>
      </c>
      <c r="F159" s="280" t="s">
        <v>202</v>
      </c>
      <c r="G159" s="281" t="s">
        <v>130</v>
      </c>
      <c r="H159" s="282">
        <v>67.900000000000006</v>
      </c>
      <c r="I159" s="283">
        <v>350</v>
      </c>
      <c r="J159" s="284">
        <f>ROUND(I159*H159,2)</f>
        <v>23765</v>
      </c>
      <c r="K159" s="280" t="s">
        <v>123</v>
      </c>
      <c r="L159" s="30"/>
      <c r="M159" s="132" t="s">
        <v>3</v>
      </c>
      <c r="N159" s="133" t="s">
        <v>39</v>
      </c>
      <c r="O159" s="134">
        <v>0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5">
        <f>S159*H159</f>
        <v>0</v>
      </c>
      <c r="AR159" s="16" t="s">
        <v>124</v>
      </c>
      <c r="AT159" s="16" t="s">
        <v>121</v>
      </c>
      <c r="AU159" s="16" t="s">
        <v>74</v>
      </c>
      <c r="AY159" s="16" t="s">
        <v>119</v>
      </c>
      <c r="BE159" s="136">
        <f>IF(N159="základní",J159,0)</f>
        <v>23765</v>
      </c>
      <c r="BF159" s="136">
        <f>IF(N159="snížená",J159,0)</f>
        <v>0</v>
      </c>
      <c r="BG159" s="136">
        <f>IF(N159="zákl. přenesená",J159,0)</f>
        <v>0</v>
      </c>
      <c r="BH159" s="136">
        <f>IF(N159="sníž. přenesená",J159,0)</f>
        <v>0</v>
      </c>
      <c r="BI159" s="136">
        <f>IF(N159="nulová",J159,0)</f>
        <v>0</v>
      </c>
      <c r="BJ159" s="16" t="s">
        <v>19</v>
      </c>
      <c r="BK159" s="136">
        <f>ROUND(I159*H159,2)</f>
        <v>23765</v>
      </c>
      <c r="BL159" s="16" t="s">
        <v>124</v>
      </c>
      <c r="BM159" s="16" t="s">
        <v>203</v>
      </c>
    </row>
    <row r="160" spans="2:65" s="1" customFormat="1" ht="22.5" customHeight="1" x14ac:dyDescent="0.25">
      <c r="B160" s="257"/>
      <c r="C160" s="259"/>
      <c r="D160" s="285" t="s">
        <v>125</v>
      </c>
      <c r="E160" s="259"/>
      <c r="F160" s="286" t="s">
        <v>204</v>
      </c>
      <c r="G160" s="259"/>
      <c r="H160" s="259"/>
      <c r="I160" s="381"/>
      <c r="J160" s="259"/>
      <c r="K160" s="259"/>
      <c r="L160" s="30"/>
      <c r="M160" s="58"/>
      <c r="N160" s="31"/>
      <c r="O160" s="31"/>
      <c r="P160" s="31"/>
      <c r="Q160" s="31"/>
      <c r="R160" s="31"/>
      <c r="S160" s="31"/>
      <c r="T160" s="59"/>
      <c r="AT160" s="16" t="s">
        <v>125</v>
      </c>
      <c r="AU160" s="16" t="s">
        <v>74</v>
      </c>
    </row>
    <row r="161" spans="2:65" s="1" customFormat="1" ht="22.5" customHeight="1" x14ac:dyDescent="0.25">
      <c r="B161" s="257"/>
      <c r="C161" s="278" t="s">
        <v>147</v>
      </c>
      <c r="D161" s="278" t="s">
        <v>121</v>
      </c>
      <c r="E161" s="279" t="s">
        <v>208</v>
      </c>
      <c r="F161" s="280" t="s">
        <v>209</v>
      </c>
      <c r="G161" s="281" t="s">
        <v>130</v>
      </c>
      <c r="H161" s="282">
        <v>3.08</v>
      </c>
      <c r="I161" s="283">
        <v>1250</v>
      </c>
      <c r="J161" s="284">
        <f>ROUND(I161*H161,2)</f>
        <v>3850</v>
      </c>
      <c r="K161" s="280" t="s">
        <v>123</v>
      </c>
      <c r="L161" s="30"/>
      <c r="M161" s="132" t="s">
        <v>3</v>
      </c>
      <c r="N161" s="133" t="s">
        <v>39</v>
      </c>
      <c r="O161" s="134">
        <v>0</v>
      </c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16" t="s">
        <v>124</v>
      </c>
      <c r="AT161" s="16" t="s">
        <v>121</v>
      </c>
      <c r="AU161" s="16" t="s">
        <v>74</v>
      </c>
      <c r="AY161" s="16" t="s">
        <v>119</v>
      </c>
      <c r="BE161" s="136">
        <f>IF(N161="základní",J161,0)</f>
        <v>3850</v>
      </c>
      <c r="BF161" s="136">
        <f>IF(N161="snížená",J161,0)</f>
        <v>0</v>
      </c>
      <c r="BG161" s="136">
        <f>IF(N161="zákl. přenesená",J161,0)</f>
        <v>0</v>
      </c>
      <c r="BH161" s="136">
        <f>IF(N161="sníž. přenesená",J161,0)</f>
        <v>0</v>
      </c>
      <c r="BI161" s="136">
        <f>IF(N161="nulová",J161,0)</f>
        <v>0</v>
      </c>
      <c r="BJ161" s="16" t="s">
        <v>19</v>
      </c>
      <c r="BK161" s="136">
        <f>ROUND(I161*H161,2)</f>
        <v>3850</v>
      </c>
      <c r="BL161" s="16" t="s">
        <v>124</v>
      </c>
      <c r="BM161" s="16" t="s">
        <v>210</v>
      </c>
    </row>
    <row r="162" spans="2:65" s="1" customFormat="1" ht="22.5" customHeight="1" x14ac:dyDescent="0.25">
      <c r="B162" s="257"/>
      <c r="C162" s="259"/>
      <c r="D162" s="289" t="s">
        <v>125</v>
      </c>
      <c r="E162" s="259"/>
      <c r="F162" s="252" t="s">
        <v>211</v>
      </c>
      <c r="G162" s="259"/>
      <c r="H162" s="259"/>
      <c r="I162" s="259"/>
      <c r="J162" s="259"/>
      <c r="K162" s="259"/>
      <c r="L162" s="30"/>
      <c r="M162" s="58"/>
      <c r="N162" s="31"/>
      <c r="O162" s="31"/>
      <c r="P162" s="31"/>
      <c r="Q162" s="31"/>
      <c r="R162" s="31"/>
      <c r="S162" s="31"/>
      <c r="T162" s="59"/>
      <c r="AT162" s="16" t="s">
        <v>125</v>
      </c>
      <c r="AU162" s="16" t="s">
        <v>74</v>
      </c>
    </row>
    <row r="163" spans="2:65" s="10" customFormat="1" ht="37.35" customHeight="1" x14ac:dyDescent="0.35">
      <c r="B163" s="270"/>
      <c r="C163" s="271"/>
      <c r="D163" s="272" t="s">
        <v>67</v>
      </c>
      <c r="E163" s="273" t="s">
        <v>212</v>
      </c>
      <c r="F163" s="273" t="s">
        <v>213</v>
      </c>
      <c r="G163" s="271"/>
      <c r="H163" s="271"/>
      <c r="I163" s="271"/>
      <c r="J163" s="274">
        <f>BK163</f>
        <v>764421.2</v>
      </c>
      <c r="K163" s="271"/>
      <c r="L163" s="123"/>
      <c r="M163" s="125"/>
      <c r="N163" s="126"/>
      <c r="O163" s="126"/>
      <c r="P163" s="127">
        <f>P164+P172</f>
        <v>357.36927200000002</v>
      </c>
      <c r="Q163" s="126"/>
      <c r="R163" s="127">
        <f>R164+R172</f>
        <v>0.18820326000000004</v>
      </c>
      <c r="S163" s="126"/>
      <c r="T163" s="128">
        <f>T164+T172</f>
        <v>7.2000000000000008E-2</v>
      </c>
      <c r="AR163" s="124" t="s">
        <v>74</v>
      </c>
      <c r="AT163" s="129" t="s">
        <v>67</v>
      </c>
      <c r="AU163" s="129" t="s">
        <v>68</v>
      </c>
      <c r="AY163" s="124" t="s">
        <v>119</v>
      </c>
      <c r="BK163" s="130">
        <f>BK164+BK172</f>
        <v>764421.2</v>
      </c>
    </row>
    <row r="164" spans="2:65" s="10" customFormat="1" ht="19.899999999999999" customHeight="1" x14ac:dyDescent="0.3">
      <c r="B164" s="270"/>
      <c r="C164" s="271"/>
      <c r="D164" s="275" t="s">
        <v>67</v>
      </c>
      <c r="E164" s="276" t="s">
        <v>217</v>
      </c>
      <c r="F164" s="276" t="s">
        <v>218</v>
      </c>
      <c r="G164" s="271"/>
      <c r="H164" s="271"/>
      <c r="I164" s="271"/>
      <c r="J164" s="277">
        <f>BK164</f>
        <v>708660</v>
      </c>
      <c r="K164" s="271"/>
      <c r="L164" s="123"/>
      <c r="M164" s="125"/>
      <c r="N164" s="126"/>
      <c r="O164" s="126"/>
      <c r="P164" s="127">
        <f>SUM(P165:P171)</f>
        <v>350.178</v>
      </c>
      <c r="Q164" s="126"/>
      <c r="R164" s="127">
        <f>SUM(R165:R171)</f>
        <v>2.3900000000000001E-2</v>
      </c>
      <c r="S164" s="126"/>
      <c r="T164" s="128">
        <f>SUM(T165:T171)</f>
        <v>7.2000000000000008E-2</v>
      </c>
      <c r="AR164" s="124" t="s">
        <v>74</v>
      </c>
      <c r="AT164" s="129" t="s">
        <v>67</v>
      </c>
      <c r="AU164" s="129" t="s">
        <v>19</v>
      </c>
      <c r="AY164" s="124" t="s">
        <v>119</v>
      </c>
      <c r="BK164" s="130">
        <f>SUM(BK165:BK171)</f>
        <v>708660</v>
      </c>
    </row>
    <row r="165" spans="2:65" s="1" customFormat="1" ht="22.5" customHeight="1" x14ac:dyDescent="0.25">
      <c r="B165" s="257"/>
      <c r="C165" s="278" t="s">
        <v>148</v>
      </c>
      <c r="D165" s="278" t="s">
        <v>121</v>
      </c>
      <c r="E165" s="279" t="s">
        <v>718</v>
      </c>
      <c r="F165" s="280" t="s">
        <v>719</v>
      </c>
      <c r="G165" s="281" t="s">
        <v>139</v>
      </c>
      <c r="H165" s="282">
        <v>478</v>
      </c>
      <c r="I165" s="283">
        <v>1470</v>
      </c>
      <c r="J165" s="284">
        <f>ROUND(I165*H165,2)</f>
        <v>702660</v>
      </c>
      <c r="K165" s="280" t="s">
        <v>123</v>
      </c>
      <c r="L165" s="30"/>
      <c r="M165" s="132" t="s">
        <v>3</v>
      </c>
      <c r="N165" s="133" t="s">
        <v>39</v>
      </c>
      <c r="O165" s="134">
        <v>0.72</v>
      </c>
      <c r="P165" s="134">
        <f>O165*H165</f>
        <v>344.15999999999997</v>
      </c>
      <c r="Q165" s="134">
        <v>5.0000000000000002E-5</v>
      </c>
      <c r="R165" s="134">
        <f>Q165*H165</f>
        <v>2.3900000000000001E-2</v>
      </c>
      <c r="S165" s="134">
        <v>0</v>
      </c>
      <c r="T165" s="135">
        <f>S165*H165</f>
        <v>0</v>
      </c>
      <c r="AR165" s="16" t="s">
        <v>145</v>
      </c>
      <c r="AT165" s="16" t="s">
        <v>121</v>
      </c>
      <c r="AU165" s="16" t="s">
        <v>74</v>
      </c>
      <c r="AY165" s="16" t="s">
        <v>119</v>
      </c>
      <c r="BE165" s="136">
        <f>IF(N165="základní",J165,0)</f>
        <v>702660</v>
      </c>
      <c r="BF165" s="136">
        <f>IF(N165="snížená",J165,0)</f>
        <v>0</v>
      </c>
      <c r="BG165" s="136">
        <f>IF(N165="zákl. přenesená",J165,0)</f>
        <v>0</v>
      </c>
      <c r="BH165" s="136">
        <f>IF(N165="sníž. přenesená",J165,0)</f>
        <v>0</v>
      </c>
      <c r="BI165" s="136">
        <f>IF(N165="nulová",J165,0)</f>
        <v>0</v>
      </c>
      <c r="BJ165" s="16" t="s">
        <v>19</v>
      </c>
      <c r="BK165" s="136">
        <f>ROUND(I165*H165,2)</f>
        <v>702660</v>
      </c>
      <c r="BL165" s="16" t="s">
        <v>145</v>
      </c>
      <c r="BM165" s="16" t="s">
        <v>341</v>
      </c>
    </row>
    <row r="166" spans="2:65" s="1" customFormat="1" ht="22.5" customHeight="1" x14ac:dyDescent="0.25">
      <c r="B166" s="257"/>
      <c r="C166" s="259"/>
      <c r="D166" s="289" t="s">
        <v>125</v>
      </c>
      <c r="E166" s="259"/>
      <c r="F166" s="252" t="s">
        <v>220</v>
      </c>
      <c r="G166" s="259"/>
      <c r="H166" s="259"/>
      <c r="I166" s="259"/>
      <c r="J166" s="259"/>
      <c r="K166" s="259"/>
      <c r="L166" s="30"/>
      <c r="M166" s="58"/>
      <c r="N166" s="31"/>
      <c r="O166" s="31"/>
      <c r="P166" s="31"/>
      <c r="Q166" s="31"/>
      <c r="R166" s="31"/>
      <c r="S166" s="31"/>
      <c r="T166" s="59"/>
      <c r="AT166" s="16" t="s">
        <v>125</v>
      </c>
      <c r="AU166" s="16" t="s">
        <v>74</v>
      </c>
    </row>
    <row r="167" spans="2:65" s="1" customFormat="1" ht="50.25" customHeight="1" x14ac:dyDescent="0.25">
      <c r="B167" s="257"/>
      <c r="C167" s="259"/>
      <c r="D167" s="285" t="s">
        <v>131</v>
      </c>
      <c r="E167" s="259"/>
      <c r="F167" s="304" t="s">
        <v>753</v>
      </c>
      <c r="G167" s="259"/>
      <c r="H167" s="259"/>
      <c r="I167" s="259"/>
      <c r="J167" s="259"/>
      <c r="K167" s="259"/>
      <c r="L167" s="30"/>
      <c r="M167" s="58"/>
      <c r="N167" s="31"/>
      <c r="O167" s="31"/>
      <c r="P167" s="31"/>
      <c r="Q167" s="31"/>
      <c r="R167" s="31"/>
      <c r="S167" s="31"/>
      <c r="T167" s="59"/>
      <c r="AT167" s="16" t="s">
        <v>131</v>
      </c>
      <c r="AU167" s="16" t="s">
        <v>74</v>
      </c>
    </row>
    <row r="168" spans="2:65" s="1" customFormat="1" ht="22.5" customHeight="1" x14ac:dyDescent="0.25">
      <c r="B168" s="257"/>
      <c r="C168" s="278" t="s">
        <v>149</v>
      </c>
      <c r="D168" s="278" t="s">
        <v>121</v>
      </c>
      <c r="E168" s="279" t="s">
        <v>343</v>
      </c>
      <c r="F168" s="280" t="s">
        <v>344</v>
      </c>
      <c r="G168" s="281" t="s">
        <v>156</v>
      </c>
      <c r="H168" s="282">
        <v>3</v>
      </c>
      <c r="I168" s="283">
        <v>1000</v>
      </c>
      <c r="J168" s="284">
        <f>ROUND(I168*H168,2)</f>
        <v>3000</v>
      </c>
      <c r="K168" s="280" t="s">
        <v>123</v>
      </c>
      <c r="L168" s="30"/>
      <c r="M168" s="132" t="s">
        <v>3</v>
      </c>
      <c r="N168" s="133" t="s">
        <v>39</v>
      </c>
      <c r="O168" s="134">
        <v>1.548</v>
      </c>
      <c r="P168" s="134">
        <f>O168*H168</f>
        <v>4.6440000000000001</v>
      </c>
      <c r="Q168" s="134">
        <v>0</v>
      </c>
      <c r="R168" s="134">
        <f>Q168*H168</f>
        <v>0</v>
      </c>
      <c r="S168" s="134">
        <v>2.4E-2</v>
      </c>
      <c r="T168" s="135">
        <f>S168*H168</f>
        <v>7.2000000000000008E-2</v>
      </c>
      <c r="AR168" s="16" t="s">
        <v>145</v>
      </c>
      <c r="AT168" s="16" t="s">
        <v>121</v>
      </c>
      <c r="AU168" s="16" t="s">
        <v>74</v>
      </c>
      <c r="AY168" s="16" t="s">
        <v>119</v>
      </c>
      <c r="BE168" s="136">
        <f>IF(N168="základní",J168,0)</f>
        <v>3000</v>
      </c>
      <c r="BF168" s="136">
        <f>IF(N168="snížená",J168,0)</f>
        <v>0</v>
      </c>
      <c r="BG168" s="136">
        <f>IF(N168="zákl. přenesená",J168,0)</f>
        <v>0</v>
      </c>
      <c r="BH168" s="136">
        <f>IF(N168="sníž. přenesená",J168,0)</f>
        <v>0</v>
      </c>
      <c r="BI168" s="136">
        <f>IF(N168="nulová",J168,0)</f>
        <v>0</v>
      </c>
      <c r="BJ168" s="16" t="s">
        <v>19</v>
      </c>
      <c r="BK168" s="136">
        <f>ROUND(I168*H168,2)</f>
        <v>3000</v>
      </c>
      <c r="BL168" s="16" t="s">
        <v>145</v>
      </c>
      <c r="BM168" s="16" t="s">
        <v>345</v>
      </c>
    </row>
    <row r="169" spans="2:65" s="1" customFormat="1" ht="22.5" customHeight="1" x14ac:dyDescent="0.25">
      <c r="B169" s="257"/>
      <c r="C169" s="259"/>
      <c r="D169" s="285" t="s">
        <v>125</v>
      </c>
      <c r="E169" s="259"/>
      <c r="F169" s="286" t="s">
        <v>346</v>
      </c>
      <c r="G169" s="259"/>
      <c r="H169" s="259"/>
      <c r="I169" s="259"/>
      <c r="J169" s="259"/>
      <c r="K169" s="259"/>
      <c r="L169" s="30"/>
      <c r="M169" s="58"/>
      <c r="N169" s="31"/>
      <c r="O169" s="31"/>
      <c r="P169" s="31"/>
      <c r="Q169" s="31"/>
      <c r="R169" s="31"/>
      <c r="S169" s="31"/>
      <c r="T169" s="59"/>
      <c r="AT169" s="16" t="s">
        <v>125</v>
      </c>
      <c r="AU169" s="16" t="s">
        <v>74</v>
      </c>
    </row>
    <row r="170" spans="2:65" s="1" customFormat="1" ht="22.5" customHeight="1" x14ac:dyDescent="0.25">
      <c r="B170" s="257"/>
      <c r="C170" s="278" t="s">
        <v>8</v>
      </c>
      <c r="D170" s="278" t="s">
        <v>121</v>
      </c>
      <c r="E170" s="279" t="s">
        <v>347</v>
      </c>
      <c r="F170" s="280" t="s">
        <v>348</v>
      </c>
      <c r="G170" s="281" t="s">
        <v>156</v>
      </c>
      <c r="H170" s="379">
        <v>6</v>
      </c>
      <c r="I170" s="283">
        <v>500</v>
      </c>
      <c r="J170" s="284">
        <f>ROUND(I170*H170,2)</f>
        <v>3000</v>
      </c>
      <c r="K170" s="280" t="s">
        <v>123</v>
      </c>
      <c r="L170" s="30"/>
      <c r="M170" s="132" t="s">
        <v>3</v>
      </c>
      <c r="N170" s="133" t="s">
        <v>39</v>
      </c>
      <c r="O170" s="134">
        <v>0.22900000000000001</v>
      </c>
      <c r="P170" s="134">
        <f>O170*H170</f>
        <v>1.3740000000000001</v>
      </c>
      <c r="Q170" s="134">
        <v>0</v>
      </c>
      <c r="R170" s="134">
        <f>Q170*H170</f>
        <v>0</v>
      </c>
      <c r="S170" s="134">
        <v>0</v>
      </c>
      <c r="T170" s="135">
        <f>S170*H170</f>
        <v>0</v>
      </c>
      <c r="AR170" s="16" t="s">
        <v>145</v>
      </c>
      <c r="AT170" s="16" t="s">
        <v>121</v>
      </c>
      <c r="AU170" s="16" t="s">
        <v>74</v>
      </c>
      <c r="AY170" s="16" t="s">
        <v>119</v>
      </c>
      <c r="BE170" s="136">
        <f>IF(N170="základní",J170,0)</f>
        <v>3000</v>
      </c>
      <c r="BF170" s="136">
        <f>IF(N170="snížená",J170,0)</f>
        <v>0</v>
      </c>
      <c r="BG170" s="136">
        <f>IF(N170="zákl. přenesená",J170,0)</f>
        <v>0</v>
      </c>
      <c r="BH170" s="136">
        <f>IF(N170="sníž. přenesená",J170,0)</f>
        <v>0</v>
      </c>
      <c r="BI170" s="136">
        <f>IF(N170="nulová",J170,0)</f>
        <v>0</v>
      </c>
      <c r="BJ170" s="16" t="s">
        <v>19</v>
      </c>
      <c r="BK170" s="136">
        <f>ROUND(I170*H170,2)</f>
        <v>3000</v>
      </c>
      <c r="BL170" s="16" t="s">
        <v>145</v>
      </c>
      <c r="BM170" s="16" t="s">
        <v>349</v>
      </c>
    </row>
    <row r="171" spans="2:65" s="1" customFormat="1" ht="30" customHeight="1" x14ac:dyDescent="0.25">
      <c r="B171" s="257"/>
      <c r="C171" s="259"/>
      <c r="D171" s="289" t="s">
        <v>125</v>
      </c>
      <c r="E171" s="259"/>
      <c r="F171" s="252" t="s">
        <v>350</v>
      </c>
      <c r="G171" s="259"/>
      <c r="H171" s="259"/>
      <c r="I171" s="259"/>
      <c r="J171" s="259"/>
      <c r="K171" s="259"/>
      <c r="L171" s="30"/>
      <c r="M171" s="58"/>
      <c r="N171" s="31"/>
      <c r="O171" s="31"/>
      <c r="P171" s="31"/>
      <c r="Q171" s="31"/>
      <c r="R171" s="31"/>
      <c r="S171" s="31"/>
      <c r="T171" s="59"/>
      <c r="AT171" s="16" t="s">
        <v>125</v>
      </c>
      <c r="AU171" s="16" t="s">
        <v>74</v>
      </c>
    </row>
    <row r="172" spans="2:65" s="10" customFormat="1" ht="29.85" customHeight="1" x14ac:dyDescent="0.3">
      <c r="B172" s="270"/>
      <c r="C172" s="271"/>
      <c r="D172" s="275" t="s">
        <v>67</v>
      </c>
      <c r="E172" s="276" t="s">
        <v>221</v>
      </c>
      <c r="F172" s="276" t="s">
        <v>222</v>
      </c>
      <c r="G172" s="271"/>
      <c r="H172" s="271"/>
      <c r="I172" s="271"/>
      <c r="J172" s="277">
        <f>BK172</f>
        <v>55761.2</v>
      </c>
      <c r="K172" s="271"/>
      <c r="L172" s="123"/>
      <c r="M172" s="125"/>
      <c r="N172" s="126"/>
      <c r="O172" s="126"/>
      <c r="P172" s="127">
        <f>SUM(P173:P176)</f>
        <v>7.1912720000000006</v>
      </c>
      <c r="Q172" s="126"/>
      <c r="R172" s="127">
        <f>SUM(R173:R176)</f>
        <v>0.16430326000000003</v>
      </c>
      <c r="S172" s="126"/>
      <c r="T172" s="128">
        <f>SUM(T173:T176)</f>
        <v>0</v>
      </c>
      <c r="AR172" s="124" t="s">
        <v>74</v>
      </c>
      <c r="AT172" s="129" t="s">
        <v>67</v>
      </c>
      <c r="AU172" s="129" t="s">
        <v>19</v>
      </c>
      <c r="AY172" s="124" t="s">
        <v>119</v>
      </c>
      <c r="BK172" s="130">
        <f>SUM(BK173:BK176)</f>
        <v>55761.2</v>
      </c>
    </row>
    <row r="173" spans="2:65" s="1" customFormat="1" ht="22.5" customHeight="1" x14ac:dyDescent="0.25">
      <c r="B173" s="257"/>
      <c r="C173" s="278" t="s">
        <v>150</v>
      </c>
      <c r="D173" s="278" t="s">
        <v>121</v>
      </c>
      <c r="E173" s="279" t="s">
        <v>351</v>
      </c>
      <c r="F173" s="280" t="s">
        <v>352</v>
      </c>
      <c r="G173" s="281" t="s">
        <v>139</v>
      </c>
      <c r="H173" s="282">
        <v>9.6140000000000008</v>
      </c>
      <c r="I173" s="283">
        <v>5800</v>
      </c>
      <c r="J173" s="284">
        <f>ROUND(I173*H173,2)</f>
        <v>55761.2</v>
      </c>
      <c r="K173" s="280" t="s">
        <v>123</v>
      </c>
      <c r="L173" s="30"/>
      <c r="M173" s="132" t="s">
        <v>3</v>
      </c>
      <c r="N173" s="133" t="s">
        <v>39</v>
      </c>
      <c r="O173" s="134">
        <v>0.748</v>
      </c>
      <c r="P173" s="134">
        <f>O173*H173</f>
        <v>7.1912720000000006</v>
      </c>
      <c r="Q173" s="134">
        <v>1.7090000000000001E-2</v>
      </c>
      <c r="R173" s="134">
        <f>Q173*H173</f>
        <v>0.16430326000000003</v>
      </c>
      <c r="S173" s="134">
        <v>0</v>
      </c>
      <c r="T173" s="135">
        <f>S173*H173</f>
        <v>0</v>
      </c>
      <c r="AR173" s="16" t="s">
        <v>145</v>
      </c>
      <c r="AT173" s="16" t="s">
        <v>121</v>
      </c>
      <c r="AU173" s="16" t="s">
        <v>74</v>
      </c>
      <c r="AY173" s="16" t="s">
        <v>119</v>
      </c>
      <c r="BE173" s="136">
        <f>IF(N173="základní",J173,0)</f>
        <v>55761.2</v>
      </c>
      <c r="BF173" s="136">
        <f>IF(N173="snížená",J173,0)</f>
        <v>0</v>
      </c>
      <c r="BG173" s="136">
        <f>IF(N173="zákl. přenesená",J173,0)</f>
        <v>0</v>
      </c>
      <c r="BH173" s="136">
        <f>IF(N173="sníž. přenesená",J173,0)</f>
        <v>0</v>
      </c>
      <c r="BI173" s="136">
        <f>IF(N173="nulová",J173,0)</f>
        <v>0</v>
      </c>
      <c r="BJ173" s="16" t="s">
        <v>19</v>
      </c>
      <c r="BK173" s="136">
        <f>ROUND(I173*H173,2)</f>
        <v>55761.2</v>
      </c>
      <c r="BL173" s="16" t="s">
        <v>145</v>
      </c>
      <c r="BM173" s="16" t="s">
        <v>353</v>
      </c>
    </row>
    <row r="174" spans="2:65" s="1" customFormat="1" ht="30" customHeight="1" x14ac:dyDescent="0.25">
      <c r="B174" s="257"/>
      <c r="C174" s="259"/>
      <c r="D174" s="289" t="s">
        <v>125</v>
      </c>
      <c r="E174" s="259"/>
      <c r="F174" s="252" t="s">
        <v>354</v>
      </c>
      <c r="G174" s="259"/>
      <c r="H174" s="259"/>
      <c r="I174" s="259"/>
      <c r="J174" s="259"/>
      <c r="K174" s="259"/>
      <c r="L174" s="30"/>
      <c r="M174" s="58"/>
      <c r="N174" s="31"/>
      <c r="O174" s="31"/>
      <c r="P174" s="31"/>
      <c r="Q174" s="31"/>
      <c r="R174" s="31"/>
      <c r="S174" s="31"/>
      <c r="T174" s="59"/>
      <c r="AT174" s="16" t="s">
        <v>125</v>
      </c>
      <c r="AU174" s="16" t="s">
        <v>74</v>
      </c>
    </row>
    <row r="175" spans="2:65" s="1" customFormat="1" ht="54.75" customHeight="1" x14ac:dyDescent="0.25">
      <c r="B175" s="257"/>
      <c r="C175" s="259"/>
      <c r="D175" s="289" t="s">
        <v>131</v>
      </c>
      <c r="E175" s="259"/>
      <c r="F175" s="250" t="s">
        <v>754</v>
      </c>
      <c r="G175" s="259"/>
      <c r="H175" s="259"/>
      <c r="I175" s="259"/>
      <c r="J175" s="259"/>
      <c r="K175" s="259"/>
      <c r="L175" s="30"/>
      <c r="M175" s="58"/>
      <c r="N175" s="31"/>
      <c r="O175" s="31"/>
      <c r="P175" s="31"/>
      <c r="Q175" s="31"/>
      <c r="R175" s="31"/>
      <c r="S175" s="31"/>
      <c r="T175" s="59"/>
      <c r="AT175" s="16" t="s">
        <v>131</v>
      </c>
      <c r="AU175" s="16" t="s">
        <v>74</v>
      </c>
    </row>
    <row r="176" spans="2:65" s="11" customFormat="1" ht="22.5" customHeight="1" x14ac:dyDescent="0.25">
      <c r="B176" s="287"/>
      <c r="C176" s="288"/>
      <c r="D176" s="289" t="s">
        <v>129</v>
      </c>
      <c r="E176" s="290" t="s">
        <v>3</v>
      </c>
      <c r="F176" s="291" t="s">
        <v>356</v>
      </c>
      <c r="G176" s="288"/>
      <c r="H176" s="292">
        <v>9.6140000000000008</v>
      </c>
      <c r="I176" s="288"/>
      <c r="J176" s="288"/>
      <c r="K176" s="288"/>
      <c r="L176" s="137"/>
      <c r="M176" s="138"/>
      <c r="N176" s="139"/>
      <c r="O176" s="139"/>
      <c r="P176" s="139"/>
      <c r="Q176" s="139"/>
      <c r="R176" s="139"/>
      <c r="S176" s="139"/>
      <c r="T176" s="140"/>
      <c r="AT176" s="141" t="s">
        <v>129</v>
      </c>
      <c r="AU176" s="141" t="s">
        <v>74</v>
      </c>
      <c r="AV176" s="11" t="s">
        <v>74</v>
      </c>
      <c r="AW176" s="11" t="s">
        <v>32</v>
      </c>
      <c r="AX176" s="11" t="s">
        <v>19</v>
      </c>
      <c r="AY176" s="141" t="s">
        <v>119</v>
      </c>
    </row>
    <row r="177" spans="2:65" s="10" customFormat="1" ht="37.35" customHeight="1" x14ac:dyDescent="0.35">
      <c r="B177" s="270"/>
      <c r="C177" s="271"/>
      <c r="D177" s="272" t="s">
        <v>67</v>
      </c>
      <c r="E177" s="273" t="s">
        <v>223</v>
      </c>
      <c r="F177" s="273" t="s">
        <v>224</v>
      </c>
      <c r="G177" s="271"/>
      <c r="H177" s="271"/>
      <c r="I177" s="271"/>
      <c r="J177" s="274">
        <f>BK177</f>
        <v>81000</v>
      </c>
      <c r="K177" s="271"/>
      <c r="L177" s="123"/>
      <c r="M177" s="125"/>
      <c r="N177" s="126"/>
      <c r="O177" s="126"/>
      <c r="P177" s="127">
        <f>P178+P187+P190+P195</f>
        <v>0</v>
      </c>
      <c r="Q177" s="126"/>
      <c r="R177" s="127">
        <f>R178+R187+R190+R195</f>
        <v>0</v>
      </c>
      <c r="S177" s="126"/>
      <c r="T177" s="128">
        <f>T178+T187+T190+T195</f>
        <v>0</v>
      </c>
      <c r="AR177" s="124" t="s">
        <v>132</v>
      </c>
      <c r="AT177" s="129" t="s">
        <v>67</v>
      </c>
      <c r="AU177" s="129" t="s">
        <v>68</v>
      </c>
      <c r="AY177" s="124" t="s">
        <v>119</v>
      </c>
      <c r="BK177" s="130">
        <f>BK178+BK187+BK190+BK195</f>
        <v>81000</v>
      </c>
    </row>
    <row r="178" spans="2:65" s="10" customFormat="1" ht="19.899999999999999" customHeight="1" x14ac:dyDescent="0.3">
      <c r="B178" s="270"/>
      <c r="C178" s="271"/>
      <c r="D178" s="275" t="s">
        <v>67</v>
      </c>
      <c r="E178" s="276" t="s">
        <v>225</v>
      </c>
      <c r="F178" s="276" t="s">
        <v>226</v>
      </c>
      <c r="G178" s="271"/>
      <c r="H178" s="271"/>
      <c r="I178" s="271"/>
      <c r="J178" s="277">
        <f>BK178</f>
        <v>41000</v>
      </c>
      <c r="K178" s="271"/>
      <c r="L178" s="123"/>
      <c r="M178" s="125"/>
      <c r="N178" s="126"/>
      <c r="O178" s="126"/>
      <c r="P178" s="127">
        <f>SUM(P179:P186)</f>
        <v>0</v>
      </c>
      <c r="Q178" s="126"/>
      <c r="R178" s="127">
        <f>SUM(R179:R186)</f>
        <v>0</v>
      </c>
      <c r="S178" s="126"/>
      <c r="T178" s="128">
        <f>SUM(T179:T186)</f>
        <v>0</v>
      </c>
      <c r="AR178" s="124" t="s">
        <v>132</v>
      </c>
      <c r="AT178" s="129" t="s">
        <v>67</v>
      </c>
      <c r="AU178" s="129" t="s">
        <v>19</v>
      </c>
      <c r="AY178" s="124" t="s">
        <v>119</v>
      </c>
      <c r="BK178" s="130">
        <f>SUM(BK179:BK186)</f>
        <v>41000</v>
      </c>
    </row>
    <row r="179" spans="2:65" s="1" customFormat="1" ht="22.5" customHeight="1" x14ac:dyDescent="0.25">
      <c r="B179" s="257"/>
      <c r="C179" s="278" t="s">
        <v>151</v>
      </c>
      <c r="D179" s="278" t="s">
        <v>121</v>
      </c>
      <c r="E179" s="279" t="s">
        <v>227</v>
      </c>
      <c r="F179" s="280" t="s">
        <v>228</v>
      </c>
      <c r="G179" s="281" t="s">
        <v>214</v>
      </c>
      <c r="H179" s="282">
        <v>1</v>
      </c>
      <c r="I179" s="283">
        <v>6000</v>
      </c>
      <c r="J179" s="284">
        <f>ROUND(I179*H179,2)</f>
        <v>6000</v>
      </c>
      <c r="K179" s="280" t="s">
        <v>123</v>
      </c>
      <c r="L179" s="30"/>
      <c r="M179" s="132" t="s">
        <v>3</v>
      </c>
      <c r="N179" s="133" t="s">
        <v>39</v>
      </c>
      <c r="O179" s="134">
        <v>0</v>
      </c>
      <c r="P179" s="134">
        <f>O179*H179</f>
        <v>0</v>
      </c>
      <c r="Q179" s="134">
        <v>0</v>
      </c>
      <c r="R179" s="134">
        <f>Q179*H179</f>
        <v>0</v>
      </c>
      <c r="S179" s="134">
        <v>0</v>
      </c>
      <c r="T179" s="135">
        <f>S179*H179</f>
        <v>0</v>
      </c>
      <c r="AR179" s="16" t="s">
        <v>229</v>
      </c>
      <c r="AT179" s="16" t="s">
        <v>121</v>
      </c>
      <c r="AU179" s="16" t="s">
        <v>74</v>
      </c>
      <c r="AY179" s="16" t="s">
        <v>119</v>
      </c>
      <c r="BE179" s="136">
        <f>IF(N179="základní",J179,0)</f>
        <v>6000</v>
      </c>
      <c r="BF179" s="136">
        <f>IF(N179="snížená",J179,0)</f>
        <v>0</v>
      </c>
      <c r="BG179" s="136">
        <f>IF(N179="zákl. přenesená",J179,0)</f>
        <v>0</v>
      </c>
      <c r="BH179" s="136">
        <f>IF(N179="sníž. přenesená",J179,0)</f>
        <v>0</v>
      </c>
      <c r="BI179" s="136">
        <f>IF(N179="nulová",J179,0)</f>
        <v>0</v>
      </c>
      <c r="BJ179" s="16" t="s">
        <v>19</v>
      </c>
      <c r="BK179" s="136">
        <f>ROUND(I179*H179,2)</f>
        <v>6000</v>
      </c>
      <c r="BL179" s="16" t="s">
        <v>229</v>
      </c>
      <c r="BM179" s="16" t="s">
        <v>230</v>
      </c>
    </row>
    <row r="180" spans="2:65" s="1" customFormat="1" ht="22.5" customHeight="1" x14ac:dyDescent="0.25">
      <c r="B180" s="257"/>
      <c r="C180" s="259"/>
      <c r="D180" s="285" t="s">
        <v>125</v>
      </c>
      <c r="E180" s="259"/>
      <c r="F180" s="286" t="s">
        <v>231</v>
      </c>
      <c r="G180" s="259"/>
      <c r="H180" s="259"/>
      <c r="I180" s="381"/>
      <c r="J180" s="259"/>
      <c r="K180" s="259"/>
      <c r="L180" s="30"/>
      <c r="M180" s="58"/>
      <c r="N180" s="31"/>
      <c r="O180" s="31"/>
      <c r="P180" s="31"/>
      <c r="Q180" s="31"/>
      <c r="R180" s="31"/>
      <c r="S180" s="31"/>
      <c r="T180" s="59"/>
      <c r="AT180" s="16" t="s">
        <v>125</v>
      </c>
      <c r="AU180" s="16" t="s">
        <v>74</v>
      </c>
    </row>
    <row r="181" spans="2:65" s="1" customFormat="1" ht="22.5" customHeight="1" x14ac:dyDescent="0.25">
      <c r="B181" s="257"/>
      <c r="C181" s="278" t="s">
        <v>152</v>
      </c>
      <c r="D181" s="278" t="s">
        <v>121</v>
      </c>
      <c r="E181" s="279" t="s">
        <v>232</v>
      </c>
      <c r="F181" s="280" t="s">
        <v>233</v>
      </c>
      <c r="G181" s="281" t="s">
        <v>214</v>
      </c>
      <c r="H181" s="282">
        <v>1</v>
      </c>
      <c r="I181" s="283">
        <v>8000</v>
      </c>
      <c r="J181" s="284">
        <f>ROUND(I181*H181,2)</f>
        <v>8000</v>
      </c>
      <c r="K181" s="280" t="s">
        <v>123</v>
      </c>
      <c r="L181" s="30"/>
      <c r="M181" s="132" t="s">
        <v>3</v>
      </c>
      <c r="N181" s="133" t="s">
        <v>39</v>
      </c>
      <c r="O181" s="134">
        <v>0</v>
      </c>
      <c r="P181" s="134">
        <f>O181*H181</f>
        <v>0</v>
      </c>
      <c r="Q181" s="134">
        <v>0</v>
      </c>
      <c r="R181" s="134">
        <f>Q181*H181</f>
        <v>0</v>
      </c>
      <c r="S181" s="134">
        <v>0</v>
      </c>
      <c r="T181" s="135">
        <f>S181*H181</f>
        <v>0</v>
      </c>
      <c r="AR181" s="16" t="s">
        <v>229</v>
      </c>
      <c r="AT181" s="16" t="s">
        <v>121</v>
      </c>
      <c r="AU181" s="16" t="s">
        <v>74</v>
      </c>
      <c r="AY181" s="16" t="s">
        <v>119</v>
      </c>
      <c r="BE181" s="136">
        <f>IF(N181="základní",J181,0)</f>
        <v>8000</v>
      </c>
      <c r="BF181" s="136">
        <f>IF(N181="snížená",J181,0)</f>
        <v>0</v>
      </c>
      <c r="BG181" s="136">
        <f>IF(N181="zákl. přenesená",J181,0)</f>
        <v>0</v>
      </c>
      <c r="BH181" s="136">
        <f>IF(N181="sníž. přenesená",J181,0)</f>
        <v>0</v>
      </c>
      <c r="BI181" s="136">
        <f>IF(N181="nulová",J181,0)</f>
        <v>0</v>
      </c>
      <c r="BJ181" s="16" t="s">
        <v>19</v>
      </c>
      <c r="BK181" s="136">
        <f>ROUND(I181*H181,2)</f>
        <v>8000</v>
      </c>
      <c r="BL181" s="16" t="s">
        <v>229</v>
      </c>
      <c r="BM181" s="16" t="s">
        <v>234</v>
      </c>
    </row>
    <row r="182" spans="2:65" s="1" customFormat="1" ht="22.5" customHeight="1" x14ac:dyDescent="0.25">
      <c r="B182" s="257"/>
      <c r="C182" s="259"/>
      <c r="D182" s="285" t="s">
        <v>125</v>
      </c>
      <c r="E182" s="259"/>
      <c r="F182" s="286" t="s">
        <v>235</v>
      </c>
      <c r="G182" s="259"/>
      <c r="H182" s="259"/>
      <c r="I182" s="381"/>
      <c r="J182" s="259"/>
      <c r="K182" s="259"/>
      <c r="L182" s="30"/>
      <c r="M182" s="58"/>
      <c r="N182" s="31"/>
      <c r="O182" s="31"/>
      <c r="P182" s="31"/>
      <c r="Q182" s="31"/>
      <c r="R182" s="31"/>
      <c r="S182" s="31"/>
      <c r="T182" s="59"/>
      <c r="AT182" s="16" t="s">
        <v>125</v>
      </c>
      <c r="AU182" s="16" t="s">
        <v>74</v>
      </c>
    </row>
    <row r="183" spans="2:65" s="1" customFormat="1" ht="22.5" customHeight="1" x14ac:dyDescent="0.25">
      <c r="B183" s="257"/>
      <c r="C183" s="278" t="s">
        <v>154</v>
      </c>
      <c r="D183" s="278" t="s">
        <v>121</v>
      </c>
      <c r="E183" s="279" t="s">
        <v>236</v>
      </c>
      <c r="F183" s="280" t="s">
        <v>237</v>
      </c>
      <c r="G183" s="281" t="s">
        <v>214</v>
      </c>
      <c r="H183" s="282">
        <v>1</v>
      </c>
      <c r="I183" s="283">
        <v>16000</v>
      </c>
      <c r="J183" s="284">
        <f>ROUND(I183*H183,2)</f>
        <v>16000</v>
      </c>
      <c r="K183" s="280" t="s">
        <v>123</v>
      </c>
      <c r="L183" s="30"/>
      <c r="M183" s="132" t="s">
        <v>3</v>
      </c>
      <c r="N183" s="133" t="s">
        <v>39</v>
      </c>
      <c r="O183" s="134">
        <v>0</v>
      </c>
      <c r="P183" s="134">
        <f>O183*H183</f>
        <v>0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6" t="s">
        <v>229</v>
      </c>
      <c r="AT183" s="16" t="s">
        <v>121</v>
      </c>
      <c r="AU183" s="16" t="s">
        <v>74</v>
      </c>
      <c r="AY183" s="16" t="s">
        <v>119</v>
      </c>
      <c r="BE183" s="136">
        <f>IF(N183="základní",J183,0)</f>
        <v>16000</v>
      </c>
      <c r="BF183" s="136">
        <f>IF(N183="snížená",J183,0)</f>
        <v>0</v>
      </c>
      <c r="BG183" s="136">
        <f>IF(N183="zákl. přenesená",J183,0)</f>
        <v>0</v>
      </c>
      <c r="BH183" s="136">
        <f>IF(N183="sníž. přenesená",J183,0)</f>
        <v>0</v>
      </c>
      <c r="BI183" s="136">
        <f>IF(N183="nulová",J183,0)</f>
        <v>0</v>
      </c>
      <c r="BJ183" s="16" t="s">
        <v>19</v>
      </c>
      <c r="BK183" s="136">
        <f>ROUND(I183*H183,2)</f>
        <v>16000</v>
      </c>
      <c r="BL183" s="16" t="s">
        <v>229</v>
      </c>
      <c r="BM183" s="16" t="s">
        <v>238</v>
      </c>
    </row>
    <row r="184" spans="2:65" s="1" customFormat="1" ht="30" customHeight="1" x14ac:dyDescent="0.25">
      <c r="B184" s="257"/>
      <c r="C184" s="259"/>
      <c r="D184" s="285" t="s">
        <v>125</v>
      </c>
      <c r="E184" s="259"/>
      <c r="F184" s="286" t="s">
        <v>239</v>
      </c>
      <c r="G184" s="259"/>
      <c r="H184" s="259"/>
      <c r="I184" s="381"/>
      <c r="J184" s="259"/>
      <c r="K184" s="259"/>
      <c r="L184" s="30"/>
      <c r="M184" s="58"/>
      <c r="N184" s="31"/>
      <c r="O184" s="31"/>
      <c r="P184" s="31"/>
      <c r="Q184" s="31"/>
      <c r="R184" s="31"/>
      <c r="S184" s="31"/>
      <c r="T184" s="59"/>
      <c r="AT184" s="16" t="s">
        <v>125</v>
      </c>
      <c r="AU184" s="16" t="s">
        <v>74</v>
      </c>
    </row>
    <row r="185" spans="2:65" s="1" customFormat="1" ht="22.5" customHeight="1" x14ac:dyDescent="0.25">
      <c r="B185" s="257"/>
      <c r="C185" s="278" t="s">
        <v>155</v>
      </c>
      <c r="D185" s="278" t="s">
        <v>121</v>
      </c>
      <c r="E185" s="279" t="s">
        <v>240</v>
      </c>
      <c r="F185" s="280" t="s">
        <v>241</v>
      </c>
      <c r="G185" s="281" t="s">
        <v>214</v>
      </c>
      <c r="H185" s="282">
        <v>1</v>
      </c>
      <c r="I185" s="283">
        <v>11000</v>
      </c>
      <c r="J185" s="284">
        <f>ROUND(I185*H185,2)</f>
        <v>11000</v>
      </c>
      <c r="K185" s="280" t="s">
        <v>123</v>
      </c>
      <c r="L185" s="30"/>
      <c r="M185" s="132" t="s">
        <v>3</v>
      </c>
      <c r="N185" s="133" t="s">
        <v>39</v>
      </c>
      <c r="O185" s="134">
        <v>0</v>
      </c>
      <c r="P185" s="134">
        <f>O185*H185</f>
        <v>0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6" t="s">
        <v>229</v>
      </c>
      <c r="AT185" s="16" t="s">
        <v>121</v>
      </c>
      <c r="AU185" s="16" t="s">
        <v>74</v>
      </c>
      <c r="AY185" s="16" t="s">
        <v>119</v>
      </c>
      <c r="BE185" s="136">
        <f>IF(N185="základní",J185,0)</f>
        <v>11000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6" t="s">
        <v>19</v>
      </c>
      <c r="BK185" s="136">
        <f>ROUND(I185*H185,2)</f>
        <v>11000</v>
      </c>
      <c r="BL185" s="16" t="s">
        <v>229</v>
      </c>
      <c r="BM185" s="16" t="s">
        <v>242</v>
      </c>
    </row>
    <row r="186" spans="2:65" s="1" customFormat="1" ht="30" customHeight="1" x14ac:dyDescent="0.25">
      <c r="B186" s="257"/>
      <c r="C186" s="259"/>
      <c r="D186" s="289" t="s">
        <v>125</v>
      </c>
      <c r="E186" s="259"/>
      <c r="F186" s="252" t="s">
        <v>243</v>
      </c>
      <c r="G186" s="259"/>
      <c r="H186" s="259"/>
      <c r="I186" s="381"/>
      <c r="J186" s="259"/>
      <c r="K186" s="259"/>
      <c r="L186" s="30"/>
      <c r="M186" s="58"/>
      <c r="N186" s="31"/>
      <c r="O186" s="31"/>
      <c r="P186" s="31"/>
      <c r="Q186" s="31"/>
      <c r="R186" s="31"/>
      <c r="S186" s="31"/>
      <c r="T186" s="59"/>
      <c r="AT186" s="16" t="s">
        <v>125</v>
      </c>
      <c r="AU186" s="16" t="s">
        <v>74</v>
      </c>
    </row>
    <row r="187" spans="2:65" s="10" customFormat="1" ht="29.85" customHeight="1" x14ac:dyDescent="0.3">
      <c r="B187" s="270"/>
      <c r="C187" s="271"/>
      <c r="D187" s="275" t="s">
        <v>67</v>
      </c>
      <c r="E187" s="276" t="s">
        <v>244</v>
      </c>
      <c r="F187" s="276" t="s">
        <v>245</v>
      </c>
      <c r="G187" s="271"/>
      <c r="H187" s="271"/>
      <c r="I187" s="398"/>
      <c r="J187" s="277">
        <f>BK187</f>
        <v>25000</v>
      </c>
      <c r="K187" s="271"/>
      <c r="L187" s="123"/>
      <c r="M187" s="125"/>
      <c r="N187" s="126"/>
      <c r="O187" s="126"/>
      <c r="P187" s="127">
        <f>SUM(P188:P189)</f>
        <v>0</v>
      </c>
      <c r="Q187" s="126"/>
      <c r="R187" s="127">
        <f>SUM(R188:R189)</f>
        <v>0</v>
      </c>
      <c r="S187" s="126"/>
      <c r="T187" s="128">
        <f>SUM(T188:T189)</f>
        <v>0</v>
      </c>
      <c r="AR187" s="124" t="s">
        <v>132</v>
      </c>
      <c r="AT187" s="129" t="s">
        <v>67</v>
      </c>
      <c r="AU187" s="129" t="s">
        <v>19</v>
      </c>
      <c r="AY187" s="124" t="s">
        <v>119</v>
      </c>
      <c r="BK187" s="130">
        <f>SUM(BK188:BK189)</f>
        <v>25000</v>
      </c>
    </row>
    <row r="188" spans="2:65" s="1" customFormat="1" ht="22.5" customHeight="1" x14ac:dyDescent="0.25">
      <c r="B188" s="257"/>
      <c r="C188" s="278" t="s">
        <v>157</v>
      </c>
      <c r="D188" s="278" t="s">
        <v>121</v>
      </c>
      <c r="E188" s="279" t="s">
        <v>246</v>
      </c>
      <c r="F188" s="280" t="s">
        <v>245</v>
      </c>
      <c r="G188" s="281" t="s">
        <v>214</v>
      </c>
      <c r="H188" s="282">
        <v>1</v>
      </c>
      <c r="I188" s="283">
        <v>25000</v>
      </c>
      <c r="J188" s="284">
        <f>ROUND(I188*H188,2)</f>
        <v>25000</v>
      </c>
      <c r="K188" s="280" t="s">
        <v>123</v>
      </c>
      <c r="L188" s="30"/>
      <c r="M188" s="132" t="s">
        <v>3</v>
      </c>
      <c r="N188" s="133" t="s">
        <v>39</v>
      </c>
      <c r="O188" s="134">
        <v>0</v>
      </c>
      <c r="P188" s="134">
        <f>O188*H188</f>
        <v>0</v>
      </c>
      <c r="Q188" s="134">
        <v>0</v>
      </c>
      <c r="R188" s="134">
        <f>Q188*H188</f>
        <v>0</v>
      </c>
      <c r="S188" s="134">
        <v>0</v>
      </c>
      <c r="T188" s="135">
        <f>S188*H188</f>
        <v>0</v>
      </c>
      <c r="AR188" s="16" t="s">
        <v>229</v>
      </c>
      <c r="AT188" s="16" t="s">
        <v>121</v>
      </c>
      <c r="AU188" s="16" t="s">
        <v>74</v>
      </c>
      <c r="AY188" s="16" t="s">
        <v>119</v>
      </c>
      <c r="BE188" s="136">
        <f>IF(N188="základní",J188,0)</f>
        <v>25000</v>
      </c>
      <c r="BF188" s="136">
        <f>IF(N188="snížená",J188,0)</f>
        <v>0</v>
      </c>
      <c r="BG188" s="136">
        <f>IF(N188="zákl. přenesená",J188,0)</f>
        <v>0</v>
      </c>
      <c r="BH188" s="136">
        <f>IF(N188="sníž. přenesená",J188,0)</f>
        <v>0</v>
      </c>
      <c r="BI188" s="136">
        <f>IF(N188="nulová",J188,0)</f>
        <v>0</v>
      </c>
      <c r="BJ188" s="16" t="s">
        <v>19</v>
      </c>
      <c r="BK188" s="136">
        <f>ROUND(I188*H188,2)</f>
        <v>25000</v>
      </c>
      <c r="BL188" s="16" t="s">
        <v>229</v>
      </c>
      <c r="BM188" s="16" t="s">
        <v>247</v>
      </c>
    </row>
    <row r="189" spans="2:65" s="1" customFormat="1" ht="22.5" customHeight="1" x14ac:dyDescent="0.25">
      <c r="B189" s="257"/>
      <c r="C189" s="259"/>
      <c r="D189" s="289" t="s">
        <v>125</v>
      </c>
      <c r="E189" s="259"/>
      <c r="F189" s="252" t="s">
        <v>248</v>
      </c>
      <c r="G189" s="259"/>
      <c r="H189" s="259"/>
      <c r="I189" s="381"/>
      <c r="J189" s="259"/>
      <c r="K189" s="259"/>
      <c r="L189" s="30"/>
      <c r="M189" s="58"/>
      <c r="N189" s="31"/>
      <c r="O189" s="31"/>
      <c r="P189" s="31"/>
      <c r="Q189" s="31"/>
      <c r="R189" s="31"/>
      <c r="S189" s="31"/>
      <c r="T189" s="59"/>
      <c r="AT189" s="16" t="s">
        <v>125</v>
      </c>
      <c r="AU189" s="16" t="s">
        <v>74</v>
      </c>
    </row>
    <row r="190" spans="2:65" s="10" customFormat="1" ht="29.85" hidden="1" customHeight="1" x14ac:dyDescent="0.3">
      <c r="B190" s="270"/>
      <c r="C190" s="271"/>
      <c r="D190" s="275" t="s">
        <v>67</v>
      </c>
      <c r="E190" s="276" t="s">
        <v>249</v>
      </c>
      <c r="F190" s="276" t="s">
        <v>250</v>
      </c>
      <c r="G190" s="271"/>
      <c r="H190" s="271"/>
      <c r="I190" s="398"/>
      <c r="J190" s="277">
        <f>BK190</f>
        <v>0</v>
      </c>
      <c r="K190" s="271"/>
      <c r="L190" s="123"/>
      <c r="M190" s="125"/>
      <c r="N190" s="126"/>
      <c r="O190" s="126"/>
      <c r="P190" s="127">
        <f>SUM(P191:P194)</f>
        <v>0</v>
      </c>
      <c r="Q190" s="126"/>
      <c r="R190" s="127">
        <f>SUM(R191:R194)</f>
        <v>0</v>
      </c>
      <c r="S190" s="126"/>
      <c r="T190" s="128">
        <f>SUM(T191:T194)</f>
        <v>0</v>
      </c>
      <c r="AR190" s="124" t="s">
        <v>132</v>
      </c>
      <c r="AT190" s="129" t="s">
        <v>67</v>
      </c>
      <c r="AU190" s="129" t="s">
        <v>19</v>
      </c>
      <c r="AY190" s="124" t="s">
        <v>119</v>
      </c>
      <c r="BK190" s="130">
        <f>SUM(BK191:BK194)</f>
        <v>0</v>
      </c>
    </row>
    <row r="191" spans="2:65" s="1" customFormat="1" ht="22.5" hidden="1" customHeight="1" x14ac:dyDescent="0.25">
      <c r="B191" s="257"/>
      <c r="C191" s="278" t="s">
        <v>158</v>
      </c>
      <c r="D191" s="278" t="s">
        <v>121</v>
      </c>
      <c r="E191" s="279" t="s">
        <v>251</v>
      </c>
      <c r="F191" s="280" t="s">
        <v>252</v>
      </c>
      <c r="G191" s="281" t="s">
        <v>214</v>
      </c>
      <c r="H191" s="282">
        <v>1</v>
      </c>
      <c r="I191" s="380">
        <v>0</v>
      </c>
      <c r="J191" s="284">
        <f>ROUND(I191*H191,2)</f>
        <v>0</v>
      </c>
      <c r="K191" s="280" t="s">
        <v>123</v>
      </c>
      <c r="L191" s="30"/>
      <c r="M191" s="132" t="s">
        <v>3</v>
      </c>
      <c r="N191" s="133" t="s">
        <v>39</v>
      </c>
      <c r="O191" s="134">
        <v>0</v>
      </c>
      <c r="P191" s="134">
        <f>O191*H191</f>
        <v>0</v>
      </c>
      <c r="Q191" s="134">
        <v>0</v>
      </c>
      <c r="R191" s="134">
        <f>Q191*H191</f>
        <v>0</v>
      </c>
      <c r="S191" s="134">
        <v>0</v>
      </c>
      <c r="T191" s="135">
        <f>S191*H191</f>
        <v>0</v>
      </c>
      <c r="AR191" s="16" t="s">
        <v>229</v>
      </c>
      <c r="AT191" s="16" t="s">
        <v>121</v>
      </c>
      <c r="AU191" s="16" t="s">
        <v>74</v>
      </c>
      <c r="AY191" s="16" t="s">
        <v>119</v>
      </c>
      <c r="BE191" s="136">
        <f>IF(N191="základní",J191,0)</f>
        <v>0</v>
      </c>
      <c r="BF191" s="136">
        <f>IF(N191="snížená",J191,0)</f>
        <v>0</v>
      </c>
      <c r="BG191" s="136">
        <f>IF(N191="zákl. přenesená",J191,0)</f>
        <v>0</v>
      </c>
      <c r="BH191" s="136">
        <f>IF(N191="sníž. přenesená",J191,0)</f>
        <v>0</v>
      </c>
      <c r="BI191" s="136">
        <f>IF(N191="nulová",J191,0)</f>
        <v>0</v>
      </c>
      <c r="BJ191" s="16" t="s">
        <v>19</v>
      </c>
      <c r="BK191" s="136">
        <f>ROUND(I191*H191,2)</f>
        <v>0</v>
      </c>
      <c r="BL191" s="16" t="s">
        <v>229</v>
      </c>
      <c r="BM191" s="16" t="s">
        <v>253</v>
      </c>
    </row>
    <row r="192" spans="2:65" s="1" customFormat="1" ht="22.5" hidden="1" customHeight="1" x14ac:dyDescent="0.25">
      <c r="B192" s="257"/>
      <c r="C192" s="259"/>
      <c r="D192" s="285" t="s">
        <v>125</v>
      </c>
      <c r="E192" s="259"/>
      <c r="F192" s="286" t="s">
        <v>254</v>
      </c>
      <c r="G192" s="259"/>
      <c r="H192" s="259"/>
      <c r="I192" s="381"/>
      <c r="J192" s="259"/>
      <c r="K192" s="259"/>
      <c r="L192" s="30"/>
      <c r="M192" s="58"/>
      <c r="N192" s="31"/>
      <c r="O192" s="31"/>
      <c r="P192" s="31"/>
      <c r="Q192" s="31"/>
      <c r="R192" s="31"/>
      <c r="S192" s="31"/>
      <c r="T192" s="59"/>
      <c r="AT192" s="16" t="s">
        <v>125</v>
      </c>
      <c r="AU192" s="16" t="s">
        <v>74</v>
      </c>
    </row>
    <row r="193" spans="2:65" s="1" customFormat="1" ht="22.5" hidden="1" customHeight="1" x14ac:dyDescent="0.25">
      <c r="B193" s="257"/>
      <c r="C193" s="278" t="s">
        <v>161</v>
      </c>
      <c r="D193" s="278" t="s">
        <v>121</v>
      </c>
      <c r="E193" s="279" t="s">
        <v>255</v>
      </c>
      <c r="F193" s="280" t="s">
        <v>256</v>
      </c>
      <c r="G193" s="281" t="s">
        <v>214</v>
      </c>
      <c r="H193" s="282">
        <v>1</v>
      </c>
      <c r="I193" s="380">
        <v>0</v>
      </c>
      <c r="J193" s="284">
        <f>ROUND(I193*H193,2)</f>
        <v>0</v>
      </c>
      <c r="K193" s="280" t="s">
        <v>123</v>
      </c>
      <c r="L193" s="30"/>
      <c r="M193" s="132" t="s">
        <v>3</v>
      </c>
      <c r="N193" s="133" t="s">
        <v>39</v>
      </c>
      <c r="O193" s="134">
        <v>0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5">
        <f>S193*H193</f>
        <v>0</v>
      </c>
      <c r="AR193" s="16" t="s">
        <v>229</v>
      </c>
      <c r="AT193" s="16" t="s">
        <v>121</v>
      </c>
      <c r="AU193" s="16" t="s">
        <v>74</v>
      </c>
      <c r="AY193" s="16" t="s">
        <v>119</v>
      </c>
      <c r="BE193" s="136">
        <f>IF(N193="základní",J193,0)</f>
        <v>0</v>
      </c>
      <c r="BF193" s="136">
        <f>IF(N193="snížená",J193,0)</f>
        <v>0</v>
      </c>
      <c r="BG193" s="136">
        <f>IF(N193="zákl. přenesená",J193,0)</f>
        <v>0</v>
      </c>
      <c r="BH193" s="136">
        <f>IF(N193="sníž. přenesená",J193,0)</f>
        <v>0</v>
      </c>
      <c r="BI193" s="136">
        <f>IF(N193="nulová",J193,0)</f>
        <v>0</v>
      </c>
      <c r="BJ193" s="16" t="s">
        <v>19</v>
      </c>
      <c r="BK193" s="136">
        <f>ROUND(I193*H193,2)</f>
        <v>0</v>
      </c>
      <c r="BL193" s="16" t="s">
        <v>229</v>
      </c>
      <c r="BM193" s="16" t="s">
        <v>257</v>
      </c>
    </row>
    <row r="194" spans="2:65" s="1" customFormat="1" ht="22.5" hidden="1" customHeight="1" x14ac:dyDescent="0.25">
      <c r="B194" s="257"/>
      <c r="C194" s="259"/>
      <c r="D194" s="289" t="s">
        <v>125</v>
      </c>
      <c r="E194" s="259"/>
      <c r="F194" s="252" t="s">
        <v>258</v>
      </c>
      <c r="G194" s="259"/>
      <c r="H194" s="259"/>
      <c r="I194" s="381"/>
      <c r="J194" s="259"/>
      <c r="K194" s="259"/>
      <c r="L194" s="30"/>
      <c r="M194" s="58"/>
      <c r="N194" s="31"/>
      <c r="O194" s="31"/>
      <c r="P194" s="31"/>
      <c r="Q194" s="31"/>
      <c r="R194" s="31"/>
      <c r="S194" s="31"/>
      <c r="T194" s="59"/>
      <c r="AT194" s="16" t="s">
        <v>125</v>
      </c>
      <c r="AU194" s="16" t="s">
        <v>74</v>
      </c>
    </row>
    <row r="195" spans="2:65" s="10" customFormat="1" ht="29.85" customHeight="1" x14ac:dyDescent="0.3">
      <c r="B195" s="270"/>
      <c r="C195" s="271"/>
      <c r="D195" s="275" t="s">
        <v>67</v>
      </c>
      <c r="E195" s="276" t="s">
        <v>259</v>
      </c>
      <c r="F195" s="276" t="s">
        <v>260</v>
      </c>
      <c r="G195" s="271"/>
      <c r="H195" s="271"/>
      <c r="I195" s="398"/>
      <c r="J195" s="277">
        <f>BK195</f>
        <v>15000</v>
      </c>
      <c r="K195" s="271"/>
      <c r="L195" s="123"/>
      <c r="M195" s="125"/>
      <c r="N195" s="126"/>
      <c r="O195" s="126"/>
      <c r="P195" s="127">
        <f>SUM(P196:P197)</f>
        <v>0</v>
      </c>
      <c r="Q195" s="126"/>
      <c r="R195" s="127">
        <f>SUM(R196:R197)</f>
        <v>0</v>
      </c>
      <c r="S195" s="126"/>
      <c r="T195" s="128">
        <f>SUM(T196:T197)</f>
        <v>0</v>
      </c>
      <c r="AR195" s="124" t="s">
        <v>132</v>
      </c>
      <c r="AT195" s="129" t="s">
        <v>67</v>
      </c>
      <c r="AU195" s="129" t="s">
        <v>19</v>
      </c>
      <c r="AY195" s="124" t="s">
        <v>119</v>
      </c>
      <c r="BK195" s="130">
        <f>SUM(BK196:BK197)</f>
        <v>15000</v>
      </c>
    </row>
    <row r="196" spans="2:65" s="1" customFormat="1" ht="22.5" customHeight="1" x14ac:dyDescent="0.25">
      <c r="B196" s="257"/>
      <c r="C196" s="278" t="s">
        <v>162</v>
      </c>
      <c r="D196" s="278" t="s">
        <v>121</v>
      </c>
      <c r="E196" s="279" t="s">
        <v>261</v>
      </c>
      <c r="F196" s="280" t="s">
        <v>262</v>
      </c>
      <c r="G196" s="281" t="s">
        <v>214</v>
      </c>
      <c r="H196" s="282">
        <v>1</v>
      </c>
      <c r="I196" s="283">
        <v>15000</v>
      </c>
      <c r="J196" s="284">
        <f>ROUND(I196*H196,2)</f>
        <v>15000</v>
      </c>
      <c r="K196" s="280" t="s">
        <v>123</v>
      </c>
      <c r="L196" s="30"/>
      <c r="M196" s="132" t="s">
        <v>3</v>
      </c>
      <c r="N196" s="133" t="s">
        <v>39</v>
      </c>
      <c r="O196" s="134">
        <v>0</v>
      </c>
      <c r="P196" s="134">
        <f>O196*H196</f>
        <v>0</v>
      </c>
      <c r="Q196" s="134">
        <v>0</v>
      </c>
      <c r="R196" s="134">
        <f>Q196*H196</f>
        <v>0</v>
      </c>
      <c r="S196" s="134">
        <v>0</v>
      </c>
      <c r="T196" s="135">
        <f>S196*H196</f>
        <v>0</v>
      </c>
      <c r="AR196" s="16" t="s">
        <v>229</v>
      </c>
      <c r="AT196" s="16" t="s">
        <v>121</v>
      </c>
      <c r="AU196" s="16" t="s">
        <v>74</v>
      </c>
      <c r="AY196" s="16" t="s">
        <v>119</v>
      </c>
      <c r="BE196" s="136">
        <f>IF(N196="základní",J196,0)</f>
        <v>15000</v>
      </c>
      <c r="BF196" s="136">
        <f>IF(N196="snížená",J196,0)</f>
        <v>0</v>
      </c>
      <c r="BG196" s="136">
        <f>IF(N196="zákl. přenesená",J196,0)</f>
        <v>0</v>
      </c>
      <c r="BH196" s="136">
        <f>IF(N196="sníž. přenesená",J196,0)</f>
        <v>0</v>
      </c>
      <c r="BI196" s="136">
        <f>IF(N196="nulová",J196,0)</f>
        <v>0</v>
      </c>
      <c r="BJ196" s="16" t="s">
        <v>19</v>
      </c>
      <c r="BK196" s="136">
        <f>ROUND(I196*H196,2)</f>
        <v>15000</v>
      </c>
      <c r="BL196" s="16" t="s">
        <v>229</v>
      </c>
      <c r="BM196" s="16" t="s">
        <v>263</v>
      </c>
    </row>
    <row r="197" spans="2:65" s="1" customFormat="1" ht="22.5" customHeight="1" x14ac:dyDescent="0.25">
      <c r="B197" s="257"/>
      <c r="C197" s="259"/>
      <c r="D197" s="289" t="s">
        <v>125</v>
      </c>
      <c r="E197" s="259"/>
      <c r="F197" s="252" t="s">
        <v>264</v>
      </c>
      <c r="G197" s="259"/>
      <c r="H197" s="259"/>
      <c r="I197" s="259"/>
      <c r="J197" s="259"/>
      <c r="K197" s="259"/>
      <c r="L197" s="30"/>
      <c r="M197" s="150"/>
      <c r="N197" s="151"/>
      <c r="O197" s="151"/>
      <c r="P197" s="151"/>
      <c r="Q197" s="151"/>
      <c r="R197" s="151"/>
      <c r="S197" s="151"/>
      <c r="T197" s="152"/>
      <c r="AT197" s="16" t="s">
        <v>125</v>
      </c>
      <c r="AU197" s="16" t="s">
        <v>74</v>
      </c>
    </row>
    <row r="198" spans="2:65" s="1" customFormat="1" ht="6.95" customHeight="1" x14ac:dyDescent="0.25">
      <c r="B198" s="311"/>
      <c r="C198" s="312"/>
      <c r="D198" s="312"/>
      <c r="E198" s="312"/>
      <c r="F198" s="312"/>
      <c r="G198" s="312"/>
      <c r="H198" s="312"/>
      <c r="I198" s="312"/>
      <c r="J198" s="312"/>
      <c r="K198" s="312"/>
      <c r="L198" s="30"/>
    </row>
    <row r="460" spans="46:46" x14ac:dyDescent="0.3">
      <c r="AT460" s="153"/>
    </row>
  </sheetData>
  <protectedRanges>
    <protectedRange password="CF0F" sqref="I93:I196" name="Oblast1"/>
  </protectedRanges>
  <autoFilter ref="C89:K89"/>
  <mergeCells count="9">
    <mergeCell ref="E82:H82"/>
    <mergeCell ref="G1:H1"/>
    <mergeCell ref="L2:V2"/>
    <mergeCell ref="E7:H7"/>
    <mergeCell ref="E9:H9"/>
    <mergeCell ref="E24:H24"/>
    <mergeCell ref="E45:H45"/>
    <mergeCell ref="E47:H47"/>
    <mergeCell ref="E80:H80"/>
  </mergeCells>
  <hyperlinks>
    <hyperlink ref="F1:G1" location="C2" tooltip="Krycí list soupisu" display="1) Krycí list soupisu"/>
    <hyperlink ref="G1:H1" location="C54" tooltip="Rekapitulace" display="2) Rekapitulace"/>
    <hyperlink ref="J1" location="C89" tooltip="Soupis prací" display="3) Soupis prací"/>
    <hyperlink ref="L1:V1" location="'Rekapitulace stavby'!C2" tooltip="Rekapitulace stavby" display="Rekapitulace stavby"/>
  </hyperlinks>
  <pageMargins left="0.58333331346511841" right="0.58333331346511841" top="0.58333331346511841" bottom="0.58333331346511841" header="0" footer="0"/>
  <pageSetup paperSize="9" scale="78" fitToHeight="100" orientation="landscape" blackAndWhite="1" errors="blank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J463"/>
  <sheetViews>
    <sheetView showGridLines="0" workbookViewId="0">
      <pane ySplit="1" topLeftCell="A51" activePane="bottomLeft" state="frozen"/>
      <selection pane="bottomLeft" activeCell="F128" sqref="F128"/>
    </sheetView>
  </sheetViews>
  <sheetFormatPr defaultColWidth="9.28515625" defaultRowHeight="13.5" x14ac:dyDescent="0.3"/>
  <cols>
    <col min="1" max="1" width="8.28515625" style="317" customWidth="1"/>
    <col min="2" max="2" width="1.7109375" style="317" customWidth="1"/>
    <col min="3" max="3" width="4.140625" style="317" customWidth="1"/>
    <col min="4" max="4" width="4.28515625" style="317" customWidth="1"/>
    <col min="5" max="5" width="17.140625" style="317" customWidth="1"/>
    <col min="6" max="6" width="75" style="317" customWidth="1"/>
    <col min="7" max="7" width="8.7109375" style="317" customWidth="1"/>
    <col min="8" max="8" width="11.140625" style="317" customWidth="1"/>
    <col min="9" max="9" width="12.7109375" style="317" customWidth="1"/>
    <col min="10" max="10" width="23.42578125" style="317" customWidth="1"/>
    <col min="11" max="11" width="15.42578125" style="317" customWidth="1"/>
    <col min="12" max="12" width="9.28515625" style="317" customWidth="1"/>
    <col min="13" max="13" width="16.28515625" style="317" customWidth="1"/>
    <col min="14" max="14" width="12.28515625" style="317" customWidth="1"/>
    <col min="15" max="15" width="16.28515625" style="317" customWidth="1"/>
    <col min="16" max="16" width="12.28515625" style="317" customWidth="1"/>
    <col min="17" max="17" width="15" style="317" customWidth="1"/>
    <col min="18" max="18" width="11" style="317" customWidth="1"/>
    <col min="19" max="19" width="15" style="317" customWidth="1"/>
    <col min="20" max="20" width="16.28515625" style="317" customWidth="1"/>
    <col min="21" max="21" width="11" style="317" customWidth="1"/>
    <col min="22" max="22" width="15" style="317" customWidth="1"/>
    <col min="23" max="23" width="16.28515625" style="317" customWidth="1"/>
    <col min="24" max="35" width="9.28515625" style="317"/>
    <col min="36" max="57" width="0" style="317" hidden="1" customWidth="1"/>
    <col min="58" max="16384" width="9.28515625" style="317"/>
  </cols>
  <sheetData>
    <row r="1" spans="1:62" ht="21.75" customHeight="1" x14ac:dyDescent="0.3">
      <c r="A1" s="160"/>
      <c r="B1" s="157"/>
      <c r="C1" s="157"/>
      <c r="D1" s="158" t="s">
        <v>1</v>
      </c>
      <c r="E1" s="157"/>
      <c r="F1" s="246" t="s">
        <v>536</v>
      </c>
      <c r="G1" s="449" t="s">
        <v>537</v>
      </c>
      <c r="H1" s="449"/>
      <c r="I1" s="157"/>
      <c r="J1" s="246" t="s">
        <v>538</v>
      </c>
      <c r="K1" s="158" t="s">
        <v>80</v>
      </c>
      <c r="L1" s="246" t="s">
        <v>539</v>
      </c>
      <c r="M1" s="161"/>
      <c r="N1" s="161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</row>
    <row r="2" spans="1:62" ht="36.950000000000003" customHeight="1" x14ac:dyDescent="0.3">
      <c r="L2" s="457"/>
      <c r="M2" s="457"/>
      <c r="N2" s="457"/>
      <c r="AL2" s="318" t="s">
        <v>76</v>
      </c>
    </row>
    <row r="3" spans="1:62" ht="6.95" customHeight="1" x14ac:dyDescent="0.3">
      <c r="B3" s="319"/>
      <c r="C3" s="320"/>
      <c r="D3" s="320"/>
      <c r="E3" s="320"/>
      <c r="F3" s="320"/>
      <c r="G3" s="320"/>
      <c r="H3" s="320"/>
      <c r="I3" s="320"/>
      <c r="J3" s="320"/>
      <c r="K3" s="321"/>
      <c r="AL3" s="318" t="s">
        <v>74</v>
      </c>
    </row>
    <row r="4" spans="1:62" ht="36.950000000000003" customHeight="1" x14ac:dyDescent="0.3">
      <c r="B4" s="322"/>
      <c r="C4" s="323"/>
      <c r="D4" s="324" t="s">
        <v>81</v>
      </c>
      <c r="E4" s="323"/>
      <c r="F4" s="323"/>
      <c r="G4" s="323"/>
      <c r="H4" s="323"/>
      <c r="I4" s="323"/>
      <c r="J4" s="323"/>
      <c r="K4" s="325"/>
      <c r="AL4" s="318" t="s">
        <v>4</v>
      </c>
    </row>
    <row r="5" spans="1:62" ht="6.95" customHeight="1" x14ac:dyDescent="0.3">
      <c r="B5" s="322"/>
      <c r="C5" s="323"/>
      <c r="D5" s="323"/>
      <c r="E5" s="323"/>
      <c r="F5" s="323"/>
      <c r="G5" s="323"/>
      <c r="H5" s="323"/>
      <c r="I5" s="323"/>
      <c r="J5" s="323"/>
      <c r="K5" s="325"/>
    </row>
    <row r="6" spans="1:62" ht="15" x14ac:dyDescent="0.3">
      <c r="B6" s="322"/>
      <c r="C6" s="323"/>
      <c r="D6" s="326" t="s">
        <v>15</v>
      </c>
      <c r="E6" s="323"/>
      <c r="F6" s="323"/>
      <c r="G6" s="323"/>
      <c r="H6" s="323"/>
      <c r="I6" s="323"/>
      <c r="J6" s="323"/>
      <c r="K6" s="325"/>
    </row>
    <row r="7" spans="1:62" ht="22.5" customHeight="1" x14ac:dyDescent="0.3">
      <c r="B7" s="322"/>
      <c r="C7" s="323"/>
      <c r="D7" s="323"/>
      <c r="E7" s="450" t="str">
        <f>'Rekapitulace stavby'!K6</f>
        <v>ZOO - Pavilon šelem</v>
      </c>
      <c r="F7" s="451"/>
      <c r="G7" s="451"/>
      <c r="H7" s="451"/>
      <c r="I7" s="323"/>
      <c r="J7" s="323"/>
      <c r="K7" s="325"/>
    </row>
    <row r="8" spans="1:62" s="259" customFormat="1" ht="15" x14ac:dyDescent="0.25">
      <c r="B8" s="257"/>
      <c r="C8" s="327"/>
      <c r="D8" s="326" t="s">
        <v>82</v>
      </c>
      <c r="E8" s="327"/>
      <c r="F8" s="327"/>
      <c r="G8" s="327"/>
      <c r="H8" s="327"/>
      <c r="I8" s="327"/>
      <c r="J8" s="327"/>
      <c r="K8" s="328"/>
    </row>
    <row r="9" spans="1:62" s="259" customFormat="1" ht="36.950000000000003" customHeight="1" x14ac:dyDescent="0.25">
      <c r="B9" s="257"/>
      <c r="C9" s="327"/>
      <c r="D9" s="327"/>
      <c r="E9" s="452" t="s">
        <v>731</v>
      </c>
      <c r="F9" s="453"/>
      <c r="G9" s="453"/>
      <c r="H9" s="453"/>
      <c r="I9" s="327"/>
      <c r="J9" s="327"/>
      <c r="K9" s="328"/>
    </row>
    <row r="10" spans="1:62" s="259" customFormat="1" x14ac:dyDescent="0.25">
      <c r="B10" s="257"/>
      <c r="C10" s="327"/>
      <c r="D10" s="327"/>
      <c r="E10" s="327"/>
      <c r="F10" s="327"/>
      <c r="G10" s="327"/>
      <c r="H10" s="327"/>
      <c r="I10" s="327"/>
      <c r="J10" s="327"/>
      <c r="K10" s="328"/>
    </row>
    <row r="11" spans="1:62" s="259" customFormat="1" ht="14.45" customHeight="1" x14ac:dyDescent="0.25">
      <c r="B11" s="257"/>
      <c r="C11" s="327"/>
      <c r="D11" s="326" t="s">
        <v>17</v>
      </c>
      <c r="E11" s="327"/>
      <c r="F11" s="329" t="s">
        <v>73</v>
      </c>
      <c r="G11" s="327"/>
      <c r="H11" s="327"/>
      <c r="I11" s="326" t="s">
        <v>18</v>
      </c>
      <c r="J11" s="329" t="s">
        <v>3</v>
      </c>
      <c r="K11" s="328"/>
    </row>
    <row r="12" spans="1:62" s="259" customFormat="1" ht="14.45" customHeight="1" x14ac:dyDescent="0.25">
      <c r="B12" s="257"/>
      <c r="C12" s="327"/>
      <c r="D12" s="326" t="s">
        <v>20</v>
      </c>
      <c r="E12" s="327"/>
      <c r="F12" s="329" t="s">
        <v>21</v>
      </c>
      <c r="G12" s="327"/>
      <c r="H12" s="327"/>
      <c r="I12" s="326" t="s">
        <v>22</v>
      </c>
      <c r="J12" s="330">
        <f>'Rekapitulace stavby'!AN8</f>
        <v>42517</v>
      </c>
      <c r="K12" s="328"/>
    </row>
    <row r="13" spans="1:62" s="259" customFormat="1" ht="10.9" customHeight="1" x14ac:dyDescent="0.25">
      <c r="B13" s="257"/>
      <c r="C13" s="327"/>
      <c r="D13" s="327"/>
      <c r="E13" s="327"/>
      <c r="F13" s="327"/>
      <c r="G13" s="327"/>
      <c r="H13" s="327"/>
      <c r="I13" s="327"/>
      <c r="J13" s="327"/>
      <c r="K13" s="328"/>
    </row>
    <row r="14" spans="1:62" s="259" customFormat="1" ht="14.45" customHeight="1" x14ac:dyDescent="0.25">
      <c r="B14" s="257"/>
      <c r="C14" s="327"/>
      <c r="D14" s="326" t="s">
        <v>25</v>
      </c>
      <c r="E14" s="327"/>
      <c r="F14" s="327"/>
      <c r="G14" s="327"/>
      <c r="H14" s="327"/>
      <c r="I14" s="326" t="s">
        <v>26</v>
      </c>
      <c r="J14" s="329" t="str">
        <f>IF('Rekapitulace stavby'!AN10="","",'Rekapitulace stavby'!AN10)</f>
        <v/>
      </c>
      <c r="K14" s="328"/>
    </row>
    <row r="15" spans="1:62" s="259" customFormat="1" ht="18" customHeight="1" x14ac:dyDescent="0.25">
      <c r="B15" s="257"/>
      <c r="C15" s="327"/>
      <c r="D15" s="327"/>
      <c r="E15" s="329" t="str">
        <f>IF('Rekapitulace stavby'!E11="","",'Rekapitulace stavby'!E11)</f>
        <v xml:space="preserve"> </v>
      </c>
      <c r="F15" s="327"/>
      <c r="G15" s="327"/>
      <c r="H15" s="327"/>
      <c r="I15" s="326" t="s">
        <v>28</v>
      </c>
      <c r="J15" s="329" t="str">
        <f>IF('Rekapitulace stavby'!AN11="","",'Rekapitulace stavby'!AN11)</f>
        <v/>
      </c>
      <c r="K15" s="328"/>
    </row>
    <row r="16" spans="1:62" s="259" customFormat="1" ht="6.95" customHeight="1" x14ac:dyDescent="0.25">
      <c r="B16" s="257"/>
      <c r="C16" s="327"/>
      <c r="D16" s="327"/>
      <c r="E16" s="327"/>
      <c r="F16" s="327"/>
      <c r="G16" s="327"/>
      <c r="H16" s="327"/>
      <c r="I16" s="327"/>
      <c r="J16" s="327"/>
      <c r="K16" s="328"/>
    </row>
    <row r="17" spans="2:11" s="259" customFormat="1" ht="14.45" customHeight="1" x14ac:dyDescent="0.25">
      <c r="B17" s="257"/>
      <c r="C17" s="327"/>
      <c r="D17" s="326" t="s">
        <v>29</v>
      </c>
      <c r="E17" s="327"/>
      <c r="F17" s="327"/>
      <c r="G17" s="327"/>
      <c r="H17" s="327"/>
      <c r="I17" s="326" t="s">
        <v>26</v>
      </c>
      <c r="J17" s="329" t="str">
        <f>IF('Rekapitulace stavby'!AN13="Vyplň údaj","",IF('Rekapitulace stavby'!AN13="","",'Rekapitulace stavby'!AN13))</f>
        <v/>
      </c>
      <c r="K17" s="328"/>
    </row>
    <row r="18" spans="2:11" s="259" customFormat="1" ht="18" customHeight="1" x14ac:dyDescent="0.25">
      <c r="B18" s="257"/>
      <c r="C18" s="327"/>
      <c r="D18" s="327"/>
      <c r="E18" s="329" t="str">
        <f>IF('Rekapitulace stavby'!E14="Vyplň údaj","",IF('Rekapitulace stavby'!E14="","",'Rekapitulace stavby'!E14))</f>
        <v xml:space="preserve"> </v>
      </c>
      <c r="F18" s="327"/>
      <c r="G18" s="327"/>
      <c r="H18" s="327"/>
      <c r="I18" s="326" t="s">
        <v>28</v>
      </c>
      <c r="J18" s="329" t="str">
        <f>IF('Rekapitulace stavby'!AN14="Vyplň údaj","",IF('Rekapitulace stavby'!AN14="","",'Rekapitulace stavby'!AN14))</f>
        <v/>
      </c>
      <c r="K18" s="328"/>
    </row>
    <row r="19" spans="2:11" s="259" customFormat="1" ht="6.95" customHeight="1" x14ac:dyDescent="0.25">
      <c r="B19" s="257"/>
      <c r="C19" s="327"/>
      <c r="D19" s="327"/>
      <c r="E19" s="327"/>
      <c r="F19" s="327"/>
      <c r="G19" s="327"/>
      <c r="H19" s="327"/>
      <c r="I19" s="327"/>
      <c r="J19" s="327"/>
      <c r="K19" s="328"/>
    </row>
    <row r="20" spans="2:11" s="259" customFormat="1" ht="14.45" customHeight="1" x14ac:dyDescent="0.25">
      <c r="B20" s="257"/>
      <c r="C20" s="327"/>
      <c r="D20" s="326" t="s">
        <v>30</v>
      </c>
      <c r="E20" s="327"/>
      <c r="F20" s="327"/>
      <c r="G20" s="327"/>
      <c r="H20" s="327"/>
      <c r="I20" s="326" t="s">
        <v>26</v>
      </c>
      <c r="J20" s="329" t="s">
        <v>3</v>
      </c>
      <c r="K20" s="328"/>
    </row>
    <row r="21" spans="2:11" s="259" customFormat="1" ht="18" customHeight="1" x14ac:dyDescent="0.25">
      <c r="B21" s="257"/>
      <c r="C21" s="327"/>
      <c r="D21" s="327"/>
      <c r="E21" s="329" t="s">
        <v>31</v>
      </c>
      <c r="F21" s="327"/>
      <c r="G21" s="327"/>
      <c r="H21" s="327"/>
      <c r="I21" s="326" t="s">
        <v>28</v>
      </c>
      <c r="J21" s="329" t="s">
        <v>3</v>
      </c>
      <c r="K21" s="328"/>
    </row>
    <row r="22" spans="2:11" s="259" customFormat="1" ht="6.95" customHeight="1" x14ac:dyDescent="0.25">
      <c r="B22" s="257"/>
      <c r="C22" s="327"/>
      <c r="D22" s="327"/>
      <c r="E22" s="327"/>
      <c r="F22" s="327"/>
      <c r="G22" s="327"/>
      <c r="H22" s="327"/>
      <c r="I22" s="327"/>
      <c r="J22" s="327"/>
      <c r="K22" s="328"/>
    </row>
    <row r="23" spans="2:11" s="259" customFormat="1" ht="14.45" customHeight="1" x14ac:dyDescent="0.25">
      <c r="B23" s="257"/>
      <c r="C23" s="327"/>
      <c r="D23" s="326" t="s">
        <v>33</v>
      </c>
      <c r="E23" s="327"/>
      <c r="F23" s="327"/>
      <c r="G23" s="327"/>
      <c r="H23" s="327"/>
      <c r="I23" s="327"/>
      <c r="J23" s="327"/>
      <c r="K23" s="328"/>
    </row>
    <row r="24" spans="2:11" s="334" customFormat="1" ht="22.5" customHeight="1" x14ac:dyDescent="0.25">
      <c r="B24" s="331"/>
      <c r="C24" s="332"/>
      <c r="D24" s="332"/>
      <c r="E24" s="454" t="s">
        <v>3</v>
      </c>
      <c r="F24" s="455"/>
      <c r="G24" s="455"/>
      <c r="H24" s="455"/>
      <c r="I24" s="332"/>
      <c r="J24" s="332"/>
      <c r="K24" s="333"/>
    </row>
    <row r="25" spans="2:11" s="259" customFormat="1" ht="6.95" customHeight="1" x14ac:dyDescent="0.25">
      <c r="B25" s="257"/>
      <c r="C25" s="327"/>
      <c r="D25" s="327"/>
      <c r="E25" s="327"/>
      <c r="F25" s="327"/>
      <c r="G25" s="327"/>
      <c r="H25" s="327"/>
      <c r="I25" s="327"/>
      <c r="J25" s="327"/>
      <c r="K25" s="328"/>
    </row>
    <row r="26" spans="2:11" s="259" customFormat="1" ht="6.95" customHeight="1" x14ac:dyDescent="0.25">
      <c r="B26" s="257"/>
      <c r="C26" s="327"/>
      <c r="D26" s="335"/>
      <c r="E26" s="335"/>
      <c r="F26" s="335"/>
      <c r="G26" s="335"/>
      <c r="H26" s="335"/>
      <c r="I26" s="335"/>
      <c r="J26" s="335"/>
      <c r="K26" s="336"/>
    </row>
    <row r="27" spans="2:11" s="259" customFormat="1" ht="25.35" customHeight="1" x14ac:dyDescent="0.25">
      <c r="B27" s="257"/>
      <c r="C27" s="327"/>
      <c r="D27" s="337" t="s">
        <v>34</v>
      </c>
      <c r="E27" s="327"/>
      <c r="F27" s="327"/>
      <c r="G27" s="327"/>
      <c r="H27" s="327"/>
      <c r="I27" s="327"/>
      <c r="J27" s="338">
        <f>ROUND(J90,2)</f>
        <v>128200</v>
      </c>
      <c r="K27" s="328"/>
    </row>
    <row r="28" spans="2:11" s="259" customFormat="1" ht="6.95" customHeight="1" x14ac:dyDescent="0.25">
      <c r="B28" s="257"/>
      <c r="C28" s="327"/>
      <c r="D28" s="335"/>
      <c r="E28" s="335"/>
      <c r="F28" s="335"/>
      <c r="G28" s="335"/>
      <c r="H28" s="335"/>
      <c r="I28" s="335"/>
      <c r="J28" s="335"/>
      <c r="K28" s="336"/>
    </row>
    <row r="29" spans="2:11" s="259" customFormat="1" ht="14.45" customHeight="1" x14ac:dyDescent="0.25">
      <c r="B29" s="257"/>
      <c r="C29" s="327"/>
      <c r="D29" s="327"/>
      <c r="E29" s="327"/>
      <c r="F29" s="339" t="s">
        <v>36</v>
      </c>
      <c r="G29" s="327"/>
      <c r="H29" s="327"/>
      <c r="I29" s="339" t="s">
        <v>35</v>
      </c>
      <c r="J29" s="339" t="s">
        <v>37</v>
      </c>
      <c r="K29" s="328"/>
    </row>
    <row r="30" spans="2:11" s="259" customFormat="1" ht="14.45" customHeight="1" x14ac:dyDescent="0.25">
      <c r="B30" s="257"/>
      <c r="C30" s="327"/>
      <c r="D30" s="340" t="s">
        <v>38</v>
      </c>
      <c r="E30" s="340" t="s">
        <v>39</v>
      </c>
      <c r="F30" s="341">
        <f>J56</f>
        <v>128200</v>
      </c>
      <c r="G30" s="327"/>
      <c r="H30" s="327"/>
      <c r="I30" s="342">
        <v>0.21</v>
      </c>
      <c r="J30" s="343">
        <f>F30*0.21</f>
        <v>26922</v>
      </c>
      <c r="K30" s="328"/>
    </row>
    <row r="31" spans="2:11" s="259" customFormat="1" ht="14.45" customHeight="1" x14ac:dyDescent="0.25">
      <c r="B31" s="257"/>
      <c r="C31" s="327"/>
      <c r="D31" s="327"/>
      <c r="E31" s="340" t="s">
        <v>40</v>
      </c>
      <c r="F31" s="341">
        <v>0</v>
      </c>
      <c r="G31" s="327"/>
      <c r="H31" s="327"/>
      <c r="I31" s="342">
        <v>0.15</v>
      </c>
      <c r="J31" s="341">
        <v>0</v>
      </c>
      <c r="K31" s="328"/>
    </row>
    <row r="32" spans="2:11" s="259" customFormat="1" ht="14.45" hidden="1" customHeight="1" x14ac:dyDescent="0.25">
      <c r="B32" s="257"/>
      <c r="C32" s="327"/>
      <c r="D32" s="327"/>
      <c r="E32" s="340" t="s">
        <v>41</v>
      </c>
      <c r="F32" s="341" t="e">
        <f>ROUND(SUM(AY90:AY200), 2)</f>
        <v>#REF!</v>
      </c>
      <c r="G32" s="327"/>
      <c r="H32" s="327"/>
      <c r="I32" s="342">
        <v>0.21</v>
      </c>
      <c r="J32" s="341">
        <v>0</v>
      </c>
      <c r="K32" s="328"/>
    </row>
    <row r="33" spans="2:11" s="259" customFormat="1" ht="14.45" hidden="1" customHeight="1" x14ac:dyDescent="0.25">
      <c r="B33" s="257"/>
      <c r="C33" s="327"/>
      <c r="D33" s="327"/>
      <c r="E33" s="340" t="s">
        <v>42</v>
      </c>
      <c r="F33" s="341" t="e">
        <f>ROUND(SUM(AZ90:AZ200), 2)</f>
        <v>#REF!</v>
      </c>
      <c r="G33" s="327"/>
      <c r="H33" s="327"/>
      <c r="I33" s="342">
        <v>0.15</v>
      </c>
      <c r="J33" s="341">
        <v>0</v>
      </c>
      <c r="K33" s="328"/>
    </row>
    <row r="34" spans="2:11" s="259" customFormat="1" ht="14.45" hidden="1" customHeight="1" x14ac:dyDescent="0.25">
      <c r="B34" s="257"/>
      <c r="C34" s="327"/>
      <c r="D34" s="327"/>
      <c r="E34" s="340" t="s">
        <v>43</v>
      </c>
      <c r="F34" s="341" t="e">
        <f>ROUND(SUM(BA90:BA200), 2)</f>
        <v>#REF!</v>
      </c>
      <c r="G34" s="327"/>
      <c r="H34" s="327"/>
      <c r="I34" s="342">
        <v>0</v>
      </c>
      <c r="J34" s="341">
        <v>0</v>
      </c>
      <c r="K34" s="328"/>
    </row>
    <row r="35" spans="2:11" s="259" customFormat="1" ht="6.95" customHeight="1" x14ac:dyDescent="0.25">
      <c r="B35" s="257"/>
      <c r="C35" s="327"/>
      <c r="D35" s="327"/>
      <c r="E35" s="327"/>
      <c r="F35" s="327"/>
      <c r="G35" s="327"/>
      <c r="H35" s="327"/>
      <c r="I35" s="327"/>
      <c r="J35" s="327"/>
      <c r="K35" s="328"/>
    </row>
    <row r="36" spans="2:11" s="259" customFormat="1" ht="25.35" customHeight="1" x14ac:dyDescent="0.25">
      <c r="B36" s="257"/>
      <c r="C36" s="344"/>
      <c r="D36" s="345" t="s">
        <v>44</v>
      </c>
      <c r="E36" s="346"/>
      <c r="F36" s="346"/>
      <c r="G36" s="347" t="s">
        <v>45</v>
      </c>
      <c r="H36" s="348" t="s">
        <v>46</v>
      </c>
      <c r="I36" s="346"/>
      <c r="J36" s="349">
        <f>SUM(J27:J34)</f>
        <v>155122</v>
      </c>
      <c r="K36" s="350"/>
    </row>
    <row r="37" spans="2:11" s="259" customFormat="1" ht="14.45" customHeight="1" x14ac:dyDescent="0.25">
      <c r="B37" s="311"/>
      <c r="C37" s="312"/>
      <c r="D37" s="312"/>
      <c r="E37" s="312"/>
      <c r="F37" s="312"/>
      <c r="G37" s="312"/>
      <c r="H37" s="312"/>
      <c r="I37" s="312"/>
      <c r="J37" s="312"/>
      <c r="K37" s="351"/>
    </row>
    <row r="41" spans="2:11" s="259" customFormat="1" ht="6.95" customHeight="1" x14ac:dyDescent="0.25">
      <c r="B41" s="255"/>
      <c r="C41" s="256"/>
      <c r="D41" s="256"/>
      <c r="E41" s="256"/>
      <c r="F41" s="256"/>
      <c r="G41" s="256"/>
      <c r="H41" s="256"/>
      <c r="I41" s="256"/>
      <c r="J41" s="256"/>
      <c r="K41" s="352"/>
    </row>
    <row r="42" spans="2:11" s="259" customFormat="1" ht="36.950000000000003" customHeight="1" x14ac:dyDescent="0.25">
      <c r="B42" s="257"/>
      <c r="C42" s="324" t="s">
        <v>83</v>
      </c>
      <c r="D42" s="327"/>
      <c r="E42" s="327"/>
      <c r="F42" s="327"/>
      <c r="G42" s="327"/>
      <c r="H42" s="327"/>
      <c r="I42" s="327"/>
      <c r="J42" s="327"/>
      <c r="K42" s="328"/>
    </row>
    <row r="43" spans="2:11" s="259" customFormat="1" ht="6.95" customHeight="1" x14ac:dyDescent="0.25">
      <c r="B43" s="257"/>
      <c r="C43" s="327"/>
      <c r="D43" s="327"/>
      <c r="E43" s="327"/>
      <c r="F43" s="327"/>
      <c r="G43" s="327"/>
      <c r="H43" s="327"/>
      <c r="I43" s="327"/>
      <c r="J43" s="327"/>
      <c r="K43" s="328"/>
    </row>
    <row r="44" spans="2:11" s="259" customFormat="1" ht="14.45" customHeight="1" x14ac:dyDescent="0.25">
      <c r="B44" s="257"/>
      <c r="C44" s="326" t="s">
        <v>15</v>
      </c>
      <c r="D44" s="327"/>
      <c r="E44" s="327"/>
      <c r="F44" s="327"/>
      <c r="G44" s="327"/>
      <c r="H44" s="327"/>
      <c r="I44" s="327"/>
      <c r="J44" s="327"/>
      <c r="K44" s="328"/>
    </row>
    <row r="45" spans="2:11" s="259" customFormat="1" ht="22.5" customHeight="1" x14ac:dyDescent="0.25">
      <c r="B45" s="257"/>
      <c r="C45" s="327"/>
      <c r="D45" s="327"/>
      <c r="E45" s="450" t="str">
        <f>E7</f>
        <v>ZOO - Pavilon šelem</v>
      </c>
      <c r="F45" s="453"/>
      <c r="G45" s="453"/>
      <c r="H45" s="453"/>
      <c r="I45" s="327"/>
      <c r="J45" s="327"/>
      <c r="K45" s="328"/>
    </row>
    <row r="46" spans="2:11" s="259" customFormat="1" ht="14.45" customHeight="1" x14ac:dyDescent="0.25">
      <c r="B46" s="257"/>
      <c r="C46" s="326" t="s">
        <v>82</v>
      </c>
      <c r="D46" s="327"/>
      <c r="E46" s="327"/>
      <c r="F46" s="327"/>
      <c r="G46" s="327"/>
      <c r="H46" s="327"/>
      <c r="I46" s="327"/>
      <c r="J46" s="327"/>
      <c r="K46" s="328"/>
    </row>
    <row r="47" spans="2:11" s="259" customFormat="1" ht="23.25" customHeight="1" x14ac:dyDescent="0.25">
      <c r="B47" s="257"/>
      <c r="C47" s="327"/>
      <c r="D47" s="327"/>
      <c r="E47" s="452" t="str">
        <f>E9</f>
        <v>02 - Pavilon psovitých šelem - nezpůsobilé výdaje</v>
      </c>
      <c r="F47" s="453"/>
      <c r="G47" s="453"/>
      <c r="H47" s="453"/>
      <c r="I47" s="327"/>
      <c r="J47" s="327"/>
      <c r="K47" s="328"/>
    </row>
    <row r="48" spans="2:11" s="259" customFormat="1" ht="6.95" customHeight="1" x14ac:dyDescent="0.25">
      <c r="B48" s="257"/>
      <c r="C48" s="327"/>
      <c r="D48" s="327"/>
      <c r="E48" s="327"/>
      <c r="F48" s="327"/>
      <c r="G48" s="327"/>
      <c r="H48" s="327"/>
      <c r="I48" s="327"/>
      <c r="J48" s="327"/>
      <c r="K48" s="328"/>
    </row>
    <row r="49" spans="2:39" s="259" customFormat="1" ht="18" customHeight="1" x14ac:dyDescent="0.25">
      <c r="B49" s="257"/>
      <c r="C49" s="326" t="s">
        <v>20</v>
      </c>
      <c r="D49" s="327"/>
      <c r="E49" s="327"/>
      <c r="F49" s="329" t="str">
        <f>F12</f>
        <v>Dvůr Králové nad Labem</v>
      </c>
      <c r="G49" s="327"/>
      <c r="H49" s="327"/>
      <c r="I49" s="326" t="s">
        <v>22</v>
      </c>
      <c r="J49" s="330">
        <f>IF(J12="","",J12)</f>
        <v>42517</v>
      </c>
      <c r="K49" s="328"/>
    </row>
    <row r="50" spans="2:39" s="259" customFormat="1" ht="6.95" customHeight="1" x14ac:dyDescent="0.25">
      <c r="B50" s="257"/>
      <c r="C50" s="327"/>
      <c r="D50" s="327"/>
      <c r="E50" s="327"/>
      <c r="F50" s="327"/>
      <c r="G50" s="327"/>
      <c r="H50" s="327"/>
      <c r="I50" s="327"/>
      <c r="J50" s="327"/>
      <c r="K50" s="328"/>
    </row>
    <row r="51" spans="2:39" s="259" customFormat="1" ht="15" x14ac:dyDescent="0.25">
      <c r="B51" s="257"/>
      <c r="C51" s="326" t="s">
        <v>25</v>
      </c>
      <c r="D51" s="327"/>
      <c r="E51" s="327"/>
      <c r="F51" s="329" t="str">
        <f>E15</f>
        <v xml:space="preserve"> </v>
      </c>
      <c r="G51" s="327"/>
      <c r="H51" s="327"/>
      <c r="I51" s="326" t="s">
        <v>30</v>
      </c>
      <c r="J51" s="329" t="str">
        <f>E21</f>
        <v>Ing.Ivan Šír, projektování dopravních staveb, a.s.</v>
      </c>
      <c r="K51" s="328"/>
    </row>
    <row r="52" spans="2:39" s="259" customFormat="1" ht="14.45" customHeight="1" x14ac:dyDescent="0.25">
      <c r="B52" s="257"/>
      <c r="C52" s="326" t="s">
        <v>29</v>
      </c>
      <c r="D52" s="327"/>
      <c r="E52" s="327"/>
      <c r="F52" s="329" t="str">
        <f>IF(E18="","",E18)</f>
        <v xml:space="preserve"> </v>
      </c>
      <c r="G52" s="327"/>
      <c r="H52" s="327"/>
      <c r="I52" s="327"/>
      <c r="J52" s="327"/>
      <c r="K52" s="328"/>
    </row>
    <row r="53" spans="2:39" s="259" customFormat="1" ht="10.35" customHeight="1" x14ac:dyDescent="0.25">
      <c r="B53" s="257"/>
      <c r="C53" s="327"/>
      <c r="D53" s="327"/>
      <c r="E53" s="327"/>
      <c r="F53" s="327"/>
      <c r="G53" s="327"/>
      <c r="H53" s="327"/>
      <c r="I53" s="327"/>
      <c r="J53" s="327"/>
      <c r="K53" s="328"/>
    </row>
    <row r="54" spans="2:39" s="259" customFormat="1" ht="29.25" customHeight="1" x14ac:dyDescent="0.25">
      <c r="B54" s="257"/>
      <c r="C54" s="353" t="s">
        <v>84</v>
      </c>
      <c r="D54" s="344"/>
      <c r="E54" s="344"/>
      <c r="F54" s="344"/>
      <c r="G54" s="344"/>
      <c r="H54" s="344"/>
      <c r="I54" s="344"/>
      <c r="J54" s="354" t="s">
        <v>85</v>
      </c>
      <c r="K54" s="355"/>
    </row>
    <row r="55" spans="2:39" s="259" customFormat="1" ht="10.35" customHeight="1" x14ac:dyDescent="0.25">
      <c r="B55" s="257"/>
      <c r="C55" s="327"/>
      <c r="D55" s="327"/>
      <c r="E55" s="327"/>
      <c r="F55" s="327"/>
      <c r="G55" s="327"/>
      <c r="H55" s="327"/>
      <c r="I55" s="327"/>
      <c r="J55" s="327"/>
      <c r="K55" s="328"/>
    </row>
    <row r="56" spans="2:39" s="259" customFormat="1" ht="29.25" customHeight="1" x14ac:dyDescent="0.25">
      <c r="B56" s="257"/>
      <c r="C56" s="356" t="s">
        <v>86</v>
      </c>
      <c r="D56" s="327"/>
      <c r="E56" s="327"/>
      <c r="F56" s="327"/>
      <c r="G56" s="327"/>
      <c r="H56" s="327"/>
      <c r="I56" s="327"/>
      <c r="J56" s="338">
        <f>J90</f>
        <v>128200</v>
      </c>
      <c r="K56" s="328"/>
      <c r="AM56" s="318" t="s">
        <v>87</v>
      </c>
    </row>
    <row r="57" spans="2:39" s="363" customFormat="1" ht="24.95" customHeight="1" x14ac:dyDescent="0.25">
      <c r="B57" s="357"/>
      <c r="C57" s="358"/>
      <c r="D57" s="359" t="s">
        <v>88</v>
      </c>
      <c r="E57" s="360"/>
      <c r="F57" s="360"/>
      <c r="G57" s="360"/>
      <c r="H57" s="360"/>
      <c r="I57" s="360"/>
      <c r="J57" s="361">
        <f>J91</f>
        <v>125200</v>
      </c>
      <c r="K57" s="362"/>
    </row>
    <row r="58" spans="2:39" s="370" customFormat="1" ht="19.899999999999999" hidden="1" customHeight="1" x14ac:dyDescent="0.25">
      <c r="B58" s="364"/>
      <c r="C58" s="365"/>
      <c r="D58" s="366" t="s">
        <v>89</v>
      </c>
      <c r="E58" s="367"/>
      <c r="F58" s="367"/>
      <c r="G58" s="367"/>
      <c r="H58" s="367"/>
      <c r="I58" s="367"/>
      <c r="J58" s="368">
        <f>J92</f>
        <v>0</v>
      </c>
      <c r="K58" s="369"/>
    </row>
    <row r="59" spans="2:39" s="370" customFormat="1" ht="19.899999999999999" hidden="1" customHeight="1" x14ac:dyDescent="0.25">
      <c r="B59" s="364"/>
      <c r="C59" s="365"/>
      <c r="D59" s="366" t="s">
        <v>90</v>
      </c>
      <c r="E59" s="367"/>
      <c r="F59" s="367"/>
      <c r="G59" s="367"/>
      <c r="H59" s="367"/>
      <c r="I59" s="367"/>
      <c r="J59" s="368">
        <f>J103</f>
        <v>0</v>
      </c>
      <c r="K59" s="369"/>
    </row>
    <row r="60" spans="2:39" s="370" customFormat="1" ht="19.899999999999999" customHeight="1" x14ac:dyDescent="0.25">
      <c r="B60" s="364"/>
      <c r="C60" s="365"/>
      <c r="D60" s="366" t="s">
        <v>91</v>
      </c>
      <c r="E60" s="367"/>
      <c r="F60" s="367"/>
      <c r="G60" s="367"/>
      <c r="H60" s="367"/>
      <c r="I60" s="367"/>
      <c r="J60" s="368">
        <f>J116</f>
        <v>125200</v>
      </c>
      <c r="K60" s="369"/>
    </row>
    <row r="61" spans="2:39" s="370" customFormat="1" ht="19.899999999999999" hidden="1" customHeight="1" x14ac:dyDescent="0.25">
      <c r="B61" s="364"/>
      <c r="C61" s="365"/>
      <c r="D61" s="366" t="s">
        <v>92</v>
      </c>
      <c r="E61" s="367"/>
      <c r="F61" s="367"/>
      <c r="G61" s="367"/>
      <c r="H61" s="367"/>
      <c r="I61" s="367"/>
      <c r="J61" s="368">
        <f>J133</f>
        <v>0</v>
      </c>
      <c r="K61" s="369"/>
    </row>
    <row r="62" spans="2:39" s="370" customFormat="1" ht="19.899999999999999" hidden="1" customHeight="1" x14ac:dyDescent="0.25">
      <c r="B62" s="364"/>
      <c r="C62" s="365"/>
      <c r="D62" s="366" t="s">
        <v>93</v>
      </c>
      <c r="E62" s="367"/>
      <c r="F62" s="367"/>
      <c r="G62" s="367"/>
      <c r="H62" s="367"/>
      <c r="I62" s="367"/>
      <c r="J62" s="368">
        <f>J153</f>
        <v>0</v>
      </c>
      <c r="K62" s="369"/>
    </row>
    <row r="63" spans="2:39" s="363" customFormat="1" ht="24.95" customHeight="1" x14ac:dyDescent="0.25">
      <c r="B63" s="357"/>
      <c r="C63" s="358"/>
      <c r="D63" s="359" t="s">
        <v>94</v>
      </c>
      <c r="E63" s="360"/>
      <c r="F63" s="360"/>
      <c r="G63" s="360"/>
      <c r="H63" s="360"/>
      <c r="I63" s="360"/>
      <c r="J63" s="361">
        <f>J166</f>
        <v>3000</v>
      </c>
      <c r="K63" s="362"/>
    </row>
    <row r="64" spans="2:39" s="370" customFormat="1" ht="19.899999999999999" customHeight="1" x14ac:dyDescent="0.25">
      <c r="B64" s="364"/>
      <c r="C64" s="365"/>
      <c r="D64" s="366" t="s">
        <v>96</v>
      </c>
      <c r="E64" s="367"/>
      <c r="F64" s="367"/>
      <c r="G64" s="367"/>
      <c r="H64" s="367"/>
      <c r="I64" s="367"/>
      <c r="J64" s="368">
        <f>J167</f>
        <v>3000</v>
      </c>
      <c r="K64" s="369"/>
    </row>
    <row r="65" spans="2:12" s="370" customFormat="1" ht="20.25" hidden="1" customHeight="1" x14ac:dyDescent="0.25">
      <c r="B65" s="364"/>
      <c r="C65" s="365"/>
      <c r="D65" s="366" t="s">
        <v>97</v>
      </c>
      <c r="E65" s="367"/>
      <c r="F65" s="367"/>
      <c r="G65" s="367"/>
      <c r="H65" s="367"/>
      <c r="I65" s="367"/>
      <c r="J65" s="368">
        <f>J175</f>
        <v>0</v>
      </c>
      <c r="K65" s="369"/>
    </row>
    <row r="66" spans="2:12" s="363" customFormat="1" ht="24.95" hidden="1" customHeight="1" x14ac:dyDescent="0.25">
      <c r="B66" s="357"/>
      <c r="C66" s="358"/>
      <c r="D66" s="359" t="s">
        <v>98</v>
      </c>
      <c r="E66" s="360"/>
      <c r="F66" s="360"/>
      <c r="G66" s="360"/>
      <c r="H66" s="360"/>
      <c r="I66" s="360"/>
      <c r="J66" s="361">
        <f>J180</f>
        <v>0</v>
      </c>
      <c r="K66" s="362"/>
    </row>
    <row r="67" spans="2:12" s="370" customFormat="1" ht="19.899999999999999" hidden="1" customHeight="1" x14ac:dyDescent="0.25">
      <c r="B67" s="364"/>
      <c r="C67" s="365"/>
      <c r="D67" s="366" t="s">
        <v>99</v>
      </c>
      <c r="E67" s="367"/>
      <c r="F67" s="367"/>
      <c r="G67" s="367"/>
      <c r="H67" s="367"/>
      <c r="I67" s="367"/>
      <c r="J67" s="368">
        <f>J181</f>
        <v>0</v>
      </c>
      <c r="K67" s="369"/>
    </row>
    <row r="68" spans="2:12" s="370" customFormat="1" ht="19.899999999999999" hidden="1" customHeight="1" x14ac:dyDescent="0.25">
      <c r="B68" s="364"/>
      <c r="C68" s="365"/>
      <c r="D68" s="366" t="s">
        <v>100</v>
      </c>
      <c r="E68" s="367"/>
      <c r="F68" s="367"/>
      <c r="G68" s="367"/>
      <c r="H68" s="367"/>
      <c r="I68" s="367"/>
      <c r="J68" s="368">
        <f>J190</f>
        <v>0</v>
      </c>
      <c r="K68" s="369"/>
    </row>
    <row r="69" spans="2:12" s="370" customFormat="1" ht="19.899999999999999" hidden="1" customHeight="1" x14ac:dyDescent="0.25">
      <c r="B69" s="364"/>
      <c r="C69" s="365"/>
      <c r="D69" s="366" t="s">
        <v>101</v>
      </c>
      <c r="E69" s="367"/>
      <c r="F69" s="367"/>
      <c r="G69" s="367"/>
      <c r="H69" s="367"/>
      <c r="I69" s="367"/>
      <c r="J69" s="368">
        <f>J193</f>
        <v>0</v>
      </c>
      <c r="K69" s="369"/>
    </row>
    <row r="70" spans="2:12" s="370" customFormat="1" ht="19.899999999999999" hidden="1" customHeight="1" x14ac:dyDescent="0.25">
      <c r="B70" s="364"/>
      <c r="C70" s="365"/>
      <c r="D70" s="366" t="s">
        <v>102</v>
      </c>
      <c r="E70" s="367"/>
      <c r="F70" s="367"/>
      <c r="G70" s="367"/>
      <c r="H70" s="367"/>
      <c r="I70" s="367"/>
      <c r="J70" s="368">
        <f>J198</f>
        <v>0</v>
      </c>
      <c r="K70" s="369"/>
    </row>
    <row r="71" spans="2:12" s="259" customFormat="1" ht="21.75" customHeight="1" x14ac:dyDescent="0.25">
      <c r="B71" s="257"/>
      <c r="C71" s="327"/>
      <c r="D71" s="327"/>
      <c r="E71" s="327"/>
      <c r="F71" s="327"/>
      <c r="G71" s="327"/>
      <c r="H71" s="327"/>
      <c r="I71" s="327"/>
      <c r="J71" s="327"/>
      <c r="K71" s="328"/>
    </row>
    <row r="72" spans="2:12" s="259" customFormat="1" ht="6.95" customHeight="1" x14ac:dyDescent="0.25">
      <c r="B72" s="311"/>
      <c r="C72" s="312"/>
      <c r="D72" s="312"/>
      <c r="E72" s="312"/>
      <c r="F72" s="312"/>
      <c r="G72" s="312"/>
      <c r="H72" s="312"/>
      <c r="I72" s="312"/>
      <c r="J72" s="312"/>
      <c r="K72" s="351"/>
    </row>
    <row r="76" spans="2:12" s="259" customFormat="1" ht="6.95" customHeight="1" x14ac:dyDescent="0.25">
      <c r="B76" s="255"/>
      <c r="C76" s="256"/>
      <c r="D76" s="256"/>
      <c r="E76" s="256"/>
      <c r="F76" s="256"/>
      <c r="G76" s="256"/>
      <c r="H76" s="256"/>
      <c r="I76" s="256"/>
      <c r="J76" s="256"/>
      <c r="K76" s="256"/>
      <c r="L76" s="257"/>
    </row>
    <row r="77" spans="2:12" s="259" customFormat="1" ht="36.950000000000003" customHeight="1" x14ac:dyDescent="0.25">
      <c r="B77" s="257"/>
      <c r="C77" s="258" t="s">
        <v>103</v>
      </c>
      <c r="L77" s="257"/>
    </row>
    <row r="78" spans="2:12" s="259" customFormat="1" ht="6.95" customHeight="1" x14ac:dyDescent="0.25">
      <c r="B78" s="257"/>
      <c r="L78" s="257"/>
    </row>
    <row r="79" spans="2:12" s="259" customFormat="1" ht="14.45" customHeight="1" x14ac:dyDescent="0.25">
      <c r="B79" s="257"/>
      <c r="C79" s="260" t="s">
        <v>15</v>
      </c>
      <c r="L79" s="257"/>
    </row>
    <row r="80" spans="2:12" s="259" customFormat="1" ht="22.5" customHeight="1" x14ac:dyDescent="0.25">
      <c r="B80" s="257"/>
      <c r="E80" s="456" t="str">
        <f>E7</f>
        <v>ZOO - Pavilon šelem</v>
      </c>
      <c r="F80" s="448"/>
      <c r="G80" s="448"/>
      <c r="H80" s="448"/>
      <c r="L80" s="257"/>
    </row>
    <row r="81" spans="2:57" s="259" customFormat="1" ht="14.45" customHeight="1" x14ac:dyDescent="0.25">
      <c r="B81" s="257"/>
      <c r="C81" s="260" t="s">
        <v>82</v>
      </c>
      <c r="L81" s="257"/>
    </row>
    <row r="82" spans="2:57" s="259" customFormat="1" ht="23.25" customHeight="1" x14ac:dyDescent="0.25">
      <c r="B82" s="257"/>
      <c r="E82" s="447" t="str">
        <f>E9</f>
        <v>02 - Pavilon psovitých šelem - nezpůsobilé výdaje</v>
      </c>
      <c r="F82" s="448"/>
      <c r="G82" s="448"/>
      <c r="H82" s="448"/>
      <c r="L82" s="257"/>
    </row>
    <row r="83" spans="2:57" s="259" customFormat="1" ht="6.95" customHeight="1" x14ac:dyDescent="0.25">
      <c r="B83" s="257"/>
      <c r="L83" s="257"/>
    </row>
    <row r="84" spans="2:57" s="259" customFormat="1" ht="18" customHeight="1" x14ac:dyDescent="0.25">
      <c r="B84" s="257"/>
      <c r="C84" s="260" t="s">
        <v>20</v>
      </c>
      <c r="F84" s="261" t="str">
        <f>F12</f>
        <v>Dvůr Králové nad Labem</v>
      </c>
      <c r="I84" s="260" t="s">
        <v>22</v>
      </c>
      <c r="J84" s="262">
        <f>IF(J12="","",J12)</f>
        <v>42517</v>
      </c>
      <c r="L84" s="257"/>
    </row>
    <row r="85" spans="2:57" s="259" customFormat="1" ht="6.95" customHeight="1" x14ac:dyDescent="0.25">
      <c r="B85" s="257"/>
      <c r="L85" s="257"/>
    </row>
    <row r="86" spans="2:57" s="259" customFormat="1" ht="15" x14ac:dyDescent="0.25">
      <c r="B86" s="257"/>
      <c r="C86" s="260" t="s">
        <v>25</v>
      </c>
      <c r="F86" s="261" t="str">
        <f>E15</f>
        <v xml:space="preserve"> </v>
      </c>
      <c r="I86" s="260" t="s">
        <v>30</v>
      </c>
      <c r="J86" s="261" t="str">
        <f>E21</f>
        <v>Ing.Ivan Šír, projektování dopravních staveb, a.s.</v>
      </c>
      <c r="L86" s="257"/>
    </row>
    <row r="87" spans="2:57" s="259" customFormat="1" ht="14.45" customHeight="1" x14ac:dyDescent="0.25">
      <c r="B87" s="257"/>
      <c r="C87" s="260" t="s">
        <v>29</v>
      </c>
      <c r="F87" s="261" t="str">
        <f>IF(E18="","",E18)</f>
        <v xml:space="preserve"> </v>
      </c>
      <c r="L87" s="257"/>
    </row>
    <row r="88" spans="2:57" s="259" customFormat="1" ht="10.35" customHeight="1" x14ac:dyDescent="0.25">
      <c r="B88" s="257"/>
      <c r="L88" s="257"/>
    </row>
    <row r="89" spans="2:57" s="371" customFormat="1" ht="29.25" customHeight="1" x14ac:dyDescent="0.25">
      <c r="B89" s="263"/>
      <c r="C89" s="264" t="s">
        <v>104</v>
      </c>
      <c r="D89" s="265" t="s">
        <v>53</v>
      </c>
      <c r="E89" s="265" t="s">
        <v>49</v>
      </c>
      <c r="F89" s="265" t="s">
        <v>105</v>
      </c>
      <c r="G89" s="265" t="s">
        <v>106</v>
      </c>
      <c r="H89" s="265" t="s">
        <v>107</v>
      </c>
      <c r="I89" s="266" t="s">
        <v>108</v>
      </c>
      <c r="J89" s="265" t="s">
        <v>85</v>
      </c>
      <c r="K89" s="267" t="s">
        <v>109</v>
      </c>
      <c r="L89" s="263"/>
    </row>
    <row r="90" spans="2:57" s="259" customFormat="1" ht="29.25" customHeight="1" x14ac:dyDescent="0.35">
      <c r="B90" s="257"/>
      <c r="C90" s="268" t="s">
        <v>86</v>
      </c>
      <c r="J90" s="269">
        <f>J91+J166</f>
        <v>128200</v>
      </c>
      <c r="L90" s="257"/>
      <c r="AL90" s="318" t="s">
        <v>67</v>
      </c>
      <c r="AM90" s="318" t="s">
        <v>87</v>
      </c>
      <c r="BC90" s="372">
        <f>BC91+BC166+BC180</f>
        <v>103000</v>
      </c>
    </row>
    <row r="91" spans="2:57" s="271" customFormat="1" ht="37.35" customHeight="1" x14ac:dyDescent="0.35">
      <c r="B91" s="270"/>
      <c r="D91" s="272" t="s">
        <v>67</v>
      </c>
      <c r="E91" s="273" t="s">
        <v>117</v>
      </c>
      <c r="F91" s="273" t="s">
        <v>118</v>
      </c>
      <c r="J91" s="274">
        <f>J116</f>
        <v>125200</v>
      </c>
      <c r="L91" s="270"/>
      <c r="AJ91" s="272" t="s">
        <v>19</v>
      </c>
      <c r="AL91" s="373" t="s">
        <v>67</v>
      </c>
      <c r="AM91" s="373" t="s">
        <v>68</v>
      </c>
      <c r="AQ91" s="272" t="s">
        <v>119</v>
      </c>
      <c r="BC91" s="374">
        <f>BC92+BC103+BC116+BC133+BC153</f>
        <v>100000</v>
      </c>
    </row>
    <row r="92" spans="2:57" s="271" customFormat="1" ht="19.899999999999999" hidden="1" customHeight="1" x14ac:dyDescent="0.3">
      <c r="B92" s="270"/>
      <c r="D92" s="275" t="s">
        <v>67</v>
      </c>
      <c r="E92" s="276" t="s">
        <v>19</v>
      </c>
      <c r="F92" s="276" t="s">
        <v>120</v>
      </c>
      <c r="J92" s="277">
        <f>BC92</f>
        <v>0</v>
      </c>
      <c r="L92" s="270"/>
      <c r="AJ92" s="272" t="s">
        <v>19</v>
      </c>
      <c r="AL92" s="373" t="s">
        <v>67</v>
      </c>
      <c r="AM92" s="373" t="s">
        <v>19</v>
      </c>
      <c r="AQ92" s="272" t="s">
        <v>119</v>
      </c>
      <c r="BC92" s="374">
        <f>SUM(BC93:BC102)</f>
        <v>0</v>
      </c>
    </row>
    <row r="93" spans="2:57" s="259" customFormat="1" ht="22.5" hidden="1" customHeight="1" x14ac:dyDescent="0.25">
      <c r="B93" s="257"/>
      <c r="C93" s="278" t="s">
        <v>19</v>
      </c>
      <c r="D93" s="278" t="s">
        <v>121</v>
      </c>
      <c r="E93" s="279" t="s">
        <v>266</v>
      </c>
      <c r="F93" s="280" t="s">
        <v>267</v>
      </c>
      <c r="G93" s="281" t="s">
        <v>128</v>
      </c>
      <c r="H93" s="282">
        <v>13.212999999999999</v>
      </c>
      <c r="I93" s="284">
        <v>0</v>
      </c>
      <c r="J93" s="284">
        <f>ROUND(I93*H93,2)</f>
        <v>0</v>
      </c>
      <c r="K93" s="280" t="s">
        <v>123</v>
      </c>
      <c r="L93" s="257"/>
      <c r="AJ93" s="318" t="s">
        <v>124</v>
      </c>
      <c r="AL93" s="318" t="s">
        <v>121</v>
      </c>
      <c r="AM93" s="318" t="s">
        <v>74</v>
      </c>
      <c r="AQ93" s="318" t="s">
        <v>119</v>
      </c>
      <c r="AW93" s="375" t="e">
        <f>IF(#REF!="základní",J93,0)</f>
        <v>#REF!</v>
      </c>
      <c r="AX93" s="375" t="e">
        <f>IF(#REF!="snížená",J93,0)</f>
        <v>#REF!</v>
      </c>
      <c r="AY93" s="375" t="e">
        <f>IF(#REF!="zákl. přenesená",J93,0)</f>
        <v>#REF!</v>
      </c>
      <c r="AZ93" s="375" t="e">
        <f>IF(#REF!="sníž. přenesená",J93,0)</f>
        <v>#REF!</v>
      </c>
      <c r="BA93" s="375" t="e">
        <f>IF(#REF!="nulová",J93,0)</f>
        <v>#REF!</v>
      </c>
      <c r="BB93" s="318" t="s">
        <v>19</v>
      </c>
      <c r="BC93" s="375">
        <f>ROUND(I93*H93,2)</f>
        <v>0</v>
      </c>
      <c r="BD93" s="318" t="s">
        <v>124</v>
      </c>
      <c r="BE93" s="318" t="s">
        <v>268</v>
      </c>
    </row>
    <row r="94" spans="2:57" s="259" customFormat="1" ht="30" hidden="1" customHeight="1" x14ac:dyDescent="0.25">
      <c r="B94" s="257"/>
      <c r="D94" s="289" t="s">
        <v>125</v>
      </c>
      <c r="F94" s="252" t="s">
        <v>269</v>
      </c>
      <c r="L94" s="257"/>
      <c r="AL94" s="318" t="s">
        <v>125</v>
      </c>
      <c r="AM94" s="318" t="s">
        <v>74</v>
      </c>
    </row>
    <row r="95" spans="2:57" s="259" customFormat="1" ht="30" hidden="1" customHeight="1" x14ac:dyDescent="0.25">
      <c r="B95" s="257"/>
      <c r="D95" s="289" t="s">
        <v>131</v>
      </c>
      <c r="F95" s="250" t="s">
        <v>270</v>
      </c>
      <c r="L95" s="257"/>
      <c r="AL95" s="318" t="s">
        <v>131</v>
      </c>
      <c r="AM95" s="318" t="s">
        <v>74</v>
      </c>
    </row>
    <row r="96" spans="2:57" s="288" customFormat="1" ht="22.5" hidden="1" customHeight="1" x14ac:dyDescent="0.25">
      <c r="B96" s="287"/>
      <c r="D96" s="289" t="s">
        <v>129</v>
      </c>
      <c r="E96" s="290" t="s">
        <v>3</v>
      </c>
      <c r="F96" s="291" t="s">
        <v>271</v>
      </c>
      <c r="H96" s="292">
        <v>25.757000000000001</v>
      </c>
      <c r="L96" s="287"/>
      <c r="AL96" s="290" t="s">
        <v>129</v>
      </c>
      <c r="AM96" s="290" t="s">
        <v>74</v>
      </c>
      <c r="AN96" s="288" t="s">
        <v>74</v>
      </c>
      <c r="AO96" s="288" t="s">
        <v>32</v>
      </c>
      <c r="AP96" s="288" t="s">
        <v>68</v>
      </c>
      <c r="AQ96" s="290" t="s">
        <v>119</v>
      </c>
    </row>
    <row r="97" spans="2:57" s="288" customFormat="1" ht="22.5" hidden="1" customHeight="1" x14ac:dyDescent="0.25">
      <c r="B97" s="287"/>
      <c r="D97" s="289" t="s">
        <v>129</v>
      </c>
      <c r="E97" s="290" t="s">
        <v>3</v>
      </c>
      <c r="F97" s="291" t="s">
        <v>272</v>
      </c>
      <c r="H97" s="292">
        <v>0.66900000000000004</v>
      </c>
      <c r="L97" s="287"/>
      <c r="AL97" s="290" t="s">
        <v>129</v>
      </c>
      <c r="AM97" s="290" t="s">
        <v>74</v>
      </c>
      <c r="AN97" s="288" t="s">
        <v>74</v>
      </c>
      <c r="AO97" s="288" t="s">
        <v>32</v>
      </c>
      <c r="AP97" s="288" t="s">
        <v>68</v>
      </c>
      <c r="AQ97" s="290" t="s">
        <v>119</v>
      </c>
    </row>
    <row r="98" spans="2:57" s="294" customFormat="1" ht="22.5" hidden="1" customHeight="1" x14ac:dyDescent="0.25">
      <c r="B98" s="293"/>
      <c r="D98" s="289" t="s">
        <v>129</v>
      </c>
      <c r="E98" s="301" t="s">
        <v>3</v>
      </c>
      <c r="F98" s="302" t="s">
        <v>137</v>
      </c>
      <c r="H98" s="303">
        <v>26.425999999999998</v>
      </c>
      <c r="L98" s="293"/>
      <c r="AL98" s="301" t="s">
        <v>129</v>
      </c>
      <c r="AM98" s="301" t="s">
        <v>74</v>
      </c>
      <c r="AN98" s="294" t="s">
        <v>124</v>
      </c>
      <c r="AO98" s="294" t="s">
        <v>32</v>
      </c>
      <c r="AP98" s="294" t="s">
        <v>19</v>
      </c>
      <c r="AQ98" s="301" t="s">
        <v>119</v>
      </c>
    </row>
    <row r="99" spans="2:57" s="288" customFormat="1" ht="22.5" hidden="1" customHeight="1" x14ac:dyDescent="0.25">
      <c r="B99" s="287"/>
      <c r="D99" s="285" t="s">
        <v>129</v>
      </c>
      <c r="F99" s="299" t="s">
        <v>273</v>
      </c>
      <c r="H99" s="300">
        <v>13.212999999999999</v>
      </c>
      <c r="L99" s="287"/>
      <c r="AL99" s="290" t="s">
        <v>129</v>
      </c>
      <c r="AM99" s="290" t="s">
        <v>74</v>
      </c>
      <c r="AN99" s="288" t="s">
        <v>74</v>
      </c>
      <c r="AO99" s="288" t="s">
        <v>4</v>
      </c>
      <c r="AP99" s="288" t="s">
        <v>19</v>
      </c>
      <c r="AQ99" s="290" t="s">
        <v>119</v>
      </c>
    </row>
    <row r="100" spans="2:57" s="259" customFormat="1" ht="22.5" hidden="1" customHeight="1" x14ac:dyDescent="0.25">
      <c r="B100" s="257"/>
      <c r="C100" s="278" t="s">
        <v>74</v>
      </c>
      <c r="D100" s="278" t="s">
        <v>121</v>
      </c>
      <c r="E100" s="279" t="s">
        <v>274</v>
      </c>
      <c r="F100" s="280" t="s">
        <v>275</v>
      </c>
      <c r="G100" s="281" t="s">
        <v>139</v>
      </c>
      <c r="H100" s="282">
        <v>150</v>
      </c>
      <c r="I100" s="284">
        <v>0</v>
      </c>
      <c r="J100" s="284">
        <f>ROUND(I100*H100,2)</f>
        <v>0</v>
      </c>
      <c r="K100" s="280" t="s">
        <v>123</v>
      </c>
      <c r="L100" s="257"/>
      <c r="AJ100" s="318" t="s">
        <v>124</v>
      </c>
      <c r="AL100" s="318" t="s">
        <v>121</v>
      </c>
      <c r="AM100" s="318" t="s">
        <v>74</v>
      </c>
      <c r="AQ100" s="318" t="s">
        <v>119</v>
      </c>
      <c r="AW100" s="375" t="e">
        <f>IF(#REF!="základní",J100,0)</f>
        <v>#REF!</v>
      </c>
      <c r="AX100" s="375" t="e">
        <f>IF(#REF!="snížená",J100,0)</f>
        <v>#REF!</v>
      </c>
      <c r="AY100" s="375" t="e">
        <f>IF(#REF!="zákl. přenesená",J100,0)</f>
        <v>#REF!</v>
      </c>
      <c r="AZ100" s="375" t="e">
        <f>IF(#REF!="sníž. přenesená",J100,0)</f>
        <v>#REF!</v>
      </c>
      <c r="BA100" s="375" t="e">
        <f>IF(#REF!="nulová",J100,0)</f>
        <v>#REF!</v>
      </c>
      <c r="BB100" s="318" t="s">
        <v>19</v>
      </c>
      <c r="BC100" s="375">
        <f>ROUND(I100*H100,2)</f>
        <v>0</v>
      </c>
      <c r="BD100" s="318" t="s">
        <v>124</v>
      </c>
      <c r="BE100" s="318" t="s">
        <v>276</v>
      </c>
    </row>
    <row r="101" spans="2:57" s="259" customFormat="1" ht="30" hidden="1" customHeight="1" x14ac:dyDescent="0.25">
      <c r="B101" s="257"/>
      <c r="D101" s="289" t="s">
        <v>125</v>
      </c>
      <c r="F101" s="252" t="s">
        <v>277</v>
      </c>
      <c r="L101" s="257"/>
      <c r="AL101" s="318" t="s">
        <v>125</v>
      </c>
      <c r="AM101" s="318" t="s">
        <v>74</v>
      </c>
    </row>
    <row r="102" spans="2:57" s="259" customFormat="1" ht="30" hidden="1" customHeight="1" x14ac:dyDescent="0.25">
      <c r="B102" s="257"/>
      <c r="D102" s="289" t="s">
        <v>131</v>
      </c>
      <c r="F102" s="250" t="s">
        <v>278</v>
      </c>
      <c r="L102" s="257"/>
      <c r="AL102" s="318" t="s">
        <v>131</v>
      </c>
      <c r="AM102" s="318" t="s">
        <v>74</v>
      </c>
    </row>
    <row r="103" spans="2:57" s="271" customFormat="1" ht="29.85" hidden="1" customHeight="1" x14ac:dyDescent="0.3">
      <c r="B103" s="270"/>
      <c r="D103" s="275" t="s">
        <v>67</v>
      </c>
      <c r="E103" s="276" t="s">
        <v>74</v>
      </c>
      <c r="F103" s="276" t="s">
        <v>126</v>
      </c>
      <c r="J103" s="277">
        <f>BC103</f>
        <v>0</v>
      </c>
      <c r="L103" s="270"/>
      <c r="AJ103" s="272" t="s">
        <v>19</v>
      </c>
      <c r="AL103" s="373" t="s">
        <v>67</v>
      </c>
      <c r="AM103" s="373" t="s">
        <v>19</v>
      </c>
      <c r="AQ103" s="272" t="s">
        <v>119</v>
      </c>
      <c r="BC103" s="374">
        <f>SUM(BC104:BC115)</f>
        <v>0</v>
      </c>
    </row>
    <row r="104" spans="2:57" s="259" customFormat="1" ht="22.5" hidden="1" customHeight="1" x14ac:dyDescent="0.25">
      <c r="B104" s="257"/>
      <c r="C104" s="278" t="s">
        <v>127</v>
      </c>
      <c r="D104" s="278" t="s">
        <v>121</v>
      </c>
      <c r="E104" s="279" t="s">
        <v>279</v>
      </c>
      <c r="F104" s="280" t="s">
        <v>280</v>
      </c>
      <c r="G104" s="281" t="s">
        <v>128</v>
      </c>
      <c r="H104" s="282">
        <v>33.031999999999996</v>
      </c>
      <c r="I104" s="284">
        <v>0</v>
      </c>
      <c r="J104" s="284">
        <f>ROUND(I104*H104,2)</f>
        <v>0</v>
      </c>
      <c r="K104" s="280" t="s">
        <v>123</v>
      </c>
      <c r="L104" s="257"/>
      <c r="AJ104" s="318" t="s">
        <v>124</v>
      </c>
      <c r="AL104" s="318" t="s">
        <v>121</v>
      </c>
      <c r="AM104" s="318" t="s">
        <v>74</v>
      </c>
      <c r="AQ104" s="318" t="s">
        <v>119</v>
      </c>
      <c r="AW104" s="375" t="e">
        <f>IF(#REF!="základní",J104,0)</f>
        <v>#REF!</v>
      </c>
      <c r="AX104" s="375" t="e">
        <f>IF(#REF!="snížená",J104,0)</f>
        <v>#REF!</v>
      </c>
      <c r="AY104" s="375" t="e">
        <f>IF(#REF!="zákl. přenesená",J104,0)</f>
        <v>#REF!</v>
      </c>
      <c r="AZ104" s="375" t="e">
        <f>IF(#REF!="sníž. přenesená",J104,0)</f>
        <v>#REF!</v>
      </c>
      <c r="BA104" s="375" t="e">
        <f>IF(#REF!="nulová",J104,0)</f>
        <v>#REF!</v>
      </c>
      <c r="BB104" s="318" t="s">
        <v>19</v>
      </c>
      <c r="BC104" s="375">
        <f>ROUND(I104*H104,2)</f>
        <v>0</v>
      </c>
      <c r="BD104" s="318" t="s">
        <v>124</v>
      </c>
      <c r="BE104" s="318" t="s">
        <v>281</v>
      </c>
    </row>
    <row r="105" spans="2:57" s="259" customFormat="1" ht="22.5" hidden="1" customHeight="1" x14ac:dyDescent="0.25">
      <c r="B105" s="257"/>
      <c r="D105" s="289" t="s">
        <v>125</v>
      </c>
      <c r="F105" s="252" t="s">
        <v>282</v>
      </c>
      <c r="L105" s="257"/>
      <c r="AL105" s="318" t="s">
        <v>125</v>
      </c>
      <c r="AM105" s="318" t="s">
        <v>74</v>
      </c>
    </row>
    <row r="106" spans="2:57" s="288" customFormat="1" ht="22.5" hidden="1" customHeight="1" x14ac:dyDescent="0.25">
      <c r="B106" s="287"/>
      <c r="D106" s="289" t="s">
        <v>129</v>
      </c>
      <c r="E106" s="290" t="s">
        <v>3</v>
      </c>
      <c r="F106" s="291" t="s">
        <v>283</v>
      </c>
      <c r="H106" s="292">
        <v>32.195999999999998</v>
      </c>
      <c r="L106" s="287"/>
      <c r="AL106" s="290" t="s">
        <v>129</v>
      </c>
      <c r="AM106" s="290" t="s">
        <v>74</v>
      </c>
      <c r="AN106" s="288" t="s">
        <v>74</v>
      </c>
      <c r="AO106" s="288" t="s">
        <v>32</v>
      </c>
      <c r="AP106" s="288" t="s">
        <v>68</v>
      </c>
      <c r="AQ106" s="290" t="s">
        <v>119</v>
      </c>
    </row>
    <row r="107" spans="2:57" s="288" customFormat="1" ht="22.5" hidden="1" customHeight="1" x14ac:dyDescent="0.25">
      <c r="B107" s="287"/>
      <c r="D107" s="289" t="s">
        <v>129</v>
      </c>
      <c r="E107" s="290" t="s">
        <v>3</v>
      </c>
      <c r="F107" s="291" t="s">
        <v>284</v>
      </c>
      <c r="H107" s="292">
        <v>0.83599999999999997</v>
      </c>
      <c r="L107" s="287"/>
      <c r="AL107" s="290" t="s">
        <v>129</v>
      </c>
      <c r="AM107" s="290" t="s">
        <v>74</v>
      </c>
      <c r="AN107" s="288" t="s">
        <v>74</v>
      </c>
      <c r="AO107" s="288" t="s">
        <v>32</v>
      </c>
      <c r="AP107" s="288" t="s">
        <v>68</v>
      </c>
      <c r="AQ107" s="290" t="s">
        <v>119</v>
      </c>
    </row>
    <row r="108" spans="2:57" s="294" customFormat="1" ht="22.5" hidden="1" customHeight="1" x14ac:dyDescent="0.25">
      <c r="B108" s="293"/>
      <c r="D108" s="285" t="s">
        <v>129</v>
      </c>
      <c r="E108" s="295" t="s">
        <v>3</v>
      </c>
      <c r="F108" s="296" t="s">
        <v>137</v>
      </c>
      <c r="H108" s="297">
        <v>33.031999999999996</v>
      </c>
      <c r="L108" s="293"/>
      <c r="AL108" s="301" t="s">
        <v>129</v>
      </c>
      <c r="AM108" s="301" t="s">
        <v>74</v>
      </c>
      <c r="AN108" s="294" t="s">
        <v>124</v>
      </c>
      <c r="AO108" s="294" t="s">
        <v>32</v>
      </c>
      <c r="AP108" s="294" t="s">
        <v>19</v>
      </c>
      <c r="AQ108" s="301" t="s">
        <v>119</v>
      </c>
    </row>
    <row r="109" spans="2:57" s="259" customFormat="1" ht="22.5" hidden="1" customHeight="1" x14ac:dyDescent="0.25">
      <c r="B109" s="257"/>
      <c r="C109" s="278" t="s">
        <v>124</v>
      </c>
      <c r="D109" s="278" t="s">
        <v>121</v>
      </c>
      <c r="E109" s="279" t="s">
        <v>285</v>
      </c>
      <c r="F109" s="280" t="s">
        <v>286</v>
      </c>
      <c r="G109" s="281" t="s">
        <v>139</v>
      </c>
      <c r="H109" s="282">
        <v>82.58</v>
      </c>
      <c r="I109" s="284">
        <v>0</v>
      </c>
      <c r="J109" s="284">
        <f>ROUND(I109*H109,2)</f>
        <v>0</v>
      </c>
      <c r="K109" s="280" t="s">
        <v>123</v>
      </c>
      <c r="L109" s="257"/>
      <c r="AJ109" s="318" t="s">
        <v>124</v>
      </c>
      <c r="AL109" s="318" t="s">
        <v>121</v>
      </c>
      <c r="AM109" s="318" t="s">
        <v>74</v>
      </c>
      <c r="AQ109" s="318" t="s">
        <v>119</v>
      </c>
      <c r="AW109" s="375" t="e">
        <f>IF(#REF!="základní",J109,0)</f>
        <v>#REF!</v>
      </c>
      <c r="AX109" s="375" t="e">
        <f>IF(#REF!="snížená",J109,0)</f>
        <v>#REF!</v>
      </c>
      <c r="AY109" s="375" t="e">
        <f>IF(#REF!="zákl. přenesená",J109,0)</f>
        <v>#REF!</v>
      </c>
      <c r="AZ109" s="375" t="e">
        <f>IF(#REF!="sníž. přenesená",J109,0)</f>
        <v>#REF!</v>
      </c>
      <c r="BA109" s="375" t="e">
        <f>IF(#REF!="nulová",J109,0)</f>
        <v>#REF!</v>
      </c>
      <c r="BB109" s="318" t="s">
        <v>19</v>
      </c>
      <c r="BC109" s="375">
        <f>ROUND(I109*H109,2)</f>
        <v>0</v>
      </c>
      <c r="BD109" s="318" t="s">
        <v>124</v>
      </c>
      <c r="BE109" s="318" t="s">
        <v>287</v>
      </c>
    </row>
    <row r="110" spans="2:57" s="259" customFormat="1" ht="22.5" hidden="1" customHeight="1" x14ac:dyDescent="0.25">
      <c r="B110" s="257"/>
      <c r="D110" s="289" t="s">
        <v>125</v>
      </c>
      <c r="F110" s="252" t="s">
        <v>288</v>
      </c>
      <c r="L110" s="257"/>
      <c r="AL110" s="318" t="s">
        <v>125</v>
      </c>
      <c r="AM110" s="318" t="s">
        <v>74</v>
      </c>
    </row>
    <row r="111" spans="2:57" s="288" customFormat="1" ht="22.5" hidden="1" customHeight="1" x14ac:dyDescent="0.25">
      <c r="B111" s="287"/>
      <c r="D111" s="289" t="s">
        <v>129</v>
      </c>
      <c r="E111" s="290" t="s">
        <v>3</v>
      </c>
      <c r="F111" s="291" t="s">
        <v>289</v>
      </c>
      <c r="H111" s="292">
        <v>80.489999999999995</v>
      </c>
      <c r="L111" s="287"/>
      <c r="AL111" s="290" t="s">
        <v>129</v>
      </c>
      <c r="AM111" s="290" t="s">
        <v>74</v>
      </c>
      <c r="AN111" s="288" t="s">
        <v>74</v>
      </c>
      <c r="AO111" s="288" t="s">
        <v>32</v>
      </c>
      <c r="AP111" s="288" t="s">
        <v>68</v>
      </c>
      <c r="AQ111" s="290" t="s">
        <v>119</v>
      </c>
    </row>
    <row r="112" spans="2:57" s="288" customFormat="1" ht="22.5" hidden="1" customHeight="1" x14ac:dyDescent="0.25">
      <c r="B112" s="287"/>
      <c r="D112" s="289" t="s">
        <v>129</v>
      </c>
      <c r="E112" s="290" t="s">
        <v>3</v>
      </c>
      <c r="F112" s="291" t="s">
        <v>290</v>
      </c>
      <c r="H112" s="292">
        <v>2.09</v>
      </c>
      <c r="L112" s="287"/>
      <c r="AL112" s="290" t="s">
        <v>129</v>
      </c>
      <c r="AM112" s="290" t="s">
        <v>74</v>
      </c>
      <c r="AN112" s="288" t="s">
        <v>74</v>
      </c>
      <c r="AO112" s="288" t="s">
        <v>32</v>
      </c>
      <c r="AP112" s="288" t="s">
        <v>68</v>
      </c>
      <c r="AQ112" s="290" t="s">
        <v>119</v>
      </c>
    </row>
    <row r="113" spans="2:57" s="294" customFormat="1" ht="22.5" hidden="1" customHeight="1" x14ac:dyDescent="0.25">
      <c r="B113" s="293"/>
      <c r="D113" s="285" t="s">
        <v>129</v>
      </c>
      <c r="E113" s="295" t="s">
        <v>3</v>
      </c>
      <c r="F113" s="296" t="s">
        <v>137</v>
      </c>
      <c r="H113" s="297">
        <v>82.58</v>
      </c>
      <c r="L113" s="293"/>
      <c r="AL113" s="301" t="s">
        <v>129</v>
      </c>
      <c r="AM113" s="301" t="s">
        <v>74</v>
      </c>
      <c r="AN113" s="294" t="s">
        <v>124</v>
      </c>
      <c r="AO113" s="294" t="s">
        <v>32</v>
      </c>
      <c r="AP113" s="294" t="s">
        <v>19</v>
      </c>
      <c r="AQ113" s="301" t="s">
        <v>119</v>
      </c>
    </row>
    <row r="114" spans="2:57" s="259" customFormat="1" ht="22.5" hidden="1" customHeight="1" x14ac:dyDescent="0.25">
      <c r="B114" s="257"/>
      <c r="C114" s="278" t="s">
        <v>132</v>
      </c>
      <c r="D114" s="278" t="s">
        <v>121</v>
      </c>
      <c r="E114" s="279" t="s">
        <v>291</v>
      </c>
      <c r="F114" s="280" t="s">
        <v>292</v>
      </c>
      <c r="G114" s="281" t="s">
        <v>139</v>
      </c>
      <c r="H114" s="282">
        <v>82.58</v>
      </c>
      <c r="I114" s="284">
        <v>0</v>
      </c>
      <c r="J114" s="284">
        <f>ROUND(I114*H114,2)</f>
        <v>0</v>
      </c>
      <c r="K114" s="280" t="s">
        <v>123</v>
      </c>
      <c r="L114" s="257"/>
      <c r="AJ114" s="318" t="s">
        <v>124</v>
      </c>
      <c r="AL114" s="318" t="s">
        <v>121</v>
      </c>
      <c r="AM114" s="318" t="s">
        <v>74</v>
      </c>
      <c r="AQ114" s="318" t="s">
        <v>119</v>
      </c>
      <c r="AW114" s="375" t="e">
        <f>IF(#REF!="základní",J114,0)</f>
        <v>#REF!</v>
      </c>
      <c r="AX114" s="375" t="e">
        <f>IF(#REF!="snížená",J114,0)</f>
        <v>#REF!</v>
      </c>
      <c r="AY114" s="375" t="e">
        <f>IF(#REF!="zákl. přenesená",J114,0)</f>
        <v>#REF!</v>
      </c>
      <c r="AZ114" s="375" t="e">
        <f>IF(#REF!="sníž. přenesená",J114,0)</f>
        <v>#REF!</v>
      </c>
      <c r="BA114" s="375" t="e">
        <f>IF(#REF!="nulová",J114,0)</f>
        <v>#REF!</v>
      </c>
      <c r="BB114" s="318" t="s">
        <v>19</v>
      </c>
      <c r="BC114" s="375">
        <f>ROUND(I114*H114,2)</f>
        <v>0</v>
      </c>
      <c r="BD114" s="318" t="s">
        <v>124</v>
      </c>
      <c r="BE114" s="318" t="s">
        <v>293</v>
      </c>
    </row>
    <row r="115" spans="2:57" s="259" customFormat="1" ht="22.5" hidden="1" customHeight="1" x14ac:dyDescent="0.25">
      <c r="B115" s="257"/>
      <c r="D115" s="289" t="s">
        <v>125</v>
      </c>
      <c r="F115" s="252" t="s">
        <v>294</v>
      </c>
      <c r="L115" s="257"/>
      <c r="AL115" s="318" t="s">
        <v>125</v>
      </c>
      <c r="AM115" s="318" t="s">
        <v>74</v>
      </c>
    </row>
    <row r="116" spans="2:57" s="271" customFormat="1" ht="29.85" customHeight="1" x14ac:dyDescent="0.3">
      <c r="B116" s="270"/>
      <c r="D116" s="275" t="s">
        <v>67</v>
      </c>
      <c r="E116" s="276" t="s">
        <v>127</v>
      </c>
      <c r="F116" s="276" t="s">
        <v>133</v>
      </c>
      <c r="J116" s="277">
        <f>J119+J121+J124+J128+J131+J164</f>
        <v>125200</v>
      </c>
      <c r="L116" s="270"/>
      <c r="AJ116" s="272" t="s">
        <v>19</v>
      </c>
      <c r="AL116" s="373" t="s">
        <v>67</v>
      </c>
      <c r="AM116" s="373" t="s">
        <v>19</v>
      </c>
      <c r="AQ116" s="272" t="s">
        <v>119</v>
      </c>
      <c r="BC116" s="374">
        <f>SUM(BC117:BC132)</f>
        <v>100000</v>
      </c>
    </row>
    <row r="117" spans="2:57" s="259" customFormat="1" ht="22.5" hidden="1" customHeight="1" x14ac:dyDescent="0.25">
      <c r="B117" s="257"/>
      <c r="C117" s="278" t="s">
        <v>134</v>
      </c>
      <c r="D117" s="278" t="s">
        <v>121</v>
      </c>
      <c r="E117" s="279" t="s">
        <v>295</v>
      </c>
      <c r="F117" s="280" t="s">
        <v>296</v>
      </c>
      <c r="G117" s="281" t="s">
        <v>122</v>
      </c>
      <c r="H117" s="282">
        <v>0.67</v>
      </c>
      <c r="I117" s="284">
        <v>0</v>
      </c>
      <c r="J117" s="284">
        <f>ROUND(I117*H117,2)</f>
        <v>0</v>
      </c>
      <c r="K117" s="280" t="s">
        <v>3</v>
      </c>
      <c r="L117" s="257"/>
      <c r="AJ117" s="318" t="s">
        <v>124</v>
      </c>
      <c r="AL117" s="318" t="s">
        <v>121</v>
      </c>
      <c r="AM117" s="318" t="s">
        <v>74</v>
      </c>
      <c r="AQ117" s="318" t="s">
        <v>119</v>
      </c>
      <c r="AW117" s="375" t="e">
        <f>IF(#REF!="základní",J117,0)</f>
        <v>#REF!</v>
      </c>
      <c r="AX117" s="375" t="e">
        <f>IF(#REF!="snížená",J117,0)</f>
        <v>#REF!</v>
      </c>
      <c r="AY117" s="375" t="e">
        <f>IF(#REF!="zákl. přenesená",J117,0)</f>
        <v>#REF!</v>
      </c>
      <c r="AZ117" s="375" t="e">
        <f>IF(#REF!="sníž. přenesená",J117,0)</f>
        <v>#REF!</v>
      </c>
      <c r="BA117" s="375" t="e">
        <f>IF(#REF!="nulová",J117,0)</f>
        <v>#REF!</v>
      </c>
      <c r="BB117" s="318" t="s">
        <v>19</v>
      </c>
      <c r="BC117" s="375">
        <f>ROUND(I117*H117,2)</f>
        <v>0</v>
      </c>
      <c r="BD117" s="318" t="s">
        <v>124</v>
      </c>
      <c r="BE117" s="318" t="s">
        <v>297</v>
      </c>
    </row>
    <row r="118" spans="2:57" s="259" customFormat="1" ht="22.5" hidden="1" customHeight="1" x14ac:dyDescent="0.25">
      <c r="B118" s="257"/>
      <c r="D118" s="285" t="s">
        <v>125</v>
      </c>
      <c r="F118" s="286" t="s">
        <v>298</v>
      </c>
      <c r="L118" s="257"/>
      <c r="AL118" s="318" t="s">
        <v>125</v>
      </c>
      <c r="AM118" s="318" t="s">
        <v>74</v>
      </c>
    </row>
    <row r="119" spans="2:57" s="259" customFormat="1" ht="22.5" customHeight="1" x14ac:dyDescent="0.25">
      <c r="B119" s="257"/>
      <c r="C119" s="376">
        <v>33</v>
      </c>
      <c r="D119" s="376" t="s">
        <v>121</v>
      </c>
      <c r="E119" s="377" t="s">
        <v>733</v>
      </c>
      <c r="F119" s="248" t="s">
        <v>728</v>
      </c>
      <c r="G119" s="378" t="s">
        <v>156</v>
      </c>
      <c r="H119" s="379">
        <v>2</v>
      </c>
      <c r="I119" s="283">
        <v>3000</v>
      </c>
      <c r="J119" s="380">
        <f>ROUND(I119*H119,2)</f>
        <v>6000</v>
      </c>
      <c r="K119" s="248" t="s">
        <v>123</v>
      </c>
      <c r="L119" s="257"/>
      <c r="AJ119" s="318" t="s">
        <v>124</v>
      </c>
      <c r="AL119" s="318" t="s">
        <v>121</v>
      </c>
      <c r="AM119" s="318" t="s">
        <v>74</v>
      </c>
      <c r="AQ119" s="318" t="s">
        <v>119</v>
      </c>
      <c r="AW119" s="375" t="e">
        <f>IF(#REF!="základní",J119,0)</f>
        <v>#REF!</v>
      </c>
      <c r="AX119" s="375" t="e">
        <f>IF(#REF!="snížená",J119,0)</f>
        <v>#REF!</v>
      </c>
      <c r="AY119" s="375" t="e">
        <f>IF(#REF!="zákl. přenesená",J119,0)</f>
        <v>#REF!</v>
      </c>
      <c r="AZ119" s="375" t="e">
        <f>IF(#REF!="sníž. přenesená",J119,0)</f>
        <v>#REF!</v>
      </c>
      <c r="BA119" s="375" t="e">
        <f>IF(#REF!="nulová",J119,0)</f>
        <v>#REF!</v>
      </c>
      <c r="BB119" s="318" t="s">
        <v>19</v>
      </c>
      <c r="BC119" s="375">
        <f>ROUND(I119*H119,2)</f>
        <v>6000</v>
      </c>
      <c r="BD119" s="318" t="s">
        <v>124</v>
      </c>
      <c r="BE119" s="318" t="s">
        <v>301</v>
      </c>
    </row>
    <row r="120" spans="2:57" s="259" customFormat="1" ht="22.5" customHeight="1" x14ac:dyDescent="0.25">
      <c r="B120" s="257"/>
      <c r="C120" s="381"/>
      <c r="D120" s="382" t="s">
        <v>125</v>
      </c>
      <c r="E120" s="381"/>
      <c r="F120" s="383" t="s">
        <v>729</v>
      </c>
      <c r="G120" s="381"/>
      <c r="H120" s="381"/>
      <c r="I120" s="381"/>
      <c r="J120" s="381"/>
      <c r="K120" s="381"/>
      <c r="L120" s="257"/>
      <c r="AL120" s="318" t="s">
        <v>125</v>
      </c>
      <c r="AM120" s="318" t="s">
        <v>74</v>
      </c>
    </row>
    <row r="121" spans="2:57" s="259" customFormat="1" ht="22.5" customHeight="1" x14ac:dyDescent="0.25">
      <c r="B121" s="257"/>
      <c r="C121" s="384">
        <v>35</v>
      </c>
      <c r="D121" s="384" t="s">
        <v>144</v>
      </c>
      <c r="E121" s="385" t="s">
        <v>734</v>
      </c>
      <c r="F121" s="386" t="s">
        <v>755</v>
      </c>
      <c r="G121" s="387" t="s">
        <v>156</v>
      </c>
      <c r="H121" s="388">
        <v>2</v>
      </c>
      <c r="I121" s="389">
        <v>28500</v>
      </c>
      <c r="J121" s="390">
        <f>ROUND(I121*H121,2)</f>
        <v>57000</v>
      </c>
      <c r="K121" s="386" t="s">
        <v>123</v>
      </c>
      <c r="L121" s="391"/>
      <c r="AJ121" s="318" t="s">
        <v>136</v>
      </c>
      <c r="AL121" s="318" t="s">
        <v>144</v>
      </c>
      <c r="AM121" s="318" t="s">
        <v>74</v>
      </c>
      <c r="AQ121" s="318" t="s">
        <v>119</v>
      </c>
      <c r="AW121" s="375" t="e">
        <f>IF(#REF!="základní",J121,0)</f>
        <v>#REF!</v>
      </c>
      <c r="AX121" s="375" t="e">
        <f>IF(#REF!="snížená",J121,0)</f>
        <v>#REF!</v>
      </c>
      <c r="AY121" s="375" t="e">
        <f>IF(#REF!="zákl. přenesená",J121,0)</f>
        <v>#REF!</v>
      </c>
      <c r="AZ121" s="375" t="e">
        <f>IF(#REF!="sníž. přenesená",J121,0)</f>
        <v>#REF!</v>
      </c>
      <c r="BA121" s="375" t="e">
        <f>IF(#REF!="nulová",J121,0)</f>
        <v>#REF!</v>
      </c>
      <c r="BB121" s="318" t="s">
        <v>19</v>
      </c>
      <c r="BC121" s="375">
        <f>ROUND(I121*H121,2)</f>
        <v>57000</v>
      </c>
      <c r="BD121" s="318" t="s">
        <v>124</v>
      </c>
      <c r="BE121" s="318" t="s">
        <v>305</v>
      </c>
    </row>
    <row r="122" spans="2:57" s="259" customFormat="1" ht="30" customHeight="1" x14ac:dyDescent="0.25">
      <c r="B122" s="257"/>
      <c r="C122" s="381"/>
      <c r="D122" s="392" t="s">
        <v>125</v>
      </c>
      <c r="E122" s="381"/>
      <c r="F122" s="249" t="s">
        <v>756</v>
      </c>
      <c r="G122" s="381"/>
      <c r="H122" s="381"/>
      <c r="I122" s="381"/>
      <c r="J122" s="381"/>
      <c r="K122" s="381"/>
      <c r="L122" s="257"/>
      <c r="AL122" s="318" t="s">
        <v>125</v>
      </c>
      <c r="AM122" s="318" t="s">
        <v>74</v>
      </c>
    </row>
    <row r="123" spans="2:57" s="259" customFormat="1" ht="42" customHeight="1" x14ac:dyDescent="0.25">
      <c r="B123" s="257"/>
      <c r="C123" s="381"/>
      <c r="D123" s="382" t="s">
        <v>131</v>
      </c>
      <c r="E123" s="381"/>
      <c r="F123" s="393" t="s">
        <v>757</v>
      </c>
      <c r="G123" s="381"/>
      <c r="H123" s="381"/>
      <c r="I123" s="381"/>
      <c r="J123" s="381"/>
      <c r="K123" s="381"/>
      <c r="L123" s="257"/>
      <c r="AL123" s="318" t="s">
        <v>131</v>
      </c>
      <c r="AM123" s="318" t="s">
        <v>74</v>
      </c>
    </row>
    <row r="124" spans="2:57" s="259" customFormat="1" ht="22.5" customHeight="1" x14ac:dyDescent="0.25">
      <c r="B124" s="257"/>
      <c r="C124" s="376">
        <v>34</v>
      </c>
      <c r="D124" s="376" t="s">
        <v>121</v>
      </c>
      <c r="E124" s="377" t="s">
        <v>735</v>
      </c>
      <c r="F124" s="248" t="s">
        <v>730</v>
      </c>
      <c r="G124" s="378" t="s">
        <v>156</v>
      </c>
      <c r="H124" s="379">
        <v>2</v>
      </c>
      <c r="I124" s="283">
        <v>3500</v>
      </c>
      <c r="J124" s="380">
        <f>ROUND(I124*H124,2)</f>
        <v>7000</v>
      </c>
      <c r="K124" s="248" t="s">
        <v>123</v>
      </c>
      <c r="L124" s="257"/>
      <c r="AJ124" s="318" t="s">
        <v>124</v>
      </c>
      <c r="AL124" s="318" t="s">
        <v>121</v>
      </c>
      <c r="AM124" s="318" t="s">
        <v>74</v>
      </c>
      <c r="AQ124" s="318" t="s">
        <v>119</v>
      </c>
      <c r="AW124" s="375" t="e">
        <f>IF(#REF!="základní",J124,0)</f>
        <v>#REF!</v>
      </c>
      <c r="AX124" s="375" t="e">
        <f>IF(#REF!="snížená",J124,0)</f>
        <v>#REF!</v>
      </c>
      <c r="AY124" s="375" t="e">
        <f>IF(#REF!="zákl. přenesená",J124,0)</f>
        <v>#REF!</v>
      </c>
      <c r="AZ124" s="375" t="e">
        <f>IF(#REF!="sníž. přenesená",J124,0)</f>
        <v>#REF!</v>
      </c>
      <c r="BA124" s="375" t="e">
        <f>IF(#REF!="nulová",J124,0)</f>
        <v>#REF!</v>
      </c>
      <c r="BB124" s="318" t="s">
        <v>19</v>
      </c>
      <c r="BC124" s="375">
        <f>ROUND(I124*H124,2)</f>
        <v>7000</v>
      </c>
      <c r="BD124" s="318" t="s">
        <v>124</v>
      </c>
      <c r="BE124" s="318" t="s">
        <v>307</v>
      </c>
    </row>
    <row r="125" spans="2:57" s="259" customFormat="1" ht="30" customHeight="1" x14ac:dyDescent="0.25">
      <c r="B125" s="257"/>
      <c r="C125" s="381"/>
      <c r="D125" s="382" t="s">
        <v>125</v>
      </c>
      <c r="E125" s="381"/>
      <c r="F125" s="383" t="s">
        <v>732</v>
      </c>
      <c r="G125" s="381"/>
      <c r="H125" s="381"/>
      <c r="I125" s="381"/>
      <c r="J125" s="381"/>
      <c r="K125" s="381"/>
      <c r="L125" s="257"/>
      <c r="AL125" s="318" t="s">
        <v>125</v>
      </c>
      <c r="AM125" s="318" t="s">
        <v>74</v>
      </c>
    </row>
    <row r="126" spans="2:57" s="259" customFormat="1" ht="42" hidden="1" customHeight="1" x14ac:dyDescent="0.25">
      <c r="B126" s="257"/>
      <c r="C126" s="381"/>
      <c r="D126" s="392" t="s">
        <v>131</v>
      </c>
      <c r="E126" s="381"/>
      <c r="F126" s="247" t="s">
        <v>309</v>
      </c>
      <c r="G126" s="381"/>
      <c r="H126" s="381"/>
      <c r="I126" s="381"/>
      <c r="J126" s="381"/>
      <c r="K126" s="381"/>
      <c r="L126" s="257"/>
      <c r="AL126" s="318" t="s">
        <v>131</v>
      </c>
      <c r="AM126" s="318" t="s">
        <v>74</v>
      </c>
    </row>
    <row r="127" spans="2:57" s="288" customFormat="1" ht="22.5" hidden="1" customHeight="1" x14ac:dyDescent="0.25">
      <c r="B127" s="287"/>
      <c r="C127" s="394"/>
      <c r="D127" s="382" t="s">
        <v>129</v>
      </c>
      <c r="E127" s="395" t="s">
        <v>3</v>
      </c>
      <c r="F127" s="396" t="s">
        <v>310</v>
      </c>
      <c r="G127" s="394"/>
      <c r="H127" s="397">
        <v>160.97999999999999</v>
      </c>
      <c r="I127" s="394"/>
      <c r="J127" s="394"/>
      <c r="K127" s="394"/>
      <c r="L127" s="287"/>
      <c r="AL127" s="290" t="s">
        <v>129</v>
      </c>
      <c r="AM127" s="290" t="s">
        <v>74</v>
      </c>
      <c r="AN127" s="288" t="s">
        <v>74</v>
      </c>
      <c r="AO127" s="288" t="s">
        <v>32</v>
      </c>
      <c r="AP127" s="288" t="s">
        <v>19</v>
      </c>
      <c r="AQ127" s="290" t="s">
        <v>119</v>
      </c>
    </row>
    <row r="128" spans="2:57" s="259" customFormat="1" ht="22.5" customHeight="1" x14ac:dyDescent="0.25">
      <c r="B128" s="257"/>
      <c r="C128" s="376">
        <v>36</v>
      </c>
      <c r="D128" s="376" t="s">
        <v>121</v>
      </c>
      <c r="E128" s="385" t="s">
        <v>736</v>
      </c>
      <c r="F128" s="386" t="s">
        <v>737</v>
      </c>
      <c r="G128" s="378" t="s">
        <v>156</v>
      </c>
      <c r="H128" s="379">
        <v>2</v>
      </c>
      <c r="I128" s="283">
        <v>15000</v>
      </c>
      <c r="J128" s="380">
        <f>ROUND(I128*H128,2)</f>
        <v>30000</v>
      </c>
      <c r="K128" s="248" t="s">
        <v>3</v>
      </c>
      <c r="L128" s="257"/>
      <c r="AJ128" s="318" t="s">
        <v>124</v>
      </c>
      <c r="AL128" s="318" t="s">
        <v>121</v>
      </c>
      <c r="AM128" s="318" t="s">
        <v>74</v>
      </c>
      <c r="AQ128" s="318" t="s">
        <v>119</v>
      </c>
      <c r="AW128" s="375" t="e">
        <f>IF(#REF!="základní",J128,0)</f>
        <v>#REF!</v>
      </c>
      <c r="AX128" s="375" t="e">
        <f>IF(#REF!="snížená",J128,0)</f>
        <v>#REF!</v>
      </c>
      <c r="AY128" s="375" t="e">
        <f>IF(#REF!="zákl. přenesená",J128,0)</f>
        <v>#REF!</v>
      </c>
      <c r="AZ128" s="375" t="e">
        <f>IF(#REF!="sníž. přenesená",J128,0)</f>
        <v>#REF!</v>
      </c>
      <c r="BA128" s="375" t="e">
        <f>IF(#REF!="nulová",J128,0)</f>
        <v>#REF!</v>
      </c>
      <c r="BB128" s="318" t="s">
        <v>19</v>
      </c>
      <c r="BC128" s="375">
        <f>ROUND(I128*H128,2)</f>
        <v>30000</v>
      </c>
      <c r="BD128" s="318" t="s">
        <v>124</v>
      </c>
      <c r="BE128" s="318" t="s">
        <v>313</v>
      </c>
    </row>
    <row r="129" spans="2:57" s="259" customFormat="1" ht="30" customHeight="1" x14ac:dyDescent="0.25">
      <c r="B129" s="257"/>
      <c r="D129" s="289" t="s">
        <v>125</v>
      </c>
      <c r="F129" s="249" t="s">
        <v>758</v>
      </c>
      <c r="L129" s="257"/>
      <c r="AL129" s="318" t="s">
        <v>125</v>
      </c>
      <c r="AM129" s="318" t="s">
        <v>74</v>
      </c>
    </row>
    <row r="130" spans="2:57" s="259" customFormat="1" ht="54" customHeight="1" x14ac:dyDescent="0.25">
      <c r="B130" s="257"/>
      <c r="D130" s="289" t="s">
        <v>131</v>
      </c>
      <c r="F130" s="393" t="s">
        <v>759</v>
      </c>
      <c r="L130" s="257"/>
      <c r="AL130" s="318" t="s">
        <v>131</v>
      </c>
      <c r="AM130" s="318" t="s">
        <v>74</v>
      </c>
    </row>
    <row r="131" spans="2:57" s="259" customFormat="1" ht="25.5" customHeight="1" x14ac:dyDescent="0.25">
      <c r="B131" s="257"/>
      <c r="C131" s="376">
        <v>37</v>
      </c>
      <c r="D131" s="376" t="s">
        <v>121</v>
      </c>
      <c r="E131" s="377" t="s">
        <v>738</v>
      </c>
      <c r="F131" s="248" t="s">
        <v>739</v>
      </c>
      <c r="G131" s="378" t="s">
        <v>156</v>
      </c>
      <c r="H131" s="379">
        <v>18</v>
      </c>
      <c r="I131" s="283">
        <v>500</v>
      </c>
      <c r="J131" s="380">
        <f>ROUND(I131*H131,2)</f>
        <v>9000</v>
      </c>
      <c r="K131" s="248" t="s">
        <v>123</v>
      </c>
      <c r="L131" s="257"/>
      <c r="AL131" s="318"/>
      <c r="AM131" s="318"/>
    </row>
    <row r="132" spans="2:57" s="288" customFormat="1" ht="28.5" customHeight="1" x14ac:dyDescent="0.25">
      <c r="B132" s="287"/>
      <c r="C132" s="381"/>
      <c r="D132" s="382" t="s">
        <v>125</v>
      </c>
      <c r="E132" s="381"/>
      <c r="F132" s="383" t="s">
        <v>745</v>
      </c>
      <c r="G132" s="381"/>
      <c r="H132" s="381"/>
      <c r="I132" s="381"/>
      <c r="J132" s="381"/>
      <c r="K132" s="381"/>
      <c r="L132" s="287"/>
      <c r="AL132" s="290" t="s">
        <v>129</v>
      </c>
      <c r="AM132" s="290" t="s">
        <v>74</v>
      </c>
      <c r="AN132" s="288" t="s">
        <v>74</v>
      </c>
      <c r="AO132" s="288" t="s">
        <v>32</v>
      </c>
      <c r="AP132" s="288" t="s">
        <v>19</v>
      </c>
      <c r="AQ132" s="290" t="s">
        <v>119</v>
      </c>
    </row>
    <row r="133" spans="2:57" s="271" customFormat="1" ht="29.85" hidden="1" customHeight="1" x14ac:dyDescent="0.3">
      <c r="B133" s="270"/>
      <c r="C133" s="398"/>
      <c r="D133" s="399" t="s">
        <v>67</v>
      </c>
      <c r="E133" s="400" t="s">
        <v>138</v>
      </c>
      <c r="F133" s="400" t="s">
        <v>160</v>
      </c>
      <c r="G133" s="398"/>
      <c r="H133" s="398"/>
      <c r="I133" s="398"/>
      <c r="J133" s="401">
        <f>BC133</f>
        <v>0</v>
      </c>
      <c r="K133" s="398"/>
      <c r="L133" s="270"/>
      <c r="AJ133" s="272" t="s">
        <v>19</v>
      </c>
      <c r="AL133" s="373" t="s">
        <v>67</v>
      </c>
      <c r="AM133" s="373" t="s">
        <v>19</v>
      </c>
      <c r="AQ133" s="272" t="s">
        <v>119</v>
      </c>
      <c r="BC133" s="374">
        <f>SUM(BC134:BC152)</f>
        <v>0</v>
      </c>
    </row>
    <row r="134" spans="2:57" s="259" customFormat="1" ht="22.5" hidden="1" customHeight="1" x14ac:dyDescent="0.25">
      <c r="B134" s="257"/>
      <c r="C134" s="376" t="s">
        <v>140</v>
      </c>
      <c r="D134" s="376" t="s">
        <v>121</v>
      </c>
      <c r="E134" s="377" t="s">
        <v>185</v>
      </c>
      <c r="F134" s="248" t="s">
        <v>317</v>
      </c>
      <c r="G134" s="378" t="s">
        <v>139</v>
      </c>
      <c r="H134" s="379">
        <v>273.33199999999999</v>
      </c>
      <c r="I134" s="380">
        <v>0</v>
      </c>
      <c r="J134" s="380">
        <f>ROUND(I134*H134,2)</f>
        <v>0</v>
      </c>
      <c r="K134" s="248" t="s">
        <v>3</v>
      </c>
      <c r="L134" s="257"/>
      <c r="AJ134" s="318" t="s">
        <v>124</v>
      </c>
      <c r="AL134" s="318" t="s">
        <v>121</v>
      </c>
      <c r="AM134" s="318" t="s">
        <v>74</v>
      </c>
      <c r="AQ134" s="318" t="s">
        <v>119</v>
      </c>
      <c r="AW134" s="375" t="e">
        <f>IF(#REF!="základní",J134,0)</f>
        <v>#REF!</v>
      </c>
      <c r="AX134" s="375" t="e">
        <f>IF(#REF!="snížená",J134,0)</f>
        <v>#REF!</v>
      </c>
      <c r="AY134" s="375" t="e">
        <f>IF(#REF!="zákl. přenesená",J134,0)</f>
        <v>#REF!</v>
      </c>
      <c r="AZ134" s="375" t="e">
        <f>IF(#REF!="sníž. přenesená",J134,0)</f>
        <v>#REF!</v>
      </c>
      <c r="BA134" s="375" t="e">
        <f>IF(#REF!="nulová",J134,0)</f>
        <v>#REF!</v>
      </c>
      <c r="BB134" s="318" t="s">
        <v>19</v>
      </c>
      <c r="BC134" s="375">
        <f>ROUND(I134*H134,2)</f>
        <v>0</v>
      </c>
      <c r="BD134" s="318" t="s">
        <v>124</v>
      </c>
      <c r="BE134" s="318" t="s">
        <v>318</v>
      </c>
    </row>
    <row r="135" spans="2:57" s="259" customFormat="1" ht="30" hidden="1" customHeight="1" x14ac:dyDescent="0.25">
      <c r="B135" s="257"/>
      <c r="C135" s="381"/>
      <c r="D135" s="392" t="s">
        <v>125</v>
      </c>
      <c r="E135" s="381"/>
      <c r="F135" s="249" t="s">
        <v>186</v>
      </c>
      <c r="G135" s="381"/>
      <c r="H135" s="381"/>
      <c r="I135" s="381"/>
      <c r="J135" s="381"/>
      <c r="K135" s="381"/>
      <c r="L135" s="257"/>
      <c r="AL135" s="318" t="s">
        <v>125</v>
      </c>
      <c r="AM135" s="318" t="s">
        <v>74</v>
      </c>
    </row>
    <row r="136" spans="2:57" s="259" customFormat="1" ht="42" hidden="1" customHeight="1" x14ac:dyDescent="0.25">
      <c r="B136" s="257"/>
      <c r="C136" s="381"/>
      <c r="D136" s="392" t="s">
        <v>131</v>
      </c>
      <c r="E136" s="381"/>
      <c r="F136" s="247" t="s">
        <v>319</v>
      </c>
      <c r="G136" s="381"/>
      <c r="H136" s="381"/>
      <c r="I136" s="381"/>
      <c r="J136" s="381"/>
      <c r="K136" s="381"/>
      <c r="L136" s="257"/>
      <c r="AL136" s="318" t="s">
        <v>131</v>
      </c>
      <c r="AM136" s="318" t="s">
        <v>74</v>
      </c>
    </row>
    <row r="137" spans="2:57" s="288" customFormat="1" ht="31.5" hidden="1" customHeight="1" x14ac:dyDescent="0.25">
      <c r="B137" s="287"/>
      <c r="C137" s="394"/>
      <c r="D137" s="382" t="s">
        <v>129</v>
      </c>
      <c r="E137" s="395" t="s">
        <v>3</v>
      </c>
      <c r="F137" s="396" t="s">
        <v>320</v>
      </c>
      <c r="G137" s="394"/>
      <c r="H137" s="397">
        <v>273.33199999999999</v>
      </c>
      <c r="I137" s="394"/>
      <c r="J137" s="394"/>
      <c r="K137" s="394"/>
      <c r="L137" s="287"/>
      <c r="AL137" s="290" t="s">
        <v>129</v>
      </c>
      <c r="AM137" s="290" t="s">
        <v>74</v>
      </c>
      <c r="AN137" s="288" t="s">
        <v>74</v>
      </c>
      <c r="AO137" s="288" t="s">
        <v>32</v>
      </c>
      <c r="AP137" s="288" t="s">
        <v>19</v>
      </c>
      <c r="AQ137" s="290" t="s">
        <v>119</v>
      </c>
    </row>
    <row r="138" spans="2:57" s="259" customFormat="1" ht="22.5" hidden="1" customHeight="1" x14ac:dyDescent="0.25">
      <c r="B138" s="257"/>
      <c r="C138" s="376" t="s">
        <v>141</v>
      </c>
      <c r="D138" s="376" t="s">
        <v>121</v>
      </c>
      <c r="E138" s="377" t="s">
        <v>321</v>
      </c>
      <c r="F138" s="248" t="s">
        <v>322</v>
      </c>
      <c r="G138" s="378" t="s">
        <v>128</v>
      </c>
      <c r="H138" s="379">
        <v>18.475999999999999</v>
      </c>
      <c r="I138" s="380">
        <v>0</v>
      </c>
      <c r="J138" s="380">
        <f>ROUND(I138*H138,2)</f>
        <v>0</v>
      </c>
      <c r="K138" s="248" t="s">
        <v>123</v>
      </c>
      <c r="L138" s="257"/>
      <c r="AJ138" s="318" t="s">
        <v>124</v>
      </c>
      <c r="AL138" s="318" t="s">
        <v>121</v>
      </c>
      <c r="AM138" s="318" t="s">
        <v>74</v>
      </c>
      <c r="AQ138" s="318" t="s">
        <v>119</v>
      </c>
      <c r="AW138" s="375" t="e">
        <f>IF(#REF!="základní",J138,0)</f>
        <v>#REF!</v>
      </c>
      <c r="AX138" s="375" t="e">
        <f>IF(#REF!="snížená",J138,0)</f>
        <v>#REF!</v>
      </c>
      <c r="AY138" s="375" t="e">
        <f>IF(#REF!="zákl. přenesená",J138,0)</f>
        <v>#REF!</v>
      </c>
      <c r="AZ138" s="375" t="e">
        <f>IF(#REF!="sníž. přenesená",J138,0)</f>
        <v>#REF!</v>
      </c>
      <c r="BA138" s="375" t="e">
        <f>IF(#REF!="nulová",J138,0)</f>
        <v>#REF!</v>
      </c>
      <c r="BB138" s="318" t="s">
        <v>19</v>
      </c>
      <c r="BC138" s="375">
        <f>ROUND(I138*H138,2)</f>
        <v>0</v>
      </c>
      <c r="BD138" s="318" t="s">
        <v>124</v>
      </c>
      <c r="BE138" s="318" t="s">
        <v>323</v>
      </c>
    </row>
    <row r="139" spans="2:57" s="259" customFormat="1" ht="22.5" hidden="1" customHeight="1" x14ac:dyDescent="0.25">
      <c r="B139" s="257"/>
      <c r="C139" s="381"/>
      <c r="D139" s="392" t="s">
        <v>125</v>
      </c>
      <c r="E139" s="381"/>
      <c r="F139" s="249" t="s">
        <v>324</v>
      </c>
      <c r="G139" s="381"/>
      <c r="H139" s="381"/>
      <c r="I139" s="381"/>
      <c r="J139" s="381"/>
      <c r="K139" s="381"/>
      <c r="L139" s="257"/>
      <c r="AL139" s="318" t="s">
        <v>125</v>
      </c>
      <c r="AM139" s="318" t="s">
        <v>74</v>
      </c>
    </row>
    <row r="140" spans="2:57" s="288" customFormat="1" ht="22.5" hidden="1" customHeight="1" x14ac:dyDescent="0.25">
      <c r="B140" s="287"/>
      <c r="C140" s="394"/>
      <c r="D140" s="382" t="s">
        <v>129</v>
      </c>
      <c r="E140" s="395" t="s">
        <v>3</v>
      </c>
      <c r="F140" s="396" t="s">
        <v>325</v>
      </c>
      <c r="G140" s="394"/>
      <c r="H140" s="397">
        <v>18.475999999999999</v>
      </c>
      <c r="I140" s="394"/>
      <c r="J140" s="394"/>
      <c r="K140" s="394"/>
      <c r="L140" s="287"/>
      <c r="AL140" s="290" t="s">
        <v>129</v>
      </c>
      <c r="AM140" s="290" t="s">
        <v>74</v>
      </c>
      <c r="AN140" s="288" t="s">
        <v>74</v>
      </c>
      <c r="AO140" s="288" t="s">
        <v>32</v>
      </c>
      <c r="AP140" s="288" t="s">
        <v>19</v>
      </c>
      <c r="AQ140" s="290" t="s">
        <v>119</v>
      </c>
    </row>
    <row r="141" spans="2:57" s="259" customFormat="1" ht="22.5" hidden="1" customHeight="1" x14ac:dyDescent="0.25">
      <c r="B141" s="257"/>
      <c r="C141" s="376" t="s">
        <v>142</v>
      </c>
      <c r="D141" s="376" t="s">
        <v>121</v>
      </c>
      <c r="E141" s="377" t="s">
        <v>326</v>
      </c>
      <c r="F141" s="248" t="s">
        <v>327</v>
      </c>
      <c r="G141" s="378" t="s">
        <v>130</v>
      </c>
      <c r="H141" s="379">
        <v>3.0819999999999999</v>
      </c>
      <c r="I141" s="380">
        <v>0</v>
      </c>
      <c r="J141" s="380">
        <f>ROUND(I141*H141,2)</f>
        <v>0</v>
      </c>
      <c r="K141" s="248" t="s">
        <v>123</v>
      </c>
      <c r="L141" s="257"/>
      <c r="AJ141" s="318" t="s">
        <v>124</v>
      </c>
      <c r="AL141" s="318" t="s">
        <v>121</v>
      </c>
      <c r="AM141" s="318" t="s">
        <v>74</v>
      </c>
      <c r="AQ141" s="318" t="s">
        <v>119</v>
      </c>
      <c r="AW141" s="375" t="e">
        <f>IF(#REF!="základní",J141,0)</f>
        <v>#REF!</v>
      </c>
      <c r="AX141" s="375" t="e">
        <f>IF(#REF!="snížená",J141,0)</f>
        <v>#REF!</v>
      </c>
      <c r="AY141" s="375" t="e">
        <f>IF(#REF!="zákl. přenesená",J141,0)</f>
        <v>#REF!</v>
      </c>
      <c r="AZ141" s="375" t="e">
        <f>IF(#REF!="sníž. přenesená",J141,0)</f>
        <v>#REF!</v>
      </c>
      <c r="BA141" s="375" t="e">
        <f>IF(#REF!="nulová",J141,0)</f>
        <v>#REF!</v>
      </c>
      <c r="BB141" s="318" t="s">
        <v>19</v>
      </c>
      <c r="BC141" s="375">
        <f>ROUND(I141*H141,2)</f>
        <v>0</v>
      </c>
      <c r="BD141" s="318" t="s">
        <v>124</v>
      </c>
      <c r="BE141" s="318" t="s">
        <v>328</v>
      </c>
    </row>
    <row r="142" spans="2:57" s="259" customFormat="1" ht="22.5" hidden="1" customHeight="1" x14ac:dyDescent="0.25">
      <c r="B142" s="257"/>
      <c r="C142" s="381"/>
      <c r="D142" s="392" t="s">
        <v>125</v>
      </c>
      <c r="E142" s="381"/>
      <c r="F142" s="249" t="s">
        <v>329</v>
      </c>
      <c r="G142" s="381"/>
      <c r="H142" s="381"/>
      <c r="I142" s="381"/>
      <c r="J142" s="381"/>
      <c r="K142" s="381"/>
      <c r="L142" s="257"/>
      <c r="AL142" s="318" t="s">
        <v>125</v>
      </c>
      <c r="AM142" s="318" t="s">
        <v>74</v>
      </c>
    </row>
    <row r="143" spans="2:57" s="259" customFormat="1" ht="30" hidden="1" customHeight="1" x14ac:dyDescent="0.25">
      <c r="B143" s="257"/>
      <c r="C143" s="381"/>
      <c r="D143" s="392" t="s">
        <v>131</v>
      </c>
      <c r="E143" s="381"/>
      <c r="F143" s="247" t="s">
        <v>330</v>
      </c>
      <c r="G143" s="381"/>
      <c r="H143" s="381"/>
      <c r="I143" s="381"/>
      <c r="J143" s="381"/>
      <c r="K143" s="381"/>
      <c r="L143" s="257"/>
      <c r="AL143" s="318" t="s">
        <v>131</v>
      </c>
      <c r="AM143" s="318" t="s">
        <v>74</v>
      </c>
    </row>
    <row r="144" spans="2:57" s="288" customFormat="1" ht="22.5" hidden="1" customHeight="1" x14ac:dyDescent="0.25">
      <c r="B144" s="287"/>
      <c r="C144" s="394"/>
      <c r="D144" s="392" t="s">
        <v>129</v>
      </c>
      <c r="E144" s="402" t="s">
        <v>3</v>
      </c>
      <c r="F144" s="403" t="s">
        <v>331</v>
      </c>
      <c r="G144" s="394"/>
      <c r="H144" s="404">
        <v>1.585</v>
      </c>
      <c r="I144" s="394"/>
      <c r="J144" s="394"/>
      <c r="K144" s="394"/>
      <c r="L144" s="287"/>
      <c r="AL144" s="290" t="s">
        <v>129</v>
      </c>
      <c r="AM144" s="290" t="s">
        <v>74</v>
      </c>
      <c r="AN144" s="288" t="s">
        <v>74</v>
      </c>
      <c r="AO144" s="288" t="s">
        <v>32</v>
      </c>
      <c r="AP144" s="288" t="s">
        <v>68</v>
      </c>
      <c r="AQ144" s="290" t="s">
        <v>119</v>
      </c>
    </row>
    <row r="145" spans="2:57" s="288" customFormat="1" ht="22.5" hidden="1" customHeight="1" x14ac:dyDescent="0.25">
      <c r="B145" s="287"/>
      <c r="C145" s="394"/>
      <c r="D145" s="392" t="s">
        <v>129</v>
      </c>
      <c r="E145" s="402" t="s">
        <v>3</v>
      </c>
      <c r="F145" s="403" t="s">
        <v>332</v>
      </c>
      <c r="G145" s="394"/>
      <c r="H145" s="404">
        <v>1.4970000000000001</v>
      </c>
      <c r="I145" s="394"/>
      <c r="J145" s="394"/>
      <c r="K145" s="394"/>
      <c r="L145" s="287"/>
      <c r="AL145" s="290" t="s">
        <v>129</v>
      </c>
      <c r="AM145" s="290" t="s">
        <v>74</v>
      </c>
      <c r="AN145" s="288" t="s">
        <v>74</v>
      </c>
      <c r="AO145" s="288" t="s">
        <v>32</v>
      </c>
      <c r="AP145" s="288" t="s">
        <v>68</v>
      </c>
      <c r="AQ145" s="290" t="s">
        <v>119</v>
      </c>
    </row>
    <row r="146" spans="2:57" s="294" customFormat="1" ht="22.5" hidden="1" customHeight="1" x14ac:dyDescent="0.25">
      <c r="B146" s="293"/>
      <c r="C146" s="405"/>
      <c r="D146" s="382" t="s">
        <v>129</v>
      </c>
      <c r="E146" s="406" t="s">
        <v>3</v>
      </c>
      <c r="F146" s="407" t="s">
        <v>137</v>
      </c>
      <c r="G146" s="405"/>
      <c r="H146" s="408">
        <v>3.0819999999999999</v>
      </c>
      <c r="I146" s="405"/>
      <c r="J146" s="405"/>
      <c r="K146" s="405"/>
      <c r="L146" s="293"/>
      <c r="AL146" s="301" t="s">
        <v>129</v>
      </c>
      <c r="AM146" s="301" t="s">
        <v>74</v>
      </c>
      <c r="AN146" s="294" t="s">
        <v>124</v>
      </c>
      <c r="AO146" s="294" t="s">
        <v>32</v>
      </c>
      <c r="AP146" s="294" t="s">
        <v>19</v>
      </c>
      <c r="AQ146" s="301" t="s">
        <v>119</v>
      </c>
    </row>
    <row r="147" spans="2:57" s="259" customFormat="1" ht="22.5" hidden="1" customHeight="1" x14ac:dyDescent="0.25">
      <c r="B147" s="257"/>
      <c r="C147" s="376" t="s">
        <v>143</v>
      </c>
      <c r="D147" s="376" t="s">
        <v>121</v>
      </c>
      <c r="E147" s="377" t="s">
        <v>333</v>
      </c>
      <c r="F147" s="248" t="s">
        <v>334</v>
      </c>
      <c r="G147" s="378" t="s">
        <v>128</v>
      </c>
      <c r="H147" s="379">
        <v>30.866</v>
      </c>
      <c r="I147" s="380">
        <v>0</v>
      </c>
      <c r="J147" s="380">
        <f>ROUND(I147*H147,2)</f>
        <v>0</v>
      </c>
      <c r="K147" s="248" t="s">
        <v>123</v>
      </c>
      <c r="L147" s="257"/>
      <c r="AJ147" s="318" t="s">
        <v>124</v>
      </c>
      <c r="AL147" s="318" t="s">
        <v>121</v>
      </c>
      <c r="AM147" s="318" t="s">
        <v>74</v>
      </c>
      <c r="AQ147" s="318" t="s">
        <v>119</v>
      </c>
      <c r="AW147" s="375" t="e">
        <f>IF(#REF!="základní",J147,0)</f>
        <v>#REF!</v>
      </c>
      <c r="AX147" s="375" t="e">
        <f>IF(#REF!="snížená",J147,0)</f>
        <v>#REF!</v>
      </c>
      <c r="AY147" s="375" t="e">
        <f>IF(#REF!="zákl. přenesená",J147,0)</f>
        <v>#REF!</v>
      </c>
      <c r="AZ147" s="375" t="e">
        <f>IF(#REF!="sníž. přenesená",J147,0)</f>
        <v>#REF!</v>
      </c>
      <c r="BA147" s="375" t="e">
        <f>IF(#REF!="nulová",J147,0)</f>
        <v>#REF!</v>
      </c>
      <c r="BB147" s="318" t="s">
        <v>19</v>
      </c>
      <c r="BC147" s="375">
        <f>ROUND(I147*H147,2)</f>
        <v>0</v>
      </c>
      <c r="BD147" s="318" t="s">
        <v>124</v>
      </c>
      <c r="BE147" s="318" t="s">
        <v>189</v>
      </c>
    </row>
    <row r="148" spans="2:57" s="259" customFormat="1" ht="22.5" hidden="1" customHeight="1" x14ac:dyDescent="0.25">
      <c r="B148" s="257"/>
      <c r="C148" s="381"/>
      <c r="D148" s="392" t="s">
        <v>125</v>
      </c>
      <c r="E148" s="381"/>
      <c r="F148" s="249" t="s">
        <v>335</v>
      </c>
      <c r="G148" s="381"/>
      <c r="H148" s="381"/>
      <c r="I148" s="381"/>
      <c r="J148" s="381"/>
      <c r="K148" s="381"/>
      <c r="L148" s="257"/>
      <c r="AL148" s="318" t="s">
        <v>125</v>
      </c>
      <c r="AM148" s="318" t="s">
        <v>74</v>
      </c>
    </row>
    <row r="149" spans="2:57" s="259" customFormat="1" ht="30" hidden="1" customHeight="1" x14ac:dyDescent="0.25">
      <c r="B149" s="257"/>
      <c r="C149" s="381"/>
      <c r="D149" s="392" t="s">
        <v>131</v>
      </c>
      <c r="E149" s="381"/>
      <c r="F149" s="247" t="s">
        <v>336</v>
      </c>
      <c r="G149" s="381"/>
      <c r="H149" s="381"/>
      <c r="I149" s="381"/>
      <c r="J149" s="381"/>
      <c r="K149" s="381"/>
      <c r="L149" s="257"/>
      <c r="AL149" s="318" t="s">
        <v>131</v>
      </c>
      <c r="AM149" s="318" t="s">
        <v>74</v>
      </c>
    </row>
    <row r="150" spans="2:57" s="288" customFormat="1" ht="22.5" hidden="1" customHeight="1" x14ac:dyDescent="0.25">
      <c r="B150" s="287"/>
      <c r="C150" s="394"/>
      <c r="D150" s="392" t="s">
        <v>129</v>
      </c>
      <c r="E150" s="402" t="s">
        <v>3</v>
      </c>
      <c r="F150" s="403" t="s">
        <v>337</v>
      </c>
      <c r="G150" s="394"/>
      <c r="H150" s="404">
        <v>23.76</v>
      </c>
      <c r="I150" s="394"/>
      <c r="J150" s="394"/>
      <c r="K150" s="394"/>
      <c r="L150" s="287"/>
      <c r="AL150" s="290" t="s">
        <v>129</v>
      </c>
      <c r="AM150" s="290" t="s">
        <v>74</v>
      </c>
      <c r="AN150" s="288" t="s">
        <v>74</v>
      </c>
      <c r="AO150" s="288" t="s">
        <v>32</v>
      </c>
      <c r="AP150" s="288" t="s">
        <v>68</v>
      </c>
      <c r="AQ150" s="290" t="s">
        <v>119</v>
      </c>
    </row>
    <row r="151" spans="2:57" s="288" customFormat="1" ht="22.5" hidden="1" customHeight="1" x14ac:dyDescent="0.25">
      <c r="B151" s="287"/>
      <c r="C151" s="394"/>
      <c r="D151" s="392" t="s">
        <v>129</v>
      </c>
      <c r="E151" s="402" t="s">
        <v>3</v>
      </c>
      <c r="F151" s="403" t="s">
        <v>338</v>
      </c>
      <c r="G151" s="394"/>
      <c r="H151" s="404">
        <v>7.1059999999999999</v>
      </c>
      <c r="I151" s="394"/>
      <c r="J151" s="394"/>
      <c r="K151" s="394"/>
      <c r="L151" s="287"/>
      <c r="AL151" s="290" t="s">
        <v>129</v>
      </c>
      <c r="AM151" s="290" t="s">
        <v>74</v>
      </c>
      <c r="AN151" s="288" t="s">
        <v>74</v>
      </c>
      <c r="AO151" s="288" t="s">
        <v>32</v>
      </c>
      <c r="AP151" s="288" t="s">
        <v>68</v>
      </c>
      <c r="AQ151" s="290" t="s">
        <v>119</v>
      </c>
    </row>
    <row r="152" spans="2:57" s="294" customFormat="1" ht="22.5" hidden="1" customHeight="1" x14ac:dyDescent="0.25">
      <c r="B152" s="293"/>
      <c r="C152" s="405"/>
      <c r="D152" s="392" t="s">
        <v>129</v>
      </c>
      <c r="E152" s="409" t="s">
        <v>3</v>
      </c>
      <c r="F152" s="410" t="s">
        <v>137</v>
      </c>
      <c r="G152" s="405"/>
      <c r="H152" s="411">
        <v>30.866</v>
      </c>
      <c r="I152" s="405"/>
      <c r="J152" s="405"/>
      <c r="K152" s="405"/>
      <c r="L152" s="293"/>
      <c r="AL152" s="301" t="s">
        <v>129</v>
      </c>
      <c r="AM152" s="301" t="s">
        <v>74</v>
      </c>
      <c r="AN152" s="294" t="s">
        <v>124</v>
      </c>
      <c r="AO152" s="294" t="s">
        <v>32</v>
      </c>
      <c r="AP152" s="294" t="s">
        <v>19</v>
      </c>
      <c r="AQ152" s="301" t="s">
        <v>119</v>
      </c>
    </row>
    <row r="153" spans="2:57" s="271" customFormat="1" ht="29.85" hidden="1" customHeight="1" x14ac:dyDescent="0.3">
      <c r="B153" s="270"/>
      <c r="C153" s="398"/>
      <c r="D153" s="399" t="s">
        <v>67</v>
      </c>
      <c r="E153" s="400" t="s">
        <v>190</v>
      </c>
      <c r="F153" s="400" t="s">
        <v>191</v>
      </c>
      <c r="G153" s="398"/>
      <c r="H153" s="398"/>
      <c r="I153" s="398"/>
      <c r="J153" s="401">
        <f>BC153</f>
        <v>0</v>
      </c>
      <c r="K153" s="398"/>
      <c r="L153" s="270"/>
      <c r="AJ153" s="272" t="s">
        <v>19</v>
      </c>
      <c r="AL153" s="373" t="s">
        <v>67</v>
      </c>
      <c r="AM153" s="373" t="s">
        <v>19</v>
      </c>
      <c r="AQ153" s="272" t="s">
        <v>119</v>
      </c>
      <c r="BC153" s="374">
        <f>SUM(BC154:BC163)</f>
        <v>0</v>
      </c>
    </row>
    <row r="154" spans="2:57" s="259" customFormat="1" ht="22.5" hidden="1" customHeight="1" x14ac:dyDescent="0.25">
      <c r="B154" s="257"/>
      <c r="C154" s="376" t="s">
        <v>9</v>
      </c>
      <c r="D154" s="376" t="s">
        <v>121</v>
      </c>
      <c r="E154" s="377" t="s">
        <v>192</v>
      </c>
      <c r="F154" s="248" t="s">
        <v>193</v>
      </c>
      <c r="G154" s="378" t="s">
        <v>130</v>
      </c>
      <c r="H154" s="379">
        <v>111.187</v>
      </c>
      <c r="I154" s="380">
        <v>0</v>
      </c>
      <c r="J154" s="380">
        <f>ROUND(I154*H154,2)</f>
        <v>0</v>
      </c>
      <c r="K154" s="248" t="s">
        <v>123</v>
      </c>
      <c r="L154" s="257"/>
      <c r="AJ154" s="318" t="s">
        <v>124</v>
      </c>
      <c r="AL154" s="318" t="s">
        <v>121</v>
      </c>
      <c r="AM154" s="318" t="s">
        <v>74</v>
      </c>
      <c r="AQ154" s="318" t="s">
        <v>119</v>
      </c>
      <c r="AW154" s="375" t="e">
        <f>IF(#REF!="základní",J154,0)</f>
        <v>#REF!</v>
      </c>
      <c r="AX154" s="375" t="e">
        <f>IF(#REF!="snížená",J154,0)</f>
        <v>#REF!</v>
      </c>
      <c r="AY154" s="375" t="e">
        <f>IF(#REF!="zákl. přenesená",J154,0)</f>
        <v>#REF!</v>
      </c>
      <c r="AZ154" s="375" t="e">
        <f>IF(#REF!="sníž. přenesená",J154,0)</f>
        <v>#REF!</v>
      </c>
      <c r="BA154" s="375" t="e">
        <f>IF(#REF!="nulová",J154,0)</f>
        <v>#REF!</v>
      </c>
      <c r="BB154" s="318" t="s">
        <v>19</v>
      </c>
      <c r="BC154" s="375">
        <f>ROUND(I154*H154,2)</f>
        <v>0</v>
      </c>
      <c r="BD154" s="318" t="s">
        <v>124</v>
      </c>
      <c r="BE154" s="318" t="s">
        <v>194</v>
      </c>
    </row>
    <row r="155" spans="2:57" s="259" customFormat="1" ht="22.5" hidden="1" customHeight="1" x14ac:dyDescent="0.25">
      <c r="B155" s="257"/>
      <c r="C155" s="381"/>
      <c r="D155" s="382" t="s">
        <v>125</v>
      </c>
      <c r="E155" s="381"/>
      <c r="F155" s="383" t="s">
        <v>195</v>
      </c>
      <c r="G155" s="381"/>
      <c r="H155" s="381"/>
      <c r="I155" s="381"/>
      <c r="J155" s="381"/>
      <c r="K155" s="381"/>
      <c r="L155" s="257"/>
      <c r="AL155" s="318" t="s">
        <v>125</v>
      </c>
      <c r="AM155" s="318" t="s">
        <v>74</v>
      </c>
    </row>
    <row r="156" spans="2:57" s="259" customFormat="1" ht="22.5" hidden="1" customHeight="1" x14ac:dyDescent="0.25">
      <c r="B156" s="257"/>
      <c r="C156" s="376" t="s">
        <v>145</v>
      </c>
      <c r="D156" s="376" t="s">
        <v>121</v>
      </c>
      <c r="E156" s="377" t="s">
        <v>196</v>
      </c>
      <c r="F156" s="248" t="s">
        <v>197</v>
      </c>
      <c r="G156" s="378" t="s">
        <v>130</v>
      </c>
      <c r="H156" s="379">
        <v>3224.4229999999998</v>
      </c>
      <c r="I156" s="380">
        <v>0</v>
      </c>
      <c r="J156" s="380">
        <f>ROUND(I156*H156,2)</f>
        <v>0</v>
      </c>
      <c r="K156" s="248" t="s">
        <v>123</v>
      </c>
      <c r="L156" s="257"/>
      <c r="AJ156" s="318" t="s">
        <v>124</v>
      </c>
      <c r="AL156" s="318" t="s">
        <v>121</v>
      </c>
      <c r="AM156" s="318" t="s">
        <v>74</v>
      </c>
      <c r="AQ156" s="318" t="s">
        <v>119</v>
      </c>
      <c r="AW156" s="375" t="e">
        <f>IF(#REF!="základní",J156,0)</f>
        <v>#REF!</v>
      </c>
      <c r="AX156" s="375" t="e">
        <f>IF(#REF!="snížená",J156,0)</f>
        <v>#REF!</v>
      </c>
      <c r="AY156" s="375" t="e">
        <f>IF(#REF!="zákl. přenesená",J156,0)</f>
        <v>#REF!</v>
      </c>
      <c r="AZ156" s="375" t="e">
        <f>IF(#REF!="sníž. přenesená",J156,0)</f>
        <v>#REF!</v>
      </c>
      <c r="BA156" s="375" t="e">
        <f>IF(#REF!="nulová",J156,0)</f>
        <v>#REF!</v>
      </c>
      <c r="BB156" s="318" t="s">
        <v>19</v>
      </c>
      <c r="BC156" s="375">
        <f>ROUND(I156*H156,2)</f>
        <v>0</v>
      </c>
      <c r="BD156" s="318" t="s">
        <v>124</v>
      </c>
      <c r="BE156" s="318" t="s">
        <v>198</v>
      </c>
    </row>
    <row r="157" spans="2:57" s="259" customFormat="1" ht="30" hidden="1" customHeight="1" x14ac:dyDescent="0.25">
      <c r="B157" s="257"/>
      <c r="C157" s="381"/>
      <c r="D157" s="392" t="s">
        <v>125</v>
      </c>
      <c r="E157" s="381"/>
      <c r="F157" s="249" t="s">
        <v>199</v>
      </c>
      <c r="G157" s="381"/>
      <c r="H157" s="381"/>
      <c r="I157" s="381"/>
      <c r="J157" s="381"/>
      <c r="K157" s="381"/>
      <c r="L157" s="257"/>
      <c r="AL157" s="318" t="s">
        <v>125</v>
      </c>
      <c r="AM157" s="318" t="s">
        <v>74</v>
      </c>
    </row>
    <row r="158" spans="2:57" s="259" customFormat="1" ht="30" hidden="1" customHeight="1" x14ac:dyDescent="0.25">
      <c r="B158" s="257"/>
      <c r="C158" s="381"/>
      <c r="D158" s="392" t="s">
        <v>131</v>
      </c>
      <c r="E158" s="381"/>
      <c r="F158" s="247" t="s">
        <v>200</v>
      </c>
      <c r="G158" s="381"/>
      <c r="H158" s="381"/>
      <c r="I158" s="381"/>
      <c r="J158" s="381"/>
      <c r="K158" s="381"/>
      <c r="L158" s="257"/>
      <c r="AL158" s="318" t="s">
        <v>131</v>
      </c>
      <c r="AM158" s="318" t="s">
        <v>74</v>
      </c>
    </row>
    <row r="159" spans="2:57" s="288" customFormat="1" ht="22.5" hidden="1" customHeight="1" x14ac:dyDescent="0.25">
      <c r="B159" s="287"/>
      <c r="C159" s="394"/>
      <c r="D159" s="382" t="s">
        <v>129</v>
      </c>
      <c r="E159" s="394"/>
      <c r="F159" s="396" t="s">
        <v>339</v>
      </c>
      <c r="G159" s="394"/>
      <c r="H159" s="397">
        <v>3224.4229999999998</v>
      </c>
      <c r="I159" s="394"/>
      <c r="J159" s="394"/>
      <c r="K159" s="394"/>
      <c r="L159" s="287"/>
      <c r="AL159" s="290" t="s">
        <v>129</v>
      </c>
      <c r="AM159" s="290" t="s">
        <v>74</v>
      </c>
      <c r="AN159" s="288" t="s">
        <v>74</v>
      </c>
      <c r="AO159" s="288" t="s">
        <v>4</v>
      </c>
      <c r="AP159" s="288" t="s">
        <v>19</v>
      </c>
      <c r="AQ159" s="290" t="s">
        <v>119</v>
      </c>
    </row>
    <row r="160" spans="2:57" s="259" customFormat="1" ht="22.5" hidden="1" customHeight="1" x14ac:dyDescent="0.25">
      <c r="B160" s="257"/>
      <c r="C160" s="376" t="s">
        <v>146</v>
      </c>
      <c r="D160" s="376" t="s">
        <v>121</v>
      </c>
      <c r="E160" s="377" t="s">
        <v>201</v>
      </c>
      <c r="F160" s="248" t="s">
        <v>202</v>
      </c>
      <c r="G160" s="378" t="s">
        <v>130</v>
      </c>
      <c r="H160" s="379">
        <v>67.900000000000006</v>
      </c>
      <c r="I160" s="380">
        <v>0</v>
      </c>
      <c r="J160" s="380">
        <f>ROUND(I160*H160,2)</f>
        <v>0</v>
      </c>
      <c r="K160" s="248" t="s">
        <v>123</v>
      </c>
      <c r="L160" s="257"/>
      <c r="AJ160" s="318" t="s">
        <v>124</v>
      </c>
      <c r="AL160" s="318" t="s">
        <v>121</v>
      </c>
      <c r="AM160" s="318" t="s">
        <v>74</v>
      </c>
      <c r="AQ160" s="318" t="s">
        <v>119</v>
      </c>
      <c r="AW160" s="375" t="e">
        <f>IF(#REF!="základní",J160,0)</f>
        <v>#REF!</v>
      </c>
      <c r="AX160" s="375" t="e">
        <f>IF(#REF!="snížená",J160,0)</f>
        <v>#REF!</v>
      </c>
      <c r="AY160" s="375" t="e">
        <f>IF(#REF!="zákl. přenesená",J160,0)</f>
        <v>#REF!</v>
      </c>
      <c r="AZ160" s="375" t="e">
        <f>IF(#REF!="sníž. přenesená",J160,0)</f>
        <v>#REF!</v>
      </c>
      <c r="BA160" s="375" t="e">
        <f>IF(#REF!="nulová",J160,0)</f>
        <v>#REF!</v>
      </c>
      <c r="BB160" s="318" t="s">
        <v>19</v>
      </c>
      <c r="BC160" s="375">
        <f>ROUND(I160*H160,2)</f>
        <v>0</v>
      </c>
      <c r="BD160" s="318" t="s">
        <v>124</v>
      </c>
      <c r="BE160" s="318" t="s">
        <v>203</v>
      </c>
    </row>
    <row r="161" spans="2:57" s="259" customFormat="1" ht="22.5" hidden="1" customHeight="1" x14ac:dyDescent="0.25">
      <c r="B161" s="257"/>
      <c r="C161" s="381"/>
      <c r="D161" s="382" t="s">
        <v>125</v>
      </c>
      <c r="E161" s="381"/>
      <c r="F161" s="383" t="s">
        <v>204</v>
      </c>
      <c r="G161" s="381"/>
      <c r="H161" s="381"/>
      <c r="I161" s="381"/>
      <c r="J161" s="381"/>
      <c r="K161" s="381"/>
      <c r="L161" s="257"/>
      <c r="AL161" s="318" t="s">
        <v>125</v>
      </c>
      <c r="AM161" s="318" t="s">
        <v>74</v>
      </c>
    </row>
    <row r="162" spans="2:57" s="259" customFormat="1" ht="22.5" hidden="1" customHeight="1" x14ac:dyDescent="0.25">
      <c r="B162" s="257"/>
      <c r="C162" s="376" t="s">
        <v>147</v>
      </c>
      <c r="D162" s="376" t="s">
        <v>121</v>
      </c>
      <c r="E162" s="377" t="s">
        <v>208</v>
      </c>
      <c r="F162" s="248" t="s">
        <v>209</v>
      </c>
      <c r="G162" s="378" t="s">
        <v>130</v>
      </c>
      <c r="H162" s="379">
        <v>3.08</v>
      </c>
      <c r="I162" s="380">
        <v>0</v>
      </c>
      <c r="J162" s="380">
        <f>ROUND(I162*H162,2)</f>
        <v>0</v>
      </c>
      <c r="K162" s="248" t="s">
        <v>123</v>
      </c>
      <c r="L162" s="257"/>
      <c r="AJ162" s="318" t="s">
        <v>124</v>
      </c>
      <c r="AL162" s="318" t="s">
        <v>121</v>
      </c>
      <c r="AM162" s="318" t="s">
        <v>74</v>
      </c>
      <c r="AQ162" s="318" t="s">
        <v>119</v>
      </c>
      <c r="AW162" s="375" t="e">
        <f>IF(#REF!="základní",J162,0)</f>
        <v>#REF!</v>
      </c>
      <c r="AX162" s="375" t="e">
        <f>IF(#REF!="snížená",J162,0)</f>
        <v>#REF!</v>
      </c>
      <c r="AY162" s="375" t="e">
        <f>IF(#REF!="zákl. přenesená",J162,0)</f>
        <v>#REF!</v>
      </c>
      <c r="AZ162" s="375" t="e">
        <f>IF(#REF!="sníž. přenesená",J162,0)</f>
        <v>#REF!</v>
      </c>
      <c r="BA162" s="375" t="e">
        <f>IF(#REF!="nulová",J162,0)</f>
        <v>#REF!</v>
      </c>
      <c r="BB162" s="318" t="s">
        <v>19</v>
      </c>
      <c r="BC162" s="375">
        <f>ROUND(I162*H162,2)</f>
        <v>0</v>
      </c>
      <c r="BD162" s="318" t="s">
        <v>124</v>
      </c>
      <c r="BE162" s="318" t="s">
        <v>210</v>
      </c>
    </row>
    <row r="163" spans="2:57" s="259" customFormat="1" ht="22.5" hidden="1" customHeight="1" x14ac:dyDescent="0.25">
      <c r="B163" s="257"/>
      <c r="C163" s="381"/>
      <c r="D163" s="392" t="s">
        <v>125</v>
      </c>
      <c r="E163" s="381"/>
      <c r="F163" s="249" t="s">
        <v>211</v>
      </c>
      <c r="G163" s="381"/>
      <c r="H163" s="381"/>
      <c r="I163" s="381"/>
      <c r="J163" s="381"/>
      <c r="K163" s="381"/>
      <c r="L163" s="257"/>
      <c r="AL163" s="318" t="s">
        <v>125</v>
      </c>
      <c r="AM163" s="318" t="s">
        <v>74</v>
      </c>
    </row>
    <row r="164" spans="2:57" s="259" customFormat="1" ht="22.5" customHeight="1" x14ac:dyDescent="0.25">
      <c r="B164" s="257"/>
      <c r="C164" s="376">
        <v>38</v>
      </c>
      <c r="D164" s="376" t="s">
        <v>121</v>
      </c>
      <c r="E164" s="377" t="s">
        <v>740</v>
      </c>
      <c r="F164" s="248" t="s">
        <v>741</v>
      </c>
      <c r="G164" s="378" t="s">
        <v>156</v>
      </c>
      <c r="H164" s="379">
        <v>18</v>
      </c>
      <c r="I164" s="283">
        <v>900</v>
      </c>
      <c r="J164" s="380">
        <f>ROUND(I164*H164,2)</f>
        <v>16200</v>
      </c>
      <c r="K164" s="248" t="s">
        <v>123</v>
      </c>
      <c r="L164" s="257"/>
      <c r="AL164" s="318"/>
      <c r="AM164" s="318"/>
    </row>
    <row r="165" spans="2:57" s="259" customFormat="1" ht="22.5" customHeight="1" x14ac:dyDescent="0.25">
      <c r="B165" s="257"/>
      <c r="C165" s="381"/>
      <c r="D165" s="382" t="s">
        <v>125</v>
      </c>
      <c r="E165" s="381"/>
      <c r="F165" s="383" t="s">
        <v>746</v>
      </c>
      <c r="G165" s="381"/>
      <c r="H165" s="381"/>
      <c r="I165" s="381"/>
      <c r="J165" s="381"/>
      <c r="K165" s="381"/>
      <c r="L165" s="257"/>
      <c r="AL165" s="318"/>
      <c r="AM165" s="318"/>
    </row>
    <row r="166" spans="2:57" s="271" customFormat="1" ht="37.35" customHeight="1" x14ac:dyDescent="0.35">
      <c r="B166" s="270"/>
      <c r="D166" s="272" t="s">
        <v>67</v>
      </c>
      <c r="E166" s="273" t="s">
        <v>212</v>
      </c>
      <c r="F166" s="273" t="s">
        <v>213</v>
      </c>
      <c r="J166" s="274">
        <f>BC166</f>
        <v>3000</v>
      </c>
      <c r="L166" s="270"/>
      <c r="AJ166" s="272" t="s">
        <v>74</v>
      </c>
      <c r="AL166" s="373" t="s">
        <v>67</v>
      </c>
      <c r="AM166" s="373" t="s">
        <v>68</v>
      </c>
      <c r="AQ166" s="272" t="s">
        <v>119</v>
      </c>
      <c r="BC166" s="374">
        <f>BC167+BC175</f>
        <v>3000</v>
      </c>
    </row>
    <row r="167" spans="2:57" s="271" customFormat="1" ht="19.899999999999999" customHeight="1" x14ac:dyDescent="0.3">
      <c r="B167" s="270"/>
      <c r="D167" s="275" t="s">
        <v>67</v>
      </c>
      <c r="E167" s="276" t="s">
        <v>217</v>
      </c>
      <c r="F167" s="276" t="s">
        <v>218</v>
      </c>
      <c r="J167" s="277">
        <f>BC167</f>
        <v>3000</v>
      </c>
      <c r="L167" s="270"/>
      <c r="AJ167" s="272" t="s">
        <v>74</v>
      </c>
      <c r="AL167" s="373" t="s">
        <v>67</v>
      </c>
      <c r="AM167" s="373" t="s">
        <v>19</v>
      </c>
      <c r="AQ167" s="272" t="s">
        <v>119</v>
      </c>
      <c r="BC167" s="374">
        <f>SUM(BC168:BC174)</f>
        <v>3000</v>
      </c>
    </row>
    <row r="168" spans="2:57" s="259" customFormat="1" ht="22.5" hidden="1" customHeight="1" x14ac:dyDescent="0.25">
      <c r="B168" s="257"/>
      <c r="C168" s="278" t="s">
        <v>148</v>
      </c>
      <c r="D168" s="278" t="s">
        <v>121</v>
      </c>
      <c r="E168" s="279" t="s">
        <v>219</v>
      </c>
      <c r="F168" s="280" t="s">
        <v>340</v>
      </c>
      <c r="G168" s="281" t="s">
        <v>139</v>
      </c>
      <c r="H168" s="282">
        <v>478</v>
      </c>
      <c r="I168" s="284">
        <v>0</v>
      </c>
      <c r="J168" s="284">
        <f>ROUND(I168*H168,2)</f>
        <v>0</v>
      </c>
      <c r="K168" s="280" t="s">
        <v>123</v>
      </c>
      <c r="L168" s="257"/>
      <c r="AJ168" s="318" t="s">
        <v>145</v>
      </c>
      <c r="AL168" s="318" t="s">
        <v>121</v>
      </c>
      <c r="AM168" s="318" t="s">
        <v>74</v>
      </c>
      <c r="AQ168" s="318" t="s">
        <v>119</v>
      </c>
      <c r="AW168" s="375" t="e">
        <f>IF(#REF!="základní",J168,0)</f>
        <v>#REF!</v>
      </c>
      <c r="AX168" s="375" t="e">
        <f>IF(#REF!="snížená",J168,0)</f>
        <v>#REF!</v>
      </c>
      <c r="AY168" s="375" t="e">
        <f>IF(#REF!="zákl. přenesená",J168,0)</f>
        <v>#REF!</v>
      </c>
      <c r="AZ168" s="375" t="e">
        <f>IF(#REF!="sníž. přenesená",J168,0)</f>
        <v>#REF!</v>
      </c>
      <c r="BA168" s="375" t="e">
        <f>IF(#REF!="nulová",J168,0)</f>
        <v>#REF!</v>
      </c>
      <c r="BB168" s="318" t="s">
        <v>19</v>
      </c>
      <c r="BC168" s="375">
        <f>ROUND(I168*H168,2)</f>
        <v>0</v>
      </c>
      <c r="BD168" s="318" t="s">
        <v>145</v>
      </c>
      <c r="BE168" s="318" t="s">
        <v>341</v>
      </c>
    </row>
    <row r="169" spans="2:57" s="259" customFormat="1" ht="22.5" hidden="1" customHeight="1" x14ac:dyDescent="0.25">
      <c r="B169" s="257"/>
      <c r="D169" s="289" t="s">
        <v>125</v>
      </c>
      <c r="F169" s="252" t="s">
        <v>220</v>
      </c>
      <c r="L169" s="257"/>
      <c r="AL169" s="318" t="s">
        <v>125</v>
      </c>
      <c r="AM169" s="318" t="s">
        <v>74</v>
      </c>
    </row>
    <row r="170" spans="2:57" s="259" customFormat="1" ht="30" hidden="1" customHeight="1" x14ac:dyDescent="0.25">
      <c r="B170" s="257"/>
      <c r="D170" s="285" t="s">
        <v>131</v>
      </c>
      <c r="F170" s="304" t="s">
        <v>342</v>
      </c>
      <c r="L170" s="257"/>
      <c r="AL170" s="318" t="s">
        <v>131</v>
      </c>
      <c r="AM170" s="318" t="s">
        <v>74</v>
      </c>
    </row>
    <row r="171" spans="2:57" s="259" customFormat="1" ht="22.5" customHeight="1" x14ac:dyDescent="0.25">
      <c r="B171" s="257"/>
      <c r="C171" s="376">
        <v>39</v>
      </c>
      <c r="D171" s="376" t="s">
        <v>121</v>
      </c>
      <c r="E171" s="377" t="s">
        <v>722</v>
      </c>
      <c r="F171" s="248" t="s">
        <v>724</v>
      </c>
      <c r="G171" s="378" t="s">
        <v>156</v>
      </c>
      <c r="H171" s="379">
        <v>2</v>
      </c>
      <c r="I171" s="283">
        <v>500</v>
      </c>
      <c r="J171" s="380">
        <f>ROUND(I171*H171,2)</f>
        <v>1000</v>
      </c>
      <c r="K171" s="248" t="s">
        <v>123</v>
      </c>
      <c r="L171" s="257"/>
      <c r="AJ171" s="318" t="s">
        <v>145</v>
      </c>
      <c r="AL171" s="318" t="s">
        <v>121</v>
      </c>
      <c r="AM171" s="318" t="s">
        <v>74</v>
      </c>
      <c r="AQ171" s="318" t="s">
        <v>119</v>
      </c>
      <c r="AW171" s="375" t="e">
        <f>IF(#REF!="základní",J171,0)</f>
        <v>#REF!</v>
      </c>
      <c r="AX171" s="375" t="e">
        <f>IF(#REF!="snížená",J171,0)</f>
        <v>#REF!</v>
      </c>
      <c r="AY171" s="375" t="e">
        <f>IF(#REF!="zákl. přenesená",J171,0)</f>
        <v>#REF!</v>
      </c>
      <c r="AZ171" s="375" t="e">
        <f>IF(#REF!="sníž. přenesená",J171,0)</f>
        <v>#REF!</v>
      </c>
      <c r="BA171" s="375" t="e">
        <f>IF(#REF!="nulová",J171,0)</f>
        <v>#REF!</v>
      </c>
      <c r="BB171" s="318" t="s">
        <v>19</v>
      </c>
      <c r="BC171" s="375">
        <f>ROUND(I171*H171,2)</f>
        <v>1000</v>
      </c>
      <c r="BD171" s="318" t="s">
        <v>145</v>
      </c>
      <c r="BE171" s="318" t="s">
        <v>345</v>
      </c>
    </row>
    <row r="172" spans="2:57" s="259" customFormat="1" ht="30" customHeight="1" x14ac:dyDescent="0.25">
      <c r="B172" s="257"/>
      <c r="C172" s="381"/>
      <c r="D172" s="382" t="s">
        <v>125</v>
      </c>
      <c r="E172" s="381"/>
      <c r="F172" s="249" t="s">
        <v>725</v>
      </c>
      <c r="G172" s="381"/>
      <c r="H172" s="381"/>
      <c r="I172" s="381"/>
      <c r="J172" s="381"/>
      <c r="K172" s="381"/>
      <c r="L172" s="257"/>
      <c r="AL172" s="318" t="s">
        <v>125</v>
      </c>
      <c r="AM172" s="318" t="s">
        <v>74</v>
      </c>
    </row>
    <row r="173" spans="2:57" s="259" customFormat="1" ht="22.5" customHeight="1" x14ac:dyDescent="0.25">
      <c r="B173" s="257"/>
      <c r="C173" s="376">
        <v>40</v>
      </c>
      <c r="D173" s="376" t="s">
        <v>121</v>
      </c>
      <c r="E173" s="377" t="s">
        <v>723</v>
      </c>
      <c r="F173" s="248" t="s">
        <v>726</v>
      </c>
      <c r="G173" s="378" t="s">
        <v>156</v>
      </c>
      <c r="H173" s="379">
        <v>2</v>
      </c>
      <c r="I173" s="283">
        <v>1000</v>
      </c>
      <c r="J173" s="380">
        <f>ROUND(I173*H173,2)</f>
        <v>2000</v>
      </c>
      <c r="K173" s="248" t="s">
        <v>123</v>
      </c>
      <c r="L173" s="257"/>
      <c r="AJ173" s="318" t="s">
        <v>145</v>
      </c>
      <c r="AL173" s="318" t="s">
        <v>121</v>
      </c>
      <c r="AM173" s="318" t="s">
        <v>74</v>
      </c>
      <c r="AQ173" s="318" t="s">
        <v>119</v>
      </c>
      <c r="AW173" s="375" t="e">
        <f>IF(#REF!="základní",J173,0)</f>
        <v>#REF!</v>
      </c>
      <c r="AX173" s="375" t="e">
        <f>IF(#REF!="snížená",J173,0)</f>
        <v>#REF!</v>
      </c>
      <c r="AY173" s="375" t="e">
        <f>IF(#REF!="zákl. přenesená",J173,0)</f>
        <v>#REF!</v>
      </c>
      <c r="AZ173" s="375" t="e">
        <f>IF(#REF!="sníž. přenesená",J173,0)</f>
        <v>#REF!</v>
      </c>
      <c r="BA173" s="375" t="e">
        <f>IF(#REF!="nulová",J173,0)</f>
        <v>#REF!</v>
      </c>
      <c r="BB173" s="318" t="s">
        <v>19</v>
      </c>
      <c r="BC173" s="375">
        <f>ROUND(I173*H173,2)</f>
        <v>2000</v>
      </c>
      <c r="BD173" s="318" t="s">
        <v>145</v>
      </c>
      <c r="BE173" s="318" t="s">
        <v>349</v>
      </c>
    </row>
    <row r="174" spans="2:57" s="259" customFormat="1" ht="30" customHeight="1" x14ac:dyDescent="0.25">
      <c r="B174" s="257"/>
      <c r="C174" s="381"/>
      <c r="D174" s="392" t="s">
        <v>125</v>
      </c>
      <c r="E174" s="381"/>
      <c r="F174" s="249" t="s">
        <v>727</v>
      </c>
      <c r="G174" s="381"/>
      <c r="H174" s="381"/>
      <c r="I174" s="381"/>
      <c r="J174" s="381"/>
      <c r="K174" s="381"/>
      <c r="L174" s="257"/>
      <c r="AL174" s="318" t="s">
        <v>125</v>
      </c>
      <c r="AM174" s="318" t="s">
        <v>74</v>
      </c>
    </row>
    <row r="175" spans="2:57" s="271" customFormat="1" ht="29.85" hidden="1" customHeight="1" x14ac:dyDescent="0.3">
      <c r="B175" s="270"/>
      <c r="D175" s="275" t="s">
        <v>67</v>
      </c>
      <c r="E175" s="276" t="s">
        <v>221</v>
      </c>
      <c r="F175" s="276" t="s">
        <v>222</v>
      </c>
      <c r="J175" s="277">
        <f>BC175</f>
        <v>0</v>
      </c>
      <c r="L175" s="270"/>
      <c r="AJ175" s="272" t="s">
        <v>74</v>
      </c>
      <c r="AL175" s="373" t="s">
        <v>67</v>
      </c>
      <c r="AM175" s="373" t="s">
        <v>19</v>
      </c>
      <c r="AQ175" s="272" t="s">
        <v>119</v>
      </c>
      <c r="BC175" s="374">
        <f>SUM(BC176:BC179)</f>
        <v>0</v>
      </c>
    </row>
    <row r="176" spans="2:57" s="259" customFormat="1" ht="22.5" hidden="1" customHeight="1" x14ac:dyDescent="0.25">
      <c r="B176" s="257"/>
      <c r="C176" s="278" t="s">
        <v>150</v>
      </c>
      <c r="D176" s="278" t="s">
        <v>121</v>
      </c>
      <c r="E176" s="279" t="s">
        <v>351</v>
      </c>
      <c r="F176" s="280" t="s">
        <v>352</v>
      </c>
      <c r="G176" s="281" t="s">
        <v>139</v>
      </c>
      <c r="H176" s="282">
        <v>9.6140000000000008</v>
      </c>
      <c r="I176" s="284">
        <v>0</v>
      </c>
      <c r="J176" s="284">
        <f>ROUND(I176*H176,2)</f>
        <v>0</v>
      </c>
      <c r="K176" s="280" t="s">
        <v>123</v>
      </c>
      <c r="L176" s="257"/>
      <c r="AJ176" s="318" t="s">
        <v>145</v>
      </c>
      <c r="AL176" s="318" t="s">
        <v>121</v>
      </c>
      <c r="AM176" s="318" t="s">
        <v>74</v>
      </c>
      <c r="AQ176" s="318" t="s">
        <v>119</v>
      </c>
      <c r="AW176" s="375" t="e">
        <f>IF(#REF!="základní",J176,0)</f>
        <v>#REF!</v>
      </c>
      <c r="AX176" s="375" t="e">
        <f>IF(#REF!="snížená",J176,0)</f>
        <v>#REF!</v>
      </c>
      <c r="AY176" s="375" t="e">
        <f>IF(#REF!="zákl. přenesená",J176,0)</f>
        <v>#REF!</v>
      </c>
      <c r="AZ176" s="375" t="e">
        <f>IF(#REF!="sníž. přenesená",J176,0)</f>
        <v>#REF!</v>
      </c>
      <c r="BA176" s="375" t="e">
        <f>IF(#REF!="nulová",J176,0)</f>
        <v>#REF!</v>
      </c>
      <c r="BB176" s="318" t="s">
        <v>19</v>
      </c>
      <c r="BC176" s="375">
        <f>ROUND(I176*H176,2)</f>
        <v>0</v>
      </c>
      <c r="BD176" s="318" t="s">
        <v>145</v>
      </c>
      <c r="BE176" s="318" t="s">
        <v>353</v>
      </c>
    </row>
    <row r="177" spans="2:57" s="259" customFormat="1" ht="30" hidden="1" customHeight="1" x14ac:dyDescent="0.25">
      <c r="B177" s="257"/>
      <c r="D177" s="289" t="s">
        <v>125</v>
      </c>
      <c r="F177" s="252" t="s">
        <v>354</v>
      </c>
      <c r="L177" s="257"/>
      <c r="AL177" s="318" t="s">
        <v>125</v>
      </c>
      <c r="AM177" s="318" t="s">
        <v>74</v>
      </c>
    </row>
    <row r="178" spans="2:57" s="259" customFormat="1" ht="42" hidden="1" customHeight="1" x14ac:dyDescent="0.25">
      <c r="B178" s="257"/>
      <c r="D178" s="289" t="s">
        <v>131</v>
      </c>
      <c r="F178" s="250" t="s">
        <v>355</v>
      </c>
      <c r="L178" s="257"/>
      <c r="AL178" s="318" t="s">
        <v>131</v>
      </c>
      <c r="AM178" s="318" t="s">
        <v>74</v>
      </c>
    </row>
    <row r="179" spans="2:57" s="288" customFormat="1" ht="22.5" hidden="1" customHeight="1" x14ac:dyDescent="0.25">
      <c r="B179" s="287"/>
      <c r="D179" s="289" t="s">
        <v>129</v>
      </c>
      <c r="E179" s="290" t="s">
        <v>3</v>
      </c>
      <c r="F179" s="291" t="s">
        <v>356</v>
      </c>
      <c r="H179" s="292">
        <v>9.6140000000000008</v>
      </c>
      <c r="L179" s="287"/>
      <c r="AL179" s="290" t="s">
        <v>129</v>
      </c>
      <c r="AM179" s="290" t="s">
        <v>74</v>
      </c>
      <c r="AN179" s="288" t="s">
        <v>74</v>
      </c>
      <c r="AO179" s="288" t="s">
        <v>32</v>
      </c>
      <c r="AP179" s="288" t="s">
        <v>19</v>
      </c>
      <c r="AQ179" s="290" t="s">
        <v>119</v>
      </c>
    </row>
    <row r="180" spans="2:57" s="271" customFormat="1" ht="37.35" hidden="1" customHeight="1" x14ac:dyDescent="0.35">
      <c r="B180" s="270"/>
      <c r="D180" s="272" t="s">
        <v>67</v>
      </c>
      <c r="E180" s="273" t="s">
        <v>223</v>
      </c>
      <c r="F180" s="273" t="s">
        <v>224</v>
      </c>
      <c r="J180" s="274">
        <f>BC180</f>
        <v>0</v>
      </c>
      <c r="L180" s="270"/>
      <c r="AJ180" s="272" t="s">
        <v>132</v>
      </c>
      <c r="AL180" s="373" t="s">
        <v>67</v>
      </c>
      <c r="AM180" s="373" t="s">
        <v>68</v>
      </c>
      <c r="AQ180" s="272" t="s">
        <v>119</v>
      </c>
      <c r="BC180" s="374">
        <f>BC181+BC190+BC193+BC198</f>
        <v>0</v>
      </c>
    </row>
    <row r="181" spans="2:57" s="271" customFormat="1" ht="19.899999999999999" hidden="1" customHeight="1" x14ac:dyDescent="0.3">
      <c r="B181" s="270"/>
      <c r="D181" s="275" t="s">
        <v>67</v>
      </c>
      <c r="E181" s="276" t="s">
        <v>225</v>
      </c>
      <c r="F181" s="276" t="s">
        <v>226</v>
      </c>
      <c r="J181" s="277">
        <f>BC181</f>
        <v>0</v>
      </c>
      <c r="L181" s="270"/>
      <c r="AJ181" s="272" t="s">
        <v>132</v>
      </c>
      <c r="AL181" s="373" t="s">
        <v>67</v>
      </c>
      <c r="AM181" s="373" t="s">
        <v>19</v>
      </c>
      <c r="AQ181" s="272" t="s">
        <v>119</v>
      </c>
      <c r="BC181" s="374">
        <f>SUM(BC182:BC189)</f>
        <v>0</v>
      </c>
    </row>
    <row r="182" spans="2:57" s="259" customFormat="1" ht="22.5" hidden="1" customHeight="1" x14ac:dyDescent="0.25">
      <c r="B182" s="257"/>
      <c r="C182" s="278" t="s">
        <v>151</v>
      </c>
      <c r="D182" s="278" t="s">
        <v>121</v>
      </c>
      <c r="E182" s="279" t="s">
        <v>227</v>
      </c>
      <c r="F182" s="280" t="s">
        <v>228</v>
      </c>
      <c r="G182" s="281" t="s">
        <v>214</v>
      </c>
      <c r="H182" s="282">
        <v>1</v>
      </c>
      <c r="I182" s="284">
        <v>0</v>
      </c>
      <c r="J182" s="284">
        <f>ROUND(I182*H182,2)</f>
        <v>0</v>
      </c>
      <c r="K182" s="280" t="s">
        <v>123</v>
      </c>
      <c r="L182" s="257"/>
      <c r="AJ182" s="318" t="s">
        <v>229</v>
      </c>
      <c r="AL182" s="318" t="s">
        <v>121</v>
      </c>
      <c r="AM182" s="318" t="s">
        <v>74</v>
      </c>
      <c r="AQ182" s="318" t="s">
        <v>119</v>
      </c>
      <c r="AW182" s="375" t="e">
        <f>IF(#REF!="základní",J182,0)</f>
        <v>#REF!</v>
      </c>
      <c r="AX182" s="375" t="e">
        <f>IF(#REF!="snížená",J182,0)</f>
        <v>#REF!</v>
      </c>
      <c r="AY182" s="375" t="e">
        <f>IF(#REF!="zákl. přenesená",J182,0)</f>
        <v>#REF!</v>
      </c>
      <c r="AZ182" s="375" t="e">
        <f>IF(#REF!="sníž. přenesená",J182,0)</f>
        <v>#REF!</v>
      </c>
      <c r="BA182" s="375" t="e">
        <f>IF(#REF!="nulová",J182,0)</f>
        <v>#REF!</v>
      </c>
      <c r="BB182" s="318" t="s">
        <v>19</v>
      </c>
      <c r="BC182" s="375">
        <f>ROUND(I182*H182,2)</f>
        <v>0</v>
      </c>
      <c r="BD182" s="318" t="s">
        <v>229</v>
      </c>
      <c r="BE182" s="318" t="s">
        <v>230</v>
      </c>
    </row>
    <row r="183" spans="2:57" s="259" customFormat="1" ht="22.5" hidden="1" customHeight="1" x14ac:dyDescent="0.25">
      <c r="B183" s="257"/>
      <c r="D183" s="285" t="s">
        <v>125</v>
      </c>
      <c r="F183" s="286" t="s">
        <v>231</v>
      </c>
      <c r="L183" s="257"/>
      <c r="AL183" s="318" t="s">
        <v>125</v>
      </c>
      <c r="AM183" s="318" t="s">
        <v>74</v>
      </c>
    </row>
    <row r="184" spans="2:57" s="259" customFormat="1" ht="22.5" hidden="1" customHeight="1" x14ac:dyDescent="0.25">
      <c r="B184" s="257"/>
      <c r="C184" s="278" t="s">
        <v>152</v>
      </c>
      <c r="D184" s="278" t="s">
        <v>121</v>
      </c>
      <c r="E184" s="279" t="s">
        <v>232</v>
      </c>
      <c r="F184" s="280" t="s">
        <v>233</v>
      </c>
      <c r="G184" s="281" t="s">
        <v>214</v>
      </c>
      <c r="H184" s="282">
        <v>1</v>
      </c>
      <c r="I184" s="284">
        <v>0</v>
      </c>
      <c r="J184" s="284">
        <f>ROUND(I184*H184,2)</f>
        <v>0</v>
      </c>
      <c r="K184" s="280" t="s">
        <v>123</v>
      </c>
      <c r="L184" s="257"/>
      <c r="AJ184" s="318" t="s">
        <v>229</v>
      </c>
      <c r="AL184" s="318" t="s">
        <v>121</v>
      </c>
      <c r="AM184" s="318" t="s">
        <v>74</v>
      </c>
      <c r="AQ184" s="318" t="s">
        <v>119</v>
      </c>
      <c r="AW184" s="375" t="e">
        <f>IF(#REF!="základní",J184,0)</f>
        <v>#REF!</v>
      </c>
      <c r="AX184" s="375" t="e">
        <f>IF(#REF!="snížená",J184,0)</f>
        <v>#REF!</v>
      </c>
      <c r="AY184" s="375" t="e">
        <f>IF(#REF!="zákl. přenesená",J184,0)</f>
        <v>#REF!</v>
      </c>
      <c r="AZ184" s="375" t="e">
        <f>IF(#REF!="sníž. přenesená",J184,0)</f>
        <v>#REF!</v>
      </c>
      <c r="BA184" s="375" t="e">
        <f>IF(#REF!="nulová",J184,0)</f>
        <v>#REF!</v>
      </c>
      <c r="BB184" s="318" t="s">
        <v>19</v>
      </c>
      <c r="BC184" s="375">
        <f>ROUND(I184*H184,2)</f>
        <v>0</v>
      </c>
      <c r="BD184" s="318" t="s">
        <v>229</v>
      </c>
      <c r="BE184" s="318" t="s">
        <v>234</v>
      </c>
    </row>
    <row r="185" spans="2:57" s="259" customFormat="1" ht="22.5" hidden="1" customHeight="1" x14ac:dyDescent="0.25">
      <c r="B185" s="257"/>
      <c r="D185" s="285" t="s">
        <v>125</v>
      </c>
      <c r="F185" s="286" t="s">
        <v>235</v>
      </c>
      <c r="L185" s="257"/>
      <c r="AL185" s="318" t="s">
        <v>125</v>
      </c>
      <c r="AM185" s="318" t="s">
        <v>74</v>
      </c>
    </row>
    <row r="186" spans="2:57" s="259" customFormat="1" ht="22.5" hidden="1" customHeight="1" x14ac:dyDescent="0.25">
      <c r="B186" s="257"/>
      <c r="C186" s="278" t="s">
        <v>154</v>
      </c>
      <c r="D186" s="278" t="s">
        <v>121</v>
      </c>
      <c r="E186" s="279" t="s">
        <v>236</v>
      </c>
      <c r="F186" s="280" t="s">
        <v>237</v>
      </c>
      <c r="G186" s="281" t="s">
        <v>214</v>
      </c>
      <c r="H186" s="282">
        <v>1</v>
      </c>
      <c r="I186" s="284">
        <v>0</v>
      </c>
      <c r="J186" s="284">
        <f>ROUND(I186*H186,2)</f>
        <v>0</v>
      </c>
      <c r="K186" s="280" t="s">
        <v>123</v>
      </c>
      <c r="L186" s="257"/>
      <c r="AJ186" s="318" t="s">
        <v>229</v>
      </c>
      <c r="AL186" s="318" t="s">
        <v>121</v>
      </c>
      <c r="AM186" s="318" t="s">
        <v>74</v>
      </c>
      <c r="AQ186" s="318" t="s">
        <v>119</v>
      </c>
      <c r="AW186" s="375" t="e">
        <f>IF(#REF!="základní",J186,0)</f>
        <v>#REF!</v>
      </c>
      <c r="AX186" s="375" t="e">
        <f>IF(#REF!="snížená",J186,0)</f>
        <v>#REF!</v>
      </c>
      <c r="AY186" s="375" t="e">
        <f>IF(#REF!="zákl. přenesená",J186,0)</f>
        <v>#REF!</v>
      </c>
      <c r="AZ186" s="375" t="e">
        <f>IF(#REF!="sníž. přenesená",J186,0)</f>
        <v>#REF!</v>
      </c>
      <c r="BA186" s="375" t="e">
        <f>IF(#REF!="nulová",J186,0)</f>
        <v>#REF!</v>
      </c>
      <c r="BB186" s="318" t="s">
        <v>19</v>
      </c>
      <c r="BC186" s="375">
        <f>ROUND(I186*H186,2)</f>
        <v>0</v>
      </c>
      <c r="BD186" s="318" t="s">
        <v>229</v>
      </c>
      <c r="BE186" s="318" t="s">
        <v>238</v>
      </c>
    </row>
    <row r="187" spans="2:57" s="259" customFormat="1" ht="30" hidden="1" customHeight="1" x14ac:dyDescent="0.25">
      <c r="B187" s="257"/>
      <c r="D187" s="285" t="s">
        <v>125</v>
      </c>
      <c r="F187" s="286" t="s">
        <v>239</v>
      </c>
      <c r="L187" s="257"/>
      <c r="AL187" s="318" t="s">
        <v>125</v>
      </c>
      <c r="AM187" s="318" t="s">
        <v>74</v>
      </c>
    </row>
    <row r="188" spans="2:57" s="259" customFormat="1" ht="22.5" hidden="1" customHeight="1" x14ac:dyDescent="0.25">
      <c r="B188" s="257"/>
      <c r="C188" s="278" t="s">
        <v>155</v>
      </c>
      <c r="D188" s="278" t="s">
        <v>121</v>
      </c>
      <c r="E188" s="279" t="s">
        <v>240</v>
      </c>
      <c r="F188" s="280" t="s">
        <v>241</v>
      </c>
      <c r="G188" s="281" t="s">
        <v>214</v>
      </c>
      <c r="H188" s="282">
        <v>1</v>
      </c>
      <c r="I188" s="284">
        <v>0</v>
      </c>
      <c r="J188" s="284">
        <f>ROUND(I188*H188,2)</f>
        <v>0</v>
      </c>
      <c r="K188" s="280" t="s">
        <v>123</v>
      </c>
      <c r="L188" s="257"/>
      <c r="AJ188" s="318" t="s">
        <v>229</v>
      </c>
      <c r="AL188" s="318" t="s">
        <v>121</v>
      </c>
      <c r="AM188" s="318" t="s">
        <v>74</v>
      </c>
      <c r="AQ188" s="318" t="s">
        <v>119</v>
      </c>
      <c r="AW188" s="375" t="e">
        <f>IF(#REF!="základní",J188,0)</f>
        <v>#REF!</v>
      </c>
      <c r="AX188" s="375" t="e">
        <f>IF(#REF!="snížená",J188,0)</f>
        <v>#REF!</v>
      </c>
      <c r="AY188" s="375" t="e">
        <f>IF(#REF!="zákl. přenesená",J188,0)</f>
        <v>#REF!</v>
      </c>
      <c r="AZ188" s="375" t="e">
        <f>IF(#REF!="sníž. přenesená",J188,0)</f>
        <v>#REF!</v>
      </c>
      <c r="BA188" s="375" t="e">
        <f>IF(#REF!="nulová",J188,0)</f>
        <v>#REF!</v>
      </c>
      <c r="BB188" s="318" t="s">
        <v>19</v>
      </c>
      <c r="BC188" s="375">
        <f>ROUND(I188*H188,2)</f>
        <v>0</v>
      </c>
      <c r="BD188" s="318" t="s">
        <v>229</v>
      </c>
      <c r="BE188" s="318" t="s">
        <v>242</v>
      </c>
    </row>
    <row r="189" spans="2:57" s="259" customFormat="1" ht="30" hidden="1" customHeight="1" x14ac:dyDescent="0.25">
      <c r="B189" s="257"/>
      <c r="D189" s="289" t="s">
        <v>125</v>
      </c>
      <c r="F189" s="252" t="s">
        <v>243</v>
      </c>
      <c r="L189" s="257"/>
      <c r="AL189" s="318" t="s">
        <v>125</v>
      </c>
      <c r="AM189" s="318" t="s">
        <v>74</v>
      </c>
    </row>
    <row r="190" spans="2:57" s="271" customFormat="1" ht="29.85" hidden="1" customHeight="1" x14ac:dyDescent="0.3">
      <c r="B190" s="270"/>
      <c r="D190" s="275" t="s">
        <v>67</v>
      </c>
      <c r="E190" s="276" t="s">
        <v>244</v>
      </c>
      <c r="F190" s="276" t="s">
        <v>245</v>
      </c>
      <c r="J190" s="277">
        <f>BC190</f>
        <v>0</v>
      </c>
      <c r="L190" s="270"/>
      <c r="AJ190" s="272" t="s">
        <v>132</v>
      </c>
      <c r="AL190" s="373" t="s">
        <v>67</v>
      </c>
      <c r="AM190" s="373" t="s">
        <v>19</v>
      </c>
      <c r="AQ190" s="272" t="s">
        <v>119</v>
      </c>
      <c r="BC190" s="374">
        <f>SUM(BC191:BC192)</f>
        <v>0</v>
      </c>
    </row>
    <row r="191" spans="2:57" s="259" customFormat="1" ht="22.5" hidden="1" customHeight="1" x14ac:dyDescent="0.25">
      <c r="B191" s="257"/>
      <c r="C191" s="278" t="s">
        <v>157</v>
      </c>
      <c r="D191" s="278" t="s">
        <v>121</v>
      </c>
      <c r="E191" s="279" t="s">
        <v>246</v>
      </c>
      <c r="F191" s="280" t="s">
        <v>245</v>
      </c>
      <c r="G191" s="281" t="s">
        <v>214</v>
      </c>
      <c r="H191" s="282">
        <v>1</v>
      </c>
      <c r="I191" s="284">
        <v>0</v>
      </c>
      <c r="J191" s="284">
        <f>ROUND(I191*H191,2)</f>
        <v>0</v>
      </c>
      <c r="K191" s="280" t="s">
        <v>123</v>
      </c>
      <c r="L191" s="257"/>
      <c r="AJ191" s="318" t="s">
        <v>229</v>
      </c>
      <c r="AL191" s="318" t="s">
        <v>121</v>
      </c>
      <c r="AM191" s="318" t="s">
        <v>74</v>
      </c>
      <c r="AQ191" s="318" t="s">
        <v>119</v>
      </c>
      <c r="AW191" s="375" t="e">
        <f>IF(#REF!="základní",J191,0)</f>
        <v>#REF!</v>
      </c>
      <c r="AX191" s="375" t="e">
        <f>IF(#REF!="snížená",J191,0)</f>
        <v>#REF!</v>
      </c>
      <c r="AY191" s="375" t="e">
        <f>IF(#REF!="zákl. přenesená",J191,0)</f>
        <v>#REF!</v>
      </c>
      <c r="AZ191" s="375" t="e">
        <f>IF(#REF!="sníž. přenesená",J191,0)</f>
        <v>#REF!</v>
      </c>
      <c r="BA191" s="375" t="e">
        <f>IF(#REF!="nulová",J191,0)</f>
        <v>#REF!</v>
      </c>
      <c r="BB191" s="318" t="s">
        <v>19</v>
      </c>
      <c r="BC191" s="375">
        <f>ROUND(I191*H191,2)</f>
        <v>0</v>
      </c>
      <c r="BD191" s="318" t="s">
        <v>229</v>
      </c>
      <c r="BE191" s="318" t="s">
        <v>247</v>
      </c>
    </row>
    <row r="192" spans="2:57" s="259" customFormat="1" ht="22.5" hidden="1" customHeight="1" x14ac:dyDescent="0.25">
      <c r="B192" s="257"/>
      <c r="D192" s="289" t="s">
        <v>125</v>
      </c>
      <c r="F192" s="252" t="s">
        <v>248</v>
      </c>
      <c r="L192" s="257"/>
      <c r="AL192" s="318" t="s">
        <v>125</v>
      </c>
      <c r="AM192" s="318" t="s">
        <v>74</v>
      </c>
    </row>
    <row r="193" spans="2:57" s="271" customFormat="1" ht="29.85" hidden="1" customHeight="1" x14ac:dyDescent="0.3">
      <c r="B193" s="270"/>
      <c r="D193" s="275" t="s">
        <v>67</v>
      </c>
      <c r="E193" s="276" t="s">
        <v>249</v>
      </c>
      <c r="F193" s="276" t="s">
        <v>250</v>
      </c>
      <c r="J193" s="277">
        <f>BC193</f>
        <v>0</v>
      </c>
      <c r="L193" s="270"/>
      <c r="AJ193" s="272" t="s">
        <v>132</v>
      </c>
      <c r="AL193" s="373" t="s">
        <v>67</v>
      </c>
      <c r="AM193" s="373" t="s">
        <v>19</v>
      </c>
      <c r="AQ193" s="272" t="s">
        <v>119</v>
      </c>
      <c r="BC193" s="374">
        <f>SUM(BC194:BC197)</f>
        <v>0</v>
      </c>
    </row>
    <row r="194" spans="2:57" s="259" customFormat="1" ht="22.5" hidden="1" customHeight="1" x14ac:dyDescent="0.25">
      <c r="B194" s="257"/>
      <c r="C194" s="278" t="s">
        <v>158</v>
      </c>
      <c r="D194" s="278" t="s">
        <v>121</v>
      </c>
      <c r="E194" s="279" t="s">
        <v>251</v>
      </c>
      <c r="F194" s="280" t="s">
        <v>252</v>
      </c>
      <c r="G194" s="281" t="s">
        <v>214</v>
      </c>
      <c r="H194" s="282">
        <v>1</v>
      </c>
      <c r="I194" s="284">
        <v>0</v>
      </c>
      <c r="J194" s="284">
        <f>ROUND(I194*H194,2)</f>
        <v>0</v>
      </c>
      <c r="K194" s="280" t="s">
        <v>123</v>
      </c>
      <c r="L194" s="257"/>
      <c r="AJ194" s="318" t="s">
        <v>229</v>
      </c>
      <c r="AL194" s="318" t="s">
        <v>121</v>
      </c>
      <c r="AM194" s="318" t="s">
        <v>74</v>
      </c>
      <c r="AQ194" s="318" t="s">
        <v>119</v>
      </c>
      <c r="AW194" s="375" t="e">
        <f>IF(#REF!="základní",J194,0)</f>
        <v>#REF!</v>
      </c>
      <c r="AX194" s="375" t="e">
        <f>IF(#REF!="snížená",J194,0)</f>
        <v>#REF!</v>
      </c>
      <c r="AY194" s="375" t="e">
        <f>IF(#REF!="zákl. přenesená",J194,0)</f>
        <v>#REF!</v>
      </c>
      <c r="AZ194" s="375" t="e">
        <f>IF(#REF!="sníž. přenesená",J194,0)</f>
        <v>#REF!</v>
      </c>
      <c r="BA194" s="375" t="e">
        <f>IF(#REF!="nulová",J194,0)</f>
        <v>#REF!</v>
      </c>
      <c r="BB194" s="318" t="s">
        <v>19</v>
      </c>
      <c r="BC194" s="375">
        <f>ROUND(I194*H194,2)</f>
        <v>0</v>
      </c>
      <c r="BD194" s="318" t="s">
        <v>229</v>
      </c>
      <c r="BE194" s="318" t="s">
        <v>253</v>
      </c>
    </row>
    <row r="195" spans="2:57" s="259" customFormat="1" ht="22.5" hidden="1" customHeight="1" x14ac:dyDescent="0.25">
      <c r="B195" s="257"/>
      <c r="D195" s="285" t="s">
        <v>125</v>
      </c>
      <c r="F195" s="286" t="s">
        <v>254</v>
      </c>
      <c r="L195" s="257"/>
      <c r="AL195" s="318" t="s">
        <v>125</v>
      </c>
      <c r="AM195" s="318" t="s">
        <v>74</v>
      </c>
    </row>
    <row r="196" spans="2:57" s="259" customFormat="1" ht="22.5" hidden="1" customHeight="1" x14ac:dyDescent="0.25">
      <c r="B196" s="257"/>
      <c r="C196" s="278" t="s">
        <v>161</v>
      </c>
      <c r="D196" s="278" t="s">
        <v>121</v>
      </c>
      <c r="E196" s="279" t="s">
        <v>255</v>
      </c>
      <c r="F196" s="280" t="s">
        <v>256</v>
      </c>
      <c r="G196" s="281" t="s">
        <v>214</v>
      </c>
      <c r="H196" s="282">
        <v>1</v>
      </c>
      <c r="I196" s="284">
        <v>0</v>
      </c>
      <c r="J196" s="284">
        <f>ROUND(I196*H196,2)</f>
        <v>0</v>
      </c>
      <c r="K196" s="280" t="s">
        <v>123</v>
      </c>
      <c r="L196" s="257"/>
      <c r="AJ196" s="318" t="s">
        <v>229</v>
      </c>
      <c r="AL196" s="318" t="s">
        <v>121</v>
      </c>
      <c r="AM196" s="318" t="s">
        <v>74</v>
      </c>
      <c r="AQ196" s="318" t="s">
        <v>119</v>
      </c>
      <c r="AW196" s="375" t="e">
        <f>IF(#REF!="základní",J196,0)</f>
        <v>#REF!</v>
      </c>
      <c r="AX196" s="375" t="e">
        <f>IF(#REF!="snížená",J196,0)</f>
        <v>#REF!</v>
      </c>
      <c r="AY196" s="375" t="e">
        <f>IF(#REF!="zákl. přenesená",J196,0)</f>
        <v>#REF!</v>
      </c>
      <c r="AZ196" s="375" t="e">
        <f>IF(#REF!="sníž. přenesená",J196,0)</f>
        <v>#REF!</v>
      </c>
      <c r="BA196" s="375" t="e">
        <f>IF(#REF!="nulová",J196,0)</f>
        <v>#REF!</v>
      </c>
      <c r="BB196" s="318" t="s">
        <v>19</v>
      </c>
      <c r="BC196" s="375">
        <f>ROUND(I196*H196,2)</f>
        <v>0</v>
      </c>
      <c r="BD196" s="318" t="s">
        <v>229</v>
      </c>
      <c r="BE196" s="318" t="s">
        <v>257</v>
      </c>
    </row>
    <row r="197" spans="2:57" s="259" customFormat="1" ht="22.5" hidden="1" customHeight="1" x14ac:dyDescent="0.25">
      <c r="B197" s="257"/>
      <c r="D197" s="289" t="s">
        <v>125</v>
      </c>
      <c r="F197" s="252" t="s">
        <v>258</v>
      </c>
      <c r="L197" s="257"/>
      <c r="AL197" s="318" t="s">
        <v>125</v>
      </c>
      <c r="AM197" s="318" t="s">
        <v>74</v>
      </c>
    </row>
    <row r="198" spans="2:57" s="271" customFormat="1" ht="29.85" hidden="1" customHeight="1" x14ac:dyDescent="0.3">
      <c r="B198" s="270"/>
      <c r="D198" s="275" t="s">
        <v>67</v>
      </c>
      <c r="E198" s="276" t="s">
        <v>259</v>
      </c>
      <c r="F198" s="276" t="s">
        <v>260</v>
      </c>
      <c r="J198" s="277">
        <f>BC198</f>
        <v>0</v>
      </c>
      <c r="L198" s="270"/>
      <c r="AJ198" s="272" t="s">
        <v>132</v>
      </c>
      <c r="AL198" s="373" t="s">
        <v>67</v>
      </c>
      <c r="AM198" s="373" t="s">
        <v>19</v>
      </c>
      <c r="AQ198" s="272" t="s">
        <v>119</v>
      </c>
      <c r="BC198" s="374">
        <f>SUM(BC199:BC200)</f>
        <v>0</v>
      </c>
    </row>
    <row r="199" spans="2:57" s="259" customFormat="1" ht="22.5" hidden="1" customHeight="1" x14ac:dyDescent="0.25">
      <c r="B199" s="257"/>
      <c r="C199" s="278" t="s">
        <v>162</v>
      </c>
      <c r="D199" s="278" t="s">
        <v>121</v>
      </c>
      <c r="E199" s="279" t="s">
        <v>261</v>
      </c>
      <c r="F199" s="280" t="s">
        <v>262</v>
      </c>
      <c r="G199" s="281" t="s">
        <v>214</v>
      </c>
      <c r="H199" s="282">
        <v>1</v>
      </c>
      <c r="I199" s="284">
        <v>0</v>
      </c>
      <c r="J199" s="284">
        <f>ROUND(I199*H199,2)</f>
        <v>0</v>
      </c>
      <c r="K199" s="280" t="s">
        <v>123</v>
      </c>
      <c r="L199" s="257"/>
      <c r="AJ199" s="318" t="s">
        <v>229</v>
      </c>
      <c r="AL199" s="318" t="s">
        <v>121</v>
      </c>
      <c r="AM199" s="318" t="s">
        <v>74</v>
      </c>
      <c r="AQ199" s="318" t="s">
        <v>119</v>
      </c>
      <c r="AW199" s="375" t="e">
        <f>IF(#REF!="základní",J199,0)</f>
        <v>#REF!</v>
      </c>
      <c r="AX199" s="375" t="e">
        <f>IF(#REF!="snížená",J199,0)</f>
        <v>#REF!</v>
      </c>
      <c r="AY199" s="375" t="e">
        <f>IF(#REF!="zákl. přenesená",J199,0)</f>
        <v>#REF!</v>
      </c>
      <c r="AZ199" s="375" t="e">
        <f>IF(#REF!="sníž. přenesená",J199,0)</f>
        <v>#REF!</v>
      </c>
      <c r="BA199" s="375" t="e">
        <f>IF(#REF!="nulová",J199,0)</f>
        <v>#REF!</v>
      </c>
      <c r="BB199" s="318" t="s">
        <v>19</v>
      </c>
      <c r="BC199" s="375">
        <f>ROUND(I199*H199,2)</f>
        <v>0</v>
      </c>
      <c r="BD199" s="318" t="s">
        <v>229</v>
      </c>
      <c r="BE199" s="318" t="s">
        <v>263</v>
      </c>
    </row>
    <row r="200" spans="2:57" s="259" customFormat="1" ht="22.5" hidden="1" customHeight="1" x14ac:dyDescent="0.25">
      <c r="B200" s="257"/>
      <c r="D200" s="289" t="s">
        <v>125</v>
      </c>
      <c r="F200" s="252" t="s">
        <v>264</v>
      </c>
      <c r="L200" s="257"/>
      <c r="AL200" s="318" t="s">
        <v>125</v>
      </c>
      <c r="AM200" s="318" t="s">
        <v>74</v>
      </c>
    </row>
    <row r="201" spans="2:57" s="259" customFormat="1" ht="6.95" customHeight="1" x14ac:dyDescent="0.25">
      <c r="B201" s="311"/>
      <c r="C201" s="312"/>
      <c r="D201" s="312"/>
      <c r="E201" s="312"/>
      <c r="F201" s="312"/>
      <c r="G201" s="312"/>
      <c r="H201" s="312"/>
      <c r="I201" s="312"/>
      <c r="J201" s="312"/>
      <c r="K201" s="312"/>
      <c r="L201" s="257"/>
    </row>
    <row r="463" spans="38:38" x14ac:dyDescent="0.3">
      <c r="AL463" s="412"/>
    </row>
  </sheetData>
  <autoFilter ref="C89:K89"/>
  <mergeCells count="9">
    <mergeCell ref="E47:H47"/>
    <mergeCell ref="E80:H80"/>
    <mergeCell ref="E82:H82"/>
    <mergeCell ref="G1:H1"/>
    <mergeCell ref="L2:N2"/>
    <mergeCell ref="E7:H7"/>
    <mergeCell ref="E9:H9"/>
    <mergeCell ref="E24:H24"/>
    <mergeCell ref="E45:H45"/>
  </mergeCells>
  <hyperlinks>
    <hyperlink ref="F1:G1" location="C2" tooltip="Krycí list soupisu" display="1) Krycí list soupisu"/>
    <hyperlink ref="G1:H1" location="C54" tooltip="Rekapitulace" display="2) Rekapitulace"/>
    <hyperlink ref="J1" location="C89" tooltip="Soupis prací" display="3) Soupis prací"/>
    <hyperlink ref="L1:N1" location="'Rekapitulace stavby'!C2" tooltip="Rekapitulace stavby" display="Rekapitulace stavby"/>
  </hyperlinks>
  <pageMargins left="0.58333331346511841" right="0.58333331346511841" top="0.58333331346511841" bottom="0.58333331346511841" header="0" footer="0"/>
  <pageSetup paperSize="9" scale="78" fitToHeight="100" orientation="landscape" blackAndWhite="1" errors="blank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R460"/>
  <sheetViews>
    <sheetView showGridLines="0" workbookViewId="0">
      <pane ySplit="1" topLeftCell="A103" activePane="bottomLeft" state="frozen"/>
      <selection pane="bottomLeft" activeCell="I122" sqref="I122"/>
    </sheetView>
  </sheetViews>
  <sheetFormatPr defaultColWidth="9.28515625" defaultRowHeight="13.5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0" hidden="1" customWidth="1"/>
    <col min="19" max="19" width="8.140625" hidden="1" customWidth="1"/>
    <col min="20" max="20" width="29.7109375" hidden="1" customWidth="1"/>
    <col min="21" max="21" width="16.28515625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0" hidden="1" customWidth="1"/>
  </cols>
  <sheetData>
    <row r="1" spans="1:70" ht="21.75" customHeight="1" x14ac:dyDescent="0.3">
      <c r="A1" s="160"/>
      <c r="B1" s="157"/>
      <c r="C1" s="157"/>
      <c r="D1" s="158" t="s">
        <v>1</v>
      </c>
      <c r="E1" s="157"/>
      <c r="F1" s="159" t="s">
        <v>536</v>
      </c>
      <c r="G1" s="449" t="s">
        <v>537</v>
      </c>
      <c r="H1" s="449"/>
      <c r="I1" s="157"/>
      <c r="J1" s="159" t="s">
        <v>538</v>
      </c>
      <c r="K1" s="158" t="s">
        <v>80</v>
      </c>
      <c r="L1" s="159" t="s">
        <v>539</v>
      </c>
      <c r="M1" s="159"/>
      <c r="N1" s="159"/>
      <c r="O1" s="159"/>
      <c r="P1" s="159"/>
      <c r="Q1" s="159"/>
      <c r="R1" s="159"/>
      <c r="S1" s="159"/>
      <c r="T1" s="159"/>
      <c r="U1" s="161"/>
      <c r="V1" s="16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16" t="s">
        <v>79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9"/>
      <c r="AT3" s="16" t="s">
        <v>74</v>
      </c>
    </row>
    <row r="4" spans="1:70" ht="36.950000000000003" customHeight="1" x14ac:dyDescent="0.3">
      <c r="B4" s="20"/>
      <c r="C4" s="21"/>
      <c r="D4" s="22" t="s">
        <v>81</v>
      </c>
      <c r="E4" s="21"/>
      <c r="F4" s="21"/>
      <c r="G4" s="21"/>
      <c r="H4" s="21"/>
      <c r="I4" s="21"/>
      <c r="J4" s="21"/>
      <c r="K4" s="23"/>
      <c r="M4" s="24" t="s">
        <v>11</v>
      </c>
      <c r="AT4" s="16" t="s">
        <v>4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3"/>
    </row>
    <row r="6" spans="1:70" ht="15" x14ac:dyDescent="0.3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3"/>
    </row>
    <row r="7" spans="1:70" ht="22.5" customHeight="1" x14ac:dyDescent="0.3">
      <c r="B7" s="20"/>
      <c r="C7" s="21"/>
      <c r="D7" s="21"/>
      <c r="E7" s="458" t="str">
        <f>'Rekapitulace stavby'!K6</f>
        <v>ZOO - Pavilon šelem</v>
      </c>
      <c r="F7" s="441"/>
      <c r="G7" s="441"/>
      <c r="H7" s="441"/>
      <c r="I7" s="21"/>
      <c r="J7" s="21"/>
      <c r="K7" s="23"/>
    </row>
    <row r="8" spans="1:70" s="1" customFormat="1" ht="15" x14ac:dyDescent="0.25">
      <c r="B8" s="30"/>
      <c r="C8" s="31"/>
      <c r="D8" s="28" t="s">
        <v>82</v>
      </c>
      <c r="E8" s="31"/>
      <c r="F8" s="31"/>
      <c r="G8" s="31"/>
      <c r="H8" s="31"/>
      <c r="I8" s="31"/>
      <c r="J8" s="31"/>
      <c r="K8" s="34"/>
    </row>
    <row r="9" spans="1:70" s="1" customFormat="1" ht="36.950000000000003" customHeight="1" x14ac:dyDescent="0.25">
      <c r="B9" s="30"/>
      <c r="C9" s="31"/>
      <c r="D9" s="31"/>
      <c r="E9" s="459" t="s">
        <v>357</v>
      </c>
      <c r="F9" s="439"/>
      <c r="G9" s="439"/>
      <c r="H9" s="439"/>
      <c r="I9" s="31"/>
      <c r="J9" s="31"/>
      <c r="K9" s="34"/>
    </row>
    <row r="10" spans="1:70" s="1" customFormat="1" x14ac:dyDescent="0.25">
      <c r="B10" s="30"/>
      <c r="C10" s="31"/>
      <c r="D10" s="31"/>
      <c r="E10" s="31"/>
      <c r="F10" s="31"/>
      <c r="G10" s="31"/>
      <c r="H10" s="31"/>
      <c r="I10" s="31"/>
      <c r="J10" s="31"/>
      <c r="K10" s="34"/>
    </row>
    <row r="11" spans="1:70" s="1" customFormat="1" ht="14.45" customHeight="1" x14ac:dyDescent="0.25">
      <c r="B11" s="30"/>
      <c r="C11" s="31"/>
      <c r="D11" s="28" t="s">
        <v>17</v>
      </c>
      <c r="E11" s="31"/>
      <c r="F11" s="26" t="s">
        <v>73</v>
      </c>
      <c r="G11" s="31"/>
      <c r="H11" s="31"/>
      <c r="I11" s="28" t="s">
        <v>18</v>
      </c>
      <c r="J11" s="26" t="s">
        <v>3</v>
      </c>
      <c r="K11" s="34"/>
    </row>
    <row r="12" spans="1:70" s="1" customFormat="1" ht="14.45" customHeight="1" x14ac:dyDescent="0.25">
      <c r="B12" s="30"/>
      <c r="C12" s="31"/>
      <c r="D12" s="28" t="s">
        <v>20</v>
      </c>
      <c r="E12" s="31"/>
      <c r="F12" s="26" t="s">
        <v>21</v>
      </c>
      <c r="G12" s="31"/>
      <c r="H12" s="31"/>
      <c r="I12" s="28" t="s">
        <v>22</v>
      </c>
      <c r="J12" s="87">
        <f>'Rekapitulace stavby'!AN8</f>
        <v>42517</v>
      </c>
      <c r="K12" s="34"/>
    </row>
    <row r="13" spans="1:70" s="1" customFormat="1" ht="10.9" customHeight="1" x14ac:dyDescent="0.25">
      <c r="B13" s="30"/>
      <c r="C13" s="31"/>
      <c r="D13" s="31"/>
      <c r="E13" s="31"/>
      <c r="F13" s="31"/>
      <c r="G13" s="31"/>
      <c r="H13" s="31"/>
      <c r="I13" s="31"/>
      <c r="J13" s="31"/>
      <c r="K13" s="34"/>
    </row>
    <row r="14" spans="1:70" s="1" customFormat="1" ht="14.45" customHeight="1" x14ac:dyDescent="0.25">
      <c r="B14" s="30"/>
      <c r="C14" s="31"/>
      <c r="D14" s="28" t="s">
        <v>25</v>
      </c>
      <c r="E14" s="31"/>
      <c r="F14" s="31"/>
      <c r="G14" s="31"/>
      <c r="H14" s="31"/>
      <c r="I14" s="28" t="s">
        <v>26</v>
      </c>
      <c r="J14" s="26" t="str">
        <f>IF('Rekapitulace stavby'!AN10="","",'Rekapitulace stavby'!AN10)</f>
        <v/>
      </c>
      <c r="K14" s="34"/>
    </row>
    <row r="15" spans="1:70" s="1" customFormat="1" ht="18" customHeight="1" x14ac:dyDescent="0.25">
      <c r="B15" s="30"/>
      <c r="C15" s="31"/>
      <c r="D15" s="31"/>
      <c r="E15" s="26" t="str">
        <f>IF('Rekapitulace stavby'!E11="","",'Rekapitulace stavby'!E11)</f>
        <v xml:space="preserve"> </v>
      </c>
      <c r="F15" s="31"/>
      <c r="G15" s="31"/>
      <c r="H15" s="31"/>
      <c r="I15" s="28" t="s">
        <v>28</v>
      </c>
      <c r="J15" s="26" t="str">
        <f>IF('Rekapitulace stavby'!AN11="","",'Rekapitulace stavby'!AN11)</f>
        <v/>
      </c>
      <c r="K15" s="34"/>
    </row>
    <row r="16" spans="1:70" s="1" customFormat="1" ht="6.95" customHeight="1" x14ac:dyDescent="0.25">
      <c r="B16" s="30"/>
      <c r="C16" s="31"/>
      <c r="D16" s="31"/>
      <c r="E16" s="31"/>
      <c r="F16" s="31"/>
      <c r="G16" s="31"/>
      <c r="H16" s="31"/>
      <c r="I16" s="31"/>
      <c r="J16" s="31"/>
      <c r="K16" s="34"/>
    </row>
    <row r="17" spans="2:11" s="1" customFormat="1" ht="14.45" customHeight="1" x14ac:dyDescent="0.25">
      <c r="B17" s="30"/>
      <c r="C17" s="31"/>
      <c r="D17" s="28" t="s">
        <v>29</v>
      </c>
      <c r="E17" s="31"/>
      <c r="F17" s="31"/>
      <c r="G17" s="31"/>
      <c r="H17" s="31"/>
      <c r="I17" s="28" t="s">
        <v>26</v>
      </c>
      <c r="J17" s="26" t="str">
        <f>IF('Rekapitulace stavby'!AN13="Vyplň údaj","",IF('Rekapitulace stavby'!AN13="","",'Rekapitulace stavby'!AN13))</f>
        <v/>
      </c>
      <c r="K17" s="34"/>
    </row>
    <row r="18" spans="2:11" s="1" customFormat="1" ht="18" customHeight="1" x14ac:dyDescent="0.25">
      <c r="B18" s="30"/>
      <c r="C18" s="31"/>
      <c r="D18" s="31"/>
      <c r="E18" s="26" t="str">
        <f>IF('Rekapitulace stavby'!E14="Vyplň údaj","",IF('Rekapitulace stavby'!E14="","",'Rekapitulace stavby'!E14))</f>
        <v xml:space="preserve"> </v>
      </c>
      <c r="F18" s="31"/>
      <c r="G18" s="31"/>
      <c r="H18" s="31"/>
      <c r="I18" s="28" t="s">
        <v>28</v>
      </c>
      <c r="J18" s="26" t="str">
        <f>IF('Rekapitulace stavby'!AN14="Vyplň údaj","",IF('Rekapitulace stavby'!AN14="","",'Rekapitulace stavby'!AN14))</f>
        <v/>
      </c>
      <c r="K18" s="34"/>
    </row>
    <row r="19" spans="2:11" s="1" customFormat="1" ht="6.95" customHeight="1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4"/>
    </row>
    <row r="20" spans="2:11" s="1" customFormat="1" ht="14.45" customHeight="1" x14ac:dyDescent="0.25">
      <c r="B20" s="30"/>
      <c r="C20" s="31"/>
      <c r="D20" s="28" t="s">
        <v>30</v>
      </c>
      <c r="E20" s="31"/>
      <c r="F20" s="31"/>
      <c r="G20" s="31"/>
      <c r="H20" s="31"/>
      <c r="I20" s="28" t="s">
        <v>26</v>
      </c>
      <c r="J20" s="26" t="s">
        <v>3</v>
      </c>
      <c r="K20" s="34"/>
    </row>
    <row r="21" spans="2:11" s="1" customFormat="1" ht="18" customHeight="1" x14ac:dyDescent="0.25">
      <c r="B21" s="30"/>
      <c r="C21" s="31"/>
      <c r="D21" s="31"/>
      <c r="E21" s="26" t="s">
        <v>31</v>
      </c>
      <c r="F21" s="31"/>
      <c r="G21" s="31"/>
      <c r="H21" s="31"/>
      <c r="I21" s="28" t="s">
        <v>28</v>
      </c>
      <c r="J21" s="26" t="s">
        <v>3</v>
      </c>
      <c r="K21" s="34"/>
    </row>
    <row r="22" spans="2:11" s="1" customFormat="1" ht="6.95" customHeight="1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4"/>
    </row>
    <row r="23" spans="2:11" s="1" customFormat="1" ht="14.45" customHeight="1" x14ac:dyDescent="0.25">
      <c r="B23" s="30"/>
      <c r="C23" s="31"/>
      <c r="D23" s="28" t="s">
        <v>33</v>
      </c>
      <c r="E23" s="31"/>
      <c r="F23" s="31"/>
      <c r="G23" s="31"/>
      <c r="H23" s="31"/>
      <c r="I23" s="31"/>
      <c r="J23" s="31"/>
      <c r="K23" s="34"/>
    </row>
    <row r="24" spans="2:11" s="6" customFormat="1" ht="22.5" customHeight="1" x14ac:dyDescent="0.25">
      <c r="B24" s="88"/>
      <c r="C24" s="89"/>
      <c r="D24" s="89"/>
      <c r="E24" s="443" t="s">
        <v>3</v>
      </c>
      <c r="F24" s="460"/>
      <c r="G24" s="460"/>
      <c r="H24" s="460"/>
      <c r="I24" s="89"/>
      <c r="J24" s="89"/>
      <c r="K24" s="90"/>
    </row>
    <row r="25" spans="2:11" s="1" customFormat="1" ht="6.95" customHeight="1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4"/>
    </row>
    <row r="26" spans="2:11" s="1" customFormat="1" ht="6.95" customHeight="1" x14ac:dyDescent="0.25">
      <c r="B26" s="30"/>
      <c r="C26" s="31"/>
      <c r="D26" s="56"/>
      <c r="E26" s="56"/>
      <c r="F26" s="56"/>
      <c r="G26" s="56"/>
      <c r="H26" s="56"/>
      <c r="I26" s="56"/>
      <c r="J26" s="56"/>
      <c r="K26" s="91"/>
    </row>
    <row r="27" spans="2:11" s="1" customFormat="1" ht="25.35" customHeight="1" x14ac:dyDescent="0.25">
      <c r="B27" s="30"/>
      <c r="C27" s="31"/>
      <c r="D27" s="92" t="s">
        <v>34</v>
      </c>
      <c r="E27" s="31"/>
      <c r="F27" s="31"/>
      <c r="G27" s="31"/>
      <c r="H27" s="31"/>
      <c r="I27" s="31"/>
      <c r="J27" s="93">
        <f>ROUND(J92,2)</f>
        <v>2936416.38</v>
      </c>
      <c r="K27" s="34"/>
    </row>
    <row r="28" spans="2:11" s="1" customFormat="1" ht="6.95" customHeight="1" x14ac:dyDescent="0.25">
      <c r="B28" s="30"/>
      <c r="C28" s="31"/>
      <c r="D28" s="56"/>
      <c r="E28" s="56"/>
      <c r="F28" s="56"/>
      <c r="G28" s="56"/>
      <c r="H28" s="56"/>
      <c r="I28" s="56"/>
      <c r="J28" s="56"/>
      <c r="K28" s="91"/>
    </row>
    <row r="29" spans="2:11" s="1" customFormat="1" ht="14.45" customHeight="1" x14ac:dyDescent="0.25">
      <c r="B29" s="30"/>
      <c r="C29" s="31"/>
      <c r="D29" s="31"/>
      <c r="E29" s="31"/>
      <c r="F29" s="35" t="s">
        <v>36</v>
      </c>
      <c r="G29" s="31"/>
      <c r="H29" s="31"/>
      <c r="I29" s="35" t="s">
        <v>35</v>
      </c>
      <c r="J29" s="35" t="s">
        <v>37</v>
      </c>
      <c r="K29" s="34"/>
    </row>
    <row r="30" spans="2:11" s="1" customFormat="1" ht="14.45" customHeight="1" x14ac:dyDescent="0.25">
      <c r="B30" s="30"/>
      <c r="C30" s="31"/>
      <c r="D30" s="38" t="s">
        <v>38</v>
      </c>
      <c r="E30" s="38" t="s">
        <v>39</v>
      </c>
      <c r="F30" s="94">
        <f>ROUND(SUM(BE92:BE327), 2)</f>
        <v>2936416.38</v>
      </c>
      <c r="G30" s="31"/>
      <c r="H30" s="31"/>
      <c r="I30" s="95">
        <v>0.21</v>
      </c>
      <c r="J30" s="94">
        <f>ROUND(ROUND((SUM(BE92:BE327)), 2)*I30, 2)</f>
        <v>616647.43999999994</v>
      </c>
      <c r="K30" s="34"/>
    </row>
    <row r="31" spans="2:11" s="1" customFormat="1" ht="14.45" customHeight="1" x14ac:dyDescent="0.25">
      <c r="B31" s="30"/>
      <c r="C31" s="31"/>
      <c r="D31" s="31"/>
      <c r="E31" s="38" t="s">
        <v>40</v>
      </c>
      <c r="F31" s="94">
        <f>ROUND(SUM(BF92:BF327), 2)</f>
        <v>0</v>
      </c>
      <c r="G31" s="31"/>
      <c r="H31" s="31"/>
      <c r="I31" s="95">
        <v>0.15</v>
      </c>
      <c r="J31" s="94">
        <f>ROUND(ROUND((SUM(BF92:BF327)), 2)*I31, 2)</f>
        <v>0</v>
      </c>
      <c r="K31" s="34"/>
    </row>
    <row r="32" spans="2:11" s="1" customFormat="1" ht="14.45" hidden="1" customHeight="1" x14ac:dyDescent="0.25">
      <c r="B32" s="30"/>
      <c r="C32" s="31"/>
      <c r="D32" s="31"/>
      <c r="E32" s="38" t="s">
        <v>41</v>
      </c>
      <c r="F32" s="94">
        <f>ROUND(SUM(BG92:BG327), 2)</f>
        <v>0</v>
      </c>
      <c r="G32" s="31"/>
      <c r="H32" s="31"/>
      <c r="I32" s="95">
        <v>0.21</v>
      </c>
      <c r="J32" s="94">
        <v>0</v>
      </c>
      <c r="K32" s="34"/>
    </row>
    <row r="33" spans="2:11" s="1" customFormat="1" ht="14.45" hidden="1" customHeight="1" x14ac:dyDescent="0.25">
      <c r="B33" s="30"/>
      <c r="C33" s="31"/>
      <c r="D33" s="31"/>
      <c r="E33" s="38" t="s">
        <v>42</v>
      </c>
      <c r="F33" s="94">
        <f>ROUND(SUM(BH92:BH327), 2)</f>
        <v>0</v>
      </c>
      <c r="G33" s="31"/>
      <c r="H33" s="31"/>
      <c r="I33" s="95">
        <v>0.15</v>
      </c>
      <c r="J33" s="94">
        <v>0</v>
      </c>
      <c r="K33" s="34"/>
    </row>
    <row r="34" spans="2:11" s="1" customFormat="1" ht="14.45" hidden="1" customHeight="1" x14ac:dyDescent="0.25">
      <c r="B34" s="30"/>
      <c r="C34" s="31"/>
      <c r="D34" s="31"/>
      <c r="E34" s="38" t="s">
        <v>43</v>
      </c>
      <c r="F34" s="94">
        <f>ROUND(SUM(BI92:BI327), 2)</f>
        <v>0</v>
      </c>
      <c r="G34" s="31"/>
      <c r="H34" s="31"/>
      <c r="I34" s="95">
        <v>0</v>
      </c>
      <c r="J34" s="94">
        <v>0</v>
      </c>
      <c r="K34" s="34"/>
    </row>
    <row r="35" spans="2:11" s="1" customFormat="1" ht="6.95" customHeight="1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4"/>
    </row>
    <row r="36" spans="2:11" s="1" customFormat="1" ht="25.35" customHeight="1" x14ac:dyDescent="0.25">
      <c r="B36" s="30"/>
      <c r="C36" s="96"/>
      <c r="D36" s="97" t="s">
        <v>44</v>
      </c>
      <c r="E36" s="60"/>
      <c r="F36" s="60"/>
      <c r="G36" s="98" t="s">
        <v>45</v>
      </c>
      <c r="H36" s="99" t="s">
        <v>46</v>
      </c>
      <c r="I36" s="60"/>
      <c r="J36" s="100">
        <f>SUM(J27:J34)</f>
        <v>3553063.82</v>
      </c>
      <c r="K36" s="101"/>
    </row>
    <row r="37" spans="2:11" s="1" customFormat="1" ht="14.45" customHeight="1" x14ac:dyDescent="0.25">
      <c r="B37" s="45"/>
      <c r="C37" s="46"/>
      <c r="D37" s="46"/>
      <c r="E37" s="46"/>
      <c r="F37" s="46"/>
      <c r="G37" s="46"/>
      <c r="H37" s="46"/>
      <c r="I37" s="46"/>
      <c r="J37" s="46"/>
      <c r="K37" s="47"/>
    </row>
    <row r="41" spans="2:11" s="1" customFormat="1" ht="6.95" customHeight="1" x14ac:dyDescent="0.25">
      <c r="B41" s="48"/>
      <c r="C41" s="49"/>
      <c r="D41" s="49"/>
      <c r="E41" s="49"/>
      <c r="F41" s="49"/>
      <c r="G41" s="49"/>
      <c r="H41" s="49"/>
      <c r="I41" s="49"/>
      <c r="J41" s="49"/>
      <c r="K41" s="102"/>
    </row>
    <row r="42" spans="2:11" s="1" customFormat="1" ht="36.950000000000003" customHeight="1" x14ac:dyDescent="0.25">
      <c r="B42" s="30"/>
      <c r="C42" s="22" t="s">
        <v>83</v>
      </c>
      <c r="D42" s="31"/>
      <c r="E42" s="31"/>
      <c r="F42" s="31"/>
      <c r="G42" s="31"/>
      <c r="H42" s="31"/>
      <c r="I42" s="31"/>
      <c r="J42" s="31"/>
      <c r="K42" s="34"/>
    </row>
    <row r="43" spans="2:11" s="1" customFormat="1" ht="6.95" customHeight="1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4"/>
    </row>
    <row r="44" spans="2:11" s="1" customFormat="1" ht="14.45" customHeight="1" x14ac:dyDescent="0.25">
      <c r="B44" s="30"/>
      <c r="C44" s="28" t="s">
        <v>15</v>
      </c>
      <c r="D44" s="31"/>
      <c r="E44" s="31"/>
      <c r="F44" s="31"/>
      <c r="G44" s="31"/>
      <c r="H44" s="31"/>
      <c r="I44" s="31"/>
      <c r="J44" s="31"/>
      <c r="K44" s="34"/>
    </row>
    <row r="45" spans="2:11" s="1" customFormat="1" ht="22.5" customHeight="1" x14ac:dyDescent="0.25">
      <c r="B45" s="30"/>
      <c r="C45" s="31"/>
      <c r="D45" s="31"/>
      <c r="E45" s="458" t="str">
        <f>E7</f>
        <v>ZOO - Pavilon šelem</v>
      </c>
      <c r="F45" s="439"/>
      <c r="G45" s="439"/>
      <c r="H45" s="439"/>
      <c r="I45" s="31"/>
      <c r="J45" s="31"/>
      <c r="K45" s="34"/>
    </row>
    <row r="46" spans="2:11" s="1" customFormat="1" ht="14.45" customHeight="1" x14ac:dyDescent="0.25">
      <c r="B46" s="30"/>
      <c r="C46" s="28" t="s">
        <v>82</v>
      </c>
      <c r="D46" s="31"/>
      <c r="E46" s="31"/>
      <c r="F46" s="31"/>
      <c r="G46" s="31"/>
      <c r="H46" s="31"/>
      <c r="I46" s="31"/>
      <c r="J46" s="31"/>
      <c r="K46" s="34"/>
    </row>
    <row r="47" spans="2:11" s="1" customFormat="1" ht="23.25" customHeight="1" x14ac:dyDescent="0.25">
      <c r="B47" s="30"/>
      <c r="C47" s="31"/>
      <c r="D47" s="31"/>
      <c r="E47" s="459" t="str">
        <f>E9</f>
        <v>03 - Pavilon kočkovitých šelem</v>
      </c>
      <c r="F47" s="439"/>
      <c r="G47" s="439"/>
      <c r="H47" s="439"/>
      <c r="I47" s="31"/>
      <c r="J47" s="31"/>
      <c r="K47" s="34"/>
    </row>
    <row r="48" spans="2:11" s="1" customFormat="1" ht="6.95" customHeight="1" x14ac:dyDescent="0.25">
      <c r="B48" s="30"/>
      <c r="C48" s="31"/>
      <c r="D48" s="31"/>
      <c r="E48" s="31"/>
      <c r="F48" s="31"/>
      <c r="G48" s="31"/>
      <c r="H48" s="31"/>
      <c r="I48" s="31"/>
      <c r="J48" s="31"/>
      <c r="K48" s="34"/>
    </row>
    <row r="49" spans="2:47" s="1" customFormat="1" ht="18" customHeight="1" x14ac:dyDescent="0.25">
      <c r="B49" s="30"/>
      <c r="C49" s="28" t="s">
        <v>20</v>
      </c>
      <c r="D49" s="31"/>
      <c r="E49" s="31"/>
      <c r="F49" s="26" t="str">
        <f>F12</f>
        <v>Dvůr Králové nad Labem</v>
      </c>
      <c r="G49" s="31"/>
      <c r="H49" s="31"/>
      <c r="I49" s="28" t="s">
        <v>22</v>
      </c>
      <c r="J49" s="87">
        <f>IF(J12="","",J12)</f>
        <v>42517</v>
      </c>
      <c r="K49" s="34"/>
    </row>
    <row r="50" spans="2:47" s="1" customFormat="1" ht="6.95" customHeight="1" x14ac:dyDescent="0.25">
      <c r="B50" s="30"/>
      <c r="C50" s="31"/>
      <c r="D50" s="31"/>
      <c r="E50" s="31"/>
      <c r="F50" s="31"/>
      <c r="G50" s="31"/>
      <c r="H50" s="31"/>
      <c r="I50" s="31"/>
      <c r="J50" s="31"/>
      <c r="K50" s="34"/>
    </row>
    <row r="51" spans="2:47" s="1" customFormat="1" ht="15" x14ac:dyDescent="0.25">
      <c r="B51" s="30"/>
      <c r="C51" s="28" t="s">
        <v>25</v>
      </c>
      <c r="D51" s="31"/>
      <c r="E51" s="31"/>
      <c r="F51" s="26" t="str">
        <f>E15</f>
        <v xml:space="preserve"> </v>
      </c>
      <c r="G51" s="31"/>
      <c r="H51" s="31"/>
      <c r="I51" s="28" t="s">
        <v>30</v>
      </c>
      <c r="J51" s="26" t="str">
        <f>E21</f>
        <v>Ing.Ivan Šír, projektování dopravních staveb, a.s.</v>
      </c>
      <c r="K51" s="34"/>
    </row>
    <row r="52" spans="2:47" s="1" customFormat="1" ht="14.45" customHeight="1" x14ac:dyDescent="0.25">
      <c r="B52" s="30"/>
      <c r="C52" s="28" t="s">
        <v>29</v>
      </c>
      <c r="D52" s="31"/>
      <c r="E52" s="31"/>
      <c r="F52" s="26" t="str">
        <f>IF(E18="","",E18)</f>
        <v xml:space="preserve"> </v>
      </c>
      <c r="G52" s="31"/>
      <c r="H52" s="31"/>
      <c r="I52" s="31"/>
      <c r="J52" s="31"/>
      <c r="K52" s="34"/>
    </row>
    <row r="53" spans="2:47" s="1" customFormat="1" ht="10.35" customHeight="1" x14ac:dyDescent="0.25">
      <c r="B53" s="30"/>
      <c r="C53" s="31"/>
      <c r="D53" s="31"/>
      <c r="E53" s="31"/>
      <c r="F53" s="31"/>
      <c r="G53" s="31"/>
      <c r="H53" s="31"/>
      <c r="I53" s="31"/>
      <c r="J53" s="31"/>
      <c r="K53" s="34"/>
    </row>
    <row r="54" spans="2:47" s="1" customFormat="1" ht="29.25" customHeight="1" x14ac:dyDescent="0.25">
      <c r="B54" s="30"/>
      <c r="C54" s="103" t="s">
        <v>84</v>
      </c>
      <c r="D54" s="96"/>
      <c r="E54" s="96"/>
      <c r="F54" s="96"/>
      <c r="G54" s="96"/>
      <c r="H54" s="96"/>
      <c r="I54" s="96"/>
      <c r="J54" s="104" t="s">
        <v>85</v>
      </c>
      <c r="K54" s="105"/>
    </row>
    <row r="55" spans="2:47" s="1" customFormat="1" ht="10.35" customHeight="1" x14ac:dyDescent="0.25">
      <c r="B55" s="30"/>
      <c r="C55" s="31"/>
      <c r="D55" s="31"/>
      <c r="E55" s="31"/>
      <c r="F55" s="31"/>
      <c r="G55" s="31"/>
      <c r="H55" s="31"/>
      <c r="I55" s="31"/>
      <c r="J55" s="31"/>
      <c r="K55" s="34"/>
    </row>
    <row r="56" spans="2:47" s="1" customFormat="1" ht="29.25" customHeight="1" x14ac:dyDescent="0.25">
      <c r="B56" s="30"/>
      <c r="C56" s="106" t="s">
        <v>86</v>
      </c>
      <c r="D56" s="31"/>
      <c r="E56" s="31"/>
      <c r="F56" s="31"/>
      <c r="G56" s="31"/>
      <c r="H56" s="31"/>
      <c r="I56" s="31"/>
      <c r="J56" s="93">
        <f>J92</f>
        <v>2936416.38</v>
      </c>
      <c r="K56" s="34"/>
      <c r="AU56" s="16" t="s">
        <v>87</v>
      </c>
    </row>
    <row r="57" spans="2:47" s="7" customFormat="1" ht="24.95" customHeight="1" x14ac:dyDescent="0.25">
      <c r="B57" s="107"/>
      <c r="C57" s="108"/>
      <c r="D57" s="109" t="s">
        <v>88</v>
      </c>
      <c r="E57" s="110"/>
      <c r="F57" s="110"/>
      <c r="G57" s="110"/>
      <c r="H57" s="110"/>
      <c r="I57" s="110"/>
      <c r="J57" s="111">
        <f>J93</f>
        <v>2318601.8199999998</v>
      </c>
      <c r="K57" s="112"/>
    </row>
    <row r="58" spans="2:47" s="8" customFormat="1" ht="19.899999999999999" customHeight="1" x14ac:dyDescent="0.25">
      <c r="B58" s="113"/>
      <c r="C58" s="114"/>
      <c r="D58" s="115" t="s">
        <v>89</v>
      </c>
      <c r="E58" s="116"/>
      <c r="F58" s="116"/>
      <c r="G58" s="116"/>
      <c r="H58" s="116"/>
      <c r="I58" s="116"/>
      <c r="J58" s="117">
        <f>J94</f>
        <v>414964.14</v>
      </c>
      <c r="K58" s="118"/>
    </row>
    <row r="59" spans="2:47" s="8" customFormat="1" ht="19.899999999999999" customHeight="1" x14ac:dyDescent="0.25">
      <c r="B59" s="113"/>
      <c r="C59" s="114"/>
      <c r="D59" s="115" t="s">
        <v>90</v>
      </c>
      <c r="E59" s="116"/>
      <c r="F59" s="116"/>
      <c r="G59" s="116"/>
      <c r="H59" s="116"/>
      <c r="I59" s="116"/>
      <c r="J59" s="117">
        <f>J132</f>
        <v>570698.41</v>
      </c>
      <c r="K59" s="118"/>
    </row>
    <row r="60" spans="2:47" s="8" customFormat="1" ht="19.899999999999999" customHeight="1" x14ac:dyDescent="0.25">
      <c r="B60" s="113"/>
      <c r="C60" s="114"/>
      <c r="D60" s="115" t="s">
        <v>91</v>
      </c>
      <c r="E60" s="116"/>
      <c r="F60" s="116"/>
      <c r="G60" s="116"/>
      <c r="H60" s="116"/>
      <c r="I60" s="116"/>
      <c r="J60" s="117">
        <f>J179</f>
        <v>930574.55</v>
      </c>
      <c r="K60" s="118"/>
    </row>
    <row r="61" spans="2:47" s="8" customFormat="1" ht="19.899999999999999" customHeight="1" x14ac:dyDescent="0.25">
      <c r="B61" s="113"/>
      <c r="C61" s="114"/>
      <c r="D61" s="115" t="s">
        <v>92</v>
      </c>
      <c r="E61" s="116"/>
      <c r="F61" s="116"/>
      <c r="G61" s="116"/>
      <c r="H61" s="116"/>
      <c r="I61" s="116"/>
      <c r="J61" s="117">
        <f>J232</f>
        <v>183751.86000000002</v>
      </c>
      <c r="K61" s="118"/>
    </row>
    <row r="62" spans="2:47" s="8" customFormat="1" ht="19.899999999999999" customHeight="1" x14ac:dyDescent="0.25">
      <c r="B62" s="113"/>
      <c r="C62" s="114"/>
      <c r="D62" s="115" t="s">
        <v>93</v>
      </c>
      <c r="E62" s="116"/>
      <c r="F62" s="116"/>
      <c r="G62" s="116"/>
      <c r="H62" s="116"/>
      <c r="I62" s="116"/>
      <c r="J62" s="117">
        <f>J262</f>
        <v>218612.86000000002</v>
      </c>
      <c r="K62" s="118"/>
    </row>
    <row r="63" spans="2:47" s="7" customFormat="1" ht="24.95" customHeight="1" x14ac:dyDescent="0.25">
      <c r="B63" s="107"/>
      <c r="C63" s="108"/>
      <c r="D63" s="109" t="s">
        <v>94</v>
      </c>
      <c r="E63" s="110"/>
      <c r="F63" s="110"/>
      <c r="G63" s="110"/>
      <c r="H63" s="110"/>
      <c r="I63" s="110"/>
      <c r="J63" s="111">
        <f>J275</f>
        <v>528814.56000000006</v>
      </c>
      <c r="K63" s="112"/>
    </row>
    <row r="64" spans="2:47" s="8" customFormat="1" ht="19.899999999999999" customHeight="1" x14ac:dyDescent="0.25">
      <c r="B64" s="113"/>
      <c r="C64" s="114"/>
      <c r="D64" s="115" t="s">
        <v>358</v>
      </c>
      <c r="E64" s="116"/>
      <c r="F64" s="116"/>
      <c r="G64" s="116"/>
      <c r="H64" s="116"/>
      <c r="I64" s="116"/>
      <c r="J64" s="117">
        <f>J276</f>
        <v>294530.76</v>
      </c>
      <c r="K64" s="118"/>
    </row>
    <row r="65" spans="2:12" s="8" customFormat="1" ht="19.899999999999999" customHeight="1" x14ac:dyDescent="0.25">
      <c r="B65" s="113"/>
      <c r="C65" s="114"/>
      <c r="D65" s="115" t="s">
        <v>95</v>
      </c>
      <c r="E65" s="116"/>
      <c r="F65" s="116"/>
      <c r="G65" s="116"/>
      <c r="H65" s="116"/>
      <c r="I65" s="116"/>
      <c r="J65" s="117">
        <f>J286</f>
        <v>4608.8</v>
      </c>
      <c r="K65" s="118"/>
    </row>
    <row r="66" spans="2:12" s="8" customFormat="1" ht="19.899999999999999" customHeight="1" x14ac:dyDescent="0.25">
      <c r="B66" s="113"/>
      <c r="C66" s="114"/>
      <c r="D66" s="115" t="s">
        <v>96</v>
      </c>
      <c r="E66" s="116"/>
      <c r="F66" s="116"/>
      <c r="G66" s="116"/>
      <c r="H66" s="116"/>
      <c r="I66" s="116"/>
      <c r="J66" s="117">
        <f>J293</f>
        <v>79600</v>
      </c>
      <c r="K66" s="118"/>
    </row>
    <row r="67" spans="2:12" s="8" customFormat="1" ht="19.899999999999999" customHeight="1" x14ac:dyDescent="0.25">
      <c r="B67" s="113"/>
      <c r="C67" s="114"/>
      <c r="D67" s="115" t="s">
        <v>97</v>
      </c>
      <c r="E67" s="116"/>
      <c r="F67" s="116"/>
      <c r="G67" s="116"/>
      <c r="H67" s="116"/>
      <c r="I67" s="116"/>
      <c r="J67" s="117">
        <f>J302</f>
        <v>150075</v>
      </c>
      <c r="K67" s="118"/>
    </row>
    <row r="68" spans="2:12" s="7" customFormat="1" ht="24.95" customHeight="1" x14ac:dyDescent="0.25">
      <c r="B68" s="107"/>
      <c r="C68" s="108"/>
      <c r="D68" s="109" t="s">
        <v>98</v>
      </c>
      <c r="E68" s="110"/>
      <c r="F68" s="110"/>
      <c r="G68" s="110"/>
      <c r="H68" s="110"/>
      <c r="I68" s="110"/>
      <c r="J68" s="111">
        <f>J307</f>
        <v>89000</v>
      </c>
      <c r="K68" s="112"/>
    </row>
    <row r="69" spans="2:12" s="8" customFormat="1" ht="19.899999999999999" customHeight="1" x14ac:dyDescent="0.25">
      <c r="B69" s="113"/>
      <c r="C69" s="114"/>
      <c r="D69" s="115" t="s">
        <v>99</v>
      </c>
      <c r="E69" s="116"/>
      <c r="F69" s="116"/>
      <c r="G69" s="116"/>
      <c r="H69" s="116"/>
      <c r="I69" s="116"/>
      <c r="J69" s="117">
        <f>J308</f>
        <v>50000</v>
      </c>
      <c r="K69" s="118"/>
    </row>
    <row r="70" spans="2:12" s="8" customFormat="1" ht="19.899999999999999" customHeight="1" x14ac:dyDescent="0.25">
      <c r="B70" s="113"/>
      <c r="C70" s="114"/>
      <c r="D70" s="115" t="s">
        <v>100</v>
      </c>
      <c r="E70" s="116"/>
      <c r="F70" s="116"/>
      <c r="G70" s="116"/>
      <c r="H70" s="116"/>
      <c r="I70" s="116"/>
      <c r="J70" s="117">
        <f>J317</f>
        <v>25000</v>
      </c>
      <c r="K70" s="118"/>
    </row>
    <row r="71" spans="2:12" s="8" customFormat="1" ht="19.899999999999999" hidden="1" customHeight="1" x14ac:dyDescent="0.25">
      <c r="B71" s="113"/>
      <c r="C71" s="114"/>
      <c r="D71" s="115" t="s">
        <v>101</v>
      </c>
      <c r="E71" s="116"/>
      <c r="F71" s="116"/>
      <c r="G71" s="116"/>
      <c r="H71" s="116"/>
      <c r="I71" s="116"/>
      <c r="J71" s="117">
        <f>J320</f>
        <v>0</v>
      </c>
      <c r="K71" s="118"/>
    </row>
    <row r="72" spans="2:12" s="8" customFormat="1" ht="19.899999999999999" customHeight="1" x14ac:dyDescent="0.25">
      <c r="B72" s="113"/>
      <c r="C72" s="114"/>
      <c r="D72" s="115" t="s">
        <v>102</v>
      </c>
      <c r="E72" s="116"/>
      <c r="F72" s="116"/>
      <c r="G72" s="116"/>
      <c r="H72" s="116"/>
      <c r="I72" s="116"/>
      <c r="J72" s="117">
        <f>J325</f>
        <v>14000</v>
      </c>
      <c r="K72" s="118"/>
    </row>
    <row r="73" spans="2:12" s="1" customFormat="1" ht="21.75" customHeight="1" x14ac:dyDescent="0.25">
      <c r="B73" s="30"/>
      <c r="C73" s="31"/>
      <c r="D73" s="31"/>
      <c r="E73" s="31"/>
      <c r="F73" s="31"/>
      <c r="G73" s="31"/>
      <c r="H73" s="31"/>
      <c r="I73" s="31"/>
      <c r="J73" s="31"/>
      <c r="K73" s="34"/>
    </row>
    <row r="74" spans="2:12" s="1" customFormat="1" ht="6.95" customHeight="1" x14ac:dyDescent="0.25">
      <c r="B74" s="45"/>
      <c r="C74" s="46"/>
      <c r="D74" s="46"/>
      <c r="E74" s="46"/>
      <c r="F74" s="46"/>
      <c r="G74" s="46"/>
      <c r="H74" s="46"/>
      <c r="I74" s="46"/>
      <c r="J74" s="46"/>
      <c r="K74" s="47"/>
    </row>
    <row r="78" spans="2:12" s="1" customFormat="1" ht="6.95" customHeight="1" x14ac:dyDescent="0.25">
      <c r="B78" s="255"/>
      <c r="C78" s="256"/>
      <c r="D78" s="256"/>
      <c r="E78" s="256"/>
      <c r="F78" s="256"/>
      <c r="G78" s="256"/>
      <c r="H78" s="256"/>
      <c r="I78" s="256"/>
      <c r="J78" s="256"/>
      <c r="K78" s="256"/>
      <c r="L78" s="30"/>
    </row>
    <row r="79" spans="2:12" s="1" customFormat="1" ht="36.950000000000003" customHeight="1" x14ac:dyDescent="0.25">
      <c r="B79" s="257"/>
      <c r="C79" s="258" t="s">
        <v>103</v>
      </c>
      <c r="D79" s="259"/>
      <c r="E79" s="259"/>
      <c r="F79" s="259"/>
      <c r="G79" s="259"/>
      <c r="H79" s="259"/>
      <c r="I79" s="259"/>
      <c r="J79" s="259"/>
      <c r="K79" s="259"/>
      <c r="L79" s="30"/>
    </row>
    <row r="80" spans="2:12" s="1" customFormat="1" ht="6.95" customHeight="1" x14ac:dyDescent="0.25">
      <c r="B80" s="257"/>
      <c r="C80" s="259"/>
      <c r="D80" s="259"/>
      <c r="E80" s="259"/>
      <c r="F80" s="259"/>
      <c r="G80" s="259"/>
      <c r="H80" s="259"/>
      <c r="I80" s="259"/>
      <c r="J80" s="259"/>
      <c r="K80" s="259"/>
      <c r="L80" s="30"/>
    </row>
    <row r="81" spans="2:65" s="1" customFormat="1" ht="14.45" customHeight="1" x14ac:dyDescent="0.25">
      <c r="B81" s="257"/>
      <c r="C81" s="260" t="s">
        <v>15</v>
      </c>
      <c r="D81" s="259"/>
      <c r="E81" s="259"/>
      <c r="F81" s="259"/>
      <c r="G81" s="259"/>
      <c r="H81" s="259"/>
      <c r="I81" s="259"/>
      <c r="J81" s="259"/>
      <c r="K81" s="259"/>
      <c r="L81" s="30"/>
    </row>
    <row r="82" spans="2:65" s="1" customFormat="1" ht="22.5" customHeight="1" x14ac:dyDescent="0.25">
      <c r="B82" s="257"/>
      <c r="C82" s="259"/>
      <c r="D82" s="259"/>
      <c r="E82" s="456" t="str">
        <f>E7</f>
        <v>ZOO - Pavilon šelem</v>
      </c>
      <c r="F82" s="448"/>
      <c r="G82" s="448"/>
      <c r="H82" s="448"/>
      <c r="I82" s="259"/>
      <c r="J82" s="259"/>
      <c r="K82" s="259"/>
      <c r="L82" s="30"/>
    </row>
    <row r="83" spans="2:65" s="1" customFormat="1" ht="14.45" customHeight="1" x14ac:dyDescent="0.25">
      <c r="B83" s="257"/>
      <c r="C83" s="260" t="s">
        <v>82</v>
      </c>
      <c r="D83" s="259"/>
      <c r="E83" s="259"/>
      <c r="F83" s="259"/>
      <c r="G83" s="259"/>
      <c r="H83" s="259"/>
      <c r="I83" s="259"/>
      <c r="J83" s="259"/>
      <c r="K83" s="259"/>
      <c r="L83" s="30"/>
    </row>
    <row r="84" spans="2:65" s="1" customFormat="1" ht="23.25" customHeight="1" x14ac:dyDescent="0.25">
      <c r="B84" s="257"/>
      <c r="C84" s="259"/>
      <c r="D84" s="259"/>
      <c r="E84" s="447" t="str">
        <f>E9</f>
        <v>03 - Pavilon kočkovitých šelem</v>
      </c>
      <c r="F84" s="448"/>
      <c r="G84" s="448"/>
      <c r="H84" s="448"/>
      <c r="I84" s="259"/>
      <c r="J84" s="259"/>
      <c r="K84" s="259"/>
      <c r="L84" s="30"/>
    </row>
    <row r="85" spans="2:65" s="1" customFormat="1" ht="6.95" customHeight="1" x14ac:dyDescent="0.25">
      <c r="B85" s="257"/>
      <c r="C85" s="259"/>
      <c r="D85" s="259"/>
      <c r="E85" s="259"/>
      <c r="F85" s="259"/>
      <c r="G85" s="259"/>
      <c r="H85" s="259"/>
      <c r="I85" s="259"/>
      <c r="J85" s="259"/>
      <c r="K85" s="259"/>
      <c r="L85" s="30"/>
    </row>
    <row r="86" spans="2:65" s="1" customFormat="1" ht="18" customHeight="1" x14ac:dyDescent="0.25">
      <c r="B86" s="257"/>
      <c r="C86" s="260" t="s">
        <v>20</v>
      </c>
      <c r="D86" s="259"/>
      <c r="E86" s="259"/>
      <c r="F86" s="261" t="str">
        <f>F12</f>
        <v>Dvůr Králové nad Labem</v>
      </c>
      <c r="G86" s="259"/>
      <c r="H86" s="259"/>
      <c r="I86" s="260" t="s">
        <v>22</v>
      </c>
      <c r="J86" s="262">
        <f>IF(J12="","",J12)</f>
        <v>42517</v>
      </c>
      <c r="K86" s="259"/>
      <c r="L86" s="30"/>
    </row>
    <row r="87" spans="2:65" s="1" customFormat="1" ht="6.95" customHeight="1" x14ac:dyDescent="0.25">
      <c r="B87" s="257"/>
      <c r="C87" s="259"/>
      <c r="D87" s="259"/>
      <c r="E87" s="259"/>
      <c r="F87" s="259"/>
      <c r="G87" s="259"/>
      <c r="H87" s="259"/>
      <c r="I87" s="259"/>
      <c r="J87" s="259"/>
      <c r="K87" s="259"/>
      <c r="L87" s="30"/>
    </row>
    <row r="88" spans="2:65" s="1" customFormat="1" ht="15" x14ac:dyDescent="0.25">
      <c r="B88" s="257"/>
      <c r="C88" s="260" t="s">
        <v>25</v>
      </c>
      <c r="D88" s="259"/>
      <c r="E88" s="259"/>
      <c r="F88" s="261" t="str">
        <f>E15</f>
        <v xml:space="preserve"> </v>
      </c>
      <c r="G88" s="259"/>
      <c r="H88" s="259"/>
      <c r="I88" s="260" t="s">
        <v>30</v>
      </c>
      <c r="J88" s="261" t="str">
        <f>E21</f>
        <v>Ing.Ivan Šír, projektování dopravních staveb, a.s.</v>
      </c>
      <c r="K88" s="259"/>
      <c r="L88" s="30"/>
    </row>
    <row r="89" spans="2:65" s="1" customFormat="1" ht="14.45" customHeight="1" x14ac:dyDescent="0.25">
      <c r="B89" s="257"/>
      <c r="C89" s="260" t="s">
        <v>29</v>
      </c>
      <c r="D89" s="259"/>
      <c r="E89" s="259"/>
      <c r="F89" s="261" t="str">
        <f>IF(E18="","",E18)</f>
        <v xml:space="preserve"> </v>
      </c>
      <c r="G89" s="259"/>
      <c r="H89" s="259"/>
      <c r="I89" s="259"/>
      <c r="J89" s="259"/>
      <c r="K89" s="259"/>
      <c r="L89" s="30"/>
    </row>
    <row r="90" spans="2:65" s="1" customFormat="1" ht="10.35" customHeight="1" x14ac:dyDescent="0.25">
      <c r="B90" s="257"/>
      <c r="C90" s="259"/>
      <c r="D90" s="259"/>
      <c r="E90" s="259"/>
      <c r="F90" s="259"/>
      <c r="G90" s="259"/>
      <c r="H90" s="259"/>
      <c r="I90" s="259"/>
      <c r="J90" s="259"/>
      <c r="K90" s="259"/>
      <c r="L90" s="30"/>
    </row>
    <row r="91" spans="2:65" s="9" customFormat="1" ht="29.25" customHeight="1" x14ac:dyDescent="0.25">
      <c r="B91" s="263"/>
      <c r="C91" s="264" t="s">
        <v>104</v>
      </c>
      <c r="D91" s="265" t="s">
        <v>53</v>
      </c>
      <c r="E91" s="265" t="s">
        <v>49</v>
      </c>
      <c r="F91" s="265" t="s">
        <v>105</v>
      </c>
      <c r="G91" s="265" t="s">
        <v>106</v>
      </c>
      <c r="H91" s="265" t="s">
        <v>107</v>
      </c>
      <c r="I91" s="266" t="s">
        <v>108</v>
      </c>
      <c r="J91" s="265" t="s">
        <v>85</v>
      </c>
      <c r="K91" s="267" t="s">
        <v>109</v>
      </c>
      <c r="L91" s="119"/>
      <c r="M91" s="62" t="s">
        <v>110</v>
      </c>
      <c r="N91" s="63" t="s">
        <v>38</v>
      </c>
      <c r="O91" s="63" t="s">
        <v>111</v>
      </c>
      <c r="P91" s="63" t="s">
        <v>112</v>
      </c>
      <c r="Q91" s="63" t="s">
        <v>113</v>
      </c>
      <c r="R91" s="63" t="s">
        <v>114</v>
      </c>
      <c r="S91" s="63" t="s">
        <v>115</v>
      </c>
      <c r="T91" s="64" t="s">
        <v>116</v>
      </c>
    </row>
    <row r="92" spans="2:65" s="1" customFormat="1" ht="29.25" customHeight="1" x14ac:dyDescent="0.35">
      <c r="B92" s="257"/>
      <c r="C92" s="268" t="s">
        <v>86</v>
      </c>
      <c r="D92" s="259"/>
      <c r="E92" s="259"/>
      <c r="F92" s="259"/>
      <c r="G92" s="259"/>
      <c r="H92" s="259"/>
      <c r="I92" s="259"/>
      <c r="J92" s="269">
        <f>BK92</f>
        <v>2936416.38</v>
      </c>
      <c r="K92" s="259"/>
      <c r="L92" s="30"/>
      <c r="M92" s="65"/>
      <c r="N92" s="56"/>
      <c r="O92" s="56"/>
      <c r="P92" s="120">
        <f>P93+P275+P307</f>
        <v>1662.6462929999998</v>
      </c>
      <c r="Q92" s="56"/>
      <c r="R92" s="120">
        <f>R93+R275+R307</f>
        <v>293.94286400999994</v>
      </c>
      <c r="S92" s="56"/>
      <c r="T92" s="121">
        <f>T93+T275+T307</f>
        <v>251.64736000000002</v>
      </c>
      <c r="AT92" s="16" t="s">
        <v>67</v>
      </c>
      <c r="AU92" s="16" t="s">
        <v>87</v>
      </c>
      <c r="BK92" s="122">
        <f>BK93+BK275+BK307</f>
        <v>2936416.38</v>
      </c>
    </row>
    <row r="93" spans="2:65" s="10" customFormat="1" ht="37.35" customHeight="1" x14ac:dyDescent="0.35">
      <c r="B93" s="270"/>
      <c r="C93" s="271"/>
      <c r="D93" s="272" t="s">
        <v>67</v>
      </c>
      <c r="E93" s="273" t="s">
        <v>117</v>
      </c>
      <c r="F93" s="273" t="s">
        <v>118</v>
      </c>
      <c r="G93" s="271"/>
      <c r="H93" s="271"/>
      <c r="I93" s="271"/>
      <c r="J93" s="274">
        <f>BK93</f>
        <v>2318601.8199999998</v>
      </c>
      <c r="K93" s="271"/>
      <c r="L93" s="123"/>
      <c r="M93" s="125"/>
      <c r="N93" s="126"/>
      <c r="O93" s="126"/>
      <c r="P93" s="127">
        <f>P94+P132+P179+P232+P262</f>
        <v>1477.6338329999999</v>
      </c>
      <c r="Q93" s="126"/>
      <c r="R93" s="127">
        <f>R94+R132+R179+R232+R262</f>
        <v>292.79711513999996</v>
      </c>
      <c r="S93" s="126"/>
      <c r="T93" s="128">
        <f>T94+T132+T179+T232+T262</f>
        <v>251.20432000000002</v>
      </c>
      <c r="AR93" s="124" t="s">
        <v>19</v>
      </c>
      <c r="AT93" s="129" t="s">
        <v>67</v>
      </c>
      <c r="AU93" s="129" t="s">
        <v>68</v>
      </c>
      <c r="AY93" s="124" t="s">
        <v>119</v>
      </c>
      <c r="BK93" s="130">
        <f>BK94+BK132+BK179+BK232+BK262</f>
        <v>2318601.8199999998</v>
      </c>
    </row>
    <row r="94" spans="2:65" s="10" customFormat="1" ht="19.899999999999999" customHeight="1" x14ac:dyDescent="0.3">
      <c r="B94" s="270"/>
      <c r="C94" s="271"/>
      <c r="D94" s="275" t="s">
        <v>67</v>
      </c>
      <c r="E94" s="276" t="s">
        <v>19</v>
      </c>
      <c r="F94" s="276" t="s">
        <v>120</v>
      </c>
      <c r="G94" s="271"/>
      <c r="H94" s="271"/>
      <c r="I94" s="271"/>
      <c r="J94" s="277">
        <f>BK94</f>
        <v>414964.14</v>
      </c>
      <c r="K94" s="271"/>
      <c r="L94" s="123"/>
      <c r="M94" s="125"/>
      <c r="N94" s="126"/>
      <c r="O94" s="126"/>
      <c r="P94" s="127">
        <f>SUM(P95:P131)</f>
        <v>325.86295500000006</v>
      </c>
      <c r="Q94" s="126"/>
      <c r="R94" s="127">
        <f>SUM(R95:R131)</f>
        <v>3.4125000000000003E-2</v>
      </c>
      <c r="S94" s="126"/>
      <c r="T94" s="128">
        <f>SUM(T95:T131)</f>
        <v>17.940000000000001</v>
      </c>
      <c r="AR94" s="124" t="s">
        <v>19</v>
      </c>
      <c r="AT94" s="129" t="s">
        <v>67</v>
      </c>
      <c r="AU94" s="129" t="s">
        <v>19</v>
      </c>
      <c r="AY94" s="124" t="s">
        <v>119</v>
      </c>
      <c r="BK94" s="130">
        <f>SUM(BK95:BK131)</f>
        <v>414964.14</v>
      </c>
    </row>
    <row r="95" spans="2:65" s="1" customFormat="1" ht="22.5" customHeight="1" x14ac:dyDescent="0.25">
      <c r="B95" s="257"/>
      <c r="C95" s="278" t="s">
        <v>19</v>
      </c>
      <c r="D95" s="278" t="s">
        <v>121</v>
      </c>
      <c r="E95" s="279" t="s">
        <v>359</v>
      </c>
      <c r="F95" s="280" t="s">
        <v>360</v>
      </c>
      <c r="G95" s="281" t="s">
        <v>139</v>
      </c>
      <c r="H95" s="282">
        <v>69</v>
      </c>
      <c r="I95" s="253">
        <v>90</v>
      </c>
      <c r="J95" s="284">
        <f>ROUND(I95*H95,2)</f>
        <v>6210</v>
      </c>
      <c r="K95" s="280" t="s">
        <v>123</v>
      </c>
      <c r="L95" s="30"/>
      <c r="M95" s="132" t="s">
        <v>3</v>
      </c>
      <c r="N95" s="133" t="s">
        <v>39</v>
      </c>
      <c r="O95" s="134">
        <v>0.21</v>
      </c>
      <c r="P95" s="134">
        <f>O95*H95</f>
        <v>14.49</v>
      </c>
      <c r="Q95" s="134">
        <v>0</v>
      </c>
      <c r="R95" s="134">
        <f>Q95*H95</f>
        <v>0</v>
      </c>
      <c r="S95" s="134">
        <v>0.26</v>
      </c>
      <c r="T95" s="135">
        <f>S95*H95</f>
        <v>17.940000000000001</v>
      </c>
      <c r="AR95" s="16" t="s">
        <v>124</v>
      </c>
      <c r="AT95" s="16" t="s">
        <v>121</v>
      </c>
      <c r="AU95" s="16" t="s">
        <v>74</v>
      </c>
      <c r="AY95" s="16" t="s">
        <v>119</v>
      </c>
      <c r="BE95" s="136">
        <f>IF(N95="základní",J95,0)</f>
        <v>6210</v>
      </c>
      <c r="BF95" s="136">
        <f>IF(N95="snížená",J95,0)</f>
        <v>0</v>
      </c>
      <c r="BG95" s="136">
        <f>IF(N95="zákl. přenesená",J95,0)</f>
        <v>0</v>
      </c>
      <c r="BH95" s="136">
        <f>IF(N95="sníž. přenesená",J95,0)</f>
        <v>0</v>
      </c>
      <c r="BI95" s="136">
        <f>IF(N95="nulová",J95,0)</f>
        <v>0</v>
      </c>
      <c r="BJ95" s="16" t="s">
        <v>19</v>
      </c>
      <c r="BK95" s="136">
        <f>ROUND(I95*H95,2)</f>
        <v>6210</v>
      </c>
      <c r="BL95" s="16" t="s">
        <v>124</v>
      </c>
      <c r="BM95" s="16" t="s">
        <v>361</v>
      </c>
    </row>
    <row r="96" spans="2:65" s="1" customFormat="1" ht="42" customHeight="1" x14ac:dyDescent="0.25">
      <c r="B96" s="257"/>
      <c r="C96" s="259"/>
      <c r="D96" s="285" t="s">
        <v>125</v>
      </c>
      <c r="E96" s="259"/>
      <c r="F96" s="286" t="s">
        <v>362</v>
      </c>
      <c r="G96" s="259"/>
      <c r="H96" s="259"/>
      <c r="I96" s="313"/>
      <c r="J96" s="259"/>
      <c r="K96" s="259"/>
      <c r="L96" s="30"/>
      <c r="M96" s="58"/>
      <c r="N96" s="31"/>
      <c r="O96" s="31"/>
      <c r="P96" s="31"/>
      <c r="Q96" s="31"/>
      <c r="R96" s="31"/>
      <c r="S96" s="31"/>
      <c r="T96" s="59"/>
      <c r="AT96" s="16" t="s">
        <v>125</v>
      </c>
      <c r="AU96" s="16" t="s">
        <v>74</v>
      </c>
    </row>
    <row r="97" spans="2:65" s="1" customFormat="1" ht="22.5" customHeight="1" x14ac:dyDescent="0.25">
      <c r="B97" s="257"/>
      <c r="C97" s="278" t="s">
        <v>74</v>
      </c>
      <c r="D97" s="278" t="s">
        <v>121</v>
      </c>
      <c r="E97" s="279" t="s">
        <v>363</v>
      </c>
      <c r="F97" s="280" t="s">
        <v>364</v>
      </c>
      <c r="G97" s="281" t="s">
        <v>128</v>
      </c>
      <c r="H97" s="282">
        <v>339.82499999999999</v>
      </c>
      <c r="I97" s="253">
        <v>160</v>
      </c>
      <c r="J97" s="284">
        <f>ROUND(I97*H97,2)</f>
        <v>54372</v>
      </c>
      <c r="K97" s="280" t="s">
        <v>123</v>
      </c>
      <c r="L97" s="30"/>
      <c r="M97" s="132" t="s">
        <v>3</v>
      </c>
      <c r="N97" s="133" t="s">
        <v>39</v>
      </c>
      <c r="O97" s="134">
        <v>0.46700000000000003</v>
      </c>
      <c r="P97" s="134">
        <f>O97*H97</f>
        <v>158.698275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6" t="s">
        <v>124</v>
      </c>
      <c r="AT97" s="16" t="s">
        <v>121</v>
      </c>
      <c r="AU97" s="16" t="s">
        <v>74</v>
      </c>
      <c r="AY97" s="16" t="s">
        <v>119</v>
      </c>
      <c r="BE97" s="136">
        <f>IF(N97="základní",J97,0)</f>
        <v>54372</v>
      </c>
      <c r="BF97" s="136">
        <f>IF(N97="snížená",J97,0)</f>
        <v>0</v>
      </c>
      <c r="BG97" s="136">
        <f>IF(N97="zákl. přenesená",J97,0)</f>
        <v>0</v>
      </c>
      <c r="BH97" s="136">
        <f>IF(N97="sníž. přenesená",J97,0)</f>
        <v>0</v>
      </c>
      <c r="BI97" s="136">
        <f>IF(N97="nulová",J97,0)</f>
        <v>0</v>
      </c>
      <c r="BJ97" s="16" t="s">
        <v>19</v>
      </c>
      <c r="BK97" s="136">
        <f>ROUND(I97*H97,2)</f>
        <v>54372</v>
      </c>
      <c r="BL97" s="16" t="s">
        <v>124</v>
      </c>
      <c r="BM97" s="16" t="s">
        <v>365</v>
      </c>
    </row>
    <row r="98" spans="2:65" s="11" customFormat="1" ht="22.5" customHeight="1" x14ac:dyDescent="0.25">
      <c r="B98" s="287"/>
      <c r="C98" s="288"/>
      <c r="D98" s="289" t="s">
        <v>129</v>
      </c>
      <c r="E98" s="290" t="s">
        <v>3</v>
      </c>
      <c r="F98" s="291" t="s">
        <v>366</v>
      </c>
      <c r="G98" s="288"/>
      <c r="H98" s="292">
        <v>117.3</v>
      </c>
      <c r="I98" s="314"/>
      <c r="J98" s="288"/>
      <c r="K98" s="288"/>
      <c r="L98" s="137"/>
      <c r="M98" s="138"/>
      <c r="N98" s="139"/>
      <c r="O98" s="139"/>
      <c r="P98" s="139"/>
      <c r="Q98" s="139"/>
      <c r="R98" s="139"/>
      <c r="S98" s="139"/>
      <c r="T98" s="140"/>
      <c r="AT98" s="141" t="s">
        <v>129</v>
      </c>
      <c r="AU98" s="141" t="s">
        <v>74</v>
      </c>
      <c r="AV98" s="11" t="s">
        <v>74</v>
      </c>
      <c r="AW98" s="11" t="s">
        <v>32</v>
      </c>
      <c r="AX98" s="11" t="s">
        <v>68</v>
      </c>
      <c r="AY98" s="141" t="s">
        <v>119</v>
      </c>
    </row>
    <row r="99" spans="2:65" s="11" customFormat="1" ht="22.5" customHeight="1" x14ac:dyDescent="0.25">
      <c r="B99" s="287"/>
      <c r="C99" s="288"/>
      <c r="D99" s="289" t="s">
        <v>129</v>
      </c>
      <c r="E99" s="290" t="s">
        <v>3</v>
      </c>
      <c r="F99" s="291" t="s">
        <v>367</v>
      </c>
      <c r="G99" s="288"/>
      <c r="H99" s="292">
        <v>222.52500000000001</v>
      </c>
      <c r="I99" s="314"/>
      <c r="J99" s="288"/>
      <c r="K99" s="288"/>
      <c r="L99" s="137"/>
      <c r="M99" s="138"/>
      <c r="N99" s="139"/>
      <c r="O99" s="139"/>
      <c r="P99" s="139"/>
      <c r="Q99" s="139"/>
      <c r="R99" s="139"/>
      <c r="S99" s="139"/>
      <c r="T99" s="140"/>
      <c r="AT99" s="141" t="s">
        <v>129</v>
      </c>
      <c r="AU99" s="141" t="s">
        <v>74</v>
      </c>
      <c r="AV99" s="11" t="s">
        <v>74</v>
      </c>
      <c r="AW99" s="11" t="s">
        <v>32</v>
      </c>
      <c r="AX99" s="11" t="s">
        <v>68</v>
      </c>
      <c r="AY99" s="141" t="s">
        <v>119</v>
      </c>
    </row>
    <row r="100" spans="2:65" s="12" customFormat="1" ht="22.5" customHeight="1" x14ac:dyDescent="0.25">
      <c r="B100" s="293"/>
      <c r="C100" s="294"/>
      <c r="D100" s="285" t="s">
        <v>129</v>
      </c>
      <c r="E100" s="295" t="s">
        <v>3</v>
      </c>
      <c r="F100" s="296" t="s">
        <v>137</v>
      </c>
      <c r="G100" s="294"/>
      <c r="H100" s="297">
        <v>339.82499999999999</v>
      </c>
      <c r="I100" s="315"/>
      <c r="J100" s="294"/>
      <c r="K100" s="294"/>
      <c r="L100" s="142"/>
      <c r="M100" s="143"/>
      <c r="N100" s="144"/>
      <c r="O100" s="144"/>
      <c r="P100" s="144"/>
      <c r="Q100" s="144"/>
      <c r="R100" s="144"/>
      <c r="S100" s="144"/>
      <c r="T100" s="145"/>
      <c r="AT100" s="146" t="s">
        <v>129</v>
      </c>
      <c r="AU100" s="146" t="s">
        <v>74</v>
      </c>
      <c r="AV100" s="12" t="s">
        <v>124</v>
      </c>
      <c r="AW100" s="12" t="s">
        <v>32</v>
      </c>
      <c r="AX100" s="12" t="s">
        <v>19</v>
      </c>
      <c r="AY100" s="146" t="s">
        <v>119</v>
      </c>
    </row>
    <row r="101" spans="2:65" s="1" customFormat="1" ht="22.5" customHeight="1" x14ac:dyDescent="0.25">
      <c r="B101" s="257"/>
      <c r="C101" s="278" t="s">
        <v>127</v>
      </c>
      <c r="D101" s="278" t="s">
        <v>121</v>
      </c>
      <c r="E101" s="279" t="s">
        <v>368</v>
      </c>
      <c r="F101" s="280" t="s">
        <v>369</v>
      </c>
      <c r="G101" s="281" t="s">
        <v>128</v>
      </c>
      <c r="H101" s="282">
        <v>169.91300000000001</v>
      </c>
      <c r="I101" s="253">
        <v>20</v>
      </c>
      <c r="J101" s="284">
        <f>ROUND(I101*H101,2)</f>
        <v>3398.26</v>
      </c>
      <c r="K101" s="280" t="s">
        <v>123</v>
      </c>
      <c r="L101" s="30"/>
      <c r="M101" s="132" t="s">
        <v>3</v>
      </c>
      <c r="N101" s="133" t="s">
        <v>39</v>
      </c>
      <c r="O101" s="134">
        <v>0.04</v>
      </c>
      <c r="P101" s="134">
        <f>O101*H101</f>
        <v>6.796520000000001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16" t="s">
        <v>124</v>
      </c>
      <c r="AT101" s="16" t="s">
        <v>121</v>
      </c>
      <c r="AU101" s="16" t="s">
        <v>74</v>
      </c>
      <c r="AY101" s="16" t="s">
        <v>119</v>
      </c>
      <c r="BE101" s="136">
        <f>IF(N101="základní",J101,0)</f>
        <v>3398.26</v>
      </c>
      <c r="BF101" s="136">
        <f>IF(N101="snížená",J101,0)</f>
        <v>0</v>
      </c>
      <c r="BG101" s="136">
        <f>IF(N101="zákl. přenesená",J101,0)</f>
        <v>0</v>
      </c>
      <c r="BH101" s="136">
        <f>IF(N101="sníž. přenesená",J101,0)</f>
        <v>0</v>
      </c>
      <c r="BI101" s="136">
        <f>IF(N101="nulová",J101,0)</f>
        <v>0</v>
      </c>
      <c r="BJ101" s="16" t="s">
        <v>19</v>
      </c>
      <c r="BK101" s="136">
        <f>ROUND(I101*H101,2)</f>
        <v>3398.26</v>
      </c>
      <c r="BL101" s="16" t="s">
        <v>124</v>
      </c>
      <c r="BM101" s="16" t="s">
        <v>370</v>
      </c>
    </row>
    <row r="102" spans="2:65" s="1" customFormat="1" ht="30" customHeight="1" x14ac:dyDescent="0.25">
      <c r="B102" s="257"/>
      <c r="C102" s="259"/>
      <c r="D102" s="289" t="s">
        <v>125</v>
      </c>
      <c r="E102" s="259"/>
      <c r="F102" s="252" t="s">
        <v>371</v>
      </c>
      <c r="G102" s="259"/>
      <c r="H102" s="259"/>
      <c r="I102" s="313"/>
      <c r="J102" s="259"/>
      <c r="K102" s="259"/>
      <c r="L102" s="30"/>
      <c r="M102" s="58"/>
      <c r="N102" s="31"/>
      <c r="O102" s="31"/>
      <c r="P102" s="31"/>
      <c r="Q102" s="31"/>
      <c r="R102" s="31"/>
      <c r="S102" s="31"/>
      <c r="T102" s="59"/>
      <c r="AT102" s="16" t="s">
        <v>125</v>
      </c>
      <c r="AU102" s="16" t="s">
        <v>74</v>
      </c>
    </row>
    <row r="103" spans="2:65" s="11" customFormat="1" ht="22.5" customHeight="1" x14ac:dyDescent="0.25">
      <c r="B103" s="287"/>
      <c r="C103" s="288"/>
      <c r="D103" s="285" t="s">
        <v>129</v>
      </c>
      <c r="E103" s="298" t="s">
        <v>3</v>
      </c>
      <c r="F103" s="299" t="s">
        <v>372</v>
      </c>
      <c r="G103" s="288"/>
      <c r="H103" s="300">
        <v>169.91300000000001</v>
      </c>
      <c r="I103" s="314"/>
      <c r="J103" s="288"/>
      <c r="K103" s="288"/>
      <c r="L103" s="137"/>
      <c r="M103" s="138"/>
      <c r="N103" s="139"/>
      <c r="O103" s="139"/>
      <c r="P103" s="139"/>
      <c r="Q103" s="139"/>
      <c r="R103" s="139"/>
      <c r="S103" s="139"/>
      <c r="T103" s="140"/>
      <c r="AT103" s="141" t="s">
        <v>129</v>
      </c>
      <c r="AU103" s="141" t="s">
        <v>74</v>
      </c>
      <c r="AV103" s="11" t="s">
        <v>74</v>
      </c>
      <c r="AW103" s="11" t="s">
        <v>32</v>
      </c>
      <c r="AX103" s="11" t="s">
        <v>19</v>
      </c>
      <c r="AY103" s="141" t="s">
        <v>119</v>
      </c>
    </row>
    <row r="104" spans="2:65" s="1" customFormat="1" ht="22.5" customHeight="1" x14ac:dyDescent="0.25">
      <c r="B104" s="257"/>
      <c r="C104" s="278" t="s">
        <v>124</v>
      </c>
      <c r="D104" s="278" t="s">
        <v>121</v>
      </c>
      <c r="E104" s="279" t="s">
        <v>266</v>
      </c>
      <c r="F104" s="280" t="s">
        <v>267</v>
      </c>
      <c r="G104" s="281" t="s">
        <v>128</v>
      </c>
      <c r="H104" s="282">
        <v>6.1580000000000004</v>
      </c>
      <c r="I104" s="253">
        <v>950</v>
      </c>
      <c r="J104" s="284">
        <f>ROUND(I104*H104,2)</f>
        <v>5850.1</v>
      </c>
      <c r="K104" s="280" t="s">
        <v>123</v>
      </c>
      <c r="L104" s="30"/>
      <c r="M104" s="132" t="s">
        <v>3</v>
      </c>
      <c r="N104" s="133" t="s">
        <v>39</v>
      </c>
      <c r="O104" s="134">
        <v>2.3199999999999998</v>
      </c>
      <c r="P104" s="134">
        <f>O104*H104</f>
        <v>14.28656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6" t="s">
        <v>124</v>
      </c>
      <c r="AT104" s="16" t="s">
        <v>121</v>
      </c>
      <c r="AU104" s="16" t="s">
        <v>74</v>
      </c>
      <c r="AY104" s="16" t="s">
        <v>119</v>
      </c>
      <c r="BE104" s="136">
        <f>IF(N104="základní",J104,0)</f>
        <v>5850.1</v>
      </c>
      <c r="BF104" s="136">
        <f>IF(N104="snížená",J104,0)</f>
        <v>0</v>
      </c>
      <c r="BG104" s="136">
        <f>IF(N104="zákl. přenesená",J104,0)</f>
        <v>0</v>
      </c>
      <c r="BH104" s="136">
        <f>IF(N104="sníž. přenesená",J104,0)</f>
        <v>0</v>
      </c>
      <c r="BI104" s="136">
        <f>IF(N104="nulová",J104,0)</f>
        <v>0</v>
      </c>
      <c r="BJ104" s="16" t="s">
        <v>19</v>
      </c>
      <c r="BK104" s="136">
        <f>ROUND(I104*H104,2)</f>
        <v>5850.1</v>
      </c>
      <c r="BL104" s="16" t="s">
        <v>124</v>
      </c>
      <c r="BM104" s="16" t="s">
        <v>268</v>
      </c>
    </row>
    <row r="105" spans="2:65" s="1" customFormat="1" ht="30" customHeight="1" x14ac:dyDescent="0.25">
      <c r="B105" s="257"/>
      <c r="C105" s="259"/>
      <c r="D105" s="289" t="s">
        <v>125</v>
      </c>
      <c r="E105" s="259"/>
      <c r="F105" s="252" t="s">
        <v>269</v>
      </c>
      <c r="G105" s="259"/>
      <c r="H105" s="259"/>
      <c r="I105" s="313"/>
      <c r="J105" s="259"/>
      <c r="K105" s="259"/>
      <c r="L105" s="30"/>
      <c r="M105" s="58"/>
      <c r="N105" s="31"/>
      <c r="O105" s="31"/>
      <c r="P105" s="31"/>
      <c r="Q105" s="31"/>
      <c r="R105" s="31"/>
      <c r="S105" s="31"/>
      <c r="T105" s="59"/>
      <c r="AT105" s="16" t="s">
        <v>125</v>
      </c>
      <c r="AU105" s="16" t="s">
        <v>74</v>
      </c>
    </row>
    <row r="106" spans="2:65" s="1" customFormat="1" ht="30" customHeight="1" x14ac:dyDescent="0.25">
      <c r="B106" s="257"/>
      <c r="C106" s="259"/>
      <c r="D106" s="289" t="s">
        <v>131</v>
      </c>
      <c r="E106" s="259"/>
      <c r="F106" s="250" t="s">
        <v>270</v>
      </c>
      <c r="G106" s="259"/>
      <c r="H106" s="259"/>
      <c r="I106" s="313"/>
      <c r="J106" s="259"/>
      <c r="K106" s="259"/>
      <c r="L106" s="30"/>
      <c r="M106" s="58"/>
      <c r="N106" s="31"/>
      <c r="O106" s="31"/>
      <c r="P106" s="31"/>
      <c r="Q106" s="31"/>
      <c r="R106" s="31"/>
      <c r="S106" s="31"/>
      <c r="T106" s="59"/>
      <c r="AT106" s="16" t="s">
        <v>131</v>
      </c>
      <c r="AU106" s="16" t="s">
        <v>74</v>
      </c>
    </row>
    <row r="107" spans="2:65" s="11" customFormat="1" ht="22.5" customHeight="1" x14ac:dyDescent="0.25">
      <c r="B107" s="287"/>
      <c r="C107" s="288"/>
      <c r="D107" s="289" t="s">
        <v>129</v>
      </c>
      <c r="E107" s="290" t="s">
        <v>3</v>
      </c>
      <c r="F107" s="291" t="s">
        <v>373</v>
      </c>
      <c r="G107" s="288"/>
      <c r="H107" s="292">
        <v>1.8</v>
      </c>
      <c r="I107" s="314"/>
      <c r="J107" s="288"/>
      <c r="K107" s="288"/>
      <c r="L107" s="137"/>
      <c r="M107" s="138"/>
      <c r="N107" s="139"/>
      <c r="O107" s="139"/>
      <c r="P107" s="139"/>
      <c r="Q107" s="139"/>
      <c r="R107" s="139"/>
      <c r="S107" s="139"/>
      <c r="T107" s="140"/>
      <c r="AT107" s="141" t="s">
        <v>129</v>
      </c>
      <c r="AU107" s="141" t="s">
        <v>74</v>
      </c>
      <c r="AV107" s="11" t="s">
        <v>74</v>
      </c>
      <c r="AW107" s="11" t="s">
        <v>32</v>
      </c>
      <c r="AX107" s="11" t="s">
        <v>68</v>
      </c>
      <c r="AY107" s="141" t="s">
        <v>119</v>
      </c>
    </row>
    <row r="108" spans="2:65" s="11" customFormat="1" ht="22.5" customHeight="1" x14ac:dyDescent="0.25">
      <c r="B108" s="287"/>
      <c r="C108" s="288"/>
      <c r="D108" s="289" t="s">
        <v>129</v>
      </c>
      <c r="E108" s="290" t="s">
        <v>3</v>
      </c>
      <c r="F108" s="291" t="s">
        <v>374</v>
      </c>
      <c r="G108" s="288"/>
      <c r="H108" s="292">
        <v>5.0030000000000001</v>
      </c>
      <c r="I108" s="314"/>
      <c r="J108" s="288"/>
      <c r="K108" s="288"/>
      <c r="L108" s="137"/>
      <c r="M108" s="138"/>
      <c r="N108" s="139"/>
      <c r="O108" s="139"/>
      <c r="P108" s="139"/>
      <c r="Q108" s="139"/>
      <c r="R108" s="139"/>
      <c r="S108" s="139"/>
      <c r="T108" s="140"/>
      <c r="AT108" s="141" t="s">
        <v>129</v>
      </c>
      <c r="AU108" s="141" t="s">
        <v>74</v>
      </c>
      <c r="AV108" s="11" t="s">
        <v>74</v>
      </c>
      <c r="AW108" s="11" t="s">
        <v>32</v>
      </c>
      <c r="AX108" s="11" t="s">
        <v>68</v>
      </c>
      <c r="AY108" s="141" t="s">
        <v>119</v>
      </c>
    </row>
    <row r="109" spans="2:65" s="11" customFormat="1" ht="22.5" customHeight="1" x14ac:dyDescent="0.25">
      <c r="B109" s="287"/>
      <c r="C109" s="288"/>
      <c r="D109" s="289" t="s">
        <v>129</v>
      </c>
      <c r="E109" s="290" t="s">
        <v>3</v>
      </c>
      <c r="F109" s="291" t="s">
        <v>375</v>
      </c>
      <c r="G109" s="288"/>
      <c r="H109" s="292">
        <v>0.95699999999999996</v>
      </c>
      <c r="I109" s="314"/>
      <c r="J109" s="288"/>
      <c r="K109" s="288"/>
      <c r="L109" s="137"/>
      <c r="M109" s="138"/>
      <c r="N109" s="139"/>
      <c r="O109" s="139"/>
      <c r="P109" s="139"/>
      <c r="Q109" s="139"/>
      <c r="R109" s="139"/>
      <c r="S109" s="139"/>
      <c r="T109" s="140"/>
      <c r="AT109" s="141" t="s">
        <v>129</v>
      </c>
      <c r="AU109" s="141" t="s">
        <v>74</v>
      </c>
      <c r="AV109" s="11" t="s">
        <v>74</v>
      </c>
      <c r="AW109" s="11" t="s">
        <v>32</v>
      </c>
      <c r="AX109" s="11" t="s">
        <v>68</v>
      </c>
      <c r="AY109" s="141" t="s">
        <v>119</v>
      </c>
    </row>
    <row r="110" spans="2:65" s="11" customFormat="1" ht="22.5" customHeight="1" x14ac:dyDescent="0.25">
      <c r="B110" s="287"/>
      <c r="C110" s="288"/>
      <c r="D110" s="289" t="s">
        <v>129</v>
      </c>
      <c r="E110" s="290" t="s">
        <v>3</v>
      </c>
      <c r="F110" s="291" t="s">
        <v>376</v>
      </c>
      <c r="G110" s="288"/>
      <c r="H110" s="292">
        <v>1.1339999999999999</v>
      </c>
      <c r="I110" s="314"/>
      <c r="J110" s="288"/>
      <c r="K110" s="288"/>
      <c r="L110" s="137"/>
      <c r="M110" s="138"/>
      <c r="N110" s="139"/>
      <c r="O110" s="139"/>
      <c r="P110" s="139"/>
      <c r="Q110" s="139"/>
      <c r="R110" s="139"/>
      <c r="S110" s="139"/>
      <c r="T110" s="140"/>
      <c r="AT110" s="141" t="s">
        <v>129</v>
      </c>
      <c r="AU110" s="141" t="s">
        <v>74</v>
      </c>
      <c r="AV110" s="11" t="s">
        <v>74</v>
      </c>
      <c r="AW110" s="11" t="s">
        <v>32</v>
      </c>
      <c r="AX110" s="11" t="s">
        <v>68</v>
      </c>
      <c r="AY110" s="141" t="s">
        <v>119</v>
      </c>
    </row>
    <row r="111" spans="2:65" s="11" customFormat="1" ht="22.5" customHeight="1" x14ac:dyDescent="0.25">
      <c r="B111" s="287"/>
      <c r="C111" s="288"/>
      <c r="D111" s="289" t="s">
        <v>129</v>
      </c>
      <c r="E111" s="290" t="s">
        <v>3</v>
      </c>
      <c r="F111" s="291" t="s">
        <v>377</v>
      </c>
      <c r="G111" s="288"/>
      <c r="H111" s="292">
        <v>1.4690000000000001</v>
      </c>
      <c r="I111" s="314"/>
      <c r="J111" s="288"/>
      <c r="K111" s="288"/>
      <c r="L111" s="137"/>
      <c r="M111" s="138"/>
      <c r="N111" s="139"/>
      <c r="O111" s="139"/>
      <c r="P111" s="139"/>
      <c r="Q111" s="139"/>
      <c r="R111" s="139"/>
      <c r="S111" s="139"/>
      <c r="T111" s="140"/>
      <c r="AT111" s="141" t="s">
        <v>129</v>
      </c>
      <c r="AU111" s="141" t="s">
        <v>74</v>
      </c>
      <c r="AV111" s="11" t="s">
        <v>74</v>
      </c>
      <c r="AW111" s="11" t="s">
        <v>32</v>
      </c>
      <c r="AX111" s="11" t="s">
        <v>68</v>
      </c>
      <c r="AY111" s="141" t="s">
        <v>119</v>
      </c>
    </row>
    <row r="112" spans="2:65" s="11" customFormat="1" ht="22.5" customHeight="1" x14ac:dyDescent="0.25">
      <c r="B112" s="287"/>
      <c r="C112" s="288"/>
      <c r="D112" s="289" t="s">
        <v>129</v>
      </c>
      <c r="E112" s="290" t="s">
        <v>3</v>
      </c>
      <c r="F112" s="291" t="s">
        <v>378</v>
      </c>
      <c r="G112" s="288"/>
      <c r="H112" s="292">
        <v>1.952</v>
      </c>
      <c r="I112" s="314"/>
      <c r="J112" s="288"/>
      <c r="K112" s="288"/>
      <c r="L112" s="137"/>
      <c r="M112" s="138"/>
      <c r="N112" s="139"/>
      <c r="O112" s="139"/>
      <c r="P112" s="139"/>
      <c r="Q112" s="139"/>
      <c r="R112" s="139"/>
      <c r="S112" s="139"/>
      <c r="T112" s="140"/>
      <c r="AT112" s="141" t="s">
        <v>129</v>
      </c>
      <c r="AU112" s="141" t="s">
        <v>74</v>
      </c>
      <c r="AV112" s="11" t="s">
        <v>74</v>
      </c>
      <c r="AW112" s="11" t="s">
        <v>32</v>
      </c>
      <c r="AX112" s="11" t="s">
        <v>68</v>
      </c>
      <c r="AY112" s="141" t="s">
        <v>119</v>
      </c>
    </row>
    <row r="113" spans="2:65" s="12" customFormat="1" ht="22.5" customHeight="1" x14ac:dyDescent="0.25">
      <c r="B113" s="293"/>
      <c r="C113" s="294"/>
      <c r="D113" s="289" t="s">
        <v>129</v>
      </c>
      <c r="E113" s="301" t="s">
        <v>3</v>
      </c>
      <c r="F113" s="302" t="s">
        <v>137</v>
      </c>
      <c r="G113" s="294"/>
      <c r="H113" s="303">
        <v>12.315</v>
      </c>
      <c r="I113" s="315"/>
      <c r="J113" s="294"/>
      <c r="K113" s="294"/>
      <c r="L113" s="142"/>
      <c r="M113" s="143"/>
      <c r="N113" s="144"/>
      <c r="O113" s="144"/>
      <c r="P113" s="144"/>
      <c r="Q113" s="144"/>
      <c r="R113" s="144"/>
      <c r="S113" s="144"/>
      <c r="T113" s="145"/>
      <c r="AT113" s="146" t="s">
        <v>129</v>
      </c>
      <c r="AU113" s="146" t="s">
        <v>74</v>
      </c>
      <c r="AV113" s="12" t="s">
        <v>124</v>
      </c>
      <c r="AW113" s="12" t="s">
        <v>32</v>
      </c>
      <c r="AX113" s="12" t="s">
        <v>19</v>
      </c>
      <c r="AY113" s="146" t="s">
        <v>119</v>
      </c>
    </row>
    <row r="114" spans="2:65" s="11" customFormat="1" ht="22.5" customHeight="1" x14ac:dyDescent="0.25">
      <c r="B114" s="287"/>
      <c r="C114" s="288"/>
      <c r="D114" s="285" t="s">
        <v>129</v>
      </c>
      <c r="E114" s="288"/>
      <c r="F114" s="299" t="s">
        <v>379</v>
      </c>
      <c r="G114" s="288"/>
      <c r="H114" s="300">
        <v>6.1580000000000004</v>
      </c>
      <c r="I114" s="314"/>
      <c r="J114" s="288"/>
      <c r="K114" s="288"/>
      <c r="L114" s="137"/>
      <c r="M114" s="138"/>
      <c r="N114" s="139"/>
      <c r="O114" s="139"/>
      <c r="P114" s="139"/>
      <c r="Q114" s="139"/>
      <c r="R114" s="139"/>
      <c r="S114" s="139"/>
      <c r="T114" s="140"/>
      <c r="AT114" s="141" t="s">
        <v>129</v>
      </c>
      <c r="AU114" s="141" t="s">
        <v>74</v>
      </c>
      <c r="AV114" s="11" t="s">
        <v>74</v>
      </c>
      <c r="AW114" s="11" t="s">
        <v>4</v>
      </c>
      <c r="AX114" s="11" t="s">
        <v>19</v>
      </c>
      <c r="AY114" s="141" t="s">
        <v>119</v>
      </c>
    </row>
    <row r="115" spans="2:65" s="1" customFormat="1" ht="22.5" customHeight="1" x14ac:dyDescent="0.25">
      <c r="B115" s="257"/>
      <c r="C115" s="278" t="s">
        <v>132</v>
      </c>
      <c r="D115" s="278" t="s">
        <v>121</v>
      </c>
      <c r="E115" s="279" t="s">
        <v>380</v>
      </c>
      <c r="F115" s="280" t="s">
        <v>381</v>
      </c>
      <c r="G115" s="281" t="s">
        <v>128</v>
      </c>
      <c r="H115" s="282">
        <v>339.82499999999999</v>
      </c>
      <c r="I115" s="253">
        <v>257</v>
      </c>
      <c r="J115" s="284">
        <f>ROUND(I115*H115,2)</f>
        <v>87335.03</v>
      </c>
      <c r="K115" s="280" t="s">
        <v>123</v>
      </c>
      <c r="L115" s="30"/>
      <c r="M115" s="132" t="s">
        <v>3</v>
      </c>
      <c r="N115" s="133" t="s">
        <v>39</v>
      </c>
      <c r="O115" s="134">
        <v>8.3000000000000004E-2</v>
      </c>
      <c r="P115" s="134">
        <f>O115*H115</f>
        <v>28.205475</v>
      </c>
      <c r="Q115" s="134">
        <v>0</v>
      </c>
      <c r="R115" s="134">
        <f>Q115*H115</f>
        <v>0</v>
      </c>
      <c r="S115" s="134">
        <v>0</v>
      </c>
      <c r="T115" s="135">
        <f>S115*H115</f>
        <v>0</v>
      </c>
      <c r="AR115" s="16" t="s">
        <v>124</v>
      </c>
      <c r="AT115" s="16" t="s">
        <v>121</v>
      </c>
      <c r="AU115" s="16" t="s">
        <v>74</v>
      </c>
      <c r="AY115" s="16" t="s">
        <v>119</v>
      </c>
      <c r="BE115" s="136">
        <f>IF(N115="základní",J115,0)</f>
        <v>87335.03</v>
      </c>
      <c r="BF115" s="136">
        <f>IF(N115="snížená",J115,0)</f>
        <v>0</v>
      </c>
      <c r="BG115" s="136">
        <f>IF(N115="zákl. přenesená",J115,0)</f>
        <v>0</v>
      </c>
      <c r="BH115" s="136">
        <f>IF(N115="sníž. přenesená",J115,0)</f>
        <v>0</v>
      </c>
      <c r="BI115" s="136">
        <f>IF(N115="nulová",J115,0)</f>
        <v>0</v>
      </c>
      <c r="BJ115" s="16" t="s">
        <v>19</v>
      </c>
      <c r="BK115" s="136">
        <f>ROUND(I115*H115,2)</f>
        <v>87335.03</v>
      </c>
      <c r="BL115" s="16" t="s">
        <v>124</v>
      </c>
      <c r="BM115" s="16" t="s">
        <v>382</v>
      </c>
    </row>
    <row r="116" spans="2:65" s="1" customFormat="1" ht="42" customHeight="1" x14ac:dyDescent="0.25">
      <c r="B116" s="257"/>
      <c r="C116" s="259"/>
      <c r="D116" s="289" t="s">
        <v>125</v>
      </c>
      <c r="E116" s="259"/>
      <c r="F116" s="252" t="s">
        <v>383</v>
      </c>
      <c r="G116" s="259"/>
      <c r="H116" s="259"/>
      <c r="I116" s="313"/>
      <c r="J116" s="259"/>
      <c r="K116" s="259"/>
      <c r="L116" s="30"/>
      <c r="M116" s="58"/>
      <c r="N116" s="31"/>
      <c r="O116" s="31"/>
      <c r="P116" s="31"/>
      <c r="Q116" s="31"/>
      <c r="R116" s="31"/>
      <c r="S116" s="31"/>
      <c r="T116" s="59"/>
      <c r="AT116" s="16" t="s">
        <v>125</v>
      </c>
      <c r="AU116" s="16" t="s">
        <v>74</v>
      </c>
    </row>
    <row r="117" spans="2:65" s="1" customFormat="1" ht="30" customHeight="1" x14ac:dyDescent="0.25">
      <c r="B117" s="257"/>
      <c r="C117" s="259"/>
      <c r="D117" s="285" t="s">
        <v>131</v>
      </c>
      <c r="E117" s="259"/>
      <c r="F117" s="304" t="s">
        <v>384</v>
      </c>
      <c r="G117" s="259"/>
      <c r="H117" s="259"/>
      <c r="I117" s="313"/>
      <c r="J117" s="259"/>
      <c r="K117" s="259"/>
      <c r="L117" s="30"/>
      <c r="M117" s="58"/>
      <c r="N117" s="31"/>
      <c r="O117" s="31"/>
      <c r="P117" s="31"/>
      <c r="Q117" s="31"/>
      <c r="R117" s="31"/>
      <c r="S117" s="31"/>
      <c r="T117" s="59"/>
      <c r="AT117" s="16" t="s">
        <v>131</v>
      </c>
      <c r="AU117" s="16" t="s">
        <v>74</v>
      </c>
    </row>
    <row r="118" spans="2:65" s="1" customFormat="1" ht="31.5" customHeight="1" x14ac:dyDescent="0.25">
      <c r="B118" s="257"/>
      <c r="C118" s="278" t="s">
        <v>134</v>
      </c>
      <c r="D118" s="278" t="s">
        <v>121</v>
      </c>
      <c r="E118" s="279" t="s">
        <v>385</v>
      </c>
      <c r="F118" s="280" t="s">
        <v>386</v>
      </c>
      <c r="G118" s="281" t="s">
        <v>128</v>
      </c>
      <c r="H118" s="282">
        <v>3398.25</v>
      </c>
      <c r="I118" s="253">
        <v>20</v>
      </c>
      <c r="J118" s="284">
        <f>ROUND(I118*H118,2)</f>
        <v>67965</v>
      </c>
      <c r="K118" s="280" t="s">
        <v>123</v>
      </c>
      <c r="L118" s="30"/>
      <c r="M118" s="132" t="s">
        <v>3</v>
      </c>
      <c r="N118" s="133" t="s">
        <v>39</v>
      </c>
      <c r="O118" s="134">
        <v>4.0000000000000001E-3</v>
      </c>
      <c r="P118" s="134">
        <f>O118*H118</f>
        <v>13.593</v>
      </c>
      <c r="Q118" s="134">
        <v>0</v>
      </c>
      <c r="R118" s="134">
        <f>Q118*H118</f>
        <v>0</v>
      </c>
      <c r="S118" s="134">
        <v>0</v>
      </c>
      <c r="T118" s="135">
        <f>S118*H118</f>
        <v>0</v>
      </c>
      <c r="AR118" s="16" t="s">
        <v>124</v>
      </c>
      <c r="AT118" s="16" t="s">
        <v>121</v>
      </c>
      <c r="AU118" s="16" t="s">
        <v>74</v>
      </c>
      <c r="AY118" s="16" t="s">
        <v>119</v>
      </c>
      <c r="BE118" s="136">
        <f>IF(N118="základní",J118,0)</f>
        <v>67965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6" t="s">
        <v>19</v>
      </c>
      <c r="BK118" s="136">
        <f>ROUND(I118*H118,2)</f>
        <v>67965</v>
      </c>
      <c r="BL118" s="16" t="s">
        <v>124</v>
      </c>
      <c r="BM118" s="16" t="s">
        <v>387</v>
      </c>
    </row>
    <row r="119" spans="2:65" s="1" customFormat="1" ht="42" customHeight="1" x14ac:dyDescent="0.25">
      <c r="B119" s="257"/>
      <c r="C119" s="259"/>
      <c r="D119" s="289" t="s">
        <v>125</v>
      </c>
      <c r="E119" s="259"/>
      <c r="F119" s="252" t="s">
        <v>388</v>
      </c>
      <c r="G119" s="259"/>
      <c r="H119" s="259"/>
      <c r="I119" s="313"/>
      <c r="J119" s="259"/>
      <c r="K119" s="259"/>
      <c r="L119" s="30"/>
      <c r="M119" s="58"/>
      <c r="N119" s="31"/>
      <c r="O119" s="31"/>
      <c r="P119" s="31"/>
      <c r="Q119" s="31"/>
      <c r="R119" s="31"/>
      <c r="S119" s="31"/>
      <c r="T119" s="59"/>
      <c r="AT119" s="16" t="s">
        <v>125</v>
      </c>
      <c r="AU119" s="16" t="s">
        <v>74</v>
      </c>
    </row>
    <row r="120" spans="2:65" s="11" customFormat="1" ht="22.5" customHeight="1" x14ac:dyDescent="0.25">
      <c r="B120" s="287"/>
      <c r="C120" s="288"/>
      <c r="D120" s="285" t="s">
        <v>129</v>
      </c>
      <c r="E120" s="288"/>
      <c r="F120" s="299" t="s">
        <v>389</v>
      </c>
      <c r="G120" s="288"/>
      <c r="H120" s="300">
        <v>3398.25</v>
      </c>
      <c r="I120" s="314"/>
      <c r="J120" s="288"/>
      <c r="K120" s="288"/>
      <c r="L120" s="137"/>
      <c r="M120" s="138"/>
      <c r="N120" s="139"/>
      <c r="O120" s="139"/>
      <c r="P120" s="139"/>
      <c r="Q120" s="139"/>
      <c r="R120" s="139"/>
      <c r="S120" s="139"/>
      <c r="T120" s="140"/>
      <c r="AT120" s="141" t="s">
        <v>129</v>
      </c>
      <c r="AU120" s="141" t="s">
        <v>74</v>
      </c>
      <c r="AV120" s="11" t="s">
        <v>74</v>
      </c>
      <c r="AW120" s="11" t="s">
        <v>4</v>
      </c>
      <c r="AX120" s="11" t="s">
        <v>19</v>
      </c>
      <c r="AY120" s="141" t="s">
        <v>119</v>
      </c>
    </row>
    <row r="121" spans="2:65" s="1" customFormat="1" ht="22.5" customHeight="1" x14ac:dyDescent="0.25">
      <c r="B121" s="257"/>
      <c r="C121" s="278" t="s">
        <v>135</v>
      </c>
      <c r="D121" s="278" t="s">
        <v>121</v>
      </c>
      <c r="E121" s="279" t="s">
        <v>390</v>
      </c>
      <c r="F121" s="280" t="s">
        <v>391</v>
      </c>
      <c r="G121" s="281" t="s">
        <v>128</v>
      </c>
      <c r="H121" s="282">
        <v>339.82499999999999</v>
      </c>
      <c r="I121" s="253">
        <v>450</v>
      </c>
      <c r="J121" s="284">
        <f>ROUND(I121*H121,2)</f>
        <v>152921.25</v>
      </c>
      <c r="K121" s="280" t="s">
        <v>123</v>
      </c>
      <c r="L121" s="30"/>
      <c r="M121" s="132" t="s">
        <v>3</v>
      </c>
      <c r="N121" s="133" t="s">
        <v>39</v>
      </c>
      <c r="O121" s="134">
        <v>8.9999999999999993E-3</v>
      </c>
      <c r="P121" s="134">
        <f>O121*H121</f>
        <v>3.0584249999999997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6" t="s">
        <v>124</v>
      </c>
      <c r="AT121" s="16" t="s">
        <v>121</v>
      </c>
      <c r="AU121" s="16" t="s">
        <v>74</v>
      </c>
      <c r="AY121" s="16" t="s">
        <v>119</v>
      </c>
      <c r="BE121" s="136">
        <f>IF(N121="základní",J121,0)</f>
        <v>152921.25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6" t="s">
        <v>19</v>
      </c>
      <c r="BK121" s="136">
        <f>ROUND(I121*H121,2)</f>
        <v>152921.25</v>
      </c>
      <c r="BL121" s="16" t="s">
        <v>124</v>
      </c>
      <c r="BM121" s="16" t="s">
        <v>392</v>
      </c>
    </row>
    <row r="122" spans="2:65" s="1" customFormat="1" ht="22.5" customHeight="1" x14ac:dyDescent="0.25">
      <c r="B122" s="257"/>
      <c r="C122" s="259"/>
      <c r="D122" s="285" t="s">
        <v>125</v>
      </c>
      <c r="E122" s="259"/>
      <c r="F122" s="286" t="s">
        <v>391</v>
      </c>
      <c r="G122" s="259"/>
      <c r="H122" s="259"/>
      <c r="I122" s="313"/>
      <c r="J122" s="259"/>
      <c r="K122" s="259"/>
      <c r="L122" s="30"/>
      <c r="M122" s="58"/>
      <c r="N122" s="31"/>
      <c r="O122" s="31"/>
      <c r="P122" s="31"/>
      <c r="Q122" s="31"/>
      <c r="R122" s="31"/>
      <c r="S122" s="31"/>
      <c r="T122" s="59"/>
      <c r="AT122" s="16" t="s">
        <v>125</v>
      </c>
      <c r="AU122" s="16" t="s">
        <v>74</v>
      </c>
    </row>
    <row r="123" spans="2:65" s="1" customFormat="1" ht="22.5" customHeight="1" x14ac:dyDescent="0.25">
      <c r="B123" s="257"/>
      <c r="C123" s="278" t="s">
        <v>136</v>
      </c>
      <c r="D123" s="278" t="s">
        <v>121</v>
      </c>
      <c r="E123" s="279" t="s">
        <v>393</v>
      </c>
      <c r="F123" s="280" t="s">
        <v>394</v>
      </c>
      <c r="G123" s="281" t="s">
        <v>128</v>
      </c>
      <c r="H123" s="282">
        <v>100.3</v>
      </c>
      <c r="I123" s="253">
        <v>125</v>
      </c>
      <c r="J123" s="284">
        <f>ROUND(I123*H123,2)</f>
        <v>12537.5</v>
      </c>
      <c r="K123" s="280" t="s">
        <v>123</v>
      </c>
      <c r="L123" s="30"/>
      <c r="M123" s="132" t="s">
        <v>3</v>
      </c>
      <c r="N123" s="133" t="s">
        <v>39</v>
      </c>
      <c r="O123" s="134">
        <v>0.29899999999999999</v>
      </c>
      <c r="P123" s="134">
        <f>O123*H123</f>
        <v>29.989699999999999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6" t="s">
        <v>124</v>
      </c>
      <c r="AT123" s="16" t="s">
        <v>121</v>
      </c>
      <c r="AU123" s="16" t="s">
        <v>74</v>
      </c>
      <c r="AY123" s="16" t="s">
        <v>119</v>
      </c>
      <c r="BE123" s="136">
        <f>IF(N123="základní",J123,0)</f>
        <v>12537.5</v>
      </c>
      <c r="BF123" s="136">
        <f>IF(N123="snížená",J123,0)</f>
        <v>0</v>
      </c>
      <c r="BG123" s="136">
        <f>IF(N123="zákl. přenesená",J123,0)</f>
        <v>0</v>
      </c>
      <c r="BH123" s="136">
        <f>IF(N123="sníž. přenesená",J123,0)</f>
        <v>0</v>
      </c>
      <c r="BI123" s="136">
        <f>IF(N123="nulová",J123,0)</f>
        <v>0</v>
      </c>
      <c r="BJ123" s="16" t="s">
        <v>19</v>
      </c>
      <c r="BK123" s="136">
        <f>ROUND(I123*H123,2)</f>
        <v>12537.5</v>
      </c>
      <c r="BL123" s="16" t="s">
        <v>124</v>
      </c>
      <c r="BM123" s="16" t="s">
        <v>395</v>
      </c>
    </row>
    <row r="124" spans="2:65" s="1" customFormat="1" ht="30" customHeight="1" x14ac:dyDescent="0.25">
      <c r="B124" s="257"/>
      <c r="C124" s="259"/>
      <c r="D124" s="289" t="s">
        <v>125</v>
      </c>
      <c r="E124" s="259"/>
      <c r="F124" s="252" t="s">
        <v>396</v>
      </c>
      <c r="G124" s="259"/>
      <c r="H124" s="259"/>
      <c r="I124" s="313"/>
      <c r="J124" s="259"/>
      <c r="K124" s="259"/>
      <c r="L124" s="30"/>
      <c r="M124" s="58"/>
      <c r="N124" s="31"/>
      <c r="O124" s="31"/>
      <c r="P124" s="31"/>
      <c r="Q124" s="31"/>
      <c r="R124" s="31"/>
      <c r="S124" s="31"/>
      <c r="T124" s="59"/>
      <c r="AT124" s="16" t="s">
        <v>125</v>
      </c>
      <c r="AU124" s="16" t="s">
        <v>74</v>
      </c>
    </row>
    <row r="125" spans="2:65" s="11" customFormat="1" ht="22.5" customHeight="1" x14ac:dyDescent="0.25">
      <c r="B125" s="287"/>
      <c r="C125" s="288"/>
      <c r="D125" s="289" t="s">
        <v>129</v>
      </c>
      <c r="E125" s="290" t="s">
        <v>3</v>
      </c>
      <c r="F125" s="291" t="s">
        <v>397</v>
      </c>
      <c r="G125" s="288"/>
      <c r="H125" s="292">
        <v>45.9</v>
      </c>
      <c r="I125" s="314"/>
      <c r="J125" s="288"/>
      <c r="K125" s="288"/>
      <c r="L125" s="137"/>
      <c r="M125" s="138"/>
      <c r="N125" s="139"/>
      <c r="O125" s="139"/>
      <c r="P125" s="139"/>
      <c r="Q125" s="139"/>
      <c r="R125" s="139"/>
      <c r="S125" s="139"/>
      <c r="T125" s="140"/>
      <c r="AT125" s="141" t="s">
        <v>129</v>
      </c>
      <c r="AU125" s="141" t="s">
        <v>74</v>
      </c>
      <c r="AV125" s="11" t="s">
        <v>74</v>
      </c>
      <c r="AW125" s="11" t="s">
        <v>32</v>
      </c>
      <c r="AX125" s="11" t="s">
        <v>68</v>
      </c>
      <c r="AY125" s="141" t="s">
        <v>119</v>
      </c>
    </row>
    <row r="126" spans="2:65" s="11" customFormat="1" ht="22.5" customHeight="1" x14ac:dyDescent="0.25">
      <c r="B126" s="287"/>
      <c r="C126" s="288"/>
      <c r="D126" s="289" t="s">
        <v>129</v>
      </c>
      <c r="E126" s="290" t="s">
        <v>3</v>
      </c>
      <c r="F126" s="291" t="s">
        <v>398</v>
      </c>
      <c r="G126" s="288"/>
      <c r="H126" s="292">
        <v>54.4</v>
      </c>
      <c r="I126" s="314"/>
      <c r="J126" s="288"/>
      <c r="K126" s="288"/>
      <c r="L126" s="137"/>
      <c r="M126" s="138"/>
      <c r="N126" s="139"/>
      <c r="O126" s="139"/>
      <c r="P126" s="139"/>
      <c r="Q126" s="139"/>
      <c r="R126" s="139"/>
      <c r="S126" s="139"/>
      <c r="T126" s="140"/>
      <c r="AT126" s="141" t="s">
        <v>129</v>
      </c>
      <c r="AU126" s="141" t="s">
        <v>74</v>
      </c>
      <c r="AV126" s="11" t="s">
        <v>74</v>
      </c>
      <c r="AW126" s="11" t="s">
        <v>32</v>
      </c>
      <c r="AX126" s="11" t="s">
        <v>68</v>
      </c>
      <c r="AY126" s="141" t="s">
        <v>119</v>
      </c>
    </row>
    <row r="127" spans="2:65" s="12" customFormat="1" ht="22.5" customHeight="1" x14ac:dyDescent="0.25">
      <c r="B127" s="293"/>
      <c r="C127" s="294"/>
      <c r="D127" s="285" t="s">
        <v>129</v>
      </c>
      <c r="E127" s="295" t="s">
        <v>3</v>
      </c>
      <c r="F127" s="296" t="s">
        <v>137</v>
      </c>
      <c r="G127" s="294"/>
      <c r="H127" s="297">
        <v>100.3</v>
      </c>
      <c r="I127" s="315"/>
      <c r="J127" s="294"/>
      <c r="K127" s="294"/>
      <c r="L127" s="142"/>
      <c r="M127" s="143"/>
      <c r="N127" s="144"/>
      <c r="O127" s="144"/>
      <c r="P127" s="144"/>
      <c r="Q127" s="144"/>
      <c r="R127" s="144"/>
      <c r="S127" s="144"/>
      <c r="T127" s="145"/>
      <c r="AT127" s="146" t="s">
        <v>129</v>
      </c>
      <c r="AU127" s="146" t="s">
        <v>74</v>
      </c>
      <c r="AV127" s="12" t="s">
        <v>124</v>
      </c>
      <c r="AW127" s="12" t="s">
        <v>32</v>
      </c>
      <c r="AX127" s="12" t="s">
        <v>19</v>
      </c>
      <c r="AY127" s="146" t="s">
        <v>119</v>
      </c>
    </row>
    <row r="128" spans="2:65" s="1" customFormat="1" ht="22.5" customHeight="1" x14ac:dyDescent="0.25">
      <c r="B128" s="257"/>
      <c r="C128" s="278" t="s">
        <v>138</v>
      </c>
      <c r="D128" s="278" t="s">
        <v>121</v>
      </c>
      <c r="E128" s="279" t="s">
        <v>274</v>
      </c>
      <c r="F128" s="280" t="s">
        <v>275</v>
      </c>
      <c r="G128" s="281" t="s">
        <v>139</v>
      </c>
      <c r="H128" s="282">
        <v>97.5</v>
      </c>
      <c r="I128" s="253">
        <v>250</v>
      </c>
      <c r="J128" s="284">
        <f>ROUND(I128*H128,2)</f>
        <v>24375</v>
      </c>
      <c r="K128" s="280" t="s">
        <v>123</v>
      </c>
      <c r="L128" s="30"/>
      <c r="M128" s="132" t="s">
        <v>3</v>
      </c>
      <c r="N128" s="133" t="s">
        <v>39</v>
      </c>
      <c r="O128" s="134">
        <v>0.58199999999999996</v>
      </c>
      <c r="P128" s="134">
        <f>O128*H128</f>
        <v>56.744999999999997</v>
      </c>
      <c r="Q128" s="134">
        <v>3.5E-4</v>
      </c>
      <c r="R128" s="134">
        <f>Q128*H128</f>
        <v>3.4125000000000003E-2</v>
      </c>
      <c r="S128" s="134">
        <v>0</v>
      </c>
      <c r="T128" s="135">
        <f>S128*H128</f>
        <v>0</v>
      </c>
      <c r="AR128" s="16" t="s">
        <v>124</v>
      </c>
      <c r="AT128" s="16" t="s">
        <v>121</v>
      </c>
      <c r="AU128" s="16" t="s">
        <v>74</v>
      </c>
      <c r="AY128" s="16" t="s">
        <v>119</v>
      </c>
      <c r="BE128" s="136">
        <f>IF(N128="základní",J128,0)</f>
        <v>24375</v>
      </c>
      <c r="BF128" s="136">
        <f>IF(N128="snížená",J128,0)</f>
        <v>0</v>
      </c>
      <c r="BG128" s="136">
        <f>IF(N128="zákl. přenesená",J128,0)</f>
        <v>0</v>
      </c>
      <c r="BH128" s="136">
        <f>IF(N128="sníž. přenesená",J128,0)</f>
        <v>0</v>
      </c>
      <c r="BI128" s="136">
        <f>IF(N128="nulová",J128,0)</f>
        <v>0</v>
      </c>
      <c r="BJ128" s="16" t="s">
        <v>19</v>
      </c>
      <c r="BK128" s="136">
        <f>ROUND(I128*H128,2)</f>
        <v>24375</v>
      </c>
      <c r="BL128" s="16" t="s">
        <v>124</v>
      </c>
      <c r="BM128" s="16" t="s">
        <v>276</v>
      </c>
    </row>
    <row r="129" spans="2:65" s="1" customFormat="1" ht="30" customHeight="1" x14ac:dyDescent="0.25">
      <c r="B129" s="257"/>
      <c r="C129" s="259"/>
      <c r="D129" s="289" t="s">
        <v>125</v>
      </c>
      <c r="E129" s="259"/>
      <c r="F129" s="252" t="s">
        <v>277</v>
      </c>
      <c r="G129" s="259"/>
      <c r="H129" s="259"/>
      <c r="I129" s="313"/>
      <c r="J129" s="259"/>
      <c r="K129" s="259"/>
      <c r="L129" s="30"/>
      <c r="M129" s="58"/>
      <c r="N129" s="31"/>
      <c r="O129" s="31"/>
      <c r="P129" s="31"/>
      <c r="Q129" s="31"/>
      <c r="R129" s="31"/>
      <c r="S129" s="31"/>
      <c r="T129" s="59"/>
      <c r="AT129" s="16" t="s">
        <v>125</v>
      </c>
      <c r="AU129" s="16" t="s">
        <v>74</v>
      </c>
    </row>
    <row r="130" spans="2:65" s="1" customFormat="1" ht="30" customHeight="1" x14ac:dyDescent="0.25">
      <c r="B130" s="257"/>
      <c r="C130" s="259"/>
      <c r="D130" s="289" t="s">
        <v>131</v>
      </c>
      <c r="E130" s="259"/>
      <c r="F130" s="250" t="s">
        <v>278</v>
      </c>
      <c r="G130" s="259"/>
      <c r="H130" s="259"/>
      <c r="I130" s="313"/>
      <c r="J130" s="259"/>
      <c r="K130" s="259"/>
      <c r="L130" s="30"/>
      <c r="M130" s="58"/>
      <c r="N130" s="31"/>
      <c r="O130" s="31"/>
      <c r="P130" s="31"/>
      <c r="Q130" s="31"/>
      <c r="R130" s="31"/>
      <c r="S130" s="31"/>
      <c r="T130" s="59"/>
      <c r="AT130" s="16" t="s">
        <v>131</v>
      </c>
      <c r="AU130" s="16" t="s">
        <v>74</v>
      </c>
    </row>
    <row r="131" spans="2:65" s="11" customFormat="1" ht="22.5" customHeight="1" x14ac:dyDescent="0.25">
      <c r="B131" s="287"/>
      <c r="C131" s="288"/>
      <c r="D131" s="289" t="s">
        <v>129</v>
      </c>
      <c r="E131" s="290" t="s">
        <v>3</v>
      </c>
      <c r="F131" s="291" t="s">
        <v>399</v>
      </c>
      <c r="G131" s="288"/>
      <c r="H131" s="292">
        <v>97.5</v>
      </c>
      <c r="I131" s="314"/>
      <c r="J131" s="288"/>
      <c r="K131" s="288"/>
      <c r="L131" s="137"/>
      <c r="M131" s="138"/>
      <c r="N131" s="139"/>
      <c r="O131" s="139"/>
      <c r="P131" s="139"/>
      <c r="Q131" s="139"/>
      <c r="R131" s="139"/>
      <c r="S131" s="139"/>
      <c r="T131" s="140"/>
      <c r="AT131" s="141" t="s">
        <v>129</v>
      </c>
      <c r="AU131" s="141" t="s">
        <v>74</v>
      </c>
      <c r="AV131" s="11" t="s">
        <v>74</v>
      </c>
      <c r="AW131" s="11" t="s">
        <v>32</v>
      </c>
      <c r="AX131" s="11" t="s">
        <v>19</v>
      </c>
      <c r="AY131" s="141" t="s">
        <v>119</v>
      </c>
    </row>
    <row r="132" spans="2:65" s="10" customFormat="1" ht="29.85" customHeight="1" x14ac:dyDescent="0.3">
      <c r="B132" s="270"/>
      <c r="C132" s="271"/>
      <c r="D132" s="275" t="s">
        <v>67</v>
      </c>
      <c r="E132" s="276" t="s">
        <v>74</v>
      </c>
      <c r="F132" s="276" t="s">
        <v>126</v>
      </c>
      <c r="G132" s="271"/>
      <c r="H132" s="271"/>
      <c r="I132" s="316"/>
      <c r="J132" s="277">
        <f>BK132</f>
        <v>570698.41</v>
      </c>
      <c r="K132" s="271"/>
      <c r="L132" s="123"/>
      <c r="M132" s="125"/>
      <c r="N132" s="126"/>
      <c r="O132" s="126"/>
      <c r="P132" s="127">
        <f>SUM(P133:P178)</f>
        <v>406.51148899999998</v>
      </c>
      <c r="Q132" s="126"/>
      <c r="R132" s="127">
        <f>SUM(R133:R178)</f>
        <v>153.56121423999997</v>
      </c>
      <c r="S132" s="126"/>
      <c r="T132" s="128">
        <f>SUM(T133:T178)</f>
        <v>0</v>
      </c>
      <c r="AR132" s="124" t="s">
        <v>19</v>
      </c>
      <c r="AT132" s="129" t="s">
        <v>67</v>
      </c>
      <c r="AU132" s="129" t="s">
        <v>19</v>
      </c>
      <c r="AY132" s="124" t="s">
        <v>119</v>
      </c>
      <c r="BK132" s="130">
        <f>SUM(BK133:BK178)</f>
        <v>570698.41</v>
      </c>
    </row>
    <row r="133" spans="2:65" s="1" customFormat="1" ht="22.5" customHeight="1" x14ac:dyDescent="0.25">
      <c r="B133" s="257"/>
      <c r="C133" s="278" t="s">
        <v>23</v>
      </c>
      <c r="D133" s="278" t="s">
        <v>121</v>
      </c>
      <c r="E133" s="279" t="s">
        <v>400</v>
      </c>
      <c r="F133" s="280" t="s">
        <v>401</v>
      </c>
      <c r="G133" s="281" t="s">
        <v>128</v>
      </c>
      <c r="H133" s="282">
        <v>33.982999999999997</v>
      </c>
      <c r="I133" s="253">
        <v>3860</v>
      </c>
      <c r="J133" s="284">
        <f>ROUND(I133*H133,2)</f>
        <v>131174.38</v>
      </c>
      <c r="K133" s="280" t="s">
        <v>123</v>
      </c>
      <c r="L133" s="30"/>
      <c r="M133" s="132" t="s">
        <v>3</v>
      </c>
      <c r="N133" s="133" t="s">
        <v>39</v>
      </c>
      <c r="O133" s="134">
        <v>1.052</v>
      </c>
      <c r="P133" s="134">
        <f>O133*H133</f>
        <v>35.750115999999998</v>
      </c>
      <c r="Q133" s="134">
        <v>2.5517799999999999</v>
      </c>
      <c r="R133" s="134">
        <f>Q133*H133</f>
        <v>86.717139739999993</v>
      </c>
      <c r="S133" s="134">
        <v>0</v>
      </c>
      <c r="T133" s="135">
        <f>S133*H133</f>
        <v>0</v>
      </c>
      <c r="AR133" s="16" t="s">
        <v>124</v>
      </c>
      <c r="AT133" s="16" t="s">
        <v>121</v>
      </c>
      <c r="AU133" s="16" t="s">
        <v>74</v>
      </c>
      <c r="AY133" s="16" t="s">
        <v>119</v>
      </c>
      <c r="BE133" s="136">
        <f>IF(N133="základní",J133,0)</f>
        <v>131174.38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6" t="s">
        <v>19</v>
      </c>
      <c r="BK133" s="136">
        <f>ROUND(I133*H133,2)</f>
        <v>131174.38</v>
      </c>
      <c r="BL133" s="16" t="s">
        <v>124</v>
      </c>
      <c r="BM133" s="16" t="s">
        <v>402</v>
      </c>
    </row>
    <row r="134" spans="2:65" s="1" customFormat="1" ht="22.5" customHeight="1" x14ac:dyDescent="0.25">
      <c r="B134" s="257"/>
      <c r="C134" s="259"/>
      <c r="D134" s="289" t="s">
        <v>125</v>
      </c>
      <c r="E134" s="259"/>
      <c r="F134" s="252" t="s">
        <v>403</v>
      </c>
      <c r="G134" s="259"/>
      <c r="H134" s="259"/>
      <c r="I134" s="313"/>
      <c r="J134" s="259"/>
      <c r="K134" s="259"/>
      <c r="L134" s="30"/>
      <c r="M134" s="58"/>
      <c r="N134" s="31"/>
      <c r="O134" s="31"/>
      <c r="P134" s="31"/>
      <c r="Q134" s="31"/>
      <c r="R134" s="31"/>
      <c r="S134" s="31"/>
      <c r="T134" s="59"/>
      <c r="AT134" s="16" t="s">
        <v>125</v>
      </c>
      <c r="AU134" s="16" t="s">
        <v>74</v>
      </c>
    </row>
    <row r="135" spans="2:65" s="11" customFormat="1" ht="22.5" customHeight="1" x14ac:dyDescent="0.25">
      <c r="B135" s="287"/>
      <c r="C135" s="288"/>
      <c r="D135" s="289" t="s">
        <v>129</v>
      </c>
      <c r="E135" s="290" t="s">
        <v>3</v>
      </c>
      <c r="F135" s="291" t="s">
        <v>404</v>
      </c>
      <c r="G135" s="288"/>
      <c r="H135" s="292">
        <v>11.73</v>
      </c>
      <c r="I135" s="314"/>
      <c r="J135" s="288"/>
      <c r="K135" s="288"/>
      <c r="L135" s="137"/>
      <c r="M135" s="138"/>
      <c r="N135" s="139"/>
      <c r="O135" s="139"/>
      <c r="P135" s="139"/>
      <c r="Q135" s="139"/>
      <c r="R135" s="139"/>
      <c r="S135" s="139"/>
      <c r="T135" s="140"/>
      <c r="AT135" s="141" t="s">
        <v>129</v>
      </c>
      <c r="AU135" s="141" t="s">
        <v>74</v>
      </c>
      <c r="AV135" s="11" t="s">
        <v>74</v>
      </c>
      <c r="AW135" s="11" t="s">
        <v>32</v>
      </c>
      <c r="AX135" s="11" t="s">
        <v>68</v>
      </c>
      <c r="AY135" s="141" t="s">
        <v>119</v>
      </c>
    </row>
    <row r="136" spans="2:65" s="11" customFormat="1" ht="22.5" customHeight="1" x14ac:dyDescent="0.25">
      <c r="B136" s="287"/>
      <c r="C136" s="288"/>
      <c r="D136" s="289" t="s">
        <v>129</v>
      </c>
      <c r="E136" s="290" t="s">
        <v>3</v>
      </c>
      <c r="F136" s="291" t="s">
        <v>405</v>
      </c>
      <c r="G136" s="288"/>
      <c r="H136" s="292">
        <v>22.253</v>
      </c>
      <c r="I136" s="314"/>
      <c r="J136" s="288"/>
      <c r="K136" s="288"/>
      <c r="L136" s="137"/>
      <c r="M136" s="138"/>
      <c r="N136" s="139"/>
      <c r="O136" s="139"/>
      <c r="P136" s="139"/>
      <c r="Q136" s="139"/>
      <c r="R136" s="139"/>
      <c r="S136" s="139"/>
      <c r="T136" s="140"/>
      <c r="AT136" s="141" t="s">
        <v>129</v>
      </c>
      <c r="AU136" s="141" t="s">
        <v>74</v>
      </c>
      <c r="AV136" s="11" t="s">
        <v>74</v>
      </c>
      <c r="AW136" s="11" t="s">
        <v>32</v>
      </c>
      <c r="AX136" s="11" t="s">
        <v>68</v>
      </c>
      <c r="AY136" s="141" t="s">
        <v>119</v>
      </c>
    </row>
    <row r="137" spans="2:65" s="12" customFormat="1" ht="22.5" customHeight="1" x14ac:dyDescent="0.25">
      <c r="B137" s="293"/>
      <c r="C137" s="294"/>
      <c r="D137" s="285" t="s">
        <v>129</v>
      </c>
      <c r="E137" s="295" t="s">
        <v>3</v>
      </c>
      <c r="F137" s="296" t="s">
        <v>137</v>
      </c>
      <c r="G137" s="294"/>
      <c r="H137" s="297">
        <v>33.982999999999997</v>
      </c>
      <c r="I137" s="315"/>
      <c r="J137" s="294"/>
      <c r="K137" s="294"/>
      <c r="L137" s="142"/>
      <c r="M137" s="143"/>
      <c r="N137" s="144"/>
      <c r="O137" s="144"/>
      <c r="P137" s="144"/>
      <c r="Q137" s="144"/>
      <c r="R137" s="144"/>
      <c r="S137" s="144"/>
      <c r="T137" s="145"/>
      <c r="AT137" s="146" t="s">
        <v>129</v>
      </c>
      <c r="AU137" s="146" t="s">
        <v>74</v>
      </c>
      <c r="AV137" s="12" t="s">
        <v>124</v>
      </c>
      <c r="AW137" s="12" t="s">
        <v>32</v>
      </c>
      <c r="AX137" s="12" t="s">
        <v>19</v>
      </c>
      <c r="AY137" s="146" t="s">
        <v>119</v>
      </c>
    </row>
    <row r="138" spans="2:65" s="1" customFormat="1" ht="22.5" customHeight="1" x14ac:dyDescent="0.25">
      <c r="B138" s="257"/>
      <c r="C138" s="278" t="s">
        <v>140</v>
      </c>
      <c r="D138" s="278" t="s">
        <v>121</v>
      </c>
      <c r="E138" s="279" t="s">
        <v>406</v>
      </c>
      <c r="F138" s="280" t="s">
        <v>407</v>
      </c>
      <c r="G138" s="281" t="s">
        <v>139</v>
      </c>
      <c r="H138" s="282">
        <v>15.9</v>
      </c>
      <c r="I138" s="253">
        <v>350</v>
      </c>
      <c r="J138" s="284">
        <f>ROUND(I138*H138,2)</f>
        <v>5565</v>
      </c>
      <c r="K138" s="280" t="s">
        <v>123</v>
      </c>
      <c r="L138" s="30"/>
      <c r="M138" s="132" t="s">
        <v>3</v>
      </c>
      <c r="N138" s="133" t="s">
        <v>39</v>
      </c>
      <c r="O138" s="134">
        <v>0.72099999999999997</v>
      </c>
      <c r="P138" s="134">
        <f>O138*H138</f>
        <v>11.463900000000001</v>
      </c>
      <c r="Q138" s="134">
        <v>4.5799999999999999E-3</v>
      </c>
      <c r="R138" s="134">
        <f>Q138*H138</f>
        <v>7.2821999999999998E-2</v>
      </c>
      <c r="S138" s="134">
        <v>0</v>
      </c>
      <c r="T138" s="135">
        <f>S138*H138</f>
        <v>0</v>
      </c>
      <c r="AR138" s="16" t="s">
        <v>124</v>
      </c>
      <c r="AT138" s="16" t="s">
        <v>121</v>
      </c>
      <c r="AU138" s="16" t="s">
        <v>74</v>
      </c>
      <c r="AY138" s="16" t="s">
        <v>119</v>
      </c>
      <c r="BE138" s="136">
        <f>IF(N138="základní",J138,0)</f>
        <v>5565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6" t="s">
        <v>19</v>
      </c>
      <c r="BK138" s="136">
        <f>ROUND(I138*H138,2)</f>
        <v>5565</v>
      </c>
      <c r="BL138" s="16" t="s">
        <v>124</v>
      </c>
      <c r="BM138" s="16" t="s">
        <v>408</v>
      </c>
    </row>
    <row r="139" spans="2:65" s="1" customFormat="1" ht="22.5" customHeight="1" x14ac:dyDescent="0.25">
      <c r="B139" s="257"/>
      <c r="C139" s="259"/>
      <c r="D139" s="289" t="s">
        <v>125</v>
      </c>
      <c r="E139" s="259"/>
      <c r="F139" s="252" t="s">
        <v>409</v>
      </c>
      <c r="G139" s="259"/>
      <c r="H139" s="259"/>
      <c r="I139" s="313"/>
      <c r="J139" s="259"/>
      <c r="K139" s="259"/>
      <c r="L139" s="30"/>
      <c r="M139" s="58"/>
      <c r="N139" s="31"/>
      <c r="O139" s="31"/>
      <c r="P139" s="31"/>
      <c r="Q139" s="31"/>
      <c r="R139" s="31"/>
      <c r="S139" s="31"/>
      <c r="T139" s="59"/>
      <c r="AT139" s="16" t="s">
        <v>125</v>
      </c>
      <c r="AU139" s="16" t="s">
        <v>74</v>
      </c>
    </row>
    <row r="140" spans="2:65" s="11" customFormat="1" ht="22.5" customHeight="1" x14ac:dyDescent="0.25">
      <c r="B140" s="287"/>
      <c r="C140" s="288"/>
      <c r="D140" s="289" t="s">
        <v>129</v>
      </c>
      <c r="E140" s="290" t="s">
        <v>3</v>
      </c>
      <c r="F140" s="291" t="s">
        <v>410</v>
      </c>
      <c r="G140" s="288"/>
      <c r="H140" s="292">
        <v>6.3</v>
      </c>
      <c r="I140" s="314"/>
      <c r="J140" s="288"/>
      <c r="K140" s="288"/>
      <c r="L140" s="137"/>
      <c r="M140" s="138"/>
      <c r="N140" s="139"/>
      <c r="O140" s="139"/>
      <c r="P140" s="139"/>
      <c r="Q140" s="139"/>
      <c r="R140" s="139"/>
      <c r="S140" s="139"/>
      <c r="T140" s="140"/>
      <c r="AT140" s="141" t="s">
        <v>129</v>
      </c>
      <c r="AU140" s="141" t="s">
        <v>74</v>
      </c>
      <c r="AV140" s="11" t="s">
        <v>74</v>
      </c>
      <c r="AW140" s="11" t="s">
        <v>32</v>
      </c>
      <c r="AX140" s="11" t="s">
        <v>68</v>
      </c>
      <c r="AY140" s="141" t="s">
        <v>119</v>
      </c>
    </row>
    <row r="141" spans="2:65" s="11" customFormat="1" ht="22.5" customHeight="1" x14ac:dyDescent="0.25">
      <c r="B141" s="287"/>
      <c r="C141" s="288"/>
      <c r="D141" s="289" t="s">
        <v>129</v>
      </c>
      <c r="E141" s="290" t="s">
        <v>3</v>
      </c>
      <c r="F141" s="291" t="s">
        <v>411</v>
      </c>
      <c r="G141" s="288"/>
      <c r="H141" s="292">
        <v>9.6</v>
      </c>
      <c r="I141" s="314"/>
      <c r="J141" s="288"/>
      <c r="K141" s="288"/>
      <c r="L141" s="137"/>
      <c r="M141" s="138"/>
      <c r="N141" s="139"/>
      <c r="O141" s="139"/>
      <c r="P141" s="139"/>
      <c r="Q141" s="139"/>
      <c r="R141" s="139"/>
      <c r="S141" s="139"/>
      <c r="T141" s="140"/>
      <c r="AT141" s="141" t="s">
        <v>129</v>
      </c>
      <c r="AU141" s="141" t="s">
        <v>74</v>
      </c>
      <c r="AV141" s="11" t="s">
        <v>74</v>
      </c>
      <c r="AW141" s="11" t="s">
        <v>32</v>
      </c>
      <c r="AX141" s="11" t="s">
        <v>68</v>
      </c>
      <c r="AY141" s="141" t="s">
        <v>119</v>
      </c>
    </row>
    <row r="142" spans="2:65" s="12" customFormat="1" ht="22.5" customHeight="1" x14ac:dyDescent="0.25">
      <c r="B142" s="293"/>
      <c r="C142" s="294"/>
      <c r="D142" s="285" t="s">
        <v>129</v>
      </c>
      <c r="E142" s="295" t="s">
        <v>3</v>
      </c>
      <c r="F142" s="296" t="s">
        <v>137</v>
      </c>
      <c r="G142" s="294"/>
      <c r="H142" s="297">
        <v>15.9</v>
      </c>
      <c r="I142" s="315"/>
      <c r="J142" s="294"/>
      <c r="K142" s="294"/>
      <c r="L142" s="142"/>
      <c r="M142" s="143"/>
      <c r="N142" s="144"/>
      <c r="O142" s="144"/>
      <c r="P142" s="144"/>
      <c r="Q142" s="144"/>
      <c r="R142" s="144"/>
      <c r="S142" s="144"/>
      <c r="T142" s="145"/>
      <c r="AT142" s="146" t="s">
        <v>129</v>
      </c>
      <c r="AU142" s="146" t="s">
        <v>74</v>
      </c>
      <c r="AV142" s="12" t="s">
        <v>124</v>
      </c>
      <c r="AW142" s="12" t="s">
        <v>32</v>
      </c>
      <c r="AX142" s="12" t="s">
        <v>19</v>
      </c>
      <c r="AY142" s="146" t="s">
        <v>119</v>
      </c>
    </row>
    <row r="143" spans="2:65" s="1" customFormat="1" ht="22.5" customHeight="1" x14ac:dyDescent="0.25">
      <c r="B143" s="257"/>
      <c r="C143" s="278" t="s">
        <v>141</v>
      </c>
      <c r="D143" s="278" t="s">
        <v>121</v>
      </c>
      <c r="E143" s="279" t="s">
        <v>412</v>
      </c>
      <c r="F143" s="280" t="s">
        <v>413</v>
      </c>
      <c r="G143" s="281" t="s">
        <v>139</v>
      </c>
      <c r="H143" s="282">
        <v>15.9</v>
      </c>
      <c r="I143" s="253">
        <v>75</v>
      </c>
      <c r="J143" s="284">
        <f>ROUND(I143*H143,2)</f>
        <v>1192.5</v>
      </c>
      <c r="K143" s="280" t="s">
        <v>123</v>
      </c>
      <c r="L143" s="30"/>
      <c r="M143" s="132" t="s">
        <v>3</v>
      </c>
      <c r="N143" s="133" t="s">
        <v>39</v>
      </c>
      <c r="O143" s="134">
        <v>0.28199999999999997</v>
      </c>
      <c r="P143" s="134">
        <f>O143*H143</f>
        <v>4.4837999999999996</v>
      </c>
      <c r="Q143" s="134">
        <v>0</v>
      </c>
      <c r="R143" s="134">
        <f>Q143*H143</f>
        <v>0</v>
      </c>
      <c r="S143" s="134">
        <v>0</v>
      </c>
      <c r="T143" s="135">
        <f>S143*H143</f>
        <v>0</v>
      </c>
      <c r="AR143" s="16" t="s">
        <v>124</v>
      </c>
      <c r="AT143" s="16" t="s">
        <v>121</v>
      </c>
      <c r="AU143" s="16" t="s">
        <v>74</v>
      </c>
      <c r="AY143" s="16" t="s">
        <v>119</v>
      </c>
      <c r="BE143" s="136">
        <f>IF(N143="základní",J143,0)</f>
        <v>1192.5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6" t="s">
        <v>19</v>
      </c>
      <c r="BK143" s="136">
        <f>ROUND(I143*H143,2)</f>
        <v>1192.5</v>
      </c>
      <c r="BL143" s="16" t="s">
        <v>124</v>
      </c>
      <c r="BM143" s="16" t="s">
        <v>414</v>
      </c>
    </row>
    <row r="144" spans="2:65" s="1" customFormat="1" ht="22.5" customHeight="1" x14ac:dyDescent="0.25">
      <c r="B144" s="257"/>
      <c r="C144" s="259"/>
      <c r="D144" s="285" t="s">
        <v>125</v>
      </c>
      <c r="E144" s="259"/>
      <c r="F144" s="286" t="s">
        <v>415</v>
      </c>
      <c r="G144" s="259"/>
      <c r="H144" s="259"/>
      <c r="I144" s="313"/>
      <c r="J144" s="259"/>
      <c r="K144" s="259"/>
      <c r="L144" s="30"/>
      <c r="M144" s="58"/>
      <c r="N144" s="31"/>
      <c r="O144" s="31"/>
      <c r="P144" s="31"/>
      <c r="Q144" s="31"/>
      <c r="R144" s="31"/>
      <c r="S144" s="31"/>
      <c r="T144" s="59"/>
      <c r="AT144" s="16" t="s">
        <v>125</v>
      </c>
      <c r="AU144" s="16" t="s">
        <v>74</v>
      </c>
    </row>
    <row r="145" spans="2:65" s="1" customFormat="1" ht="22.5" customHeight="1" x14ac:dyDescent="0.25">
      <c r="B145" s="257"/>
      <c r="C145" s="278" t="s">
        <v>142</v>
      </c>
      <c r="D145" s="278" t="s">
        <v>121</v>
      </c>
      <c r="E145" s="279" t="s">
        <v>416</v>
      </c>
      <c r="F145" s="280" t="s">
        <v>417</v>
      </c>
      <c r="G145" s="281" t="s">
        <v>130</v>
      </c>
      <c r="H145" s="282">
        <v>5.0970000000000004</v>
      </c>
      <c r="I145" s="253">
        <v>36500</v>
      </c>
      <c r="J145" s="284">
        <f>ROUND(I145*H145,2)</f>
        <v>186040.5</v>
      </c>
      <c r="K145" s="280" t="s">
        <v>123</v>
      </c>
      <c r="L145" s="30"/>
      <c r="M145" s="132" t="s">
        <v>3</v>
      </c>
      <c r="N145" s="133" t="s">
        <v>39</v>
      </c>
      <c r="O145" s="134">
        <v>33.979999999999997</v>
      </c>
      <c r="P145" s="134">
        <f>O145*H145</f>
        <v>173.19605999999999</v>
      </c>
      <c r="Q145" s="134">
        <v>1.0475300000000001</v>
      </c>
      <c r="R145" s="134">
        <f>Q145*H145</f>
        <v>5.3392604100000005</v>
      </c>
      <c r="S145" s="134">
        <v>0</v>
      </c>
      <c r="T145" s="135">
        <f>S145*H145</f>
        <v>0</v>
      </c>
      <c r="AR145" s="16" t="s">
        <v>124</v>
      </c>
      <c r="AT145" s="16" t="s">
        <v>121</v>
      </c>
      <c r="AU145" s="16" t="s">
        <v>74</v>
      </c>
      <c r="AY145" s="16" t="s">
        <v>119</v>
      </c>
      <c r="BE145" s="136">
        <f>IF(N145="základní",J145,0)</f>
        <v>186040.5</v>
      </c>
      <c r="BF145" s="136">
        <f>IF(N145="snížená",J145,0)</f>
        <v>0</v>
      </c>
      <c r="BG145" s="136">
        <f>IF(N145="zákl. přenesená",J145,0)</f>
        <v>0</v>
      </c>
      <c r="BH145" s="136">
        <f>IF(N145="sníž. přenesená",J145,0)</f>
        <v>0</v>
      </c>
      <c r="BI145" s="136">
        <f>IF(N145="nulová",J145,0)</f>
        <v>0</v>
      </c>
      <c r="BJ145" s="16" t="s">
        <v>19</v>
      </c>
      <c r="BK145" s="136">
        <f>ROUND(I145*H145,2)</f>
        <v>186040.5</v>
      </c>
      <c r="BL145" s="16" t="s">
        <v>124</v>
      </c>
      <c r="BM145" s="16" t="s">
        <v>418</v>
      </c>
    </row>
    <row r="146" spans="2:65" s="1" customFormat="1" ht="22.5" customHeight="1" x14ac:dyDescent="0.25">
      <c r="B146" s="257"/>
      <c r="C146" s="259"/>
      <c r="D146" s="289" t="s">
        <v>125</v>
      </c>
      <c r="E146" s="259"/>
      <c r="F146" s="252" t="s">
        <v>419</v>
      </c>
      <c r="G146" s="259"/>
      <c r="H146" s="259"/>
      <c r="I146" s="313"/>
      <c r="J146" s="259"/>
      <c r="K146" s="259"/>
      <c r="L146" s="30"/>
      <c r="M146" s="58"/>
      <c r="N146" s="31"/>
      <c r="O146" s="31"/>
      <c r="P146" s="31"/>
      <c r="Q146" s="31"/>
      <c r="R146" s="31"/>
      <c r="S146" s="31"/>
      <c r="T146" s="59"/>
      <c r="AT146" s="16" t="s">
        <v>125</v>
      </c>
      <c r="AU146" s="16" t="s">
        <v>74</v>
      </c>
    </row>
    <row r="147" spans="2:65" s="11" customFormat="1" ht="22.5" customHeight="1" x14ac:dyDescent="0.25">
      <c r="B147" s="287"/>
      <c r="C147" s="288"/>
      <c r="D147" s="285" t="s">
        <v>129</v>
      </c>
      <c r="E147" s="298" t="s">
        <v>3</v>
      </c>
      <c r="F147" s="299" t="s">
        <v>420</v>
      </c>
      <c r="G147" s="288"/>
      <c r="H147" s="300">
        <v>5.0970000000000004</v>
      </c>
      <c r="I147" s="314"/>
      <c r="J147" s="288"/>
      <c r="K147" s="288"/>
      <c r="L147" s="137"/>
      <c r="M147" s="138"/>
      <c r="N147" s="139"/>
      <c r="O147" s="139"/>
      <c r="P147" s="139"/>
      <c r="Q147" s="139"/>
      <c r="R147" s="139"/>
      <c r="S147" s="139"/>
      <c r="T147" s="140"/>
      <c r="AT147" s="141" t="s">
        <v>129</v>
      </c>
      <c r="AU147" s="141" t="s">
        <v>74</v>
      </c>
      <c r="AV147" s="11" t="s">
        <v>74</v>
      </c>
      <c r="AW147" s="11" t="s">
        <v>32</v>
      </c>
      <c r="AX147" s="11" t="s">
        <v>19</v>
      </c>
      <c r="AY147" s="141" t="s">
        <v>119</v>
      </c>
    </row>
    <row r="148" spans="2:65" s="1" customFormat="1" ht="22.5" customHeight="1" x14ac:dyDescent="0.25">
      <c r="B148" s="257"/>
      <c r="C148" s="278" t="s">
        <v>143</v>
      </c>
      <c r="D148" s="278" t="s">
        <v>121</v>
      </c>
      <c r="E148" s="279" t="s">
        <v>421</v>
      </c>
      <c r="F148" s="280" t="s">
        <v>422</v>
      </c>
      <c r="G148" s="281" t="s">
        <v>128</v>
      </c>
      <c r="H148" s="282">
        <v>7.0549999999999997</v>
      </c>
      <c r="I148" s="253">
        <v>2950</v>
      </c>
      <c r="J148" s="284">
        <f>ROUND(I148*H148,2)</f>
        <v>20812.25</v>
      </c>
      <c r="K148" s="280" t="s">
        <v>123</v>
      </c>
      <c r="L148" s="30"/>
      <c r="M148" s="132" t="s">
        <v>3</v>
      </c>
      <c r="N148" s="133" t="s">
        <v>39</v>
      </c>
      <c r="O148" s="134">
        <v>0.58399999999999996</v>
      </c>
      <c r="P148" s="134">
        <f>O148*H148</f>
        <v>4.12012</v>
      </c>
      <c r="Q148" s="134">
        <v>2.2563399999999998</v>
      </c>
      <c r="R148" s="134">
        <f>Q148*H148</f>
        <v>15.918478699999998</v>
      </c>
      <c r="S148" s="134">
        <v>0</v>
      </c>
      <c r="T148" s="135">
        <f>S148*H148</f>
        <v>0</v>
      </c>
      <c r="AR148" s="16" t="s">
        <v>124</v>
      </c>
      <c r="AT148" s="16" t="s">
        <v>121</v>
      </c>
      <c r="AU148" s="16" t="s">
        <v>74</v>
      </c>
      <c r="AY148" s="16" t="s">
        <v>119</v>
      </c>
      <c r="BE148" s="136">
        <f>IF(N148="základní",J148,0)</f>
        <v>20812.25</v>
      </c>
      <c r="BF148" s="136">
        <f>IF(N148="snížená",J148,0)</f>
        <v>0</v>
      </c>
      <c r="BG148" s="136">
        <f>IF(N148="zákl. přenesená",J148,0)</f>
        <v>0</v>
      </c>
      <c r="BH148" s="136">
        <f>IF(N148="sníž. přenesená",J148,0)</f>
        <v>0</v>
      </c>
      <c r="BI148" s="136">
        <f>IF(N148="nulová",J148,0)</f>
        <v>0</v>
      </c>
      <c r="BJ148" s="16" t="s">
        <v>19</v>
      </c>
      <c r="BK148" s="136">
        <f>ROUND(I148*H148,2)</f>
        <v>20812.25</v>
      </c>
      <c r="BL148" s="16" t="s">
        <v>124</v>
      </c>
      <c r="BM148" s="16" t="s">
        <v>423</v>
      </c>
    </row>
    <row r="149" spans="2:65" s="1" customFormat="1" ht="22.5" customHeight="1" x14ac:dyDescent="0.25">
      <c r="B149" s="257"/>
      <c r="C149" s="259"/>
      <c r="D149" s="289" t="s">
        <v>125</v>
      </c>
      <c r="E149" s="259"/>
      <c r="F149" s="252" t="s">
        <v>424</v>
      </c>
      <c r="G149" s="259"/>
      <c r="H149" s="259"/>
      <c r="I149" s="313"/>
      <c r="J149" s="259"/>
      <c r="K149" s="259"/>
      <c r="L149" s="30"/>
      <c r="M149" s="58"/>
      <c r="N149" s="31"/>
      <c r="O149" s="31"/>
      <c r="P149" s="31"/>
      <c r="Q149" s="31"/>
      <c r="R149" s="31"/>
      <c r="S149" s="31"/>
      <c r="T149" s="59"/>
      <c r="AT149" s="16" t="s">
        <v>125</v>
      </c>
      <c r="AU149" s="16" t="s">
        <v>74</v>
      </c>
    </row>
    <row r="150" spans="2:65" s="1" customFormat="1" ht="30" customHeight="1" x14ac:dyDescent="0.25">
      <c r="B150" s="257"/>
      <c r="C150" s="259"/>
      <c r="D150" s="289" t="s">
        <v>131</v>
      </c>
      <c r="E150" s="259"/>
      <c r="F150" s="250" t="s">
        <v>425</v>
      </c>
      <c r="G150" s="259"/>
      <c r="H150" s="259"/>
      <c r="I150" s="313"/>
      <c r="J150" s="259"/>
      <c r="K150" s="259"/>
      <c r="L150" s="30"/>
      <c r="M150" s="58"/>
      <c r="N150" s="31"/>
      <c r="O150" s="31"/>
      <c r="P150" s="31"/>
      <c r="Q150" s="31"/>
      <c r="R150" s="31"/>
      <c r="S150" s="31"/>
      <c r="T150" s="59"/>
      <c r="AT150" s="16" t="s">
        <v>131</v>
      </c>
      <c r="AU150" s="16" t="s">
        <v>74</v>
      </c>
    </row>
    <row r="151" spans="2:65" s="11" customFormat="1" ht="22.5" customHeight="1" x14ac:dyDescent="0.25">
      <c r="B151" s="287"/>
      <c r="C151" s="288"/>
      <c r="D151" s="289" t="s">
        <v>129</v>
      </c>
      <c r="E151" s="290" t="s">
        <v>3</v>
      </c>
      <c r="F151" s="291" t="s">
        <v>426</v>
      </c>
      <c r="G151" s="288"/>
      <c r="H151" s="292">
        <v>3.1070000000000002</v>
      </c>
      <c r="I151" s="314"/>
      <c r="J151" s="288"/>
      <c r="K151" s="288"/>
      <c r="L151" s="137"/>
      <c r="M151" s="138"/>
      <c r="N151" s="139"/>
      <c r="O151" s="139"/>
      <c r="P151" s="139"/>
      <c r="Q151" s="139"/>
      <c r="R151" s="139"/>
      <c r="S151" s="139"/>
      <c r="T151" s="140"/>
      <c r="AT151" s="141" t="s">
        <v>129</v>
      </c>
      <c r="AU151" s="141" t="s">
        <v>74</v>
      </c>
      <c r="AV151" s="11" t="s">
        <v>74</v>
      </c>
      <c r="AW151" s="11" t="s">
        <v>32</v>
      </c>
      <c r="AX151" s="11" t="s">
        <v>68</v>
      </c>
      <c r="AY151" s="141" t="s">
        <v>119</v>
      </c>
    </row>
    <row r="152" spans="2:65" s="11" customFormat="1" ht="22.5" customHeight="1" x14ac:dyDescent="0.25">
      <c r="B152" s="287"/>
      <c r="C152" s="288"/>
      <c r="D152" s="289" t="s">
        <v>129</v>
      </c>
      <c r="E152" s="290" t="s">
        <v>3</v>
      </c>
      <c r="F152" s="291" t="s">
        <v>427</v>
      </c>
      <c r="G152" s="288"/>
      <c r="H152" s="292">
        <v>3.948</v>
      </c>
      <c r="I152" s="314"/>
      <c r="J152" s="288"/>
      <c r="K152" s="288"/>
      <c r="L152" s="137"/>
      <c r="M152" s="138"/>
      <c r="N152" s="139"/>
      <c r="O152" s="139"/>
      <c r="P152" s="139"/>
      <c r="Q152" s="139"/>
      <c r="R152" s="139"/>
      <c r="S152" s="139"/>
      <c r="T152" s="140"/>
      <c r="AT152" s="141" t="s">
        <v>129</v>
      </c>
      <c r="AU152" s="141" t="s">
        <v>74</v>
      </c>
      <c r="AV152" s="11" t="s">
        <v>74</v>
      </c>
      <c r="AW152" s="11" t="s">
        <v>32</v>
      </c>
      <c r="AX152" s="11" t="s">
        <v>68</v>
      </c>
      <c r="AY152" s="141" t="s">
        <v>119</v>
      </c>
    </row>
    <row r="153" spans="2:65" s="12" customFormat="1" ht="22.5" customHeight="1" x14ac:dyDescent="0.25">
      <c r="B153" s="293"/>
      <c r="C153" s="294"/>
      <c r="D153" s="285" t="s">
        <v>129</v>
      </c>
      <c r="E153" s="295" t="s">
        <v>3</v>
      </c>
      <c r="F153" s="296" t="s">
        <v>137</v>
      </c>
      <c r="G153" s="294"/>
      <c r="H153" s="297">
        <v>7.0549999999999997</v>
      </c>
      <c r="I153" s="315"/>
      <c r="J153" s="294"/>
      <c r="K153" s="294"/>
      <c r="L153" s="142"/>
      <c r="M153" s="143"/>
      <c r="N153" s="144"/>
      <c r="O153" s="144"/>
      <c r="P153" s="144"/>
      <c r="Q153" s="144"/>
      <c r="R153" s="144"/>
      <c r="S153" s="144"/>
      <c r="T153" s="145"/>
      <c r="AT153" s="146" t="s">
        <v>129</v>
      </c>
      <c r="AU153" s="146" t="s">
        <v>74</v>
      </c>
      <c r="AV153" s="12" t="s">
        <v>124</v>
      </c>
      <c r="AW153" s="12" t="s">
        <v>32</v>
      </c>
      <c r="AX153" s="12" t="s">
        <v>19</v>
      </c>
      <c r="AY153" s="146" t="s">
        <v>119</v>
      </c>
    </row>
    <row r="154" spans="2:65" s="1" customFormat="1" ht="22.5" customHeight="1" x14ac:dyDescent="0.25">
      <c r="B154" s="257"/>
      <c r="C154" s="278" t="s">
        <v>9</v>
      </c>
      <c r="D154" s="278" t="s">
        <v>121</v>
      </c>
      <c r="E154" s="279" t="s">
        <v>279</v>
      </c>
      <c r="F154" s="280" t="s">
        <v>280</v>
      </c>
      <c r="G154" s="281" t="s">
        <v>128</v>
      </c>
      <c r="H154" s="282">
        <v>16.709</v>
      </c>
      <c r="I154" s="253">
        <v>3100</v>
      </c>
      <c r="J154" s="284">
        <f>ROUND(I154*H154,2)</f>
        <v>51797.9</v>
      </c>
      <c r="K154" s="280" t="s">
        <v>123</v>
      </c>
      <c r="L154" s="30"/>
      <c r="M154" s="132" t="s">
        <v>3</v>
      </c>
      <c r="N154" s="133" t="s">
        <v>39</v>
      </c>
      <c r="O154" s="134">
        <v>0.58399999999999996</v>
      </c>
      <c r="P154" s="134">
        <f>O154*H154</f>
        <v>9.7580559999999998</v>
      </c>
      <c r="Q154" s="134">
        <v>2.45329</v>
      </c>
      <c r="R154" s="134">
        <f>Q154*H154</f>
        <v>40.992022609999999</v>
      </c>
      <c r="S154" s="134">
        <v>0</v>
      </c>
      <c r="T154" s="135">
        <f>S154*H154</f>
        <v>0</v>
      </c>
      <c r="AR154" s="16" t="s">
        <v>124</v>
      </c>
      <c r="AT154" s="16" t="s">
        <v>121</v>
      </c>
      <c r="AU154" s="16" t="s">
        <v>74</v>
      </c>
      <c r="AY154" s="16" t="s">
        <v>119</v>
      </c>
      <c r="BE154" s="136">
        <f>IF(N154="základní",J154,0)</f>
        <v>51797.9</v>
      </c>
      <c r="BF154" s="136">
        <f>IF(N154="snížená",J154,0)</f>
        <v>0</v>
      </c>
      <c r="BG154" s="136">
        <f>IF(N154="zákl. přenesená",J154,0)</f>
        <v>0</v>
      </c>
      <c r="BH154" s="136">
        <f>IF(N154="sníž. přenesená",J154,0)</f>
        <v>0</v>
      </c>
      <c r="BI154" s="136">
        <f>IF(N154="nulová",J154,0)</f>
        <v>0</v>
      </c>
      <c r="BJ154" s="16" t="s">
        <v>19</v>
      </c>
      <c r="BK154" s="136">
        <f>ROUND(I154*H154,2)</f>
        <v>51797.9</v>
      </c>
      <c r="BL154" s="16" t="s">
        <v>124</v>
      </c>
      <c r="BM154" s="16" t="s">
        <v>281</v>
      </c>
    </row>
    <row r="155" spans="2:65" s="1" customFormat="1" ht="22.5" customHeight="1" x14ac:dyDescent="0.25">
      <c r="B155" s="257"/>
      <c r="C155" s="259"/>
      <c r="D155" s="289" t="s">
        <v>125</v>
      </c>
      <c r="E155" s="259"/>
      <c r="F155" s="252" t="s">
        <v>282</v>
      </c>
      <c r="G155" s="259"/>
      <c r="H155" s="259"/>
      <c r="I155" s="313"/>
      <c r="J155" s="259"/>
      <c r="K155" s="259"/>
      <c r="L155" s="30"/>
      <c r="M155" s="58"/>
      <c r="N155" s="31"/>
      <c r="O155" s="31"/>
      <c r="P155" s="31"/>
      <c r="Q155" s="31"/>
      <c r="R155" s="31"/>
      <c r="S155" s="31"/>
      <c r="T155" s="59"/>
      <c r="AT155" s="16" t="s">
        <v>125</v>
      </c>
      <c r="AU155" s="16" t="s">
        <v>74</v>
      </c>
    </row>
    <row r="156" spans="2:65" s="11" customFormat="1" ht="22.5" customHeight="1" x14ac:dyDescent="0.25">
      <c r="B156" s="287"/>
      <c r="C156" s="288"/>
      <c r="D156" s="289" t="s">
        <v>129</v>
      </c>
      <c r="E156" s="290" t="s">
        <v>3</v>
      </c>
      <c r="F156" s="291" t="s">
        <v>428</v>
      </c>
      <c r="G156" s="288"/>
      <c r="H156" s="292">
        <v>2.25</v>
      </c>
      <c r="I156" s="314"/>
      <c r="J156" s="288"/>
      <c r="K156" s="288"/>
      <c r="L156" s="137"/>
      <c r="M156" s="138"/>
      <c r="N156" s="139"/>
      <c r="O156" s="139"/>
      <c r="P156" s="139"/>
      <c r="Q156" s="139"/>
      <c r="R156" s="139"/>
      <c r="S156" s="139"/>
      <c r="T156" s="140"/>
      <c r="AT156" s="141" t="s">
        <v>129</v>
      </c>
      <c r="AU156" s="141" t="s">
        <v>74</v>
      </c>
      <c r="AV156" s="11" t="s">
        <v>74</v>
      </c>
      <c r="AW156" s="11" t="s">
        <v>32</v>
      </c>
      <c r="AX156" s="11" t="s">
        <v>68</v>
      </c>
      <c r="AY156" s="141" t="s">
        <v>119</v>
      </c>
    </row>
    <row r="157" spans="2:65" s="11" customFormat="1" ht="22.5" customHeight="1" x14ac:dyDescent="0.25">
      <c r="B157" s="287"/>
      <c r="C157" s="288"/>
      <c r="D157" s="289" t="s">
        <v>129</v>
      </c>
      <c r="E157" s="290" t="s">
        <v>3</v>
      </c>
      <c r="F157" s="291" t="s">
        <v>429</v>
      </c>
      <c r="G157" s="288"/>
      <c r="H157" s="292">
        <v>6.8789999999999996</v>
      </c>
      <c r="I157" s="314"/>
      <c r="J157" s="288"/>
      <c r="K157" s="288"/>
      <c r="L157" s="137"/>
      <c r="M157" s="138"/>
      <c r="N157" s="139"/>
      <c r="O157" s="139"/>
      <c r="P157" s="139"/>
      <c r="Q157" s="139"/>
      <c r="R157" s="139"/>
      <c r="S157" s="139"/>
      <c r="T157" s="140"/>
      <c r="AT157" s="141" t="s">
        <v>129</v>
      </c>
      <c r="AU157" s="141" t="s">
        <v>74</v>
      </c>
      <c r="AV157" s="11" t="s">
        <v>74</v>
      </c>
      <c r="AW157" s="11" t="s">
        <v>32</v>
      </c>
      <c r="AX157" s="11" t="s">
        <v>68</v>
      </c>
      <c r="AY157" s="141" t="s">
        <v>119</v>
      </c>
    </row>
    <row r="158" spans="2:65" s="11" customFormat="1" ht="22.5" customHeight="1" x14ac:dyDescent="0.25">
      <c r="B158" s="287"/>
      <c r="C158" s="288"/>
      <c r="D158" s="289" t="s">
        <v>129</v>
      </c>
      <c r="E158" s="290" t="s">
        <v>3</v>
      </c>
      <c r="F158" s="291" t="s">
        <v>430</v>
      </c>
      <c r="G158" s="288"/>
      <c r="H158" s="292">
        <v>1.3160000000000001</v>
      </c>
      <c r="I158" s="314"/>
      <c r="J158" s="288"/>
      <c r="K158" s="288"/>
      <c r="L158" s="137"/>
      <c r="M158" s="138"/>
      <c r="N158" s="139"/>
      <c r="O158" s="139"/>
      <c r="P158" s="139"/>
      <c r="Q158" s="139"/>
      <c r="R158" s="139"/>
      <c r="S158" s="139"/>
      <c r="T158" s="140"/>
      <c r="AT158" s="141" t="s">
        <v>129</v>
      </c>
      <c r="AU158" s="141" t="s">
        <v>74</v>
      </c>
      <c r="AV158" s="11" t="s">
        <v>74</v>
      </c>
      <c r="AW158" s="11" t="s">
        <v>32</v>
      </c>
      <c r="AX158" s="11" t="s">
        <v>68</v>
      </c>
      <c r="AY158" s="141" t="s">
        <v>119</v>
      </c>
    </row>
    <row r="159" spans="2:65" s="11" customFormat="1" ht="22.5" customHeight="1" x14ac:dyDescent="0.25">
      <c r="B159" s="287"/>
      <c r="C159" s="288"/>
      <c r="D159" s="289" t="s">
        <v>129</v>
      </c>
      <c r="E159" s="290" t="s">
        <v>3</v>
      </c>
      <c r="F159" s="291" t="s">
        <v>431</v>
      </c>
      <c r="G159" s="288"/>
      <c r="H159" s="292">
        <v>1.56</v>
      </c>
      <c r="I159" s="314"/>
      <c r="J159" s="288"/>
      <c r="K159" s="288"/>
      <c r="L159" s="137"/>
      <c r="M159" s="138"/>
      <c r="N159" s="139"/>
      <c r="O159" s="139"/>
      <c r="P159" s="139"/>
      <c r="Q159" s="139"/>
      <c r="R159" s="139"/>
      <c r="S159" s="139"/>
      <c r="T159" s="140"/>
      <c r="AT159" s="141" t="s">
        <v>129</v>
      </c>
      <c r="AU159" s="141" t="s">
        <v>74</v>
      </c>
      <c r="AV159" s="11" t="s">
        <v>74</v>
      </c>
      <c r="AW159" s="11" t="s">
        <v>32</v>
      </c>
      <c r="AX159" s="11" t="s">
        <v>68</v>
      </c>
      <c r="AY159" s="141" t="s">
        <v>119</v>
      </c>
    </row>
    <row r="160" spans="2:65" s="11" customFormat="1" ht="22.5" customHeight="1" x14ac:dyDescent="0.25">
      <c r="B160" s="287"/>
      <c r="C160" s="288"/>
      <c r="D160" s="289" t="s">
        <v>129</v>
      </c>
      <c r="E160" s="290" t="s">
        <v>3</v>
      </c>
      <c r="F160" s="291" t="s">
        <v>432</v>
      </c>
      <c r="G160" s="288"/>
      <c r="H160" s="292">
        <v>2.02</v>
      </c>
      <c r="I160" s="314"/>
      <c r="J160" s="288"/>
      <c r="K160" s="288"/>
      <c r="L160" s="137"/>
      <c r="M160" s="138"/>
      <c r="N160" s="139"/>
      <c r="O160" s="139"/>
      <c r="P160" s="139"/>
      <c r="Q160" s="139"/>
      <c r="R160" s="139"/>
      <c r="S160" s="139"/>
      <c r="T160" s="140"/>
      <c r="AT160" s="141" t="s">
        <v>129</v>
      </c>
      <c r="AU160" s="141" t="s">
        <v>74</v>
      </c>
      <c r="AV160" s="11" t="s">
        <v>74</v>
      </c>
      <c r="AW160" s="11" t="s">
        <v>32</v>
      </c>
      <c r="AX160" s="11" t="s">
        <v>68</v>
      </c>
      <c r="AY160" s="141" t="s">
        <v>119</v>
      </c>
    </row>
    <row r="161" spans="2:65" s="11" customFormat="1" ht="22.5" customHeight="1" x14ac:dyDescent="0.25">
      <c r="B161" s="287"/>
      <c r="C161" s="288"/>
      <c r="D161" s="289" t="s">
        <v>129</v>
      </c>
      <c r="E161" s="290" t="s">
        <v>3</v>
      </c>
      <c r="F161" s="291" t="s">
        <v>433</v>
      </c>
      <c r="G161" s="288"/>
      <c r="H161" s="292">
        <v>2.6840000000000002</v>
      </c>
      <c r="I161" s="314"/>
      <c r="J161" s="288"/>
      <c r="K161" s="288"/>
      <c r="L161" s="137"/>
      <c r="M161" s="138"/>
      <c r="N161" s="139"/>
      <c r="O161" s="139"/>
      <c r="P161" s="139"/>
      <c r="Q161" s="139"/>
      <c r="R161" s="139"/>
      <c r="S161" s="139"/>
      <c r="T161" s="140"/>
      <c r="AT161" s="141" t="s">
        <v>129</v>
      </c>
      <c r="AU161" s="141" t="s">
        <v>74</v>
      </c>
      <c r="AV161" s="11" t="s">
        <v>74</v>
      </c>
      <c r="AW161" s="11" t="s">
        <v>32</v>
      </c>
      <c r="AX161" s="11" t="s">
        <v>68</v>
      </c>
      <c r="AY161" s="141" t="s">
        <v>119</v>
      </c>
    </row>
    <row r="162" spans="2:65" s="12" customFormat="1" ht="22.5" customHeight="1" x14ac:dyDescent="0.25">
      <c r="B162" s="293"/>
      <c r="C162" s="294"/>
      <c r="D162" s="285" t="s">
        <v>129</v>
      </c>
      <c r="E162" s="295" t="s">
        <v>3</v>
      </c>
      <c r="F162" s="296" t="s">
        <v>137</v>
      </c>
      <c r="G162" s="294"/>
      <c r="H162" s="297">
        <v>16.709</v>
      </c>
      <c r="I162" s="315"/>
      <c r="J162" s="294"/>
      <c r="K162" s="294"/>
      <c r="L162" s="142"/>
      <c r="M162" s="143"/>
      <c r="N162" s="144"/>
      <c r="O162" s="144"/>
      <c r="P162" s="144"/>
      <c r="Q162" s="144"/>
      <c r="R162" s="144"/>
      <c r="S162" s="144"/>
      <c r="T162" s="145"/>
      <c r="AT162" s="146" t="s">
        <v>129</v>
      </c>
      <c r="AU162" s="146" t="s">
        <v>74</v>
      </c>
      <c r="AV162" s="12" t="s">
        <v>124</v>
      </c>
      <c r="AW162" s="12" t="s">
        <v>32</v>
      </c>
      <c r="AX162" s="12" t="s">
        <v>19</v>
      </c>
      <c r="AY162" s="146" t="s">
        <v>119</v>
      </c>
    </row>
    <row r="163" spans="2:65" s="1" customFormat="1" ht="22.5" customHeight="1" x14ac:dyDescent="0.25">
      <c r="B163" s="257"/>
      <c r="C163" s="278" t="s">
        <v>145</v>
      </c>
      <c r="D163" s="278" t="s">
        <v>121</v>
      </c>
      <c r="E163" s="279" t="s">
        <v>285</v>
      </c>
      <c r="F163" s="280" t="s">
        <v>286</v>
      </c>
      <c r="G163" s="281" t="s">
        <v>139</v>
      </c>
      <c r="H163" s="282">
        <v>82.899000000000001</v>
      </c>
      <c r="I163" s="253">
        <v>350</v>
      </c>
      <c r="J163" s="284">
        <f>ROUND(I163*H163,2)</f>
        <v>29014.65</v>
      </c>
      <c r="K163" s="280" t="s">
        <v>123</v>
      </c>
      <c r="L163" s="30"/>
      <c r="M163" s="132" t="s">
        <v>3</v>
      </c>
      <c r="N163" s="133" t="s">
        <v>39</v>
      </c>
      <c r="O163" s="134">
        <v>0.34599999999999997</v>
      </c>
      <c r="P163" s="134">
        <f>O163*H163</f>
        <v>28.683053999999998</v>
      </c>
      <c r="Q163" s="134">
        <v>5.6800000000000002E-3</v>
      </c>
      <c r="R163" s="134">
        <f>Q163*H163</f>
        <v>0.47086632</v>
      </c>
      <c r="S163" s="134">
        <v>0</v>
      </c>
      <c r="T163" s="135">
        <f>S163*H163</f>
        <v>0</v>
      </c>
      <c r="AR163" s="16" t="s">
        <v>124</v>
      </c>
      <c r="AT163" s="16" t="s">
        <v>121</v>
      </c>
      <c r="AU163" s="16" t="s">
        <v>74</v>
      </c>
      <c r="AY163" s="16" t="s">
        <v>119</v>
      </c>
      <c r="BE163" s="136">
        <f>IF(N163="základní",J163,0)</f>
        <v>29014.65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6" t="s">
        <v>19</v>
      </c>
      <c r="BK163" s="136">
        <f>ROUND(I163*H163,2)</f>
        <v>29014.65</v>
      </c>
      <c r="BL163" s="16" t="s">
        <v>124</v>
      </c>
      <c r="BM163" s="16" t="s">
        <v>287</v>
      </c>
    </row>
    <row r="164" spans="2:65" s="1" customFormat="1" ht="22.5" customHeight="1" x14ac:dyDescent="0.25">
      <c r="B164" s="257"/>
      <c r="C164" s="259"/>
      <c r="D164" s="289" t="s">
        <v>125</v>
      </c>
      <c r="E164" s="259"/>
      <c r="F164" s="252" t="s">
        <v>288</v>
      </c>
      <c r="G164" s="259"/>
      <c r="H164" s="259"/>
      <c r="I164" s="313"/>
      <c r="J164" s="259"/>
      <c r="K164" s="259"/>
      <c r="L164" s="30"/>
      <c r="M164" s="58"/>
      <c r="N164" s="31"/>
      <c r="O164" s="31"/>
      <c r="P164" s="31"/>
      <c r="Q164" s="31"/>
      <c r="R164" s="31"/>
      <c r="S164" s="31"/>
      <c r="T164" s="59"/>
      <c r="AT164" s="16" t="s">
        <v>125</v>
      </c>
      <c r="AU164" s="16" t="s">
        <v>74</v>
      </c>
    </row>
    <row r="165" spans="2:65" s="11" customFormat="1" ht="22.5" customHeight="1" x14ac:dyDescent="0.25">
      <c r="B165" s="287"/>
      <c r="C165" s="288"/>
      <c r="D165" s="289" t="s">
        <v>129</v>
      </c>
      <c r="E165" s="290" t="s">
        <v>3</v>
      </c>
      <c r="F165" s="291" t="s">
        <v>434</v>
      </c>
      <c r="G165" s="288"/>
      <c r="H165" s="292">
        <v>7.875</v>
      </c>
      <c r="I165" s="314"/>
      <c r="J165" s="288"/>
      <c r="K165" s="288"/>
      <c r="L165" s="137"/>
      <c r="M165" s="138"/>
      <c r="N165" s="139"/>
      <c r="O165" s="139"/>
      <c r="P165" s="139"/>
      <c r="Q165" s="139"/>
      <c r="R165" s="139"/>
      <c r="S165" s="139"/>
      <c r="T165" s="140"/>
      <c r="AT165" s="141" t="s">
        <v>129</v>
      </c>
      <c r="AU165" s="141" t="s">
        <v>74</v>
      </c>
      <c r="AV165" s="11" t="s">
        <v>74</v>
      </c>
      <c r="AW165" s="11" t="s">
        <v>32</v>
      </c>
      <c r="AX165" s="11" t="s">
        <v>68</v>
      </c>
      <c r="AY165" s="141" t="s">
        <v>119</v>
      </c>
    </row>
    <row r="166" spans="2:65" s="11" customFormat="1" ht="22.5" customHeight="1" x14ac:dyDescent="0.25">
      <c r="B166" s="287"/>
      <c r="C166" s="288"/>
      <c r="D166" s="289" t="s">
        <v>129</v>
      </c>
      <c r="E166" s="290" t="s">
        <v>3</v>
      </c>
      <c r="F166" s="291" t="s">
        <v>435</v>
      </c>
      <c r="G166" s="288"/>
      <c r="H166" s="292">
        <v>15.635</v>
      </c>
      <c r="I166" s="314"/>
      <c r="J166" s="288"/>
      <c r="K166" s="288"/>
      <c r="L166" s="137"/>
      <c r="M166" s="138"/>
      <c r="N166" s="139"/>
      <c r="O166" s="139"/>
      <c r="P166" s="139"/>
      <c r="Q166" s="139"/>
      <c r="R166" s="139"/>
      <c r="S166" s="139"/>
      <c r="T166" s="140"/>
      <c r="AT166" s="141" t="s">
        <v>129</v>
      </c>
      <c r="AU166" s="141" t="s">
        <v>74</v>
      </c>
      <c r="AV166" s="11" t="s">
        <v>74</v>
      </c>
      <c r="AW166" s="11" t="s">
        <v>32</v>
      </c>
      <c r="AX166" s="11" t="s">
        <v>68</v>
      </c>
      <c r="AY166" s="141" t="s">
        <v>119</v>
      </c>
    </row>
    <row r="167" spans="2:65" s="11" customFormat="1" ht="22.5" customHeight="1" x14ac:dyDescent="0.25">
      <c r="B167" s="287"/>
      <c r="C167" s="288"/>
      <c r="D167" s="289" t="s">
        <v>129</v>
      </c>
      <c r="E167" s="290" t="s">
        <v>3</v>
      </c>
      <c r="F167" s="291" t="s">
        <v>436</v>
      </c>
      <c r="G167" s="288"/>
      <c r="H167" s="292">
        <v>4.1859999999999999</v>
      </c>
      <c r="I167" s="314"/>
      <c r="J167" s="288"/>
      <c r="K167" s="288"/>
      <c r="L167" s="137"/>
      <c r="M167" s="138"/>
      <c r="N167" s="139"/>
      <c r="O167" s="139"/>
      <c r="P167" s="139"/>
      <c r="Q167" s="139"/>
      <c r="R167" s="139"/>
      <c r="S167" s="139"/>
      <c r="T167" s="140"/>
      <c r="AT167" s="141" t="s">
        <v>129</v>
      </c>
      <c r="AU167" s="141" t="s">
        <v>74</v>
      </c>
      <c r="AV167" s="11" t="s">
        <v>74</v>
      </c>
      <c r="AW167" s="11" t="s">
        <v>32</v>
      </c>
      <c r="AX167" s="11" t="s">
        <v>68</v>
      </c>
      <c r="AY167" s="141" t="s">
        <v>119</v>
      </c>
    </row>
    <row r="168" spans="2:65" s="11" customFormat="1" ht="22.5" customHeight="1" x14ac:dyDescent="0.25">
      <c r="B168" s="287"/>
      <c r="C168" s="288"/>
      <c r="D168" s="289" t="s">
        <v>129</v>
      </c>
      <c r="E168" s="290" t="s">
        <v>3</v>
      </c>
      <c r="F168" s="291" t="s">
        <v>437</v>
      </c>
      <c r="G168" s="288"/>
      <c r="H168" s="292">
        <v>4.9630000000000001</v>
      </c>
      <c r="I168" s="314"/>
      <c r="J168" s="288"/>
      <c r="K168" s="288"/>
      <c r="L168" s="137"/>
      <c r="M168" s="138"/>
      <c r="N168" s="139"/>
      <c r="O168" s="139"/>
      <c r="P168" s="139"/>
      <c r="Q168" s="139"/>
      <c r="R168" s="139"/>
      <c r="S168" s="139"/>
      <c r="T168" s="140"/>
      <c r="AT168" s="141" t="s">
        <v>129</v>
      </c>
      <c r="AU168" s="141" t="s">
        <v>74</v>
      </c>
      <c r="AV168" s="11" t="s">
        <v>74</v>
      </c>
      <c r="AW168" s="11" t="s">
        <v>32</v>
      </c>
      <c r="AX168" s="11" t="s">
        <v>68</v>
      </c>
      <c r="AY168" s="141" t="s">
        <v>119</v>
      </c>
    </row>
    <row r="169" spans="2:65" s="11" customFormat="1" ht="22.5" customHeight="1" x14ac:dyDescent="0.25">
      <c r="B169" s="287"/>
      <c r="C169" s="288"/>
      <c r="D169" s="289" t="s">
        <v>129</v>
      </c>
      <c r="E169" s="290" t="s">
        <v>3</v>
      </c>
      <c r="F169" s="291" t="s">
        <v>438</v>
      </c>
      <c r="G169" s="288"/>
      <c r="H169" s="292">
        <v>6.4260000000000002</v>
      </c>
      <c r="I169" s="314"/>
      <c r="J169" s="288"/>
      <c r="K169" s="288"/>
      <c r="L169" s="137"/>
      <c r="M169" s="138"/>
      <c r="N169" s="139"/>
      <c r="O169" s="139"/>
      <c r="P169" s="139"/>
      <c r="Q169" s="139"/>
      <c r="R169" s="139"/>
      <c r="S169" s="139"/>
      <c r="T169" s="140"/>
      <c r="AT169" s="141" t="s">
        <v>129</v>
      </c>
      <c r="AU169" s="141" t="s">
        <v>74</v>
      </c>
      <c r="AV169" s="11" t="s">
        <v>74</v>
      </c>
      <c r="AW169" s="11" t="s">
        <v>32</v>
      </c>
      <c r="AX169" s="11" t="s">
        <v>68</v>
      </c>
      <c r="AY169" s="141" t="s">
        <v>119</v>
      </c>
    </row>
    <row r="170" spans="2:65" s="11" customFormat="1" ht="22.5" customHeight="1" x14ac:dyDescent="0.25">
      <c r="B170" s="287"/>
      <c r="C170" s="288"/>
      <c r="D170" s="289" t="s">
        <v>129</v>
      </c>
      <c r="E170" s="290" t="s">
        <v>3</v>
      </c>
      <c r="F170" s="291" t="s">
        <v>439</v>
      </c>
      <c r="G170" s="288"/>
      <c r="H170" s="292">
        <v>8.5399999999999991</v>
      </c>
      <c r="I170" s="314"/>
      <c r="J170" s="288"/>
      <c r="K170" s="288"/>
      <c r="L170" s="137"/>
      <c r="M170" s="138"/>
      <c r="N170" s="139"/>
      <c r="O170" s="139"/>
      <c r="P170" s="139"/>
      <c r="Q170" s="139"/>
      <c r="R170" s="139"/>
      <c r="S170" s="139"/>
      <c r="T170" s="140"/>
      <c r="AT170" s="141" t="s">
        <v>129</v>
      </c>
      <c r="AU170" s="141" t="s">
        <v>74</v>
      </c>
      <c r="AV170" s="11" t="s">
        <v>74</v>
      </c>
      <c r="AW170" s="11" t="s">
        <v>32</v>
      </c>
      <c r="AX170" s="11" t="s">
        <v>68</v>
      </c>
      <c r="AY170" s="141" t="s">
        <v>119</v>
      </c>
    </row>
    <row r="171" spans="2:65" s="11" customFormat="1" ht="22.5" customHeight="1" x14ac:dyDescent="0.25">
      <c r="B171" s="287"/>
      <c r="C171" s="288"/>
      <c r="D171" s="289" t="s">
        <v>129</v>
      </c>
      <c r="E171" s="290" t="s">
        <v>3</v>
      </c>
      <c r="F171" s="291" t="s">
        <v>440</v>
      </c>
      <c r="G171" s="288"/>
      <c r="H171" s="292">
        <v>15.534000000000001</v>
      </c>
      <c r="I171" s="314"/>
      <c r="J171" s="288"/>
      <c r="K171" s="288"/>
      <c r="L171" s="137"/>
      <c r="M171" s="138"/>
      <c r="N171" s="139"/>
      <c r="O171" s="139"/>
      <c r="P171" s="139"/>
      <c r="Q171" s="139"/>
      <c r="R171" s="139"/>
      <c r="S171" s="139"/>
      <c r="T171" s="140"/>
      <c r="AT171" s="141" t="s">
        <v>129</v>
      </c>
      <c r="AU171" s="141" t="s">
        <v>74</v>
      </c>
      <c r="AV171" s="11" t="s">
        <v>74</v>
      </c>
      <c r="AW171" s="11" t="s">
        <v>32</v>
      </c>
      <c r="AX171" s="11" t="s">
        <v>68</v>
      </c>
      <c r="AY171" s="141" t="s">
        <v>119</v>
      </c>
    </row>
    <row r="172" spans="2:65" s="11" customFormat="1" ht="22.5" customHeight="1" x14ac:dyDescent="0.25">
      <c r="B172" s="287"/>
      <c r="C172" s="288"/>
      <c r="D172" s="289" t="s">
        <v>129</v>
      </c>
      <c r="E172" s="290" t="s">
        <v>3</v>
      </c>
      <c r="F172" s="291" t="s">
        <v>441</v>
      </c>
      <c r="G172" s="288"/>
      <c r="H172" s="292">
        <v>19.739999999999998</v>
      </c>
      <c r="I172" s="314"/>
      <c r="J172" s="288"/>
      <c r="K172" s="288"/>
      <c r="L172" s="137"/>
      <c r="M172" s="138"/>
      <c r="N172" s="139"/>
      <c r="O172" s="139"/>
      <c r="P172" s="139"/>
      <c r="Q172" s="139"/>
      <c r="R172" s="139"/>
      <c r="S172" s="139"/>
      <c r="T172" s="140"/>
      <c r="AT172" s="141" t="s">
        <v>129</v>
      </c>
      <c r="AU172" s="141" t="s">
        <v>74</v>
      </c>
      <c r="AV172" s="11" t="s">
        <v>74</v>
      </c>
      <c r="AW172" s="11" t="s">
        <v>32</v>
      </c>
      <c r="AX172" s="11" t="s">
        <v>68</v>
      </c>
      <c r="AY172" s="141" t="s">
        <v>119</v>
      </c>
    </row>
    <row r="173" spans="2:65" s="12" customFormat="1" ht="22.5" customHeight="1" x14ac:dyDescent="0.25">
      <c r="B173" s="293"/>
      <c r="C173" s="294"/>
      <c r="D173" s="285" t="s">
        <v>129</v>
      </c>
      <c r="E173" s="295" t="s">
        <v>3</v>
      </c>
      <c r="F173" s="296" t="s">
        <v>137</v>
      </c>
      <c r="G173" s="294"/>
      <c r="H173" s="297">
        <v>82.899000000000001</v>
      </c>
      <c r="I173" s="315"/>
      <c r="J173" s="294"/>
      <c r="K173" s="294"/>
      <c r="L173" s="142"/>
      <c r="M173" s="143"/>
      <c r="N173" s="144"/>
      <c r="O173" s="144"/>
      <c r="P173" s="144"/>
      <c r="Q173" s="144"/>
      <c r="R173" s="144"/>
      <c r="S173" s="144"/>
      <c r="T173" s="145"/>
      <c r="AT173" s="146" t="s">
        <v>129</v>
      </c>
      <c r="AU173" s="146" t="s">
        <v>74</v>
      </c>
      <c r="AV173" s="12" t="s">
        <v>124</v>
      </c>
      <c r="AW173" s="12" t="s">
        <v>32</v>
      </c>
      <c r="AX173" s="12" t="s">
        <v>19</v>
      </c>
      <c r="AY173" s="146" t="s">
        <v>119</v>
      </c>
    </row>
    <row r="174" spans="2:65" s="1" customFormat="1" ht="22.5" customHeight="1" x14ac:dyDescent="0.25">
      <c r="B174" s="257"/>
      <c r="C174" s="278" t="s">
        <v>146</v>
      </c>
      <c r="D174" s="278" t="s">
        <v>121</v>
      </c>
      <c r="E174" s="279" t="s">
        <v>291</v>
      </c>
      <c r="F174" s="280" t="s">
        <v>292</v>
      </c>
      <c r="G174" s="281" t="s">
        <v>139</v>
      </c>
      <c r="H174" s="282">
        <v>82.899000000000001</v>
      </c>
      <c r="I174" s="253">
        <v>75</v>
      </c>
      <c r="J174" s="284">
        <f>ROUND(I174*H174,2)</f>
        <v>6217.43</v>
      </c>
      <c r="K174" s="280" t="s">
        <v>123</v>
      </c>
      <c r="L174" s="30"/>
      <c r="M174" s="132" t="s">
        <v>3</v>
      </c>
      <c r="N174" s="133" t="s">
        <v>39</v>
      </c>
      <c r="O174" s="134">
        <v>0.17699999999999999</v>
      </c>
      <c r="P174" s="134">
        <f>O174*H174</f>
        <v>14.673122999999999</v>
      </c>
      <c r="Q174" s="134">
        <v>0</v>
      </c>
      <c r="R174" s="134">
        <f>Q174*H174</f>
        <v>0</v>
      </c>
      <c r="S174" s="134">
        <v>0</v>
      </c>
      <c r="T174" s="135">
        <f>S174*H174</f>
        <v>0</v>
      </c>
      <c r="AR174" s="16" t="s">
        <v>124</v>
      </c>
      <c r="AT174" s="16" t="s">
        <v>121</v>
      </c>
      <c r="AU174" s="16" t="s">
        <v>74</v>
      </c>
      <c r="AY174" s="16" t="s">
        <v>119</v>
      </c>
      <c r="BE174" s="136">
        <f>IF(N174="základní",J174,0)</f>
        <v>6217.43</v>
      </c>
      <c r="BF174" s="136">
        <f>IF(N174="snížená",J174,0)</f>
        <v>0</v>
      </c>
      <c r="BG174" s="136">
        <f>IF(N174="zákl. přenesená",J174,0)</f>
        <v>0</v>
      </c>
      <c r="BH174" s="136">
        <f>IF(N174="sníž. přenesená",J174,0)</f>
        <v>0</v>
      </c>
      <c r="BI174" s="136">
        <f>IF(N174="nulová",J174,0)</f>
        <v>0</v>
      </c>
      <c r="BJ174" s="16" t="s">
        <v>19</v>
      </c>
      <c r="BK174" s="136">
        <f>ROUND(I174*H174,2)</f>
        <v>6217.43</v>
      </c>
      <c r="BL174" s="16" t="s">
        <v>124</v>
      </c>
      <c r="BM174" s="16" t="s">
        <v>293</v>
      </c>
    </row>
    <row r="175" spans="2:65" s="1" customFormat="1" ht="22.5" customHeight="1" x14ac:dyDescent="0.25">
      <c r="B175" s="257"/>
      <c r="C175" s="259"/>
      <c r="D175" s="285" t="s">
        <v>125</v>
      </c>
      <c r="E175" s="259"/>
      <c r="F175" s="286" t="s">
        <v>294</v>
      </c>
      <c r="G175" s="259"/>
      <c r="H175" s="259"/>
      <c r="I175" s="313"/>
      <c r="J175" s="259"/>
      <c r="K175" s="259"/>
      <c r="L175" s="30"/>
      <c r="M175" s="58"/>
      <c r="N175" s="31"/>
      <c r="O175" s="31"/>
      <c r="P175" s="31"/>
      <c r="Q175" s="31"/>
      <c r="R175" s="31"/>
      <c r="S175" s="31"/>
      <c r="T175" s="59"/>
      <c r="AT175" s="16" t="s">
        <v>125</v>
      </c>
      <c r="AU175" s="16" t="s">
        <v>74</v>
      </c>
    </row>
    <row r="176" spans="2:65" s="1" customFormat="1" ht="22.5" customHeight="1" x14ac:dyDescent="0.25">
      <c r="B176" s="257"/>
      <c r="C176" s="278" t="s">
        <v>147</v>
      </c>
      <c r="D176" s="278" t="s">
        <v>121</v>
      </c>
      <c r="E176" s="279" t="s">
        <v>442</v>
      </c>
      <c r="F176" s="280" t="s">
        <v>443</v>
      </c>
      <c r="G176" s="281" t="s">
        <v>130</v>
      </c>
      <c r="H176" s="282">
        <v>3.8260000000000001</v>
      </c>
      <c r="I176" s="253">
        <v>36300</v>
      </c>
      <c r="J176" s="284">
        <f>ROUND(I176*H176,2)</f>
        <v>138883.79999999999</v>
      </c>
      <c r="K176" s="280" t="s">
        <v>123</v>
      </c>
      <c r="L176" s="30"/>
      <c r="M176" s="132" t="s">
        <v>3</v>
      </c>
      <c r="N176" s="133" t="s">
        <v>39</v>
      </c>
      <c r="O176" s="134">
        <v>32.51</v>
      </c>
      <c r="P176" s="134">
        <f>O176*H176</f>
        <v>124.38325999999999</v>
      </c>
      <c r="Q176" s="134">
        <v>1.05871</v>
      </c>
      <c r="R176" s="134">
        <f>Q176*H176</f>
        <v>4.0506244599999999</v>
      </c>
      <c r="S176" s="134">
        <v>0</v>
      </c>
      <c r="T176" s="135">
        <f>S176*H176</f>
        <v>0</v>
      </c>
      <c r="AR176" s="16" t="s">
        <v>124</v>
      </c>
      <c r="AT176" s="16" t="s">
        <v>121</v>
      </c>
      <c r="AU176" s="16" t="s">
        <v>74</v>
      </c>
      <c r="AY176" s="16" t="s">
        <v>119</v>
      </c>
      <c r="BE176" s="136">
        <f>IF(N176="základní",J176,0)</f>
        <v>138883.79999999999</v>
      </c>
      <c r="BF176" s="136">
        <f>IF(N176="snížená",J176,0)</f>
        <v>0</v>
      </c>
      <c r="BG176" s="136">
        <f>IF(N176="zákl. přenesená",J176,0)</f>
        <v>0</v>
      </c>
      <c r="BH176" s="136">
        <f>IF(N176="sníž. přenesená",J176,0)</f>
        <v>0</v>
      </c>
      <c r="BI176" s="136">
        <f>IF(N176="nulová",J176,0)</f>
        <v>0</v>
      </c>
      <c r="BJ176" s="16" t="s">
        <v>19</v>
      </c>
      <c r="BK176" s="136">
        <f>ROUND(I176*H176,2)</f>
        <v>138883.79999999999</v>
      </c>
      <c r="BL176" s="16" t="s">
        <v>124</v>
      </c>
      <c r="BM176" s="16" t="s">
        <v>444</v>
      </c>
    </row>
    <row r="177" spans="2:65" s="1" customFormat="1" ht="30" customHeight="1" x14ac:dyDescent="0.25">
      <c r="B177" s="257"/>
      <c r="C177" s="259"/>
      <c r="D177" s="289" t="s">
        <v>125</v>
      </c>
      <c r="E177" s="259"/>
      <c r="F177" s="252" t="s">
        <v>445</v>
      </c>
      <c r="G177" s="259"/>
      <c r="H177" s="259"/>
      <c r="I177" s="313"/>
      <c r="J177" s="259"/>
      <c r="K177" s="259"/>
      <c r="L177" s="30"/>
      <c r="M177" s="58"/>
      <c r="N177" s="31"/>
      <c r="O177" s="31"/>
      <c r="P177" s="31"/>
      <c r="Q177" s="31"/>
      <c r="R177" s="31"/>
      <c r="S177" s="31"/>
      <c r="T177" s="59"/>
      <c r="AT177" s="16" t="s">
        <v>125</v>
      </c>
      <c r="AU177" s="16" t="s">
        <v>74</v>
      </c>
    </row>
    <row r="178" spans="2:65" s="11" customFormat="1" ht="22.5" customHeight="1" x14ac:dyDescent="0.25">
      <c r="B178" s="287"/>
      <c r="C178" s="288"/>
      <c r="D178" s="289" t="s">
        <v>129</v>
      </c>
      <c r="E178" s="290" t="s">
        <v>3</v>
      </c>
      <c r="F178" s="291" t="s">
        <v>446</v>
      </c>
      <c r="G178" s="288"/>
      <c r="H178" s="292">
        <v>3.8260000000000001</v>
      </c>
      <c r="I178" s="314"/>
      <c r="J178" s="288"/>
      <c r="K178" s="288"/>
      <c r="L178" s="137"/>
      <c r="M178" s="138"/>
      <c r="N178" s="139"/>
      <c r="O178" s="139"/>
      <c r="P178" s="139"/>
      <c r="Q178" s="139"/>
      <c r="R178" s="139"/>
      <c r="S178" s="139"/>
      <c r="T178" s="140"/>
      <c r="AT178" s="141" t="s">
        <v>129</v>
      </c>
      <c r="AU178" s="141" t="s">
        <v>74</v>
      </c>
      <c r="AV178" s="11" t="s">
        <v>74</v>
      </c>
      <c r="AW178" s="11" t="s">
        <v>32</v>
      </c>
      <c r="AX178" s="11" t="s">
        <v>19</v>
      </c>
      <c r="AY178" s="141" t="s">
        <v>119</v>
      </c>
    </row>
    <row r="179" spans="2:65" s="10" customFormat="1" ht="29.85" customHeight="1" x14ac:dyDescent="0.3">
      <c r="B179" s="270"/>
      <c r="C179" s="271"/>
      <c r="D179" s="275" t="s">
        <v>67</v>
      </c>
      <c r="E179" s="276" t="s">
        <v>127</v>
      </c>
      <c r="F179" s="276" t="s">
        <v>133</v>
      </c>
      <c r="G179" s="271"/>
      <c r="H179" s="271"/>
      <c r="I179" s="316"/>
      <c r="J179" s="277">
        <f>BK179</f>
        <v>930574.55</v>
      </c>
      <c r="K179" s="271"/>
      <c r="L179" s="123"/>
      <c r="M179" s="125"/>
      <c r="N179" s="126"/>
      <c r="O179" s="126"/>
      <c r="P179" s="127">
        <f>SUM(P180:P231)</f>
        <v>485.71323999999987</v>
      </c>
      <c r="Q179" s="126"/>
      <c r="R179" s="127">
        <f>SUM(R180:R231)</f>
        <v>139.2017759</v>
      </c>
      <c r="S179" s="126"/>
      <c r="T179" s="128">
        <f>SUM(T180:T231)</f>
        <v>0</v>
      </c>
      <c r="AR179" s="124" t="s">
        <v>19</v>
      </c>
      <c r="AT179" s="129" t="s">
        <v>67</v>
      </c>
      <c r="AU179" s="129" t="s">
        <v>19</v>
      </c>
      <c r="AY179" s="124" t="s">
        <v>119</v>
      </c>
      <c r="BK179" s="130">
        <f>SUM(BK180:BK231)</f>
        <v>930574.55</v>
      </c>
    </row>
    <row r="180" spans="2:65" s="1" customFormat="1" ht="31.5" customHeight="1" x14ac:dyDescent="0.25">
      <c r="B180" s="257"/>
      <c r="C180" s="278" t="s">
        <v>148</v>
      </c>
      <c r="D180" s="278" t="s">
        <v>121</v>
      </c>
      <c r="E180" s="279" t="s">
        <v>447</v>
      </c>
      <c r="F180" s="280" t="s">
        <v>448</v>
      </c>
      <c r="G180" s="281" t="s">
        <v>139</v>
      </c>
      <c r="H180" s="282">
        <v>191.26499999999999</v>
      </c>
      <c r="I180" s="253">
        <v>850</v>
      </c>
      <c r="J180" s="284">
        <f>ROUND(I180*H180,2)</f>
        <v>162575.25</v>
      </c>
      <c r="K180" s="280" t="s">
        <v>123</v>
      </c>
      <c r="L180" s="30"/>
      <c r="M180" s="132" t="s">
        <v>3</v>
      </c>
      <c r="N180" s="133" t="s">
        <v>39</v>
      </c>
      <c r="O180" s="134">
        <v>0.76200000000000001</v>
      </c>
      <c r="P180" s="134">
        <f>O180*H180</f>
        <v>145.74392999999998</v>
      </c>
      <c r="Q180" s="134">
        <v>0.42831999999999998</v>
      </c>
      <c r="R180" s="134">
        <f>Q180*H180</f>
        <v>81.922624799999994</v>
      </c>
      <c r="S180" s="134">
        <v>0</v>
      </c>
      <c r="T180" s="135">
        <f>S180*H180</f>
        <v>0</v>
      </c>
      <c r="AR180" s="16" t="s">
        <v>124</v>
      </c>
      <c r="AT180" s="16" t="s">
        <v>121</v>
      </c>
      <c r="AU180" s="16" t="s">
        <v>74</v>
      </c>
      <c r="AY180" s="16" t="s">
        <v>119</v>
      </c>
      <c r="BE180" s="136">
        <f>IF(N180="základní",J180,0)</f>
        <v>162575.25</v>
      </c>
      <c r="BF180" s="136">
        <f>IF(N180="snížená",J180,0)</f>
        <v>0</v>
      </c>
      <c r="BG180" s="136">
        <f>IF(N180="zákl. přenesená",J180,0)</f>
        <v>0</v>
      </c>
      <c r="BH180" s="136">
        <f>IF(N180="sníž. přenesená",J180,0)</f>
        <v>0</v>
      </c>
      <c r="BI180" s="136">
        <f>IF(N180="nulová",J180,0)</f>
        <v>0</v>
      </c>
      <c r="BJ180" s="16" t="s">
        <v>19</v>
      </c>
      <c r="BK180" s="136">
        <f>ROUND(I180*H180,2)</f>
        <v>162575.25</v>
      </c>
      <c r="BL180" s="16" t="s">
        <v>124</v>
      </c>
      <c r="BM180" s="16" t="s">
        <v>449</v>
      </c>
    </row>
    <row r="181" spans="2:65" s="1" customFormat="1" ht="30" customHeight="1" x14ac:dyDescent="0.25">
      <c r="B181" s="257"/>
      <c r="C181" s="259"/>
      <c r="D181" s="289" t="s">
        <v>125</v>
      </c>
      <c r="E181" s="259"/>
      <c r="F181" s="252" t="s">
        <v>450</v>
      </c>
      <c r="G181" s="259"/>
      <c r="H181" s="259"/>
      <c r="I181" s="313"/>
      <c r="J181" s="259"/>
      <c r="K181" s="259"/>
      <c r="L181" s="30"/>
      <c r="M181" s="58"/>
      <c r="N181" s="31"/>
      <c r="O181" s="31"/>
      <c r="P181" s="31"/>
      <c r="Q181" s="31"/>
      <c r="R181" s="31"/>
      <c r="S181" s="31"/>
      <c r="T181" s="59"/>
      <c r="AT181" s="16" t="s">
        <v>125</v>
      </c>
      <c r="AU181" s="16" t="s">
        <v>74</v>
      </c>
    </row>
    <row r="182" spans="2:65" s="11" customFormat="1" ht="22.5" customHeight="1" x14ac:dyDescent="0.25">
      <c r="B182" s="287"/>
      <c r="C182" s="288"/>
      <c r="D182" s="289" t="s">
        <v>129</v>
      </c>
      <c r="E182" s="290" t="s">
        <v>3</v>
      </c>
      <c r="F182" s="291" t="s">
        <v>451</v>
      </c>
      <c r="G182" s="288"/>
      <c r="H182" s="292">
        <v>67.489999999999995</v>
      </c>
      <c r="I182" s="314"/>
      <c r="J182" s="288"/>
      <c r="K182" s="288"/>
      <c r="L182" s="137"/>
      <c r="M182" s="138"/>
      <c r="N182" s="139"/>
      <c r="O182" s="139"/>
      <c r="P182" s="139"/>
      <c r="Q182" s="139"/>
      <c r="R182" s="139"/>
      <c r="S182" s="139"/>
      <c r="T182" s="140"/>
      <c r="AT182" s="141" t="s">
        <v>129</v>
      </c>
      <c r="AU182" s="141" t="s">
        <v>74</v>
      </c>
      <c r="AV182" s="11" t="s">
        <v>74</v>
      </c>
      <c r="AW182" s="11" t="s">
        <v>32</v>
      </c>
      <c r="AX182" s="11" t="s">
        <v>68</v>
      </c>
      <c r="AY182" s="141" t="s">
        <v>119</v>
      </c>
    </row>
    <row r="183" spans="2:65" s="11" customFormat="1" ht="22.5" customHeight="1" x14ac:dyDescent="0.25">
      <c r="B183" s="287"/>
      <c r="C183" s="288"/>
      <c r="D183" s="289" t="s">
        <v>129</v>
      </c>
      <c r="E183" s="290" t="s">
        <v>3</v>
      </c>
      <c r="F183" s="291" t="s">
        <v>452</v>
      </c>
      <c r="G183" s="288"/>
      <c r="H183" s="292">
        <v>27.2</v>
      </c>
      <c r="I183" s="314"/>
      <c r="J183" s="288"/>
      <c r="K183" s="288"/>
      <c r="L183" s="137"/>
      <c r="M183" s="138"/>
      <c r="N183" s="139"/>
      <c r="O183" s="139"/>
      <c r="P183" s="139"/>
      <c r="Q183" s="139"/>
      <c r="R183" s="139"/>
      <c r="S183" s="139"/>
      <c r="T183" s="140"/>
      <c r="AT183" s="141" t="s">
        <v>129</v>
      </c>
      <c r="AU183" s="141" t="s">
        <v>74</v>
      </c>
      <c r="AV183" s="11" t="s">
        <v>74</v>
      </c>
      <c r="AW183" s="11" t="s">
        <v>32</v>
      </c>
      <c r="AX183" s="11" t="s">
        <v>68</v>
      </c>
      <c r="AY183" s="141" t="s">
        <v>119</v>
      </c>
    </row>
    <row r="184" spans="2:65" s="11" customFormat="1" ht="22.5" customHeight="1" x14ac:dyDescent="0.25">
      <c r="B184" s="287"/>
      <c r="C184" s="288"/>
      <c r="D184" s="289" t="s">
        <v>129</v>
      </c>
      <c r="E184" s="290" t="s">
        <v>3</v>
      </c>
      <c r="F184" s="291" t="s">
        <v>453</v>
      </c>
      <c r="G184" s="288"/>
      <c r="H184" s="292">
        <v>9.6</v>
      </c>
      <c r="I184" s="314"/>
      <c r="J184" s="288"/>
      <c r="K184" s="288"/>
      <c r="L184" s="137"/>
      <c r="M184" s="138"/>
      <c r="N184" s="139"/>
      <c r="O184" s="139"/>
      <c r="P184" s="139"/>
      <c r="Q184" s="139"/>
      <c r="R184" s="139"/>
      <c r="S184" s="139"/>
      <c r="T184" s="140"/>
      <c r="AT184" s="141" t="s">
        <v>129</v>
      </c>
      <c r="AU184" s="141" t="s">
        <v>74</v>
      </c>
      <c r="AV184" s="11" t="s">
        <v>74</v>
      </c>
      <c r="AW184" s="11" t="s">
        <v>32</v>
      </c>
      <c r="AX184" s="11" t="s">
        <v>68</v>
      </c>
      <c r="AY184" s="141" t="s">
        <v>119</v>
      </c>
    </row>
    <row r="185" spans="2:65" s="11" customFormat="1" ht="22.5" customHeight="1" x14ac:dyDescent="0.25">
      <c r="B185" s="287"/>
      <c r="C185" s="288"/>
      <c r="D185" s="289" t="s">
        <v>129</v>
      </c>
      <c r="E185" s="290" t="s">
        <v>3</v>
      </c>
      <c r="F185" s="291" t="s">
        <v>454</v>
      </c>
      <c r="G185" s="288"/>
      <c r="H185" s="292">
        <v>43.774999999999999</v>
      </c>
      <c r="I185" s="314"/>
      <c r="J185" s="288"/>
      <c r="K185" s="288"/>
      <c r="L185" s="137"/>
      <c r="M185" s="138"/>
      <c r="N185" s="139"/>
      <c r="O185" s="139"/>
      <c r="P185" s="139"/>
      <c r="Q185" s="139"/>
      <c r="R185" s="139"/>
      <c r="S185" s="139"/>
      <c r="T185" s="140"/>
      <c r="AT185" s="141" t="s">
        <v>129</v>
      </c>
      <c r="AU185" s="141" t="s">
        <v>74</v>
      </c>
      <c r="AV185" s="11" t="s">
        <v>74</v>
      </c>
      <c r="AW185" s="11" t="s">
        <v>32</v>
      </c>
      <c r="AX185" s="11" t="s">
        <v>68</v>
      </c>
      <c r="AY185" s="141" t="s">
        <v>119</v>
      </c>
    </row>
    <row r="186" spans="2:65" s="11" customFormat="1" ht="22.5" customHeight="1" x14ac:dyDescent="0.25">
      <c r="B186" s="287"/>
      <c r="C186" s="288"/>
      <c r="D186" s="289" t="s">
        <v>129</v>
      </c>
      <c r="E186" s="290" t="s">
        <v>3</v>
      </c>
      <c r="F186" s="291" t="s">
        <v>455</v>
      </c>
      <c r="G186" s="288"/>
      <c r="H186" s="292">
        <v>12.15</v>
      </c>
      <c r="I186" s="314"/>
      <c r="J186" s="288"/>
      <c r="K186" s="288"/>
      <c r="L186" s="137"/>
      <c r="M186" s="138"/>
      <c r="N186" s="139"/>
      <c r="O186" s="139"/>
      <c r="P186" s="139"/>
      <c r="Q186" s="139"/>
      <c r="R186" s="139"/>
      <c r="S186" s="139"/>
      <c r="T186" s="140"/>
      <c r="AT186" s="141" t="s">
        <v>129</v>
      </c>
      <c r="AU186" s="141" t="s">
        <v>74</v>
      </c>
      <c r="AV186" s="11" t="s">
        <v>74</v>
      </c>
      <c r="AW186" s="11" t="s">
        <v>32</v>
      </c>
      <c r="AX186" s="11" t="s">
        <v>68</v>
      </c>
      <c r="AY186" s="141" t="s">
        <v>119</v>
      </c>
    </row>
    <row r="187" spans="2:65" s="11" customFormat="1" ht="22.5" customHeight="1" x14ac:dyDescent="0.25">
      <c r="B187" s="287"/>
      <c r="C187" s="288"/>
      <c r="D187" s="289" t="s">
        <v>129</v>
      </c>
      <c r="E187" s="290" t="s">
        <v>3</v>
      </c>
      <c r="F187" s="291" t="s">
        <v>456</v>
      </c>
      <c r="G187" s="288"/>
      <c r="H187" s="292">
        <v>22.95</v>
      </c>
      <c r="I187" s="314"/>
      <c r="J187" s="288"/>
      <c r="K187" s="288"/>
      <c r="L187" s="137"/>
      <c r="M187" s="138"/>
      <c r="N187" s="139"/>
      <c r="O187" s="139"/>
      <c r="P187" s="139"/>
      <c r="Q187" s="139"/>
      <c r="R187" s="139"/>
      <c r="S187" s="139"/>
      <c r="T187" s="140"/>
      <c r="AT187" s="141" t="s">
        <v>129</v>
      </c>
      <c r="AU187" s="141" t="s">
        <v>74</v>
      </c>
      <c r="AV187" s="11" t="s">
        <v>74</v>
      </c>
      <c r="AW187" s="11" t="s">
        <v>32</v>
      </c>
      <c r="AX187" s="11" t="s">
        <v>68</v>
      </c>
      <c r="AY187" s="141" t="s">
        <v>119</v>
      </c>
    </row>
    <row r="188" spans="2:65" s="11" customFormat="1" ht="22.5" customHeight="1" x14ac:dyDescent="0.25">
      <c r="B188" s="287"/>
      <c r="C188" s="288"/>
      <c r="D188" s="289" t="s">
        <v>129</v>
      </c>
      <c r="E188" s="290" t="s">
        <v>3</v>
      </c>
      <c r="F188" s="291" t="s">
        <v>457</v>
      </c>
      <c r="G188" s="288"/>
      <c r="H188" s="292">
        <v>8.1</v>
      </c>
      <c r="I188" s="314"/>
      <c r="J188" s="288"/>
      <c r="K188" s="288"/>
      <c r="L188" s="137"/>
      <c r="M188" s="138"/>
      <c r="N188" s="139"/>
      <c r="O188" s="139"/>
      <c r="P188" s="139"/>
      <c r="Q188" s="139"/>
      <c r="R188" s="139"/>
      <c r="S188" s="139"/>
      <c r="T188" s="140"/>
      <c r="AT188" s="141" t="s">
        <v>129</v>
      </c>
      <c r="AU188" s="141" t="s">
        <v>74</v>
      </c>
      <c r="AV188" s="11" t="s">
        <v>74</v>
      </c>
      <c r="AW188" s="11" t="s">
        <v>32</v>
      </c>
      <c r="AX188" s="11" t="s">
        <v>68</v>
      </c>
      <c r="AY188" s="141" t="s">
        <v>119</v>
      </c>
    </row>
    <row r="189" spans="2:65" s="12" customFormat="1" ht="22.5" customHeight="1" x14ac:dyDescent="0.25">
      <c r="B189" s="293"/>
      <c r="C189" s="294"/>
      <c r="D189" s="285" t="s">
        <v>129</v>
      </c>
      <c r="E189" s="295" t="s">
        <v>3</v>
      </c>
      <c r="F189" s="296" t="s">
        <v>137</v>
      </c>
      <c r="G189" s="294"/>
      <c r="H189" s="297">
        <v>191.26499999999999</v>
      </c>
      <c r="I189" s="315"/>
      <c r="J189" s="294"/>
      <c r="K189" s="294"/>
      <c r="L189" s="142"/>
      <c r="M189" s="143"/>
      <c r="N189" s="144"/>
      <c r="O189" s="144"/>
      <c r="P189" s="144"/>
      <c r="Q189" s="144"/>
      <c r="R189" s="144"/>
      <c r="S189" s="144"/>
      <c r="T189" s="145"/>
      <c r="AT189" s="146" t="s">
        <v>129</v>
      </c>
      <c r="AU189" s="146" t="s">
        <v>74</v>
      </c>
      <c r="AV189" s="12" t="s">
        <v>124</v>
      </c>
      <c r="AW189" s="12" t="s">
        <v>32</v>
      </c>
      <c r="AX189" s="12" t="s">
        <v>19</v>
      </c>
      <c r="AY189" s="146" t="s">
        <v>119</v>
      </c>
    </row>
    <row r="190" spans="2:65" s="1" customFormat="1" ht="31.5" customHeight="1" x14ac:dyDescent="0.25">
      <c r="B190" s="257"/>
      <c r="C190" s="278" t="s">
        <v>149</v>
      </c>
      <c r="D190" s="278" t="s">
        <v>121</v>
      </c>
      <c r="E190" s="279" t="s">
        <v>458</v>
      </c>
      <c r="F190" s="280" t="s">
        <v>459</v>
      </c>
      <c r="G190" s="281" t="s">
        <v>128</v>
      </c>
      <c r="H190" s="282">
        <v>18.66</v>
      </c>
      <c r="I190" s="253">
        <v>13550</v>
      </c>
      <c r="J190" s="284">
        <f>ROUND(I190*H190,2)</f>
        <v>252843</v>
      </c>
      <c r="K190" s="280" t="s">
        <v>123</v>
      </c>
      <c r="L190" s="30"/>
      <c r="M190" s="132" t="s">
        <v>3</v>
      </c>
      <c r="N190" s="133" t="s">
        <v>39</v>
      </c>
      <c r="O190" s="134">
        <v>14.122999999999999</v>
      </c>
      <c r="P190" s="134">
        <f>O190*H190</f>
        <v>263.53517999999997</v>
      </c>
      <c r="Q190" s="134">
        <v>2.8969299999999998</v>
      </c>
      <c r="R190" s="134">
        <f>Q190*H190</f>
        <v>54.056713799999997</v>
      </c>
      <c r="S190" s="134">
        <v>0</v>
      </c>
      <c r="T190" s="135">
        <f>S190*H190</f>
        <v>0</v>
      </c>
      <c r="AR190" s="16" t="s">
        <v>124</v>
      </c>
      <c r="AT190" s="16" t="s">
        <v>121</v>
      </c>
      <c r="AU190" s="16" t="s">
        <v>74</v>
      </c>
      <c r="AY190" s="16" t="s">
        <v>119</v>
      </c>
      <c r="BE190" s="136">
        <f>IF(N190="základní",J190,0)</f>
        <v>252843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6" t="s">
        <v>19</v>
      </c>
      <c r="BK190" s="136">
        <f>ROUND(I190*H190,2)</f>
        <v>252843</v>
      </c>
      <c r="BL190" s="16" t="s">
        <v>124</v>
      </c>
      <c r="BM190" s="16" t="s">
        <v>460</v>
      </c>
    </row>
    <row r="191" spans="2:65" s="1" customFormat="1" ht="30" customHeight="1" x14ac:dyDescent="0.25">
      <c r="B191" s="257"/>
      <c r="C191" s="259"/>
      <c r="D191" s="289" t="s">
        <v>125</v>
      </c>
      <c r="E191" s="259"/>
      <c r="F191" s="252" t="s">
        <v>461</v>
      </c>
      <c r="G191" s="259"/>
      <c r="H191" s="259"/>
      <c r="I191" s="313"/>
      <c r="J191" s="259"/>
      <c r="K191" s="259"/>
      <c r="L191" s="30"/>
      <c r="M191" s="58"/>
      <c r="N191" s="31"/>
      <c r="O191" s="31"/>
      <c r="P191" s="31"/>
      <c r="Q191" s="31"/>
      <c r="R191" s="31"/>
      <c r="S191" s="31"/>
      <c r="T191" s="59"/>
      <c r="AT191" s="16" t="s">
        <v>125</v>
      </c>
      <c r="AU191" s="16" t="s">
        <v>74</v>
      </c>
    </row>
    <row r="192" spans="2:65" s="1" customFormat="1" ht="30" customHeight="1" x14ac:dyDescent="0.25">
      <c r="B192" s="257"/>
      <c r="C192" s="259"/>
      <c r="D192" s="289" t="s">
        <v>131</v>
      </c>
      <c r="E192" s="259"/>
      <c r="F192" s="250" t="s">
        <v>462</v>
      </c>
      <c r="G192" s="259"/>
      <c r="H192" s="259"/>
      <c r="I192" s="313"/>
      <c r="J192" s="259"/>
      <c r="K192" s="259"/>
      <c r="L192" s="30"/>
      <c r="M192" s="58"/>
      <c r="N192" s="31"/>
      <c r="O192" s="31"/>
      <c r="P192" s="31"/>
      <c r="Q192" s="31"/>
      <c r="R192" s="31"/>
      <c r="S192" s="31"/>
      <c r="T192" s="59"/>
      <c r="AT192" s="16" t="s">
        <v>131</v>
      </c>
      <c r="AU192" s="16" t="s">
        <v>74</v>
      </c>
    </row>
    <row r="193" spans="2:65" s="11" customFormat="1" ht="22.5" customHeight="1" x14ac:dyDescent="0.25">
      <c r="B193" s="287"/>
      <c r="C193" s="288"/>
      <c r="D193" s="289" t="s">
        <v>129</v>
      </c>
      <c r="E193" s="290" t="s">
        <v>3</v>
      </c>
      <c r="F193" s="291" t="s">
        <v>463</v>
      </c>
      <c r="G193" s="288"/>
      <c r="H193" s="292">
        <v>5.8250000000000002</v>
      </c>
      <c r="I193" s="314"/>
      <c r="J193" s="288"/>
      <c r="K193" s="288"/>
      <c r="L193" s="137"/>
      <c r="M193" s="138"/>
      <c r="N193" s="139"/>
      <c r="O193" s="139"/>
      <c r="P193" s="139"/>
      <c r="Q193" s="139"/>
      <c r="R193" s="139"/>
      <c r="S193" s="139"/>
      <c r="T193" s="140"/>
      <c r="AT193" s="141" t="s">
        <v>129</v>
      </c>
      <c r="AU193" s="141" t="s">
        <v>74</v>
      </c>
      <c r="AV193" s="11" t="s">
        <v>74</v>
      </c>
      <c r="AW193" s="11" t="s">
        <v>32</v>
      </c>
      <c r="AX193" s="11" t="s">
        <v>68</v>
      </c>
      <c r="AY193" s="141" t="s">
        <v>119</v>
      </c>
    </row>
    <row r="194" spans="2:65" s="11" customFormat="1" ht="22.5" customHeight="1" x14ac:dyDescent="0.25">
      <c r="B194" s="287"/>
      <c r="C194" s="288"/>
      <c r="D194" s="289" t="s">
        <v>129</v>
      </c>
      <c r="E194" s="290" t="s">
        <v>3</v>
      </c>
      <c r="F194" s="291" t="s">
        <v>464</v>
      </c>
      <c r="G194" s="288"/>
      <c r="H194" s="292">
        <v>7.4029999999999996</v>
      </c>
      <c r="I194" s="314"/>
      <c r="J194" s="288"/>
      <c r="K194" s="288"/>
      <c r="L194" s="137"/>
      <c r="M194" s="138"/>
      <c r="N194" s="139"/>
      <c r="O194" s="139"/>
      <c r="P194" s="139"/>
      <c r="Q194" s="139"/>
      <c r="R194" s="139"/>
      <c r="S194" s="139"/>
      <c r="T194" s="140"/>
      <c r="AT194" s="141" t="s">
        <v>129</v>
      </c>
      <c r="AU194" s="141" t="s">
        <v>74</v>
      </c>
      <c r="AV194" s="11" t="s">
        <v>74</v>
      </c>
      <c r="AW194" s="11" t="s">
        <v>32</v>
      </c>
      <c r="AX194" s="11" t="s">
        <v>68</v>
      </c>
      <c r="AY194" s="141" t="s">
        <v>119</v>
      </c>
    </row>
    <row r="195" spans="2:65" s="11" customFormat="1" ht="22.5" customHeight="1" x14ac:dyDescent="0.25">
      <c r="B195" s="287"/>
      <c r="C195" s="288"/>
      <c r="D195" s="289" t="s">
        <v>129</v>
      </c>
      <c r="E195" s="290" t="s">
        <v>3</v>
      </c>
      <c r="F195" s="291" t="s">
        <v>465</v>
      </c>
      <c r="G195" s="288"/>
      <c r="H195" s="292">
        <v>0.71199999999999997</v>
      </c>
      <c r="I195" s="314"/>
      <c r="J195" s="288"/>
      <c r="K195" s="288"/>
      <c r="L195" s="137"/>
      <c r="M195" s="138"/>
      <c r="N195" s="139"/>
      <c r="O195" s="139"/>
      <c r="P195" s="139"/>
      <c r="Q195" s="139"/>
      <c r="R195" s="139"/>
      <c r="S195" s="139"/>
      <c r="T195" s="140"/>
      <c r="AT195" s="141" t="s">
        <v>129</v>
      </c>
      <c r="AU195" s="141" t="s">
        <v>74</v>
      </c>
      <c r="AV195" s="11" t="s">
        <v>74</v>
      </c>
      <c r="AW195" s="11" t="s">
        <v>32</v>
      </c>
      <c r="AX195" s="11" t="s">
        <v>68</v>
      </c>
      <c r="AY195" s="141" t="s">
        <v>119</v>
      </c>
    </row>
    <row r="196" spans="2:65" s="11" customFormat="1" ht="22.5" customHeight="1" x14ac:dyDescent="0.25">
      <c r="B196" s="287"/>
      <c r="C196" s="288"/>
      <c r="D196" s="289" t="s">
        <v>129</v>
      </c>
      <c r="E196" s="290" t="s">
        <v>3</v>
      </c>
      <c r="F196" s="291" t="s">
        <v>466</v>
      </c>
      <c r="G196" s="288"/>
      <c r="H196" s="292">
        <v>2.16</v>
      </c>
      <c r="I196" s="314"/>
      <c r="J196" s="288"/>
      <c r="K196" s="288"/>
      <c r="L196" s="137"/>
      <c r="M196" s="138"/>
      <c r="N196" s="139"/>
      <c r="O196" s="139"/>
      <c r="P196" s="139"/>
      <c r="Q196" s="139"/>
      <c r="R196" s="139"/>
      <c r="S196" s="139"/>
      <c r="T196" s="140"/>
      <c r="AT196" s="141" t="s">
        <v>129</v>
      </c>
      <c r="AU196" s="141" t="s">
        <v>74</v>
      </c>
      <c r="AV196" s="11" t="s">
        <v>74</v>
      </c>
      <c r="AW196" s="11" t="s">
        <v>32</v>
      </c>
      <c r="AX196" s="11" t="s">
        <v>68</v>
      </c>
      <c r="AY196" s="141" t="s">
        <v>119</v>
      </c>
    </row>
    <row r="197" spans="2:65" s="11" customFormat="1" ht="22.5" customHeight="1" x14ac:dyDescent="0.25">
      <c r="B197" s="287"/>
      <c r="C197" s="288"/>
      <c r="D197" s="289" t="s">
        <v>129</v>
      </c>
      <c r="E197" s="290" t="s">
        <v>3</v>
      </c>
      <c r="F197" s="291" t="s">
        <v>467</v>
      </c>
      <c r="G197" s="288"/>
      <c r="H197" s="292">
        <v>2.56</v>
      </c>
      <c r="I197" s="314"/>
      <c r="J197" s="288"/>
      <c r="K197" s="288"/>
      <c r="L197" s="137"/>
      <c r="M197" s="138"/>
      <c r="N197" s="139"/>
      <c r="O197" s="139"/>
      <c r="P197" s="139"/>
      <c r="Q197" s="139"/>
      <c r="R197" s="139"/>
      <c r="S197" s="139"/>
      <c r="T197" s="140"/>
      <c r="AT197" s="141" t="s">
        <v>129</v>
      </c>
      <c r="AU197" s="141" t="s">
        <v>74</v>
      </c>
      <c r="AV197" s="11" t="s">
        <v>74</v>
      </c>
      <c r="AW197" s="11" t="s">
        <v>32</v>
      </c>
      <c r="AX197" s="11" t="s">
        <v>68</v>
      </c>
      <c r="AY197" s="141" t="s">
        <v>119</v>
      </c>
    </row>
    <row r="198" spans="2:65" s="12" customFormat="1" ht="22.5" customHeight="1" x14ac:dyDescent="0.25">
      <c r="B198" s="293"/>
      <c r="C198" s="294"/>
      <c r="D198" s="285" t="s">
        <v>129</v>
      </c>
      <c r="E198" s="295" t="s">
        <v>3</v>
      </c>
      <c r="F198" s="296" t="s">
        <v>137</v>
      </c>
      <c r="G198" s="294"/>
      <c r="H198" s="297">
        <v>18.66</v>
      </c>
      <c r="I198" s="315"/>
      <c r="J198" s="294"/>
      <c r="K198" s="294"/>
      <c r="L198" s="142"/>
      <c r="M198" s="143"/>
      <c r="N198" s="144"/>
      <c r="O198" s="144"/>
      <c r="P198" s="144"/>
      <c r="Q198" s="144"/>
      <c r="R198" s="144"/>
      <c r="S198" s="144"/>
      <c r="T198" s="145"/>
      <c r="AT198" s="146" t="s">
        <v>129</v>
      </c>
      <c r="AU198" s="146" t="s">
        <v>74</v>
      </c>
      <c r="AV198" s="12" t="s">
        <v>124</v>
      </c>
      <c r="AW198" s="12" t="s">
        <v>32</v>
      </c>
      <c r="AX198" s="12" t="s">
        <v>19</v>
      </c>
      <c r="AY198" s="146" t="s">
        <v>119</v>
      </c>
    </row>
    <row r="199" spans="2:65" s="1" customFormat="1" ht="22.5" customHeight="1" x14ac:dyDescent="0.25">
      <c r="B199" s="257"/>
      <c r="C199" s="278" t="s">
        <v>8</v>
      </c>
      <c r="D199" s="278" t="s">
        <v>121</v>
      </c>
      <c r="E199" s="279" t="s">
        <v>299</v>
      </c>
      <c r="F199" s="280" t="s">
        <v>300</v>
      </c>
      <c r="G199" s="281" t="s">
        <v>156</v>
      </c>
      <c r="H199" s="282">
        <v>2</v>
      </c>
      <c r="I199" s="253">
        <v>2500</v>
      </c>
      <c r="J199" s="284">
        <f>ROUND(I199*H199,2)</f>
        <v>5000</v>
      </c>
      <c r="K199" s="280" t="s">
        <v>123</v>
      </c>
      <c r="L199" s="30"/>
      <c r="M199" s="132" t="s">
        <v>3</v>
      </c>
      <c r="N199" s="133" t="s">
        <v>39</v>
      </c>
      <c r="O199" s="134">
        <v>2.2000000000000002</v>
      </c>
      <c r="P199" s="134">
        <f>O199*H199</f>
        <v>4.4000000000000004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6" t="s">
        <v>124</v>
      </c>
      <c r="AT199" s="16" t="s">
        <v>121</v>
      </c>
      <c r="AU199" s="16" t="s">
        <v>74</v>
      </c>
      <c r="AY199" s="16" t="s">
        <v>119</v>
      </c>
      <c r="BE199" s="136">
        <f>IF(N199="základní",J199,0)</f>
        <v>5000</v>
      </c>
      <c r="BF199" s="136">
        <f>IF(N199="snížená",J199,0)</f>
        <v>0</v>
      </c>
      <c r="BG199" s="136">
        <f>IF(N199="zákl. přenesená",J199,0)</f>
        <v>0</v>
      </c>
      <c r="BH199" s="136">
        <f>IF(N199="sníž. přenesená",J199,0)</f>
        <v>0</v>
      </c>
      <c r="BI199" s="136">
        <f>IF(N199="nulová",J199,0)</f>
        <v>0</v>
      </c>
      <c r="BJ199" s="16" t="s">
        <v>19</v>
      </c>
      <c r="BK199" s="136">
        <f>ROUND(I199*H199,2)</f>
        <v>5000</v>
      </c>
      <c r="BL199" s="16" t="s">
        <v>124</v>
      </c>
      <c r="BM199" s="16" t="s">
        <v>301</v>
      </c>
    </row>
    <row r="200" spans="2:65" s="1" customFormat="1" ht="22.5" customHeight="1" x14ac:dyDescent="0.25">
      <c r="B200" s="257"/>
      <c r="C200" s="259"/>
      <c r="D200" s="285" t="s">
        <v>125</v>
      </c>
      <c r="E200" s="259"/>
      <c r="F200" s="286" t="s">
        <v>302</v>
      </c>
      <c r="G200" s="259"/>
      <c r="H200" s="259"/>
      <c r="I200" s="313"/>
      <c r="J200" s="259"/>
      <c r="K200" s="259"/>
      <c r="L200" s="30"/>
      <c r="M200" s="58"/>
      <c r="N200" s="31"/>
      <c r="O200" s="31"/>
      <c r="P200" s="31"/>
      <c r="Q200" s="31"/>
      <c r="R200" s="31"/>
      <c r="S200" s="31"/>
      <c r="T200" s="59"/>
      <c r="AT200" s="16" t="s">
        <v>125</v>
      </c>
      <c r="AU200" s="16" t="s">
        <v>74</v>
      </c>
    </row>
    <row r="201" spans="2:65" s="1" customFormat="1" ht="22.5" customHeight="1" x14ac:dyDescent="0.25">
      <c r="B201" s="257"/>
      <c r="C201" s="305" t="s">
        <v>150</v>
      </c>
      <c r="D201" s="305" t="s">
        <v>144</v>
      </c>
      <c r="E201" s="306" t="s">
        <v>303</v>
      </c>
      <c r="F201" s="251" t="s">
        <v>304</v>
      </c>
      <c r="G201" s="307" t="s">
        <v>156</v>
      </c>
      <c r="H201" s="308">
        <v>2</v>
      </c>
      <c r="I201" s="254">
        <v>26360</v>
      </c>
      <c r="J201" s="310">
        <f>ROUND(I201*H201,2)</f>
        <v>52720</v>
      </c>
      <c r="K201" s="251" t="s">
        <v>123</v>
      </c>
      <c r="L201" s="147"/>
      <c r="M201" s="148" t="s">
        <v>3</v>
      </c>
      <c r="N201" s="149" t="s">
        <v>39</v>
      </c>
      <c r="O201" s="134">
        <v>0</v>
      </c>
      <c r="P201" s="134">
        <f>O201*H201</f>
        <v>0</v>
      </c>
      <c r="Q201" s="134">
        <v>0.32100000000000001</v>
      </c>
      <c r="R201" s="134">
        <f>Q201*H201</f>
        <v>0.64200000000000002</v>
      </c>
      <c r="S201" s="134">
        <v>0</v>
      </c>
      <c r="T201" s="135">
        <f>S201*H201</f>
        <v>0</v>
      </c>
      <c r="AR201" s="16" t="s">
        <v>136</v>
      </c>
      <c r="AT201" s="16" t="s">
        <v>144</v>
      </c>
      <c r="AU201" s="16" t="s">
        <v>74</v>
      </c>
      <c r="AY201" s="16" t="s">
        <v>119</v>
      </c>
      <c r="BE201" s="136">
        <f>IF(N201="základní",J201,0)</f>
        <v>52720</v>
      </c>
      <c r="BF201" s="136">
        <f>IF(N201="snížená",J201,0)</f>
        <v>0</v>
      </c>
      <c r="BG201" s="136">
        <f>IF(N201="zákl. přenesená",J201,0)</f>
        <v>0</v>
      </c>
      <c r="BH201" s="136">
        <f>IF(N201="sníž. přenesená",J201,0)</f>
        <v>0</v>
      </c>
      <c r="BI201" s="136">
        <f>IF(N201="nulová",J201,0)</f>
        <v>0</v>
      </c>
      <c r="BJ201" s="16" t="s">
        <v>19</v>
      </c>
      <c r="BK201" s="136">
        <f>ROUND(I201*H201,2)</f>
        <v>52720</v>
      </c>
      <c r="BL201" s="16" t="s">
        <v>124</v>
      </c>
      <c r="BM201" s="16" t="s">
        <v>305</v>
      </c>
    </row>
    <row r="202" spans="2:65" s="1" customFormat="1" ht="30" customHeight="1" x14ac:dyDescent="0.25">
      <c r="B202" s="257"/>
      <c r="C202" s="259"/>
      <c r="D202" s="289" t="s">
        <v>125</v>
      </c>
      <c r="E202" s="259"/>
      <c r="F202" s="252" t="s">
        <v>306</v>
      </c>
      <c r="G202" s="259"/>
      <c r="H202" s="259"/>
      <c r="I202" s="313"/>
      <c r="J202" s="259"/>
      <c r="K202" s="259"/>
      <c r="L202" s="30"/>
      <c r="M202" s="58"/>
      <c r="N202" s="31"/>
      <c r="O202" s="31"/>
      <c r="P202" s="31"/>
      <c r="Q202" s="31"/>
      <c r="R202" s="31"/>
      <c r="S202" s="31"/>
      <c r="T202" s="59"/>
      <c r="AT202" s="16" t="s">
        <v>125</v>
      </c>
      <c r="AU202" s="16" t="s">
        <v>74</v>
      </c>
    </row>
    <row r="203" spans="2:65" s="1" customFormat="1" ht="42" customHeight="1" x14ac:dyDescent="0.25">
      <c r="B203" s="257"/>
      <c r="C203" s="259"/>
      <c r="D203" s="285" t="s">
        <v>131</v>
      </c>
      <c r="E203" s="259"/>
      <c r="F203" s="304" t="s">
        <v>761</v>
      </c>
      <c r="G203" s="259"/>
      <c r="H203" s="259"/>
      <c r="I203" s="313"/>
      <c r="J203" s="259"/>
      <c r="K203" s="259"/>
      <c r="L203" s="30"/>
      <c r="M203" s="58"/>
      <c r="N203" s="31"/>
      <c r="O203" s="31"/>
      <c r="P203" s="31"/>
      <c r="Q203" s="31"/>
      <c r="R203" s="31"/>
      <c r="S203" s="31"/>
      <c r="T203" s="59"/>
      <c r="AT203" s="16" t="s">
        <v>131</v>
      </c>
      <c r="AU203" s="16" t="s">
        <v>74</v>
      </c>
    </row>
    <row r="204" spans="2:65" s="1" customFormat="1" ht="22.5" customHeight="1" x14ac:dyDescent="0.25">
      <c r="B204" s="257"/>
      <c r="C204" s="278" t="s">
        <v>151</v>
      </c>
      <c r="D204" s="278" t="s">
        <v>121</v>
      </c>
      <c r="E204" s="279" t="s">
        <v>468</v>
      </c>
      <c r="F204" s="248" t="s">
        <v>762</v>
      </c>
      <c r="G204" s="281" t="s">
        <v>122</v>
      </c>
      <c r="H204" s="282">
        <v>31.27</v>
      </c>
      <c r="I204" s="253">
        <v>5350</v>
      </c>
      <c r="J204" s="284">
        <f>ROUND(I204*H204,2)</f>
        <v>167294.5</v>
      </c>
      <c r="K204" s="280" t="s">
        <v>3</v>
      </c>
      <c r="L204" s="30"/>
      <c r="M204" s="132" t="s">
        <v>3</v>
      </c>
      <c r="N204" s="133" t="s">
        <v>39</v>
      </c>
      <c r="O204" s="134">
        <v>0.47</v>
      </c>
      <c r="P204" s="134">
        <f>O204*H204</f>
        <v>14.696899999999999</v>
      </c>
      <c r="Q204" s="134">
        <v>0</v>
      </c>
      <c r="R204" s="134">
        <f>Q204*H204</f>
        <v>0</v>
      </c>
      <c r="S204" s="134">
        <v>0</v>
      </c>
      <c r="T204" s="135">
        <f>S204*H204</f>
        <v>0</v>
      </c>
      <c r="AR204" s="16" t="s">
        <v>124</v>
      </c>
      <c r="AT204" s="16" t="s">
        <v>121</v>
      </c>
      <c r="AU204" s="16" t="s">
        <v>74</v>
      </c>
      <c r="AY204" s="16" t="s">
        <v>119</v>
      </c>
      <c r="BE204" s="136">
        <f>IF(N204="základní",J204,0)</f>
        <v>167294.5</v>
      </c>
      <c r="BF204" s="136">
        <f>IF(N204="snížená",J204,0)</f>
        <v>0</v>
      </c>
      <c r="BG204" s="136">
        <f>IF(N204="zákl. přenesená",J204,0)</f>
        <v>0</v>
      </c>
      <c r="BH204" s="136">
        <f>IF(N204="sníž. přenesená",J204,0)</f>
        <v>0</v>
      </c>
      <c r="BI204" s="136">
        <f>IF(N204="nulová",J204,0)</f>
        <v>0</v>
      </c>
      <c r="BJ204" s="16" t="s">
        <v>19</v>
      </c>
      <c r="BK204" s="136">
        <f>ROUND(I204*H204,2)</f>
        <v>167294.5</v>
      </c>
      <c r="BL204" s="16" t="s">
        <v>124</v>
      </c>
      <c r="BM204" s="16" t="s">
        <v>307</v>
      </c>
    </row>
    <row r="205" spans="2:65" s="1" customFormat="1" ht="30" customHeight="1" x14ac:dyDescent="0.25">
      <c r="B205" s="257"/>
      <c r="C205" s="259"/>
      <c r="D205" s="289" t="s">
        <v>125</v>
      </c>
      <c r="E205" s="259"/>
      <c r="F205" s="249" t="s">
        <v>763</v>
      </c>
      <c r="G205" s="259"/>
      <c r="H205" s="259"/>
      <c r="I205" s="313"/>
      <c r="J205" s="259"/>
      <c r="K205" s="259"/>
      <c r="L205" s="30"/>
      <c r="M205" s="58"/>
      <c r="N205" s="31"/>
      <c r="O205" s="31"/>
      <c r="P205" s="31"/>
      <c r="Q205" s="31"/>
      <c r="R205" s="31"/>
      <c r="S205" s="31"/>
      <c r="T205" s="59"/>
      <c r="AT205" s="16" t="s">
        <v>125</v>
      </c>
      <c r="AU205" s="16" t="s">
        <v>74</v>
      </c>
    </row>
    <row r="206" spans="2:65" s="1" customFormat="1" ht="56.25" customHeight="1" x14ac:dyDescent="0.25">
      <c r="B206" s="257"/>
      <c r="C206" s="259"/>
      <c r="D206" s="289" t="s">
        <v>131</v>
      </c>
      <c r="E206" s="259"/>
      <c r="F206" s="250" t="s">
        <v>764</v>
      </c>
      <c r="G206" s="259"/>
      <c r="H206" s="259"/>
      <c r="I206" s="313"/>
      <c r="J206" s="259"/>
      <c r="K206" s="259"/>
      <c r="L206" s="30"/>
      <c r="M206" s="58"/>
      <c r="N206" s="31"/>
      <c r="O206" s="31"/>
      <c r="P206" s="31"/>
      <c r="Q206" s="31"/>
      <c r="R206" s="31"/>
      <c r="S206" s="31"/>
      <c r="T206" s="59"/>
      <c r="AT206" s="16" t="s">
        <v>131</v>
      </c>
      <c r="AU206" s="16" t="s">
        <v>74</v>
      </c>
    </row>
    <row r="207" spans="2:65" s="11" customFormat="1" ht="22.5" customHeight="1" x14ac:dyDescent="0.25">
      <c r="B207" s="287"/>
      <c r="C207" s="288"/>
      <c r="D207" s="285" t="s">
        <v>129</v>
      </c>
      <c r="E207" s="298" t="s">
        <v>3</v>
      </c>
      <c r="F207" s="299" t="s">
        <v>469</v>
      </c>
      <c r="G207" s="288"/>
      <c r="H207" s="300">
        <v>31.27</v>
      </c>
      <c r="I207" s="314"/>
      <c r="J207" s="288"/>
      <c r="K207" s="288"/>
      <c r="L207" s="137"/>
      <c r="M207" s="138"/>
      <c r="N207" s="139"/>
      <c r="O207" s="139"/>
      <c r="P207" s="139"/>
      <c r="Q207" s="139"/>
      <c r="R207" s="139"/>
      <c r="S207" s="139"/>
      <c r="T207" s="140"/>
      <c r="AT207" s="141" t="s">
        <v>129</v>
      </c>
      <c r="AU207" s="141" t="s">
        <v>74</v>
      </c>
      <c r="AV207" s="11" t="s">
        <v>74</v>
      </c>
      <c r="AW207" s="11" t="s">
        <v>32</v>
      </c>
      <c r="AX207" s="11" t="s">
        <v>19</v>
      </c>
      <c r="AY207" s="141" t="s">
        <v>119</v>
      </c>
    </row>
    <row r="208" spans="2:65" s="1" customFormat="1" ht="22.5" customHeight="1" x14ac:dyDescent="0.25">
      <c r="B208" s="257"/>
      <c r="C208" s="278" t="s">
        <v>152</v>
      </c>
      <c r="D208" s="278" t="s">
        <v>121</v>
      </c>
      <c r="E208" s="279" t="s">
        <v>470</v>
      </c>
      <c r="F208" s="248" t="s">
        <v>765</v>
      </c>
      <c r="G208" s="281" t="s">
        <v>122</v>
      </c>
      <c r="H208" s="282">
        <v>5.98</v>
      </c>
      <c r="I208" s="253">
        <v>5050</v>
      </c>
      <c r="J208" s="284">
        <f>ROUND(I208*H208,2)</f>
        <v>30199</v>
      </c>
      <c r="K208" s="280" t="s">
        <v>3</v>
      </c>
      <c r="L208" s="30"/>
      <c r="M208" s="132" t="s">
        <v>3</v>
      </c>
      <c r="N208" s="133" t="s">
        <v>39</v>
      </c>
      <c r="O208" s="134">
        <v>0.47</v>
      </c>
      <c r="P208" s="134">
        <f>O208*H208</f>
        <v>2.8106</v>
      </c>
      <c r="Q208" s="134">
        <v>0</v>
      </c>
      <c r="R208" s="134">
        <f>Q208*H208</f>
        <v>0</v>
      </c>
      <c r="S208" s="134">
        <v>0</v>
      </c>
      <c r="T208" s="135">
        <f>S208*H208</f>
        <v>0</v>
      </c>
      <c r="AR208" s="16" t="s">
        <v>124</v>
      </c>
      <c r="AT208" s="16" t="s">
        <v>121</v>
      </c>
      <c r="AU208" s="16" t="s">
        <v>74</v>
      </c>
      <c r="AY208" s="16" t="s">
        <v>119</v>
      </c>
      <c r="BE208" s="136">
        <f>IF(N208="základní",J208,0)</f>
        <v>30199</v>
      </c>
      <c r="BF208" s="136">
        <f>IF(N208="snížená",J208,0)</f>
        <v>0</v>
      </c>
      <c r="BG208" s="136">
        <f>IF(N208="zákl. přenesená",J208,0)</f>
        <v>0</v>
      </c>
      <c r="BH208" s="136">
        <f>IF(N208="sníž. přenesená",J208,0)</f>
        <v>0</v>
      </c>
      <c r="BI208" s="136">
        <f>IF(N208="nulová",J208,0)</f>
        <v>0</v>
      </c>
      <c r="BJ208" s="16" t="s">
        <v>19</v>
      </c>
      <c r="BK208" s="136">
        <f>ROUND(I208*H208,2)</f>
        <v>30199</v>
      </c>
      <c r="BL208" s="16" t="s">
        <v>124</v>
      </c>
      <c r="BM208" s="16" t="s">
        <v>471</v>
      </c>
    </row>
    <row r="209" spans="2:65" s="1" customFormat="1" ht="30" customHeight="1" x14ac:dyDescent="0.25">
      <c r="B209" s="257"/>
      <c r="C209" s="259"/>
      <c r="D209" s="289" t="s">
        <v>125</v>
      </c>
      <c r="E209" s="259"/>
      <c r="F209" s="249" t="s">
        <v>763</v>
      </c>
      <c r="G209" s="259"/>
      <c r="H209" s="259"/>
      <c r="I209" s="313"/>
      <c r="J209" s="259"/>
      <c r="K209" s="259"/>
      <c r="L209" s="30"/>
      <c r="M209" s="58"/>
      <c r="N209" s="31"/>
      <c r="O209" s="31"/>
      <c r="P209" s="31"/>
      <c r="Q209" s="31"/>
      <c r="R209" s="31"/>
      <c r="S209" s="31"/>
      <c r="T209" s="59"/>
      <c r="AT209" s="16" t="s">
        <v>125</v>
      </c>
      <c r="AU209" s="16" t="s">
        <v>74</v>
      </c>
    </row>
    <row r="210" spans="2:65" s="1" customFormat="1" ht="42" customHeight="1" x14ac:dyDescent="0.25">
      <c r="B210" s="257"/>
      <c r="C210" s="259"/>
      <c r="D210" s="289" t="s">
        <v>131</v>
      </c>
      <c r="E210" s="259"/>
      <c r="F210" s="250" t="s">
        <v>766</v>
      </c>
      <c r="G210" s="259"/>
      <c r="H210" s="259"/>
      <c r="I210" s="313"/>
      <c r="J210" s="259"/>
      <c r="K210" s="259"/>
      <c r="L210" s="30"/>
      <c r="M210" s="58"/>
      <c r="N210" s="31"/>
      <c r="O210" s="31"/>
      <c r="P210" s="31"/>
      <c r="Q210" s="31"/>
      <c r="R210" s="31"/>
      <c r="S210" s="31"/>
      <c r="T210" s="59"/>
      <c r="AT210" s="16" t="s">
        <v>131</v>
      </c>
      <c r="AU210" s="16" t="s">
        <v>74</v>
      </c>
    </row>
    <row r="211" spans="2:65" s="11" customFormat="1" ht="22.5" customHeight="1" x14ac:dyDescent="0.25">
      <c r="B211" s="287"/>
      <c r="C211" s="288"/>
      <c r="D211" s="285" t="s">
        <v>129</v>
      </c>
      <c r="E211" s="298" t="s">
        <v>3</v>
      </c>
      <c r="F211" s="299" t="s">
        <v>472</v>
      </c>
      <c r="G211" s="288"/>
      <c r="H211" s="300">
        <v>5.98</v>
      </c>
      <c r="I211" s="314"/>
      <c r="J211" s="288"/>
      <c r="K211" s="288"/>
      <c r="L211" s="137"/>
      <c r="M211" s="138"/>
      <c r="N211" s="139"/>
      <c r="O211" s="139"/>
      <c r="P211" s="139"/>
      <c r="Q211" s="139"/>
      <c r="R211" s="139"/>
      <c r="S211" s="139"/>
      <c r="T211" s="140"/>
      <c r="AT211" s="141" t="s">
        <v>129</v>
      </c>
      <c r="AU211" s="141" t="s">
        <v>74</v>
      </c>
      <c r="AV211" s="11" t="s">
        <v>74</v>
      </c>
      <c r="AW211" s="11" t="s">
        <v>32</v>
      </c>
      <c r="AX211" s="11" t="s">
        <v>19</v>
      </c>
      <c r="AY211" s="141" t="s">
        <v>119</v>
      </c>
    </row>
    <row r="212" spans="2:65" s="1" customFormat="1" ht="22.5" customHeight="1" x14ac:dyDescent="0.25">
      <c r="B212" s="257"/>
      <c r="C212" s="278" t="s">
        <v>153</v>
      </c>
      <c r="D212" s="278" t="s">
        <v>121</v>
      </c>
      <c r="E212" s="279" t="s">
        <v>473</v>
      </c>
      <c r="F212" s="248" t="s">
        <v>767</v>
      </c>
      <c r="G212" s="281" t="s">
        <v>122</v>
      </c>
      <c r="H212" s="282">
        <v>7.09</v>
      </c>
      <c r="I212" s="253">
        <v>6560</v>
      </c>
      <c r="J212" s="284">
        <f>ROUND(I212*H212,2)</f>
        <v>46510.400000000001</v>
      </c>
      <c r="K212" s="280" t="s">
        <v>3</v>
      </c>
      <c r="L212" s="30"/>
      <c r="M212" s="132" t="s">
        <v>3</v>
      </c>
      <c r="N212" s="133" t="s">
        <v>39</v>
      </c>
      <c r="O212" s="134">
        <v>0.47</v>
      </c>
      <c r="P212" s="134">
        <f>O212*H212</f>
        <v>3.3322999999999996</v>
      </c>
      <c r="Q212" s="134">
        <v>0</v>
      </c>
      <c r="R212" s="134">
        <f>Q212*H212</f>
        <v>0</v>
      </c>
      <c r="S212" s="134">
        <v>0</v>
      </c>
      <c r="T212" s="135">
        <f>S212*H212</f>
        <v>0</v>
      </c>
      <c r="AR212" s="16" t="s">
        <v>124</v>
      </c>
      <c r="AT212" s="16" t="s">
        <v>121</v>
      </c>
      <c r="AU212" s="16" t="s">
        <v>74</v>
      </c>
      <c r="AY212" s="16" t="s">
        <v>119</v>
      </c>
      <c r="BE212" s="136">
        <f>IF(N212="základní",J212,0)</f>
        <v>46510.400000000001</v>
      </c>
      <c r="BF212" s="136">
        <f>IF(N212="snížená",J212,0)</f>
        <v>0</v>
      </c>
      <c r="BG212" s="136">
        <f>IF(N212="zákl. přenesená",J212,0)</f>
        <v>0</v>
      </c>
      <c r="BH212" s="136">
        <f>IF(N212="sníž. přenesená",J212,0)</f>
        <v>0</v>
      </c>
      <c r="BI212" s="136">
        <f>IF(N212="nulová",J212,0)</f>
        <v>0</v>
      </c>
      <c r="BJ212" s="16" t="s">
        <v>19</v>
      </c>
      <c r="BK212" s="136">
        <f>ROUND(I212*H212,2)</f>
        <v>46510.400000000001</v>
      </c>
      <c r="BL212" s="16" t="s">
        <v>124</v>
      </c>
      <c r="BM212" s="16" t="s">
        <v>474</v>
      </c>
    </row>
    <row r="213" spans="2:65" s="1" customFormat="1" ht="30" customHeight="1" x14ac:dyDescent="0.25">
      <c r="B213" s="257"/>
      <c r="C213" s="259"/>
      <c r="D213" s="289" t="s">
        <v>125</v>
      </c>
      <c r="E213" s="259"/>
      <c r="F213" s="249" t="s">
        <v>763</v>
      </c>
      <c r="G213" s="259"/>
      <c r="H213" s="259"/>
      <c r="I213" s="313"/>
      <c r="J213" s="259"/>
      <c r="K213" s="259"/>
      <c r="L213" s="30"/>
      <c r="M213" s="58"/>
      <c r="N213" s="31"/>
      <c r="O213" s="31"/>
      <c r="P213" s="31"/>
      <c r="Q213" s="31"/>
      <c r="R213" s="31"/>
      <c r="S213" s="31"/>
      <c r="T213" s="59"/>
      <c r="AT213" s="16" t="s">
        <v>125</v>
      </c>
      <c r="AU213" s="16" t="s">
        <v>74</v>
      </c>
    </row>
    <row r="214" spans="2:65" s="1" customFormat="1" ht="60.75" customHeight="1" x14ac:dyDescent="0.25">
      <c r="B214" s="257"/>
      <c r="C214" s="259"/>
      <c r="D214" s="289" t="s">
        <v>131</v>
      </c>
      <c r="E214" s="259"/>
      <c r="F214" s="250" t="s">
        <v>768</v>
      </c>
      <c r="G214" s="259"/>
      <c r="H214" s="259"/>
      <c r="I214" s="313"/>
      <c r="J214" s="259"/>
      <c r="K214" s="259"/>
      <c r="L214" s="30"/>
      <c r="M214" s="58"/>
      <c r="N214" s="31"/>
      <c r="O214" s="31"/>
      <c r="P214" s="31"/>
      <c r="Q214" s="31"/>
      <c r="R214" s="31"/>
      <c r="S214" s="31"/>
      <c r="T214" s="59"/>
      <c r="AT214" s="16" t="s">
        <v>131</v>
      </c>
      <c r="AU214" s="16" t="s">
        <v>74</v>
      </c>
    </row>
    <row r="215" spans="2:65" s="11" customFormat="1" ht="22.5" customHeight="1" x14ac:dyDescent="0.25">
      <c r="B215" s="287"/>
      <c r="C215" s="288"/>
      <c r="D215" s="285" t="s">
        <v>129</v>
      </c>
      <c r="E215" s="298" t="s">
        <v>3</v>
      </c>
      <c r="F215" s="299" t="s">
        <v>475</v>
      </c>
      <c r="G215" s="288"/>
      <c r="H215" s="300">
        <v>7.09</v>
      </c>
      <c r="I215" s="314"/>
      <c r="J215" s="288"/>
      <c r="K215" s="288"/>
      <c r="L215" s="137"/>
      <c r="M215" s="138"/>
      <c r="N215" s="139"/>
      <c r="O215" s="139"/>
      <c r="P215" s="139"/>
      <c r="Q215" s="139"/>
      <c r="R215" s="139"/>
      <c r="S215" s="139"/>
      <c r="T215" s="140"/>
      <c r="AT215" s="141" t="s">
        <v>129</v>
      </c>
      <c r="AU215" s="141" t="s">
        <v>74</v>
      </c>
      <c r="AV215" s="11" t="s">
        <v>74</v>
      </c>
      <c r="AW215" s="11" t="s">
        <v>32</v>
      </c>
      <c r="AX215" s="11" t="s">
        <v>19</v>
      </c>
      <c r="AY215" s="141" t="s">
        <v>119</v>
      </c>
    </row>
    <row r="216" spans="2:65" s="1" customFormat="1" ht="22.5" customHeight="1" x14ac:dyDescent="0.25">
      <c r="B216" s="257"/>
      <c r="C216" s="278" t="s">
        <v>154</v>
      </c>
      <c r="D216" s="278" t="s">
        <v>121</v>
      </c>
      <c r="E216" s="279" t="s">
        <v>476</v>
      </c>
      <c r="F216" s="248" t="s">
        <v>769</v>
      </c>
      <c r="G216" s="281" t="s">
        <v>122</v>
      </c>
      <c r="H216" s="282">
        <v>9.18</v>
      </c>
      <c r="I216" s="253">
        <v>5480</v>
      </c>
      <c r="J216" s="284">
        <f>ROUND(I216*H216,2)</f>
        <v>50306.400000000001</v>
      </c>
      <c r="K216" s="280" t="s">
        <v>3</v>
      </c>
      <c r="L216" s="30"/>
      <c r="M216" s="132" t="s">
        <v>3</v>
      </c>
      <c r="N216" s="133" t="s">
        <v>39</v>
      </c>
      <c r="O216" s="134">
        <v>0.47</v>
      </c>
      <c r="P216" s="134">
        <f>O216*H216</f>
        <v>4.3145999999999995</v>
      </c>
      <c r="Q216" s="134">
        <v>0</v>
      </c>
      <c r="R216" s="134">
        <f>Q216*H216</f>
        <v>0</v>
      </c>
      <c r="S216" s="134">
        <v>0</v>
      </c>
      <c r="T216" s="135">
        <f>S216*H216</f>
        <v>0</v>
      </c>
      <c r="AR216" s="16" t="s">
        <v>124</v>
      </c>
      <c r="AT216" s="16" t="s">
        <v>121</v>
      </c>
      <c r="AU216" s="16" t="s">
        <v>74</v>
      </c>
      <c r="AY216" s="16" t="s">
        <v>119</v>
      </c>
      <c r="BE216" s="136">
        <f>IF(N216="základní",J216,0)</f>
        <v>50306.400000000001</v>
      </c>
      <c r="BF216" s="136">
        <f>IF(N216="snížená",J216,0)</f>
        <v>0</v>
      </c>
      <c r="BG216" s="136">
        <f>IF(N216="zákl. přenesená",J216,0)</f>
        <v>0</v>
      </c>
      <c r="BH216" s="136">
        <f>IF(N216="sníž. přenesená",J216,0)</f>
        <v>0</v>
      </c>
      <c r="BI216" s="136">
        <f>IF(N216="nulová",J216,0)</f>
        <v>0</v>
      </c>
      <c r="BJ216" s="16" t="s">
        <v>19</v>
      </c>
      <c r="BK216" s="136">
        <f>ROUND(I216*H216,2)</f>
        <v>50306.400000000001</v>
      </c>
      <c r="BL216" s="16" t="s">
        <v>124</v>
      </c>
      <c r="BM216" s="16" t="s">
        <v>477</v>
      </c>
    </row>
    <row r="217" spans="2:65" s="1" customFormat="1" ht="30" customHeight="1" x14ac:dyDescent="0.25">
      <c r="B217" s="257"/>
      <c r="C217" s="259"/>
      <c r="D217" s="289" t="s">
        <v>125</v>
      </c>
      <c r="E217" s="259"/>
      <c r="F217" s="249" t="s">
        <v>763</v>
      </c>
      <c r="G217" s="259"/>
      <c r="H217" s="259"/>
      <c r="I217" s="313"/>
      <c r="J217" s="259"/>
      <c r="K217" s="259"/>
      <c r="L217" s="30"/>
      <c r="M217" s="58"/>
      <c r="N217" s="31"/>
      <c r="O217" s="31"/>
      <c r="P217" s="31"/>
      <c r="Q217" s="31"/>
      <c r="R217" s="31"/>
      <c r="S217" s="31"/>
      <c r="T217" s="59"/>
      <c r="AT217" s="16" t="s">
        <v>125</v>
      </c>
      <c r="AU217" s="16" t="s">
        <v>74</v>
      </c>
    </row>
    <row r="218" spans="2:65" s="1" customFormat="1" ht="59.25" customHeight="1" x14ac:dyDescent="0.25">
      <c r="B218" s="257"/>
      <c r="C218" s="259"/>
      <c r="D218" s="289" t="s">
        <v>131</v>
      </c>
      <c r="E218" s="259"/>
      <c r="F218" s="250" t="s">
        <v>770</v>
      </c>
      <c r="G218" s="259"/>
      <c r="H218" s="259"/>
      <c r="I218" s="313"/>
      <c r="J218" s="259"/>
      <c r="K218" s="259"/>
      <c r="L218" s="30"/>
      <c r="M218" s="58"/>
      <c r="N218" s="31"/>
      <c r="O218" s="31"/>
      <c r="P218" s="31"/>
      <c r="Q218" s="31"/>
      <c r="R218" s="31"/>
      <c r="S218" s="31"/>
      <c r="T218" s="59"/>
      <c r="AT218" s="16" t="s">
        <v>131</v>
      </c>
      <c r="AU218" s="16" t="s">
        <v>74</v>
      </c>
    </row>
    <row r="219" spans="2:65" s="11" customFormat="1" ht="22.5" customHeight="1" x14ac:dyDescent="0.25">
      <c r="B219" s="287"/>
      <c r="C219" s="288"/>
      <c r="D219" s="285" t="s">
        <v>129</v>
      </c>
      <c r="E219" s="298" t="s">
        <v>3</v>
      </c>
      <c r="F219" s="299" t="s">
        <v>478</v>
      </c>
      <c r="G219" s="288"/>
      <c r="H219" s="300">
        <v>9.18</v>
      </c>
      <c r="I219" s="314"/>
      <c r="J219" s="288"/>
      <c r="K219" s="288"/>
      <c r="L219" s="137"/>
      <c r="M219" s="138"/>
      <c r="N219" s="139"/>
      <c r="O219" s="139"/>
      <c r="P219" s="139"/>
      <c r="Q219" s="139"/>
      <c r="R219" s="139"/>
      <c r="S219" s="139"/>
      <c r="T219" s="140"/>
      <c r="AT219" s="141" t="s">
        <v>129</v>
      </c>
      <c r="AU219" s="141" t="s">
        <v>74</v>
      </c>
      <c r="AV219" s="11" t="s">
        <v>74</v>
      </c>
      <c r="AW219" s="11" t="s">
        <v>32</v>
      </c>
      <c r="AX219" s="11" t="s">
        <v>19</v>
      </c>
      <c r="AY219" s="141" t="s">
        <v>119</v>
      </c>
    </row>
    <row r="220" spans="2:65" s="1" customFormat="1" ht="22.5" customHeight="1" x14ac:dyDescent="0.25">
      <c r="B220" s="257"/>
      <c r="C220" s="278" t="s">
        <v>155</v>
      </c>
      <c r="D220" s="278" t="s">
        <v>121</v>
      </c>
      <c r="E220" s="279" t="s">
        <v>479</v>
      </c>
      <c r="F220" s="248" t="s">
        <v>771</v>
      </c>
      <c r="G220" s="281" t="s">
        <v>122</v>
      </c>
      <c r="H220" s="282">
        <v>12.2</v>
      </c>
      <c r="I220" s="253">
        <v>5270</v>
      </c>
      <c r="J220" s="284">
        <f>ROUND(I220*H220,2)</f>
        <v>64294</v>
      </c>
      <c r="K220" s="280" t="s">
        <v>3</v>
      </c>
      <c r="L220" s="30"/>
      <c r="M220" s="132" t="s">
        <v>3</v>
      </c>
      <c r="N220" s="133" t="s">
        <v>39</v>
      </c>
      <c r="O220" s="134">
        <v>0.47</v>
      </c>
      <c r="P220" s="134">
        <f>O220*H220</f>
        <v>5.7339999999999991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6" t="s">
        <v>124</v>
      </c>
      <c r="AT220" s="16" t="s">
        <v>121</v>
      </c>
      <c r="AU220" s="16" t="s">
        <v>74</v>
      </c>
      <c r="AY220" s="16" t="s">
        <v>119</v>
      </c>
      <c r="BE220" s="136">
        <f>IF(N220="základní",J220,0)</f>
        <v>64294</v>
      </c>
      <c r="BF220" s="136">
        <f>IF(N220="snížená",J220,0)</f>
        <v>0</v>
      </c>
      <c r="BG220" s="136">
        <f>IF(N220="zákl. přenesená",J220,0)</f>
        <v>0</v>
      </c>
      <c r="BH220" s="136">
        <f>IF(N220="sníž. přenesená",J220,0)</f>
        <v>0</v>
      </c>
      <c r="BI220" s="136">
        <f>IF(N220="nulová",J220,0)</f>
        <v>0</v>
      </c>
      <c r="BJ220" s="16" t="s">
        <v>19</v>
      </c>
      <c r="BK220" s="136">
        <f>ROUND(I220*H220,2)</f>
        <v>64294</v>
      </c>
      <c r="BL220" s="16" t="s">
        <v>124</v>
      </c>
      <c r="BM220" s="16" t="s">
        <v>480</v>
      </c>
    </row>
    <row r="221" spans="2:65" s="1" customFormat="1" ht="30" customHeight="1" x14ac:dyDescent="0.25">
      <c r="B221" s="257"/>
      <c r="C221" s="259"/>
      <c r="D221" s="289" t="s">
        <v>125</v>
      </c>
      <c r="E221" s="259"/>
      <c r="F221" s="249" t="s">
        <v>763</v>
      </c>
      <c r="G221" s="259"/>
      <c r="H221" s="259"/>
      <c r="I221" s="313"/>
      <c r="J221" s="259"/>
      <c r="K221" s="259"/>
      <c r="L221" s="30"/>
      <c r="M221" s="58"/>
      <c r="N221" s="31"/>
      <c r="O221" s="31"/>
      <c r="P221" s="31"/>
      <c r="Q221" s="31"/>
      <c r="R221" s="31"/>
      <c r="S221" s="31"/>
      <c r="T221" s="59"/>
      <c r="AT221" s="16" t="s">
        <v>125</v>
      </c>
      <c r="AU221" s="16" t="s">
        <v>74</v>
      </c>
    </row>
    <row r="222" spans="2:65" s="1" customFormat="1" ht="56.25" customHeight="1" x14ac:dyDescent="0.25">
      <c r="B222" s="257"/>
      <c r="C222" s="259"/>
      <c r="D222" s="289" t="s">
        <v>131</v>
      </c>
      <c r="E222" s="259"/>
      <c r="F222" s="250" t="s">
        <v>772</v>
      </c>
      <c r="G222" s="259"/>
      <c r="H222" s="259"/>
      <c r="I222" s="313"/>
      <c r="J222" s="259"/>
      <c r="K222" s="259"/>
      <c r="L222" s="30"/>
      <c r="M222" s="58"/>
      <c r="N222" s="31"/>
      <c r="O222" s="31"/>
      <c r="P222" s="31"/>
      <c r="Q222" s="31"/>
      <c r="R222" s="31"/>
      <c r="S222" s="31"/>
      <c r="T222" s="59"/>
      <c r="AT222" s="16" t="s">
        <v>131</v>
      </c>
      <c r="AU222" s="16" t="s">
        <v>74</v>
      </c>
    </row>
    <row r="223" spans="2:65" s="11" customFormat="1" ht="22.5" customHeight="1" x14ac:dyDescent="0.25">
      <c r="B223" s="287"/>
      <c r="C223" s="288"/>
      <c r="D223" s="285" t="s">
        <v>129</v>
      </c>
      <c r="E223" s="298" t="s">
        <v>3</v>
      </c>
      <c r="F223" s="299" t="s">
        <v>481</v>
      </c>
      <c r="G223" s="288"/>
      <c r="H223" s="300">
        <v>12.2</v>
      </c>
      <c r="I223" s="314"/>
      <c r="J223" s="288"/>
      <c r="K223" s="288"/>
      <c r="L223" s="137"/>
      <c r="M223" s="138"/>
      <c r="N223" s="139"/>
      <c r="O223" s="139"/>
      <c r="P223" s="139"/>
      <c r="Q223" s="139"/>
      <c r="R223" s="139"/>
      <c r="S223" s="139"/>
      <c r="T223" s="140"/>
      <c r="AT223" s="141" t="s">
        <v>129</v>
      </c>
      <c r="AU223" s="141" t="s">
        <v>74</v>
      </c>
      <c r="AV223" s="11" t="s">
        <v>74</v>
      </c>
      <c r="AW223" s="11" t="s">
        <v>32</v>
      </c>
      <c r="AX223" s="11" t="s">
        <v>19</v>
      </c>
      <c r="AY223" s="141" t="s">
        <v>119</v>
      </c>
    </row>
    <row r="224" spans="2:65" s="1" customFormat="1" ht="22.5" customHeight="1" x14ac:dyDescent="0.25">
      <c r="B224" s="257"/>
      <c r="C224" s="278" t="s">
        <v>157</v>
      </c>
      <c r="D224" s="278" t="s">
        <v>121</v>
      </c>
      <c r="E224" s="279" t="s">
        <v>482</v>
      </c>
      <c r="F224" s="280" t="s">
        <v>483</v>
      </c>
      <c r="G224" s="281" t="s">
        <v>122</v>
      </c>
      <c r="H224" s="282">
        <v>58.79</v>
      </c>
      <c r="I224" s="253">
        <v>1150</v>
      </c>
      <c r="J224" s="284">
        <f>ROUND(I224*H224,2)</f>
        <v>67608.5</v>
      </c>
      <c r="K224" s="280" t="s">
        <v>3</v>
      </c>
      <c r="L224" s="30"/>
      <c r="M224" s="132" t="s">
        <v>3</v>
      </c>
      <c r="N224" s="133" t="s">
        <v>39</v>
      </c>
      <c r="O224" s="134">
        <v>0.58799999999999997</v>
      </c>
      <c r="P224" s="134">
        <f>O224*H224</f>
        <v>34.568519999999999</v>
      </c>
      <c r="Q224" s="134">
        <v>3.8179999999999999E-2</v>
      </c>
      <c r="R224" s="134">
        <f>Q224*H224</f>
        <v>2.2446022000000001</v>
      </c>
      <c r="S224" s="134">
        <v>0</v>
      </c>
      <c r="T224" s="135">
        <f>S224*H224</f>
        <v>0</v>
      </c>
      <c r="AR224" s="16" t="s">
        <v>124</v>
      </c>
      <c r="AT224" s="16" t="s">
        <v>121</v>
      </c>
      <c r="AU224" s="16" t="s">
        <v>74</v>
      </c>
      <c r="AY224" s="16" t="s">
        <v>119</v>
      </c>
      <c r="BE224" s="136">
        <f>IF(N224="základní",J224,0)</f>
        <v>67608.5</v>
      </c>
      <c r="BF224" s="136">
        <f>IF(N224="snížená",J224,0)</f>
        <v>0</v>
      </c>
      <c r="BG224" s="136">
        <f>IF(N224="zákl. přenesená",J224,0)</f>
        <v>0</v>
      </c>
      <c r="BH224" s="136">
        <f>IF(N224="sníž. přenesená",J224,0)</f>
        <v>0</v>
      </c>
      <c r="BI224" s="136">
        <f>IF(N224="nulová",J224,0)</f>
        <v>0</v>
      </c>
      <c r="BJ224" s="16" t="s">
        <v>19</v>
      </c>
      <c r="BK224" s="136">
        <f>ROUND(I224*H224,2)</f>
        <v>67608.5</v>
      </c>
      <c r="BL224" s="16" t="s">
        <v>124</v>
      </c>
      <c r="BM224" s="16" t="s">
        <v>484</v>
      </c>
    </row>
    <row r="225" spans="2:65" s="1" customFormat="1" ht="30" customHeight="1" x14ac:dyDescent="0.25">
      <c r="B225" s="257"/>
      <c r="C225" s="259"/>
      <c r="D225" s="289" t="s">
        <v>125</v>
      </c>
      <c r="E225" s="259"/>
      <c r="F225" s="249" t="s">
        <v>773</v>
      </c>
      <c r="G225" s="259"/>
      <c r="H225" s="259"/>
      <c r="I225" s="313"/>
      <c r="J225" s="259"/>
      <c r="K225" s="259"/>
      <c r="L225" s="30"/>
      <c r="M225" s="58"/>
      <c r="N225" s="31"/>
      <c r="O225" s="31"/>
      <c r="P225" s="31"/>
      <c r="Q225" s="31"/>
      <c r="R225" s="31"/>
      <c r="S225" s="31"/>
      <c r="T225" s="59"/>
      <c r="AT225" s="16" t="s">
        <v>125</v>
      </c>
      <c r="AU225" s="16" t="s">
        <v>74</v>
      </c>
    </row>
    <row r="226" spans="2:65" s="1" customFormat="1" ht="54" customHeight="1" x14ac:dyDescent="0.25">
      <c r="B226" s="257"/>
      <c r="C226" s="259"/>
      <c r="D226" s="289" t="s">
        <v>131</v>
      </c>
      <c r="E226" s="259"/>
      <c r="F226" s="250" t="s">
        <v>774</v>
      </c>
      <c r="G226" s="259"/>
      <c r="H226" s="259"/>
      <c r="I226" s="313"/>
      <c r="J226" s="259"/>
      <c r="K226" s="259"/>
      <c r="L226" s="30"/>
      <c r="M226" s="58"/>
      <c r="N226" s="31"/>
      <c r="O226" s="31"/>
      <c r="P226" s="31"/>
      <c r="Q226" s="31"/>
      <c r="R226" s="31"/>
      <c r="S226" s="31"/>
      <c r="T226" s="59"/>
      <c r="AT226" s="16" t="s">
        <v>131</v>
      </c>
      <c r="AU226" s="16" t="s">
        <v>74</v>
      </c>
    </row>
    <row r="227" spans="2:65" s="11" customFormat="1" ht="22.5" customHeight="1" x14ac:dyDescent="0.25">
      <c r="B227" s="287"/>
      <c r="C227" s="288"/>
      <c r="D227" s="285" t="s">
        <v>129</v>
      </c>
      <c r="E227" s="298" t="s">
        <v>3</v>
      </c>
      <c r="F227" s="299" t="s">
        <v>485</v>
      </c>
      <c r="G227" s="288"/>
      <c r="H227" s="300">
        <v>58.79</v>
      </c>
      <c r="I227" s="314"/>
      <c r="J227" s="288"/>
      <c r="K227" s="288"/>
      <c r="L227" s="137"/>
      <c r="M227" s="138"/>
      <c r="N227" s="139"/>
      <c r="O227" s="139"/>
      <c r="P227" s="139"/>
      <c r="Q227" s="139"/>
      <c r="R227" s="139"/>
      <c r="S227" s="139"/>
      <c r="T227" s="140"/>
      <c r="AT227" s="141" t="s">
        <v>129</v>
      </c>
      <c r="AU227" s="141" t="s">
        <v>74</v>
      </c>
      <c r="AV227" s="11" t="s">
        <v>74</v>
      </c>
      <c r="AW227" s="11" t="s">
        <v>32</v>
      </c>
      <c r="AX227" s="11" t="s">
        <v>19</v>
      </c>
      <c r="AY227" s="141" t="s">
        <v>119</v>
      </c>
    </row>
    <row r="228" spans="2:65" s="1" customFormat="1" ht="22.5" customHeight="1" x14ac:dyDescent="0.25">
      <c r="B228" s="257"/>
      <c r="C228" s="278" t="s">
        <v>158</v>
      </c>
      <c r="D228" s="278" t="s">
        <v>121</v>
      </c>
      <c r="E228" s="279" t="s">
        <v>486</v>
      </c>
      <c r="F228" s="280" t="s">
        <v>312</v>
      </c>
      <c r="G228" s="281" t="s">
        <v>122</v>
      </c>
      <c r="H228" s="282">
        <v>8.11</v>
      </c>
      <c r="I228" s="253">
        <v>3850</v>
      </c>
      <c r="J228" s="284">
        <f>ROUND(I228*H228,2)</f>
        <v>31223.5</v>
      </c>
      <c r="K228" s="280" t="s">
        <v>3</v>
      </c>
      <c r="L228" s="30"/>
      <c r="M228" s="132" t="s">
        <v>3</v>
      </c>
      <c r="N228" s="133" t="s">
        <v>39</v>
      </c>
      <c r="O228" s="134">
        <v>0.81100000000000005</v>
      </c>
      <c r="P228" s="134">
        <f>O228*H228</f>
        <v>6.57721</v>
      </c>
      <c r="Q228" s="134">
        <v>4.1410000000000002E-2</v>
      </c>
      <c r="R228" s="134">
        <f>Q228*H228</f>
        <v>0.3358351</v>
      </c>
      <c r="S228" s="134">
        <v>0</v>
      </c>
      <c r="T228" s="135">
        <f>S228*H228</f>
        <v>0</v>
      </c>
      <c r="AR228" s="16" t="s">
        <v>124</v>
      </c>
      <c r="AT228" s="16" t="s">
        <v>121</v>
      </c>
      <c r="AU228" s="16" t="s">
        <v>74</v>
      </c>
      <c r="AY228" s="16" t="s">
        <v>119</v>
      </c>
      <c r="BE228" s="136">
        <f>IF(N228="základní",J228,0)</f>
        <v>31223.5</v>
      </c>
      <c r="BF228" s="136">
        <f>IF(N228="snížená",J228,0)</f>
        <v>0</v>
      </c>
      <c r="BG228" s="136">
        <f>IF(N228="zákl. přenesená",J228,0)</f>
        <v>0</v>
      </c>
      <c r="BH228" s="136">
        <f>IF(N228="sníž. přenesená",J228,0)</f>
        <v>0</v>
      </c>
      <c r="BI228" s="136">
        <f>IF(N228="nulová",J228,0)</f>
        <v>0</v>
      </c>
      <c r="BJ228" s="16" t="s">
        <v>19</v>
      </c>
      <c r="BK228" s="136">
        <f>ROUND(I228*H228,2)</f>
        <v>31223.5</v>
      </c>
      <c r="BL228" s="16" t="s">
        <v>124</v>
      </c>
      <c r="BM228" s="16" t="s">
        <v>313</v>
      </c>
    </row>
    <row r="229" spans="2:65" s="1" customFormat="1" ht="30" customHeight="1" x14ac:dyDescent="0.25">
      <c r="B229" s="257"/>
      <c r="C229" s="259"/>
      <c r="D229" s="289" t="s">
        <v>125</v>
      </c>
      <c r="E229" s="259"/>
      <c r="F229" s="252" t="s">
        <v>314</v>
      </c>
      <c r="G229" s="259"/>
      <c r="H229" s="259"/>
      <c r="I229" s="313"/>
      <c r="J229" s="259"/>
      <c r="K229" s="259"/>
      <c r="L229" s="30"/>
      <c r="M229" s="58"/>
      <c r="N229" s="31"/>
      <c r="O229" s="31"/>
      <c r="P229" s="31"/>
      <c r="Q229" s="31"/>
      <c r="R229" s="31"/>
      <c r="S229" s="31"/>
      <c r="T229" s="59"/>
      <c r="AT229" s="16" t="s">
        <v>125</v>
      </c>
      <c r="AU229" s="16" t="s">
        <v>74</v>
      </c>
    </row>
    <row r="230" spans="2:65" s="1" customFormat="1" ht="59.25" customHeight="1" x14ac:dyDescent="0.25">
      <c r="B230" s="257"/>
      <c r="C230" s="259"/>
      <c r="D230" s="289" t="s">
        <v>131</v>
      </c>
      <c r="E230" s="259"/>
      <c r="F230" s="250" t="s">
        <v>315</v>
      </c>
      <c r="G230" s="259"/>
      <c r="H230" s="259"/>
      <c r="I230" s="313"/>
      <c r="J230" s="259"/>
      <c r="K230" s="259"/>
      <c r="L230" s="30"/>
      <c r="M230" s="58"/>
      <c r="N230" s="31"/>
      <c r="O230" s="31"/>
      <c r="P230" s="31"/>
      <c r="Q230" s="31"/>
      <c r="R230" s="31"/>
      <c r="S230" s="31"/>
      <c r="T230" s="59"/>
      <c r="AT230" s="16" t="s">
        <v>131</v>
      </c>
      <c r="AU230" s="16" t="s">
        <v>74</v>
      </c>
    </row>
    <row r="231" spans="2:65" s="11" customFormat="1" ht="22.5" customHeight="1" x14ac:dyDescent="0.25">
      <c r="B231" s="287"/>
      <c r="C231" s="288"/>
      <c r="D231" s="289" t="s">
        <v>129</v>
      </c>
      <c r="E231" s="290" t="s">
        <v>3</v>
      </c>
      <c r="F231" s="291" t="s">
        <v>487</v>
      </c>
      <c r="G231" s="288"/>
      <c r="H231" s="292">
        <v>8.11</v>
      </c>
      <c r="I231" s="314"/>
      <c r="J231" s="288"/>
      <c r="K231" s="288"/>
      <c r="L231" s="137"/>
      <c r="M231" s="138"/>
      <c r="N231" s="139"/>
      <c r="O231" s="139"/>
      <c r="P231" s="139"/>
      <c r="Q231" s="139"/>
      <c r="R231" s="139"/>
      <c r="S231" s="139"/>
      <c r="T231" s="140"/>
      <c r="AT231" s="141" t="s">
        <v>129</v>
      </c>
      <c r="AU231" s="141" t="s">
        <v>74</v>
      </c>
      <c r="AV231" s="11" t="s">
        <v>74</v>
      </c>
      <c r="AW231" s="11" t="s">
        <v>32</v>
      </c>
      <c r="AX231" s="11" t="s">
        <v>19</v>
      </c>
      <c r="AY231" s="141" t="s">
        <v>119</v>
      </c>
    </row>
    <row r="232" spans="2:65" s="10" customFormat="1" ht="29.85" customHeight="1" x14ac:dyDescent="0.3">
      <c r="B232" s="270"/>
      <c r="C232" s="271"/>
      <c r="D232" s="275" t="s">
        <v>67</v>
      </c>
      <c r="E232" s="276" t="s">
        <v>138</v>
      </c>
      <c r="F232" s="276" t="s">
        <v>160</v>
      </c>
      <c r="G232" s="271"/>
      <c r="H232" s="271"/>
      <c r="I232" s="316"/>
      <c r="J232" s="277">
        <f>BK232</f>
        <v>183751.86000000002</v>
      </c>
      <c r="K232" s="271"/>
      <c r="L232" s="123"/>
      <c r="M232" s="125"/>
      <c r="N232" s="126"/>
      <c r="O232" s="126"/>
      <c r="P232" s="127">
        <f>SUM(P233:P261)</f>
        <v>184.303696</v>
      </c>
      <c r="Q232" s="126"/>
      <c r="R232" s="127">
        <f>SUM(R233:R261)</f>
        <v>0</v>
      </c>
      <c r="S232" s="126"/>
      <c r="T232" s="128">
        <f>SUM(T233:T261)</f>
        <v>233.26432000000003</v>
      </c>
      <c r="AR232" s="124" t="s">
        <v>19</v>
      </c>
      <c r="AT232" s="129" t="s">
        <v>67</v>
      </c>
      <c r="AU232" s="129" t="s">
        <v>19</v>
      </c>
      <c r="AY232" s="124" t="s">
        <v>119</v>
      </c>
      <c r="BK232" s="130">
        <f>SUM(BK233:BK261)</f>
        <v>183751.86000000002</v>
      </c>
    </row>
    <row r="233" spans="2:65" s="1" customFormat="1" ht="22.5" customHeight="1" x14ac:dyDescent="0.25">
      <c r="B233" s="257"/>
      <c r="C233" s="278" t="s">
        <v>159</v>
      </c>
      <c r="D233" s="278" t="s">
        <v>121</v>
      </c>
      <c r="E233" s="279" t="s">
        <v>185</v>
      </c>
      <c r="F233" s="280" t="s">
        <v>317</v>
      </c>
      <c r="G233" s="281" t="s">
        <v>139</v>
      </c>
      <c r="H233" s="282">
        <v>194.488</v>
      </c>
      <c r="I233" s="253">
        <v>320</v>
      </c>
      <c r="J233" s="284">
        <f>ROUND(I233*H233,2)</f>
        <v>62236.160000000003</v>
      </c>
      <c r="K233" s="280" t="s">
        <v>3</v>
      </c>
      <c r="L233" s="30"/>
      <c r="M233" s="132" t="s">
        <v>3</v>
      </c>
      <c r="N233" s="133" t="s">
        <v>39</v>
      </c>
      <c r="O233" s="134">
        <v>0.20499999999999999</v>
      </c>
      <c r="P233" s="134">
        <f>O233*H233</f>
        <v>39.870039999999996</v>
      </c>
      <c r="Q233" s="134">
        <v>0</v>
      </c>
      <c r="R233" s="134">
        <f>Q233*H233</f>
        <v>0</v>
      </c>
      <c r="S233" s="134">
        <v>1.4999999999999999E-2</v>
      </c>
      <c r="T233" s="135">
        <f>S233*H233</f>
        <v>2.9173199999999997</v>
      </c>
      <c r="AR233" s="16" t="s">
        <v>124</v>
      </c>
      <c r="AT233" s="16" t="s">
        <v>121</v>
      </c>
      <c r="AU233" s="16" t="s">
        <v>74</v>
      </c>
      <c r="AY233" s="16" t="s">
        <v>119</v>
      </c>
      <c r="BE233" s="136">
        <f>IF(N233="základní",J233,0)</f>
        <v>62236.160000000003</v>
      </c>
      <c r="BF233" s="136">
        <f>IF(N233="snížená",J233,0)</f>
        <v>0</v>
      </c>
      <c r="BG233" s="136">
        <f>IF(N233="zákl. přenesená",J233,0)</f>
        <v>0</v>
      </c>
      <c r="BH233" s="136">
        <f>IF(N233="sníž. přenesená",J233,0)</f>
        <v>0</v>
      </c>
      <c r="BI233" s="136">
        <f>IF(N233="nulová",J233,0)</f>
        <v>0</v>
      </c>
      <c r="BJ233" s="16" t="s">
        <v>19</v>
      </c>
      <c r="BK233" s="136">
        <f>ROUND(I233*H233,2)</f>
        <v>62236.160000000003</v>
      </c>
      <c r="BL233" s="16" t="s">
        <v>124</v>
      </c>
      <c r="BM233" s="16" t="s">
        <v>318</v>
      </c>
    </row>
    <row r="234" spans="2:65" s="1" customFormat="1" ht="30" customHeight="1" x14ac:dyDescent="0.25">
      <c r="B234" s="257"/>
      <c r="C234" s="259"/>
      <c r="D234" s="289" t="s">
        <v>125</v>
      </c>
      <c r="E234" s="259"/>
      <c r="F234" s="252" t="s">
        <v>186</v>
      </c>
      <c r="G234" s="259"/>
      <c r="H234" s="259"/>
      <c r="I234" s="313"/>
      <c r="J234" s="259"/>
      <c r="K234" s="259"/>
      <c r="L234" s="30"/>
      <c r="M234" s="58"/>
      <c r="N234" s="31"/>
      <c r="O234" s="31"/>
      <c r="P234" s="31"/>
      <c r="Q234" s="31"/>
      <c r="R234" s="31"/>
      <c r="S234" s="31"/>
      <c r="T234" s="59"/>
      <c r="AT234" s="16" t="s">
        <v>125</v>
      </c>
      <c r="AU234" s="16" t="s">
        <v>74</v>
      </c>
    </row>
    <row r="235" spans="2:65" s="1" customFormat="1" ht="42" customHeight="1" x14ac:dyDescent="0.25">
      <c r="B235" s="257"/>
      <c r="C235" s="259"/>
      <c r="D235" s="289" t="s">
        <v>131</v>
      </c>
      <c r="E235" s="259"/>
      <c r="F235" s="250" t="s">
        <v>187</v>
      </c>
      <c r="G235" s="259"/>
      <c r="H235" s="259"/>
      <c r="I235" s="313"/>
      <c r="J235" s="259"/>
      <c r="K235" s="259"/>
      <c r="L235" s="30"/>
      <c r="M235" s="58"/>
      <c r="N235" s="31"/>
      <c r="O235" s="31"/>
      <c r="P235" s="31"/>
      <c r="Q235" s="31"/>
      <c r="R235" s="31"/>
      <c r="S235" s="31"/>
      <c r="T235" s="59"/>
      <c r="AT235" s="16" t="s">
        <v>131</v>
      </c>
      <c r="AU235" s="16" t="s">
        <v>74</v>
      </c>
    </row>
    <row r="236" spans="2:65" s="11" customFormat="1" ht="22.5" customHeight="1" x14ac:dyDescent="0.25">
      <c r="B236" s="287"/>
      <c r="C236" s="288"/>
      <c r="D236" s="285" t="s">
        <v>129</v>
      </c>
      <c r="E236" s="298" t="s">
        <v>3</v>
      </c>
      <c r="F236" s="299" t="s">
        <v>488</v>
      </c>
      <c r="G236" s="288"/>
      <c r="H236" s="300">
        <v>194.488</v>
      </c>
      <c r="I236" s="314"/>
      <c r="J236" s="288"/>
      <c r="K236" s="288"/>
      <c r="L236" s="137"/>
      <c r="M236" s="138"/>
      <c r="N236" s="139"/>
      <c r="O236" s="139"/>
      <c r="P236" s="139"/>
      <c r="Q236" s="139"/>
      <c r="R236" s="139"/>
      <c r="S236" s="139"/>
      <c r="T236" s="140"/>
      <c r="AT236" s="141" t="s">
        <v>129</v>
      </c>
      <c r="AU236" s="141" t="s">
        <v>74</v>
      </c>
      <c r="AV236" s="11" t="s">
        <v>74</v>
      </c>
      <c r="AW236" s="11" t="s">
        <v>32</v>
      </c>
      <c r="AX236" s="11" t="s">
        <v>19</v>
      </c>
      <c r="AY236" s="141" t="s">
        <v>119</v>
      </c>
    </row>
    <row r="237" spans="2:65" s="1" customFormat="1" ht="22.5" customHeight="1" x14ac:dyDescent="0.25">
      <c r="B237" s="257"/>
      <c r="C237" s="278" t="s">
        <v>161</v>
      </c>
      <c r="D237" s="278" t="s">
        <v>121</v>
      </c>
      <c r="E237" s="279" t="s">
        <v>321</v>
      </c>
      <c r="F237" s="280" t="s">
        <v>322</v>
      </c>
      <c r="G237" s="281" t="s">
        <v>128</v>
      </c>
      <c r="H237" s="282">
        <v>6.9</v>
      </c>
      <c r="I237" s="253">
        <v>1000</v>
      </c>
      <c r="J237" s="284">
        <f>ROUND(I237*H237,2)</f>
        <v>6900</v>
      </c>
      <c r="K237" s="280" t="s">
        <v>123</v>
      </c>
      <c r="L237" s="30"/>
      <c r="M237" s="132" t="s">
        <v>3</v>
      </c>
      <c r="N237" s="133" t="s">
        <v>39</v>
      </c>
      <c r="O237" s="134">
        <v>2.69</v>
      </c>
      <c r="P237" s="134">
        <f>O237*H237</f>
        <v>18.561</v>
      </c>
      <c r="Q237" s="134">
        <v>0</v>
      </c>
      <c r="R237" s="134">
        <f>Q237*H237</f>
        <v>0</v>
      </c>
      <c r="S237" s="134">
        <v>1.95</v>
      </c>
      <c r="T237" s="135">
        <f>S237*H237</f>
        <v>13.455</v>
      </c>
      <c r="AR237" s="16" t="s">
        <v>124</v>
      </c>
      <c r="AT237" s="16" t="s">
        <v>121</v>
      </c>
      <c r="AU237" s="16" t="s">
        <v>74</v>
      </c>
      <c r="AY237" s="16" t="s">
        <v>119</v>
      </c>
      <c r="BE237" s="136">
        <f>IF(N237="základní",J237,0)</f>
        <v>6900</v>
      </c>
      <c r="BF237" s="136">
        <f>IF(N237="snížená",J237,0)</f>
        <v>0</v>
      </c>
      <c r="BG237" s="136">
        <f>IF(N237="zákl. přenesená",J237,0)</f>
        <v>0</v>
      </c>
      <c r="BH237" s="136">
        <f>IF(N237="sníž. přenesená",J237,0)</f>
        <v>0</v>
      </c>
      <c r="BI237" s="136">
        <f>IF(N237="nulová",J237,0)</f>
        <v>0</v>
      </c>
      <c r="BJ237" s="16" t="s">
        <v>19</v>
      </c>
      <c r="BK237" s="136">
        <f>ROUND(I237*H237,2)</f>
        <v>6900</v>
      </c>
      <c r="BL237" s="16" t="s">
        <v>124</v>
      </c>
      <c r="BM237" s="16" t="s">
        <v>323</v>
      </c>
    </row>
    <row r="238" spans="2:65" s="1" customFormat="1" ht="22.5" customHeight="1" x14ac:dyDescent="0.25">
      <c r="B238" s="257"/>
      <c r="C238" s="259"/>
      <c r="D238" s="289" t="s">
        <v>125</v>
      </c>
      <c r="E238" s="259"/>
      <c r="F238" s="252" t="s">
        <v>324</v>
      </c>
      <c r="G238" s="259"/>
      <c r="H238" s="259"/>
      <c r="I238" s="313"/>
      <c r="J238" s="259"/>
      <c r="K238" s="259"/>
      <c r="L238" s="30"/>
      <c r="M238" s="58"/>
      <c r="N238" s="31"/>
      <c r="O238" s="31"/>
      <c r="P238" s="31"/>
      <c r="Q238" s="31"/>
      <c r="R238" s="31"/>
      <c r="S238" s="31"/>
      <c r="T238" s="59"/>
      <c r="AT238" s="16" t="s">
        <v>125</v>
      </c>
      <c r="AU238" s="16" t="s">
        <v>74</v>
      </c>
    </row>
    <row r="239" spans="2:65" s="11" customFormat="1" ht="22.5" customHeight="1" x14ac:dyDescent="0.25">
      <c r="B239" s="287"/>
      <c r="C239" s="288"/>
      <c r="D239" s="285" t="s">
        <v>129</v>
      </c>
      <c r="E239" s="298" t="s">
        <v>3</v>
      </c>
      <c r="F239" s="299" t="s">
        <v>489</v>
      </c>
      <c r="G239" s="288"/>
      <c r="H239" s="300">
        <v>6.9</v>
      </c>
      <c r="I239" s="314"/>
      <c r="J239" s="288"/>
      <c r="K239" s="288"/>
      <c r="L239" s="137"/>
      <c r="M239" s="138"/>
      <c r="N239" s="139"/>
      <c r="O239" s="139"/>
      <c r="P239" s="139"/>
      <c r="Q239" s="139"/>
      <c r="R239" s="139"/>
      <c r="S239" s="139"/>
      <c r="T239" s="140"/>
      <c r="AT239" s="141" t="s">
        <v>129</v>
      </c>
      <c r="AU239" s="141" t="s">
        <v>74</v>
      </c>
      <c r="AV239" s="11" t="s">
        <v>74</v>
      </c>
      <c r="AW239" s="11" t="s">
        <v>32</v>
      </c>
      <c r="AX239" s="11" t="s">
        <v>19</v>
      </c>
      <c r="AY239" s="141" t="s">
        <v>119</v>
      </c>
    </row>
    <row r="240" spans="2:65" s="1" customFormat="1" ht="22.5" customHeight="1" x14ac:dyDescent="0.25">
      <c r="B240" s="257"/>
      <c r="C240" s="278" t="s">
        <v>162</v>
      </c>
      <c r="D240" s="278" t="s">
        <v>121</v>
      </c>
      <c r="E240" s="279" t="s">
        <v>326</v>
      </c>
      <c r="F240" s="280" t="s">
        <v>327</v>
      </c>
      <c r="G240" s="281" t="s">
        <v>130</v>
      </c>
      <c r="H240" s="282">
        <v>0.76800000000000002</v>
      </c>
      <c r="I240" s="253">
        <v>3410</v>
      </c>
      <c r="J240" s="284">
        <f>ROUND(I240*H240,2)</f>
        <v>2618.88</v>
      </c>
      <c r="K240" s="280" t="s">
        <v>123</v>
      </c>
      <c r="L240" s="30"/>
      <c r="M240" s="132" t="s">
        <v>3</v>
      </c>
      <c r="N240" s="133" t="s">
        <v>39</v>
      </c>
      <c r="O240" s="134">
        <v>9.2720000000000002</v>
      </c>
      <c r="P240" s="134">
        <f>O240*H240</f>
        <v>7.1208960000000001</v>
      </c>
      <c r="Q240" s="134">
        <v>0</v>
      </c>
      <c r="R240" s="134">
        <f>Q240*H240</f>
        <v>0</v>
      </c>
      <c r="S240" s="134">
        <v>1</v>
      </c>
      <c r="T240" s="135">
        <f>S240*H240</f>
        <v>0.76800000000000002</v>
      </c>
      <c r="AR240" s="16" t="s">
        <v>124</v>
      </c>
      <c r="AT240" s="16" t="s">
        <v>121</v>
      </c>
      <c r="AU240" s="16" t="s">
        <v>74</v>
      </c>
      <c r="AY240" s="16" t="s">
        <v>119</v>
      </c>
      <c r="BE240" s="136">
        <f>IF(N240="základní",J240,0)</f>
        <v>2618.88</v>
      </c>
      <c r="BF240" s="136">
        <f>IF(N240="snížená",J240,0)</f>
        <v>0</v>
      </c>
      <c r="BG240" s="136">
        <f>IF(N240="zákl. přenesená",J240,0)</f>
        <v>0</v>
      </c>
      <c r="BH240" s="136">
        <f>IF(N240="sníž. přenesená",J240,0)</f>
        <v>0</v>
      </c>
      <c r="BI240" s="136">
        <f>IF(N240="nulová",J240,0)</f>
        <v>0</v>
      </c>
      <c r="BJ240" s="16" t="s">
        <v>19</v>
      </c>
      <c r="BK240" s="136">
        <f>ROUND(I240*H240,2)</f>
        <v>2618.88</v>
      </c>
      <c r="BL240" s="16" t="s">
        <v>124</v>
      </c>
      <c r="BM240" s="16" t="s">
        <v>328</v>
      </c>
    </row>
    <row r="241" spans="2:65" s="1" customFormat="1" ht="22.5" customHeight="1" x14ac:dyDescent="0.25">
      <c r="B241" s="257"/>
      <c r="C241" s="259"/>
      <c r="D241" s="289" t="s">
        <v>125</v>
      </c>
      <c r="E241" s="259"/>
      <c r="F241" s="252" t="s">
        <v>329</v>
      </c>
      <c r="G241" s="259"/>
      <c r="H241" s="259"/>
      <c r="I241" s="313"/>
      <c r="J241" s="259"/>
      <c r="K241" s="259"/>
      <c r="L241" s="30"/>
      <c r="M241" s="58"/>
      <c r="N241" s="31"/>
      <c r="O241" s="31"/>
      <c r="P241" s="31"/>
      <c r="Q241" s="31"/>
      <c r="R241" s="31"/>
      <c r="S241" s="31"/>
      <c r="T241" s="59"/>
      <c r="AT241" s="16" t="s">
        <v>125</v>
      </c>
      <c r="AU241" s="16" t="s">
        <v>74</v>
      </c>
    </row>
    <row r="242" spans="2:65" s="1" customFormat="1" ht="30" customHeight="1" x14ac:dyDescent="0.25">
      <c r="B242" s="257"/>
      <c r="C242" s="259"/>
      <c r="D242" s="289" t="s">
        <v>131</v>
      </c>
      <c r="E242" s="259"/>
      <c r="F242" s="250" t="s">
        <v>330</v>
      </c>
      <c r="G242" s="259"/>
      <c r="H242" s="259"/>
      <c r="I242" s="313"/>
      <c r="J242" s="259"/>
      <c r="K242" s="259"/>
      <c r="L242" s="30"/>
      <c r="M242" s="58"/>
      <c r="N242" s="31"/>
      <c r="O242" s="31"/>
      <c r="P242" s="31"/>
      <c r="Q242" s="31"/>
      <c r="R242" s="31"/>
      <c r="S242" s="31"/>
      <c r="T242" s="59"/>
      <c r="AT242" s="16" t="s">
        <v>131</v>
      </c>
      <c r="AU242" s="16" t="s">
        <v>74</v>
      </c>
    </row>
    <row r="243" spans="2:65" s="11" customFormat="1" ht="22.5" customHeight="1" x14ac:dyDescent="0.25">
      <c r="B243" s="287"/>
      <c r="C243" s="288"/>
      <c r="D243" s="289" t="s">
        <v>129</v>
      </c>
      <c r="E243" s="290" t="s">
        <v>3</v>
      </c>
      <c r="F243" s="291" t="s">
        <v>490</v>
      </c>
      <c r="G243" s="288"/>
      <c r="H243" s="292">
        <v>0.58499999999999996</v>
      </c>
      <c r="I243" s="314"/>
      <c r="J243" s="288"/>
      <c r="K243" s="288"/>
      <c r="L243" s="137"/>
      <c r="M243" s="138"/>
      <c r="N243" s="139"/>
      <c r="O243" s="139"/>
      <c r="P243" s="139"/>
      <c r="Q243" s="139"/>
      <c r="R243" s="139"/>
      <c r="S243" s="139"/>
      <c r="T243" s="140"/>
      <c r="AT243" s="141" t="s">
        <v>129</v>
      </c>
      <c r="AU243" s="141" t="s">
        <v>74</v>
      </c>
      <c r="AV243" s="11" t="s">
        <v>74</v>
      </c>
      <c r="AW243" s="11" t="s">
        <v>32</v>
      </c>
      <c r="AX243" s="11" t="s">
        <v>68</v>
      </c>
      <c r="AY243" s="141" t="s">
        <v>119</v>
      </c>
    </row>
    <row r="244" spans="2:65" s="11" customFormat="1" ht="22.5" customHeight="1" x14ac:dyDescent="0.25">
      <c r="B244" s="287"/>
      <c r="C244" s="288"/>
      <c r="D244" s="289" t="s">
        <v>129</v>
      </c>
      <c r="E244" s="290" t="s">
        <v>3</v>
      </c>
      <c r="F244" s="291" t="s">
        <v>491</v>
      </c>
      <c r="G244" s="288"/>
      <c r="H244" s="292">
        <v>0.183</v>
      </c>
      <c r="I244" s="314"/>
      <c r="J244" s="288"/>
      <c r="K244" s="288"/>
      <c r="L244" s="137"/>
      <c r="M244" s="138"/>
      <c r="N244" s="139"/>
      <c r="O244" s="139"/>
      <c r="P244" s="139"/>
      <c r="Q244" s="139"/>
      <c r="R244" s="139"/>
      <c r="S244" s="139"/>
      <c r="T244" s="140"/>
      <c r="AT244" s="141" t="s">
        <v>129</v>
      </c>
      <c r="AU244" s="141" t="s">
        <v>74</v>
      </c>
      <c r="AV244" s="11" t="s">
        <v>74</v>
      </c>
      <c r="AW244" s="11" t="s">
        <v>32</v>
      </c>
      <c r="AX244" s="11" t="s">
        <v>68</v>
      </c>
      <c r="AY244" s="141" t="s">
        <v>119</v>
      </c>
    </row>
    <row r="245" spans="2:65" s="12" customFormat="1" ht="22.5" customHeight="1" x14ac:dyDescent="0.25">
      <c r="B245" s="293"/>
      <c r="C245" s="294"/>
      <c r="D245" s="285" t="s">
        <v>129</v>
      </c>
      <c r="E245" s="295" t="s">
        <v>3</v>
      </c>
      <c r="F245" s="296" t="s">
        <v>137</v>
      </c>
      <c r="G245" s="294"/>
      <c r="H245" s="297">
        <v>0.76800000000000002</v>
      </c>
      <c r="I245" s="315"/>
      <c r="J245" s="294"/>
      <c r="K245" s="294"/>
      <c r="L245" s="142"/>
      <c r="M245" s="143"/>
      <c r="N245" s="144"/>
      <c r="O245" s="144"/>
      <c r="P245" s="144"/>
      <c r="Q245" s="144"/>
      <c r="R245" s="144"/>
      <c r="S245" s="144"/>
      <c r="T245" s="145"/>
      <c r="AT245" s="146" t="s">
        <v>129</v>
      </c>
      <c r="AU245" s="146" t="s">
        <v>74</v>
      </c>
      <c r="AV245" s="12" t="s">
        <v>124</v>
      </c>
      <c r="AW245" s="12" t="s">
        <v>32</v>
      </c>
      <c r="AX245" s="12" t="s">
        <v>19</v>
      </c>
      <c r="AY245" s="146" t="s">
        <v>119</v>
      </c>
    </row>
    <row r="246" spans="2:65" s="1" customFormat="1" ht="22.5" customHeight="1" x14ac:dyDescent="0.25">
      <c r="B246" s="257"/>
      <c r="C246" s="278" t="s">
        <v>163</v>
      </c>
      <c r="D246" s="278" t="s">
        <v>121</v>
      </c>
      <c r="E246" s="279" t="s">
        <v>492</v>
      </c>
      <c r="F246" s="280" t="s">
        <v>493</v>
      </c>
      <c r="G246" s="281" t="s">
        <v>128</v>
      </c>
      <c r="H246" s="282">
        <v>49.7</v>
      </c>
      <c r="I246" s="253">
        <v>900</v>
      </c>
      <c r="J246" s="284">
        <f>ROUND(I246*H246,2)</f>
        <v>44730</v>
      </c>
      <c r="K246" s="280" t="s">
        <v>123</v>
      </c>
      <c r="L246" s="30"/>
      <c r="M246" s="132" t="s">
        <v>3</v>
      </c>
      <c r="N246" s="133" t="s">
        <v>39</v>
      </c>
      <c r="O246" s="134">
        <v>0.94</v>
      </c>
      <c r="P246" s="134">
        <f>O246*H246</f>
        <v>46.718000000000004</v>
      </c>
      <c r="Q246" s="134">
        <v>0</v>
      </c>
      <c r="R246" s="134">
        <f>Q246*H246</f>
        <v>0</v>
      </c>
      <c r="S246" s="134">
        <v>2.004</v>
      </c>
      <c r="T246" s="135">
        <f>S246*H246</f>
        <v>99.598800000000011</v>
      </c>
      <c r="AR246" s="16" t="s">
        <v>124</v>
      </c>
      <c r="AT246" s="16" t="s">
        <v>121</v>
      </c>
      <c r="AU246" s="16" t="s">
        <v>74</v>
      </c>
      <c r="AY246" s="16" t="s">
        <v>119</v>
      </c>
      <c r="BE246" s="136">
        <f>IF(N246="základní",J246,0)</f>
        <v>44730</v>
      </c>
      <c r="BF246" s="136">
        <f>IF(N246="snížená",J246,0)</f>
        <v>0</v>
      </c>
      <c r="BG246" s="136">
        <f>IF(N246="zákl. přenesená",J246,0)</f>
        <v>0</v>
      </c>
      <c r="BH246" s="136">
        <f>IF(N246="sníž. přenesená",J246,0)</f>
        <v>0</v>
      </c>
      <c r="BI246" s="136">
        <f>IF(N246="nulová",J246,0)</f>
        <v>0</v>
      </c>
      <c r="BJ246" s="16" t="s">
        <v>19</v>
      </c>
      <c r="BK246" s="136">
        <f>ROUND(I246*H246,2)</f>
        <v>44730</v>
      </c>
      <c r="BL246" s="16" t="s">
        <v>124</v>
      </c>
      <c r="BM246" s="16" t="s">
        <v>494</v>
      </c>
    </row>
    <row r="247" spans="2:65" s="1" customFormat="1" ht="30" customHeight="1" x14ac:dyDescent="0.25">
      <c r="B247" s="257"/>
      <c r="C247" s="259"/>
      <c r="D247" s="289" t="s">
        <v>125</v>
      </c>
      <c r="E247" s="259"/>
      <c r="F247" s="252" t="s">
        <v>495</v>
      </c>
      <c r="G247" s="259"/>
      <c r="H247" s="259"/>
      <c r="I247" s="313"/>
      <c r="J247" s="259"/>
      <c r="K247" s="259"/>
      <c r="L247" s="30"/>
      <c r="M247" s="58"/>
      <c r="N247" s="31"/>
      <c r="O247" s="31"/>
      <c r="P247" s="31"/>
      <c r="Q247" s="31"/>
      <c r="R247" s="31"/>
      <c r="S247" s="31"/>
      <c r="T247" s="59"/>
      <c r="AT247" s="16" t="s">
        <v>125</v>
      </c>
      <c r="AU247" s="16" t="s">
        <v>74</v>
      </c>
    </row>
    <row r="248" spans="2:65" s="1" customFormat="1" ht="30" customHeight="1" x14ac:dyDescent="0.25">
      <c r="B248" s="257"/>
      <c r="C248" s="259"/>
      <c r="D248" s="289" t="s">
        <v>131</v>
      </c>
      <c r="E248" s="259"/>
      <c r="F248" s="250" t="s">
        <v>496</v>
      </c>
      <c r="G248" s="259"/>
      <c r="H248" s="259"/>
      <c r="I248" s="313"/>
      <c r="J248" s="259"/>
      <c r="K248" s="259"/>
      <c r="L248" s="30"/>
      <c r="M248" s="58"/>
      <c r="N248" s="31"/>
      <c r="O248" s="31"/>
      <c r="P248" s="31"/>
      <c r="Q248" s="31"/>
      <c r="R248" s="31"/>
      <c r="S248" s="31"/>
      <c r="T248" s="59"/>
      <c r="AT248" s="16" t="s">
        <v>131</v>
      </c>
      <c r="AU248" s="16" t="s">
        <v>74</v>
      </c>
    </row>
    <row r="249" spans="2:65" s="11" customFormat="1" ht="22.5" customHeight="1" x14ac:dyDescent="0.25">
      <c r="B249" s="287"/>
      <c r="C249" s="288"/>
      <c r="D249" s="289" t="s">
        <v>129</v>
      </c>
      <c r="E249" s="290" t="s">
        <v>3</v>
      </c>
      <c r="F249" s="291" t="s">
        <v>497</v>
      </c>
      <c r="G249" s="288"/>
      <c r="H249" s="292">
        <v>25.9</v>
      </c>
      <c r="I249" s="314"/>
      <c r="J249" s="288"/>
      <c r="K249" s="288"/>
      <c r="L249" s="137"/>
      <c r="M249" s="138"/>
      <c r="N249" s="139"/>
      <c r="O249" s="139"/>
      <c r="P249" s="139"/>
      <c r="Q249" s="139"/>
      <c r="R249" s="139"/>
      <c r="S249" s="139"/>
      <c r="T249" s="140"/>
      <c r="AT249" s="141" t="s">
        <v>129</v>
      </c>
      <c r="AU249" s="141" t="s">
        <v>74</v>
      </c>
      <c r="AV249" s="11" t="s">
        <v>74</v>
      </c>
      <c r="AW249" s="11" t="s">
        <v>32</v>
      </c>
      <c r="AX249" s="11" t="s">
        <v>68</v>
      </c>
      <c r="AY249" s="141" t="s">
        <v>119</v>
      </c>
    </row>
    <row r="250" spans="2:65" s="11" customFormat="1" ht="22.5" customHeight="1" x14ac:dyDescent="0.25">
      <c r="B250" s="287"/>
      <c r="C250" s="288"/>
      <c r="D250" s="289" t="s">
        <v>129</v>
      </c>
      <c r="E250" s="290" t="s">
        <v>3</v>
      </c>
      <c r="F250" s="291" t="s">
        <v>498</v>
      </c>
      <c r="G250" s="288"/>
      <c r="H250" s="292">
        <v>23.8</v>
      </c>
      <c r="I250" s="314"/>
      <c r="J250" s="288"/>
      <c r="K250" s="288"/>
      <c r="L250" s="137"/>
      <c r="M250" s="138"/>
      <c r="N250" s="139"/>
      <c r="O250" s="139"/>
      <c r="P250" s="139"/>
      <c r="Q250" s="139"/>
      <c r="R250" s="139"/>
      <c r="S250" s="139"/>
      <c r="T250" s="140"/>
      <c r="AT250" s="141" t="s">
        <v>129</v>
      </c>
      <c r="AU250" s="141" t="s">
        <v>74</v>
      </c>
      <c r="AV250" s="11" t="s">
        <v>74</v>
      </c>
      <c r="AW250" s="11" t="s">
        <v>32</v>
      </c>
      <c r="AX250" s="11" t="s">
        <v>68</v>
      </c>
      <c r="AY250" s="141" t="s">
        <v>119</v>
      </c>
    </row>
    <row r="251" spans="2:65" s="12" customFormat="1" ht="22.5" customHeight="1" x14ac:dyDescent="0.25">
      <c r="B251" s="293"/>
      <c r="C251" s="294"/>
      <c r="D251" s="285" t="s">
        <v>129</v>
      </c>
      <c r="E251" s="295" t="s">
        <v>3</v>
      </c>
      <c r="F251" s="296" t="s">
        <v>137</v>
      </c>
      <c r="G251" s="294"/>
      <c r="H251" s="297">
        <v>49.7</v>
      </c>
      <c r="I251" s="315"/>
      <c r="J251" s="294"/>
      <c r="K251" s="294"/>
      <c r="L251" s="142"/>
      <c r="M251" s="143"/>
      <c r="N251" s="144"/>
      <c r="O251" s="144"/>
      <c r="P251" s="144"/>
      <c r="Q251" s="144"/>
      <c r="R251" s="144"/>
      <c r="S251" s="144"/>
      <c r="T251" s="145"/>
      <c r="AT251" s="146" t="s">
        <v>129</v>
      </c>
      <c r="AU251" s="146" t="s">
        <v>74</v>
      </c>
      <c r="AV251" s="12" t="s">
        <v>124</v>
      </c>
      <c r="AW251" s="12" t="s">
        <v>32</v>
      </c>
      <c r="AX251" s="12" t="s">
        <v>19</v>
      </c>
      <c r="AY251" s="146" t="s">
        <v>119</v>
      </c>
    </row>
    <row r="252" spans="2:65" s="1" customFormat="1" ht="22.5" customHeight="1" x14ac:dyDescent="0.25">
      <c r="B252" s="257"/>
      <c r="C252" s="278" t="s">
        <v>164</v>
      </c>
      <c r="D252" s="278" t="s">
        <v>121</v>
      </c>
      <c r="E252" s="279" t="s">
        <v>333</v>
      </c>
      <c r="F252" s="280" t="s">
        <v>334</v>
      </c>
      <c r="G252" s="281" t="s">
        <v>128</v>
      </c>
      <c r="H252" s="282">
        <v>52.966000000000001</v>
      </c>
      <c r="I252" s="253">
        <v>1270</v>
      </c>
      <c r="J252" s="284">
        <f>ROUND(I252*H252,2)</f>
        <v>67266.820000000007</v>
      </c>
      <c r="K252" s="280" t="s">
        <v>123</v>
      </c>
      <c r="L252" s="30"/>
      <c r="M252" s="132" t="s">
        <v>3</v>
      </c>
      <c r="N252" s="133" t="s">
        <v>39</v>
      </c>
      <c r="O252" s="134">
        <v>1.36</v>
      </c>
      <c r="P252" s="134">
        <f>O252*H252</f>
        <v>72.033760000000001</v>
      </c>
      <c r="Q252" s="134">
        <v>0</v>
      </c>
      <c r="R252" s="134">
        <f>Q252*H252</f>
        <v>0</v>
      </c>
      <c r="S252" s="134">
        <v>2.2000000000000002</v>
      </c>
      <c r="T252" s="135">
        <f>S252*H252</f>
        <v>116.52520000000001</v>
      </c>
      <c r="AR252" s="16" t="s">
        <v>124</v>
      </c>
      <c r="AT252" s="16" t="s">
        <v>121</v>
      </c>
      <c r="AU252" s="16" t="s">
        <v>74</v>
      </c>
      <c r="AY252" s="16" t="s">
        <v>119</v>
      </c>
      <c r="BE252" s="136">
        <f>IF(N252="základní",J252,0)</f>
        <v>67266.820000000007</v>
      </c>
      <c r="BF252" s="136">
        <f>IF(N252="snížená",J252,0)</f>
        <v>0</v>
      </c>
      <c r="BG252" s="136">
        <f>IF(N252="zákl. přenesená",J252,0)</f>
        <v>0</v>
      </c>
      <c r="BH252" s="136">
        <f>IF(N252="sníž. přenesená",J252,0)</f>
        <v>0</v>
      </c>
      <c r="BI252" s="136">
        <f>IF(N252="nulová",J252,0)</f>
        <v>0</v>
      </c>
      <c r="BJ252" s="16" t="s">
        <v>19</v>
      </c>
      <c r="BK252" s="136">
        <f>ROUND(I252*H252,2)</f>
        <v>67266.820000000007</v>
      </c>
      <c r="BL252" s="16" t="s">
        <v>124</v>
      </c>
      <c r="BM252" s="16" t="s">
        <v>189</v>
      </c>
    </row>
    <row r="253" spans="2:65" s="1" customFormat="1" ht="22.5" customHeight="1" x14ac:dyDescent="0.25">
      <c r="B253" s="257"/>
      <c r="C253" s="259"/>
      <c r="D253" s="289" t="s">
        <v>125</v>
      </c>
      <c r="E253" s="259"/>
      <c r="F253" s="252" t="s">
        <v>335</v>
      </c>
      <c r="G253" s="259"/>
      <c r="H253" s="259"/>
      <c r="I253" s="313"/>
      <c r="J253" s="259"/>
      <c r="K253" s="259"/>
      <c r="L253" s="30"/>
      <c r="M253" s="58"/>
      <c r="N253" s="31"/>
      <c r="O253" s="31"/>
      <c r="P253" s="31"/>
      <c r="Q253" s="31"/>
      <c r="R253" s="31"/>
      <c r="S253" s="31"/>
      <c r="T253" s="59"/>
      <c r="AT253" s="16" t="s">
        <v>125</v>
      </c>
      <c r="AU253" s="16" t="s">
        <v>74</v>
      </c>
    </row>
    <row r="254" spans="2:65" s="1" customFormat="1" ht="30" customHeight="1" x14ac:dyDescent="0.25">
      <c r="B254" s="257"/>
      <c r="C254" s="259"/>
      <c r="D254" s="289" t="s">
        <v>131</v>
      </c>
      <c r="E254" s="259"/>
      <c r="F254" s="250" t="s">
        <v>336</v>
      </c>
      <c r="G254" s="259"/>
      <c r="H254" s="259"/>
      <c r="I254" s="313"/>
      <c r="J254" s="259"/>
      <c r="K254" s="259"/>
      <c r="L254" s="30"/>
      <c r="M254" s="58"/>
      <c r="N254" s="31"/>
      <c r="O254" s="31"/>
      <c r="P254" s="31"/>
      <c r="Q254" s="31"/>
      <c r="R254" s="31"/>
      <c r="S254" s="31"/>
      <c r="T254" s="59"/>
      <c r="AT254" s="16" t="s">
        <v>131</v>
      </c>
      <c r="AU254" s="16" t="s">
        <v>74</v>
      </c>
    </row>
    <row r="255" spans="2:65" s="11" customFormat="1" ht="22.5" customHeight="1" x14ac:dyDescent="0.25">
      <c r="B255" s="287"/>
      <c r="C255" s="288"/>
      <c r="D255" s="289" t="s">
        <v>129</v>
      </c>
      <c r="E255" s="290" t="s">
        <v>3</v>
      </c>
      <c r="F255" s="291" t="s">
        <v>499</v>
      </c>
      <c r="G255" s="288"/>
      <c r="H255" s="292">
        <v>16.911999999999999</v>
      </c>
      <c r="I255" s="314"/>
      <c r="J255" s="288"/>
      <c r="K255" s="288"/>
      <c r="L255" s="137"/>
      <c r="M255" s="138"/>
      <c r="N255" s="139"/>
      <c r="O255" s="139"/>
      <c r="P255" s="139"/>
      <c r="Q255" s="139"/>
      <c r="R255" s="139"/>
      <c r="S255" s="139"/>
      <c r="T255" s="140"/>
      <c r="AT255" s="141" t="s">
        <v>129</v>
      </c>
      <c r="AU255" s="141" t="s">
        <v>74</v>
      </c>
      <c r="AV255" s="11" t="s">
        <v>74</v>
      </c>
      <c r="AW255" s="11" t="s">
        <v>32</v>
      </c>
      <c r="AX255" s="11" t="s">
        <v>68</v>
      </c>
      <c r="AY255" s="141" t="s">
        <v>119</v>
      </c>
    </row>
    <row r="256" spans="2:65" s="11" customFormat="1" ht="22.5" customHeight="1" x14ac:dyDescent="0.25">
      <c r="B256" s="287"/>
      <c r="C256" s="288"/>
      <c r="D256" s="289" t="s">
        <v>129</v>
      </c>
      <c r="E256" s="290" t="s">
        <v>3</v>
      </c>
      <c r="F256" s="291" t="s">
        <v>500</v>
      </c>
      <c r="G256" s="288"/>
      <c r="H256" s="292">
        <v>3.18</v>
      </c>
      <c r="I256" s="314"/>
      <c r="J256" s="288"/>
      <c r="K256" s="288"/>
      <c r="L256" s="137"/>
      <c r="M256" s="138"/>
      <c r="N256" s="139"/>
      <c r="O256" s="139"/>
      <c r="P256" s="139"/>
      <c r="Q256" s="139"/>
      <c r="R256" s="139"/>
      <c r="S256" s="139"/>
      <c r="T256" s="140"/>
      <c r="AT256" s="141" t="s">
        <v>129</v>
      </c>
      <c r="AU256" s="141" t="s">
        <v>74</v>
      </c>
      <c r="AV256" s="11" t="s">
        <v>74</v>
      </c>
      <c r="AW256" s="11" t="s">
        <v>32</v>
      </c>
      <c r="AX256" s="11" t="s">
        <v>68</v>
      </c>
      <c r="AY256" s="141" t="s">
        <v>119</v>
      </c>
    </row>
    <row r="257" spans="2:65" s="11" customFormat="1" ht="22.5" customHeight="1" x14ac:dyDescent="0.25">
      <c r="B257" s="287"/>
      <c r="C257" s="288"/>
      <c r="D257" s="289" t="s">
        <v>129</v>
      </c>
      <c r="E257" s="290" t="s">
        <v>3</v>
      </c>
      <c r="F257" s="291" t="s">
        <v>501</v>
      </c>
      <c r="G257" s="288"/>
      <c r="H257" s="292">
        <v>1.224</v>
      </c>
      <c r="I257" s="314"/>
      <c r="J257" s="288"/>
      <c r="K257" s="288"/>
      <c r="L257" s="137"/>
      <c r="M257" s="138"/>
      <c r="N257" s="139"/>
      <c r="O257" s="139"/>
      <c r="P257" s="139"/>
      <c r="Q257" s="139"/>
      <c r="R257" s="139"/>
      <c r="S257" s="139"/>
      <c r="T257" s="140"/>
      <c r="AT257" s="141" t="s">
        <v>129</v>
      </c>
      <c r="AU257" s="141" t="s">
        <v>74</v>
      </c>
      <c r="AV257" s="11" t="s">
        <v>74</v>
      </c>
      <c r="AW257" s="11" t="s">
        <v>32</v>
      </c>
      <c r="AX257" s="11" t="s">
        <v>68</v>
      </c>
      <c r="AY257" s="141" t="s">
        <v>119</v>
      </c>
    </row>
    <row r="258" spans="2:65" s="11" customFormat="1" ht="22.5" customHeight="1" x14ac:dyDescent="0.25">
      <c r="B258" s="287"/>
      <c r="C258" s="288"/>
      <c r="D258" s="289" t="s">
        <v>129</v>
      </c>
      <c r="E258" s="290" t="s">
        <v>3</v>
      </c>
      <c r="F258" s="291" t="s">
        <v>502</v>
      </c>
      <c r="G258" s="288"/>
      <c r="H258" s="292">
        <v>11.1</v>
      </c>
      <c r="I258" s="314"/>
      <c r="J258" s="288"/>
      <c r="K258" s="288"/>
      <c r="L258" s="137"/>
      <c r="M258" s="138"/>
      <c r="N258" s="139"/>
      <c r="O258" s="139"/>
      <c r="P258" s="139"/>
      <c r="Q258" s="139"/>
      <c r="R258" s="139"/>
      <c r="S258" s="139"/>
      <c r="T258" s="140"/>
      <c r="AT258" s="141" t="s">
        <v>129</v>
      </c>
      <c r="AU258" s="141" t="s">
        <v>74</v>
      </c>
      <c r="AV258" s="11" t="s">
        <v>74</v>
      </c>
      <c r="AW258" s="11" t="s">
        <v>32</v>
      </c>
      <c r="AX258" s="11" t="s">
        <v>68</v>
      </c>
      <c r="AY258" s="141" t="s">
        <v>119</v>
      </c>
    </row>
    <row r="259" spans="2:65" s="11" customFormat="1" ht="22.5" customHeight="1" x14ac:dyDescent="0.25">
      <c r="B259" s="287"/>
      <c r="C259" s="288"/>
      <c r="D259" s="289" t="s">
        <v>129</v>
      </c>
      <c r="E259" s="290" t="s">
        <v>3</v>
      </c>
      <c r="F259" s="291" t="s">
        <v>503</v>
      </c>
      <c r="G259" s="288"/>
      <c r="H259" s="292">
        <v>10.199999999999999</v>
      </c>
      <c r="I259" s="314"/>
      <c r="J259" s="288"/>
      <c r="K259" s="288"/>
      <c r="L259" s="137"/>
      <c r="M259" s="138"/>
      <c r="N259" s="139"/>
      <c r="O259" s="139"/>
      <c r="P259" s="139"/>
      <c r="Q259" s="139"/>
      <c r="R259" s="139"/>
      <c r="S259" s="139"/>
      <c r="T259" s="140"/>
      <c r="AT259" s="141" t="s">
        <v>129</v>
      </c>
      <c r="AU259" s="141" t="s">
        <v>74</v>
      </c>
      <c r="AV259" s="11" t="s">
        <v>74</v>
      </c>
      <c r="AW259" s="11" t="s">
        <v>32</v>
      </c>
      <c r="AX259" s="11" t="s">
        <v>68</v>
      </c>
      <c r="AY259" s="141" t="s">
        <v>119</v>
      </c>
    </row>
    <row r="260" spans="2:65" s="11" customFormat="1" ht="22.5" customHeight="1" x14ac:dyDescent="0.25">
      <c r="B260" s="287"/>
      <c r="C260" s="288"/>
      <c r="D260" s="289" t="s">
        <v>129</v>
      </c>
      <c r="E260" s="290" t="s">
        <v>3</v>
      </c>
      <c r="F260" s="291" t="s">
        <v>504</v>
      </c>
      <c r="G260" s="288"/>
      <c r="H260" s="292">
        <v>10.35</v>
      </c>
      <c r="I260" s="314"/>
      <c r="J260" s="288"/>
      <c r="K260" s="288"/>
      <c r="L260" s="137"/>
      <c r="M260" s="138"/>
      <c r="N260" s="139"/>
      <c r="O260" s="139"/>
      <c r="P260" s="139"/>
      <c r="Q260" s="139"/>
      <c r="R260" s="139"/>
      <c r="S260" s="139"/>
      <c r="T260" s="140"/>
      <c r="AT260" s="141" t="s">
        <v>129</v>
      </c>
      <c r="AU260" s="141" t="s">
        <v>74</v>
      </c>
      <c r="AV260" s="11" t="s">
        <v>74</v>
      </c>
      <c r="AW260" s="11" t="s">
        <v>32</v>
      </c>
      <c r="AX260" s="11" t="s">
        <v>68</v>
      </c>
      <c r="AY260" s="141" t="s">
        <v>119</v>
      </c>
    </row>
    <row r="261" spans="2:65" s="12" customFormat="1" ht="22.5" customHeight="1" x14ac:dyDescent="0.25">
      <c r="B261" s="293"/>
      <c r="C261" s="294"/>
      <c r="D261" s="289" t="s">
        <v>129</v>
      </c>
      <c r="E261" s="301" t="s">
        <v>3</v>
      </c>
      <c r="F261" s="302" t="s">
        <v>137</v>
      </c>
      <c r="G261" s="294"/>
      <c r="H261" s="303">
        <v>52.966000000000001</v>
      </c>
      <c r="I261" s="315"/>
      <c r="J261" s="294"/>
      <c r="K261" s="294"/>
      <c r="L261" s="142"/>
      <c r="M261" s="143"/>
      <c r="N261" s="144"/>
      <c r="O261" s="144"/>
      <c r="P261" s="144"/>
      <c r="Q261" s="144"/>
      <c r="R261" s="144"/>
      <c r="S261" s="144"/>
      <c r="T261" s="145"/>
      <c r="AT261" s="146" t="s">
        <v>129</v>
      </c>
      <c r="AU261" s="146" t="s">
        <v>74</v>
      </c>
      <c r="AV261" s="12" t="s">
        <v>124</v>
      </c>
      <c r="AW261" s="12" t="s">
        <v>32</v>
      </c>
      <c r="AX261" s="12" t="s">
        <v>19</v>
      </c>
      <c r="AY261" s="146" t="s">
        <v>119</v>
      </c>
    </row>
    <row r="262" spans="2:65" s="10" customFormat="1" ht="29.85" customHeight="1" x14ac:dyDescent="0.3">
      <c r="B262" s="270"/>
      <c r="C262" s="271"/>
      <c r="D262" s="275" t="s">
        <v>67</v>
      </c>
      <c r="E262" s="276" t="s">
        <v>190</v>
      </c>
      <c r="F262" s="276" t="s">
        <v>191</v>
      </c>
      <c r="G262" s="271"/>
      <c r="H262" s="271"/>
      <c r="I262" s="316"/>
      <c r="J262" s="277">
        <f>BK262</f>
        <v>218612.86000000002</v>
      </c>
      <c r="K262" s="271"/>
      <c r="L262" s="123"/>
      <c r="M262" s="125"/>
      <c r="N262" s="126"/>
      <c r="O262" s="126"/>
      <c r="P262" s="127">
        <f>SUM(P263:P274)</f>
        <v>75.242452999999998</v>
      </c>
      <c r="Q262" s="126"/>
      <c r="R262" s="127">
        <f>SUM(R263:R274)</f>
        <v>0</v>
      </c>
      <c r="S262" s="126"/>
      <c r="T262" s="128">
        <f>SUM(T263:T274)</f>
        <v>0</v>
      </c>
      <c r="AR262" s="124" t="s">
        <v>19</v>
      </c>
      <c r="AT262" s="129" t="s">
        <v>67</v>
      </c>
      <c r="AU262" s="129" t="s">
        <v>19</v>
      </c>
      <c r="AY262" s="124" t="s">
        <v>119</v>
      </c>
      <c r="BK262" s="130">
        <f>SUM(BK263:BK274)</f>
        <v>218612.86000000002</v>
      </c>
    </row>
    <row r="263" spans="2:65" s="1" customFormat="1" ht="22.5" customHeight="1" x14ac:dyDescent="0.25">
      <c r="B263" s="257"/>
      <c r="C263" s="278" t="s">
        <v>165</v>
      </c>
      <c r="D263" s="278" t="s">
        <v>121</v>
      </c>
      <c r="E263" s="279" t="s">
        <v>192</v>
      </c>
      <c r="F263" s="280" t="s">
        <v>193</v>
      </c>
      <c r="G263" s="281" t="s">
        <v>130</v>
      </c>
      <c r="H263" s="282">
        <v>251.64699999999999</v>
      </c>
      <c r="I263" s="253">
        <v>225</v>
      </c>
      <c r="J263" s="284">
        <f>ROUND(I263*H263,2)</f>
        <v>56620.58</v>
      </c>
      <c r="K263" s="280" t="s">
        <v>123</v>
      </c>
      <c r="L263" s="30"/>
      <c r="M263" s="132" t="s">
        <v>3</v>
      </c>
      <c r="N263" s="133" t="s">
        <v>39</v>
      </c>
      <c r="O263" s="134">
        <v>0.125</v>
      </c>
      <c r="P263" s="134">
        <f>O263*H263</f>
        <v>31.455874999999999</v>
      </c>
      <c r="Q263" s="134">
        <v>0</v>
      </c>
      <c r="R263" s="134">
        <f>Q263*H263</f>
        <v>0</v>
      </c>
      <c r="S263" s="134">
        <v>0</v>
      </c>
      <c r="T263" s="135">
        <f>S263*H263</f>
        <v>0</v>
      </c>
      <c r="AR263" s="16" t="s">
        <v>124</v>
      </c>
      <c r="AT263" s="16" t="s">
        <v>121</v>
      </c>
      <c r="AU263" s="16" t="s">
        <v>74</v>
      </c>
      <c r="AY263" s="16" t="s">
        <v>119</v>
      </c>
      <c r="BE263" s="136">
        <f>IF(N263="základní",J263,0)</f>
        <v>56620.58</v>
      </c>
      <c r="BF263" s="136">
        <f>IF(N263="snížená",J263,0)</f>
        <v>0</v>
      </c>
      <c r="BG263" s="136">
        <f>IF(N263="zákl. přenesená",J263,0)</f>
        <v>0</v>
      </c>
      <c r="BH263" s="136">
        <f>IF(N263="sníž. přenesená",J263,0)</f>
        <v>0</v>
      </c>
      <c r="BI263" s="136">
        <f>IF(N263="nulová",J263,0)</f>
        <v>0</v>
      </c>
      <c r="BJ263" s="16" t="s">
        <v>19</v>
      </c>
      <c r="BK263" s="136">
        <f>ROUND(I263*H263,2)</f>
        <v>56620.58</v>
      </c>
      <c r="BL263" s="16" t="s">
        <v>124</v>
      </c>
      <c r="BM263" s="16" t="s">
        <v>194</v>
      </c>
    </row>
    <row r="264" spans="2:65" s="1" customFormat="1" ht="22.5" customHeight="1" x14ac:dyDescent="0.25">
      <c r="B264" s="257"/>
      <c r="C264" s="259"/>
      <c r="D264" s="285" t="s">
        <v>125</v>
      </c>
      <c r="E264" s="259"/>
      <c r="F264" s="286" t="s">
        <v>195</v>
      </c>
      <c r="G264" s="259"/>
      <c r="H264" s="259"/>
      <c r="I264" s="313"/>
      <c r="J264" s="259"/>
      <c r="K264" s="259"/>
      <c r="L264" s="30"/>
      <c r="M264" s="58"/>
      <c r="N264" s="31"/>
      <c r="O264" s="31"/>
      <c r="P264" s="31"/>
      <c r="Q264" s="31"/>
      <c r="R264" s="31"/>
      <c r="S264" s="31"/>
      <c r="T264" s="59"/>
      <c r="AT264" s="16" t="s">
        <v>125</v>
      </c>
      <c r="AU264" s="16" t="s">
        <v>74</v>
      </c>
    </row>
    <row r="265" spans="2:65" s="1" customFormat="1" ht="22.5" customHeight="1" x14ac:dyDescent="0.25">
      <c r="B265" s="257"/>
      <c r="C265" s="278" t="s">
        <v>166</v>
      </c>
      <c r="D265" s="278" t="s">
        <v>121</v>
      </c>
      <c r="E265" s="279" t="s">
        <v>196</v>
      </c>
      <c r="F265" s="280" t="s">
        <v>197</v>
      </c>
      <c r="G265" s="281" t="s">
        <v>130</v>
      </c>
      <c r="H265" s="282">
        <v>7297.7629999999999</v>
      </c>
      <c r="I265" s="253">
        <v>10</v>
      </c>
      <c r="J265" s="284">
        <f>ROUND(I265*H265,2)</f>
        <v>72977.63</v>
      </c>
      <c r="K265" s="280" t="s">
        <v>123</v>
      </c>
      <c r="L265" s="30"/>
      <c r="M265" s="132" t="s">
        <v>3</v>
      </c>
      <c r="N265" s="133" t="s">
        <v>39</v>
      </c>
      <c r="O265" s="134">
        <v>6.0000000000000001E-3</v>
      </c>
      <c r="P265" s="134">
        <f>O265*H265</f>
        <v>43.786577999999999</v>
      </c>
      <c r="Q265" s="134">
        <v>0</v>
      </c>
      <c r="R265" s="134">
        <f>Q265*H265</f>
        <v>0</v>
      </c>
      <c r="S265" s="134">
        <v>0</v>
      </c>
      <c r="T265" s="135">
        <f>S265*H265</f>
        <v>0</v>
      </c>
      <c r="AR265" s="16" t="s">
        <v>124</v>
      </c>
      <c r="AT265" s="16" t="s">
        <v>121</v>
      </c>
      <c r="AU265" s="16" t="s">
        <v>74</v>
      </c>
      <c r="AY265" s="16" t="s">
        <v>119</v>
      </c>
      <c r="BE265" s="136">
        <f>IF(N265="základní",J265,0)</f>
        <v>72977.63</v>
      </c>
      <c r="BF265" s="136">
        <f>IF(N265="snížená",J265,0)</f>
        <v>0</v>
      </c>
      <c r="BG265" s="136">
        <f>IF(N265="zákl. přenesená",J265,0)</f>
        <v>0</v>
      </c>
      <c r="BH265" s="136">
        <f>IF(N265="sníž. přenesená",J265,0)</f>
        <v>0</v>
      </c>
      <c r="BI265" s="136">
        <f>IF(N265="nulová",J265,0)</f>
        <v>0</v>
      </c>
      <c r="BJ265" s="16" t="s">
        <v>19</v>
      </c>
      <c r="BK265" s="136">
        <f>ROUND(I265*H265,2)</f>
        <v>72977.63</v>
      </c>
      <c r="BL265" s="16" t="s">
        <v>124</v>
      </c>
      <c r="BM265" s="16" t="s">
        <v>198</v>
      </c>
    </row>
    <row r="266" spans="2:65" s="1" customFormat="1" ht="30" customHeight="1" x14ac:dyDescent="0.25">
      <c r="B266" s="257"/>
      <c r="C266" s="259"/>
      <c r="D266" s="289" t="s">
        <v>125</v>
      </c>
      <c r="E266" s="259"/>
      <c r="F266" s="252" t="s">
        <v>199</v>
      </c>
      <c r="G266" s="259"/>
      <c r="H266" s="259"/>
      <c r="I266" s="313"/>
      <c r="J266" s="259"/>
      <c r="K266" s="259"/>
      <c r="L266" s="30"/>
      <c r="M266" s="58"/>
      <c r="N266" s="31"/>
      <c r="O266" s="31"/>
      <c r="P266" s="31"/>
      <c r="Q266" s="31"/>
      <c r="R266" s="31"/>
      <c r="S266" s="31"/>
      <c r="T266" s="59"/>
      <c r="AT266" s="16" t="s">
        <v>125</v>
      </c>
      <c r="AU266" s="16" t="s">
        <v>74</v>
      </c>
    </row>
    <row r="267" spans="2:65" s="1" customFormat="1" ht="30" customHeight="1" x14ac:dyDescent="0.25">
      <c r="B267" s="257"/>
      <c r="C267" s="259"/>
      <c r="D267" s="289" t="s">
        <v>131</v>
      </c>
      <c r="E267" s="259"/>
      <c r="F267" s="250" t="s">
        <v>200</v>
      </c>
      <c r="G267" s="259"/>
      <c r="H267" s="259"/>
      <c r="I267" s="313"/>
      <c r="J267" s="259"/>
      <c r="K267" s="259"/>
      <c r="L267" s="30"/>
      <c r="M267" s="58"/>
      <c r="N267" s="31"/>
      <c r="O267" s="31"/>
      <c r="P267" s="31"/>
      <c r="Q267" s="31"/>
      <c r="R267" s="31"/>
      <c r="S267" s="31"/>
      <c r="T267" s="59"/>
      <c r="AT267" s="16" t="s">
        <v>131</v>
      </c>
      <c r="AU267" s="16" t="s">
        <v>74</v>
      </c>
    </row>
    <row r="268" spans="2:65" s="11" customFormat="1" ht="22.5" customHeight="1" x14ac:dyDescent="0.25">
      <c r="B268" s="287"/>
      <c r="C268" s="288"/>
      <c r="D268" s="285" t="s">
        <v>129</v>
      </c>
      <c r="E268" s="288"/>
      <c r="F268" s="299" t="s">
        <v>505</v>
      </c>
      <c r="G268" s="288"/>
      <c r="H268" s="300">
        <v>7297.7629999999999</v>
      </c>
      <c r="I268" s="314"/>
      <c r="J268" s="288"/>
      <c r="K268" s="288"/>
      <c r="L268" s="137"/>
      <c r="M268" s="138"/>
      <c r="N268" s="139"/>
      <c r="O268" s="139"/>
      <c r="P268" s="139"/>
      <c r="Q268" s="139"/>
      <c r="R268" s="139"/>
      <c r="S268" s="139"/>
      <c r="T268" s="140"/>
      <c r="AT268" s="141" t="s">
        <v>129</v>
      </c>
      <c r="AU268" s="141" t="s">
        <v>74</v>
      </c>
      <c r="AV268" s="11" t="s">
        <v>74</v>
      </c>
      <c r="AW268" s="11" t="s">
        <v>4</v>
      </c>
      <c r="AX268" s="11" t="s">
        <v>19</v>
      </c>
      <c r="AY268" s="141" t="s">
        <v>119</v>
      </c>
    </row>
    <row r="269" spans="2:65" s="1" customFormat="1" ht="22.5" customHeight="1" x14ac:dyDescent="0.25">
      <c r="B269" s="257"/>
      <c r="C269" s="278" t="s">
        <v>167</v>
      </c>
      <c r="D269" s="278" t="s">
        <v>121</v>
      </c>
      <c r="E269" s="279" t="s">
        <v>201</v>
      </c>
      <c r="F269" s="280" t="s">
        <v>202</v>
      </c>
      <c r="G269" s="281" t="s">
        <v>130</v>
      </c>
      <c r="H269" s="282">
        <v>116.52500000000001</v>
      </c>
      <c r="I269" s="253">
        <v>350</v>
      </c>
      <c r="J269" s="284">
        <f>ROUND(I269*H269,2)</f>
        <v>40783.75</v>
      </c>
      <c r="K269" s="280" t="s">
        <v>123</v>
      </c>
      <c r="L269" s="30"/>
      <c r="M269" s="132" t="s">
        <v>3</v>
      </c>
      <c r="N269" s="133" t="s">
        <v>39</v>
      </c>
      <c r="O269" s="134">
        <v>0</v>
      </c>
      <c r="P269" s="134">
        <f>O269*H269</f>
        <v>0</v>
      </c>
      <c r="Q269" s="134">
        <v>0</v>
      </c>
      <c r="R269" s="134">
        <f>Q269*H269</f>
        <v>0</v>
      </c>
      <c r="S269" s="134">
        <v>0</v>
      </c>
      <c r="T269" s="135">
        <f>S269*H269</f>
        <v>0</v>
      </c>
      <c r="AR269" s="16" t="s">
        <v>124</v>
      </c>
      <c r="AT269" s="16" t="s">
        <v>121</v>
      </c>
      <c r="AU269" s="16" t="s">
        <v>74</v>
      </c>
      <c r="AY269" s="16" t="s">
        <v>119</v>
      </c>
      <c r="BE269" s="136">
        <f>IF(N269="základní",J269,0)</f>
        <v>40783.75</v>
      </c>
      <c r="BF269" s="136">
        <f>IF(N269="snížená",J269,0)</f>
        <v>0</v>
      </c>
      <c r="BG269" s="136">
        <f>IF(N269="zákl. přenesená",J269,0)</f>
        <v>0</v>
      </c>
      <c r="BH269" s="136">
        <f>IF(N269="sníž. přenesená",J269,0)</f>
        <v>0</v>
      </c>
      <c r="BI269" s="136">
        <f>IF(N269="nulová",J269,0)</f>
        <v>0</v>
      </c>
      <c r="BJ269" s="16" t="s">
        <v>19</v>
      </c>
      <c r="BK269" s="136">
        <f>ROUND(I269*H269,2)</f>
        <v>40783.75</v>
      </c>
      <c r="BL269" s="16" t="s">
        <v>124</v>
      </c>
      <c r="BM269" s="16" t="s">
        <v>203</v>
      </c>
    </row>
    <row r="270" spans="2:65" s="1" customFormat="1" ht="22.5" customHeight="1" x14ac:dyDescent="0.25">
      <c r="B270" s="257"/>
      <c r="C270" s="259"/>
      <c r="D270" s="285" t="s">
        <v>125</v>
      </c>
      <c r="E270" s="259"/>
      <c r="F270" s="286" t="s">
        <v>204</v>
      </c>
      <c r="G270" s="259"/>
      <c r="H270" s="259"/>
      <c r="I270" s="313"/>
      <c r="J270" s="259"/>
      <c r="K270" s="259"/>
      <c r="L270" s="30"/>
      <c r="M270" s="58"/>
      <c r="N270" s="31"/>
      <c r="O270" s="31"/>
      <c r="P270" s="31"/>
      <c r="Q270" s="31"/>
      <c r="R270" s="31"/>
      <c r="S270" s="31"/>
      <c r="T270" s="59"/>
      <c r="AT270" s="16" t="s">
        <v>125</v>
      </c>
      <c r="AU270" s="16" t="s">
        <v>74</v>
      </c>
    </row>
    <row r="271" spans="2:65" s="1" customFormat="1" ht="22.5" customHeight="1" x14ac:dyDescent="0.25">
      <c r="B271" s="257"/>
      <c r="C271" s="278" t="s">
        <v>168</v>
      </c>
      <c r="D271" s="278" t="s">
        <v>121</v>
      </c>
      <c r="E271" s="279" t="s">
        <v>205</v>
      </c>
      <c r="F271" s="280" t="s">
        <v>206</v>
      </c>
      <c r="G271" s="281" t="s">
        <v>130</v>
      </c>
      <c r="H271" s="282">
        <v>99.599000000000004</v>
      </c>
      <c r="I271" s="253">
        <v>350</v>
      </c>
      <c r="J271" s="284">
        <f>ROUND(I271*H271,2)</f>
        <v>34859.65</v>
      </c>
      <c r="K271" s="280" t="s">
        <v>123</v>
      </c>
      <c r="L271" s="30"/>
      <c r="M271" s="132" t="s">
        <v>3</v>
      </c>
      <c r="N271" s="133" t="s">
        <v>39</v>
      </c>
      <c r="O271" s="134">
        <v>0</v>
      </c>
      <c r="P271" s="134">
        <f>O271*H271</f>
        <v>0</v>
      </c>
      <c r="Q271" s="134">
        <v>0</v>
      </c>
      <c r="R271" s="134">
        <f>Q271*H271</f>
        <v>0</v>
      </c>
      <c r="S271" s="134">
        <v>0</v>
      </c>
      <c r="T271" s="135">
        <f>S271*H271</f>
        <v>0</v>
      </c>
      <c r="AR271" s="16" t="s">
        <v>124</v>
      </c>
      <c r="AT271" s="16" t="s">
        <v>121</v>
      </c>
      <c r="AU271" s="16" t="s">
        <v>74</v>
      </c>
      <c r="AY271" s="16" t="s">
        <v>119</v>
      </c>
      <c r="BE271" s="136">
        <f>IF(N271="základní",J271,0)</f>
        <v>34859.65</v>
      </c>
      <c r="BF271" s="136">
        <f>IF(N271="snížená",J271,0)</f>
        <v>0</v>
      </c>
      <c r="BG271" s="136">
        <f>IF(N271="zákl. přenesená",J271,0)</f>
        <v>0</v>
      </c>
      <c r="BH271" s="136">
        <f>IF(N271="sníž. přenesená",J271,0)</f>
        <v>0</v>
      </c>
      <c r="BI271" s="136">
        <f>IF(N271="nulová",J271,0)</f>
        <v>0</v>
      </c>
      <c r="BJ271" s="16" t="s">
        <v>19</v>
      </c>
      <c r="BK271" s="136">
        <f>ROUND(I271*H271,2)</f>
        <v>34859.65</v>
      </c>
      <c r="BL271" s="16" t="s">
        <v>124</v>
      </c>
      <c r="BM271" s="16" t="s">
        <v>506</v>
      </c>
    </row>
    <row r="272" spans="2:65" s="1" customFormat="1" ht="22.5" customHeight="1" x14ac:dyDescent="0.25">
      <c r="B272" s="257"/>
      <c r="C272" s="259"/>
      <c r="D272" s="285" t="s">
        <v>125</v>
      </c>
      <c r="E272" s="259"/>
      <c r="F272" s="286" t="s">
        <v>207</v>
      </c>
      <c r="G272" s="259"/>
      <c r="H272" s="259"/>
      <c r="I272" s="313"/>
      <c r="J272" s="259"/>
      <c r="K272" s="259"/>
      <c r="L272" s="30"/>
      <c r="M272" s="58"/>
      <c r="N272" s="31"/>
      <c r="O272" s="31"/>
      <c r="P272" s="31"/>
      <c r="Q272" s="31"/>
      <c r="R272" s="31"/>
      <c r="S272" s="31"/>
      <c r="T272" s="59"/>
      <c r="AT272" s="16" t="s">
        <v>125</v>
      </c>
      <c r="AU272" s="16" t="s">
        <v>74</v>
      </c>
    </row>
    <row r="273" spans="2:65" s="1" customFormat="1" ht="22.5" customHeight="1" x14ac:dyDescent="0.25">
      <c r="B273" s="257"/>
      <c r="C273" s="278" t="s">
        <v>169</v>
      </c>
      <c r="D273" s="278" t="s">
        <v>121</v>
      </c>
      <c r="E273" s="279" t="s">
        <v>208</v>
      </c>
      <c r="F273" s="280" t="s">
        <v>209</v>
      </c>
      <c r="G273" s="281" t="s">
        <v>130</v>
      </c>
      <c r="H273" s="282">
        <v>10.696999999999999</v>
      </c>
      <c r="I273" s="253">
        <v>1250</v>
      </c>
      <c r="J273" s="284">
        <f>ROUND(I273*H273,2)</f>
        <v>13371.25</v>
      </c>
      <c r="K273" s="280" t="s">
        <v>123</v>
      </c>
      <c r="L273" s="30"/>
      <c r="M273" s="132" t="s">
        <v>3</v>
      </c>
      <c r="N273" s="133" t="s">
        <v>39</v>
      </c>
      <c r="O273" s="134">
        <v>0</v>
      </c>
      <c r="P273" s="134">
        <f>O273*H273</f>
        <v>0</v>
      </c>
      <c r="Q273" s="134">
        <v>0</v>
      </c>
      <c r="R273" s="134">
        <f>Q273*H273</f>
        <v>0</v>
      </c>
      <c r="S273" s="134">
        <v>0</v>
      </c>
      <c r="T273" s="135">
        <f>S273*H273</f>
        <v>0</v>
      </c>
      <c r="AR273" s="16" t="s">
        <v>124</v>
      </c>
      <c r="AT273" s="16" t="s">
        <v>121</v>
      </c>
      <c r="AU273" s="16" t="s">
        <v>74</v>
      </c>
      <c r="AY273" s="16" t="s">
        <v>119</v>
      </c>
      <c r="BE273" s="136">
        <f>IF(N273="základní",J273,0)</f>
        <v>13371.25</v>
      </c>
      <c r="BF273" s="136">
        <f>IF(N273="snížená",J273,0)</f>
        <v>0</v>
      </c>
      <c r="BG273" s="136">
        <f>IF(N273="zákl. přenesená",J273,0)</f>
        <v>0</v>
      </c>
      <c r="BH273" s="136">
        <f>IF(N273="sníž. přenesená",J273,0)</f>
        <v>0</v>
      </c>
      <c r="BI273" s="136">
        <f>IF(N273="nulová",J273,0)</f>
        <v>0</v>
      </c>
      <c r="BJ273" s="16" t="s">
        <v>19</v>
      </c>
      <c r="BK273" s="136">
        <f>ROUND(I273*H273,2)</f>
        <v>13371.25</v>
      </c>
      <c r="BL273" s="16" t="s">
        <v>124</v>
      </c>
      <c r="BM273" s="16" t="s">
        <v>210</v>
      </c>
    </row>
    <row r="274" spans="2:65" s="1" customFormat="1" ht="22.5" customHeight="1" x14ac:dyDescent="0.25">
      <c r="B274" s="257"/>
      <c r="C274" s="259"/>
      <c r="D274" s="289" t="s">
        <v>125</v>
      </c>
      <c r="E274" s="259"/>
      <c r="F274" s="252" t="s">
        <v>211</v>
      </c>
      <c r="G274" s="259"/>
      <c r="H274" s="259"/>
      <c r="I274" s="313"/>
      <c r="J274" s="259"/>
      <c r="K274" s="259"/>
      <c r="L274" s="30"/>
      <c r="M274" s="58"/>
      <c r="N274" s="31"/>
      <c r="O274" s="31"/>
      <c r="P274" s="31"/>
      <c r="Q274" s="31"/>
      <c r="R274" s="31"/>
      <c r="S274" s="31"/>
      <c r="T274" s="59"/>
      <c r="AT274" s="16" t="s">
        <v>125</v>
      </c>
      <c r="AU274" s="16" t="s">
        <v>74</v>
      </c>
    </row>
    <row r="275" spans="2:65" s="10" customFormat="1" ht="37.35" customHeight="1" x14ac:dyDescent="0.35">
      <c r="B275" s="270"/>
      <c r="C275" s="271"/>
      <c r="D275" s="272" t="s">
        <v>67</v>
      </c>
      <c r="E275" s="273" t="s">
        <v>212</v>
      </c>
      <c r="F275" s="273" t="s">
        <v>213</v>
      </c>
      <c r="G275" s="271"/>
      <c r="H275" s="271"/>
      <c r="I275" s="316"/>
      <c r="J275" s="274">
        <f>BK275</f>
        <v>528814.56000000006</v>
      </c>
      <c r="K275" s="271"/>
      <c r="L275" s="123"/>
      <c r="M275" s="125"/>
      <c r="N275" s="126"/>
      <c r="O275" s="126"/>
      <c r="P275" s="127">
        <f>P276+P286+P293+P302</f>
        <v>185.01246</v>
      </c>
      <c r="Q275" s="126"/>
      <c r="R275" s="127">
        <f>R276+R286+R293+R302</f>
        <v>1.14574887</v>
      </c>
      <c r="S275" s="126"/>
      <c r="T275" s="128">
        <f>T276+T286+T293+T302</f>
        <v>0.44303999999999993</v>
      </c>
      <c r="AR275" s="124" t="s">
        <v>74</v>
      </c>
      <c r="AT275" s="129" t="s">
        <v>67</v>
      </c>
      <c r="AU275" s="129" t="s">
        <v>68</v>
      </c>
      <c r="AY275" s="124" t="s">
        <v>119</v>
      </c>
      <c r="BK275" s="130">
        <f>BK276+BK286+BK293+BK302</f>
        <v>528814.56000000006</v>
      </c>
    </row>
    <row r="276" spans="2:65" s="10" customFormat="1" ht="19.899999999999999" customHeight="1" x14ac:dyDescent="0.3">
      <c r="B276" s="270"/>
      <c r="C276" s="271"/>
      <c r="D276" s="275" t="s">
        <v>67</v>
      </c>
      <c r="E276" s="276" t="s">
        <v>507</v>
      </c>
      <c r="F276" s="276" t="s">
        <v>508</v>
      </c>
      <c r="G276" s="271"/>
      <c r="H276" s="271"/>
      <c r="I276" s="316"/>
      <c r="J276" s="277">
        <f>BK276</f>
        <v>294530.76</v>
      </c>
      <c r="K276" s="271"/>
      <c r="L276" s="123"/>
      <c r="M276" s="125"/>
      <c r="N276" s="126"/>
      <c r="O276" s="126"/>
      <c r="P276" s="127">
        <f>SUM(P277:P285)</f>
        <v>112.40820000000001</v>
      </c>
      <c r="Q276" s="126"/>
      <c r="R276" s="127">
        <f>SUM(R277:R285)</f>
        <v>0.68338512000000007</v>
      </c>
      <c r="S276" s="126"/>
      <c r="T276" s="128">
        <f>SUM(T277:T285)</f>
        <v>0</v>
      </c>
      <c r="AR276" s="124" t="s">
        <v>74</v>
      </c>
      <c r="AT276" s="129" t="s">
        <v>67</v>
      </c>
      <c r="AU276" s="129" t="s">
        <v>19</v>
      </c>
      <c r="AY276" s="124" t="s">
        <v>119</v>
      </c>
      <c r="BK276" s="130">
        <f>SUM(BK277:BK285)</f>
        <v>294530.76</v>
      </c>
    </row>
    <row r="277" spans="2:65" s="1" customFormat="1" ht="22.5" customHeight="1" x14ac:dyDescent="0.25">
      <c r="B277" s="257"/>
      <c r="C277" s="278" t="s">
        <v>170</v>
      </c>
      <c r="D277" s="278" t="s">
        <v>121</v>
      </c>
      <c r="E277" s="279" t="s">
        <v>509</v>
      </c>
      <c r="F277" s="280" t="s">
        <v>510</v>
      </c>
      <c r="G277" s="281" t="s">
        <v>139</v>
      </c>
      <c r="H277" s="282">
        <v>354.6</v>
      </c>
      <c r="I277" s="253">
        <v>290</v>
      </c>
      <c r="J277" s="284">
        <f>ROUND(I277*H277,2)</f>
        <v>102834</v>
      </c>
      <c r="K277" s="280" t="s">
        <v>3</v>
      </c>
      <c r="L277" s="30"/>
      <c r="M277" s="132" t="s">
        <v>3</v>
      </c>
      <c r="N277" s="133" t="s">
        <v>39</v>
      </c>
      <c r="O277" s="134">
        <v>0.317</v>
      </c>
      <c r="P277" s="134">
        <f>O277*H277</f>
        <v>112.40820000000001</v>
      </c>
      <c r="Q277" s="134">
        <v>3.0000000000000001E-5</v>
      </c>
      <c r="R277" s="134">
        <f>Q277*H277</f>
        <v>1.0638000000000002E-2</v>
      </c>
      <c r="S277" s="134">
        <v>0</v>
      </c>
      <c r="T277" s="135">
        <f>S277*H277</f>
        <v>0</v>
      </c>
      <c r="AR277" s="16" t="s">
        <v>145</v>
      </c>
      <c r="AT277" s="16" t="s">
        <v>121</v>
      </c>
      <c r="AU277" s="16" t="s">
        <v>74</v>
      </c>
      <c r="AY277" s="16" t="s">
        <v>119</v>
      </c>
      <c r="BE277" s="136">
        <f>IF(N277="základní",J277,0)</f>
        <v>102834</v>
      </c>
      <c r="BF277" s="136">
        <f>IF(N277="snížená",J277,0)</f>
        <v>0</v>
      </c>
      <c r="BG277" s="136">
        <f>IF(N277="zákl. přenesená",J277,0)</f>
        <v>0</v>
      </c>
      <c r="BH277" s="136">
        <f>IF(N277="sníž. přenesená",J277,0)</f>
        <v>0</v>
      </c>
      <c r="BI277" s="136">
        <f>IF(N277="nulová",J277,0)</f>
        <v>0</v>
      </c>
      <c r="BJ277" s="16" t="s">
        <v>19</v>
      </c>
      <c r="BK277" s="136">
        <f>ROUND(I277*H277,2)</f>
        <v>102834</v>
      </c>
      <c r="BL277" s="16" t="s">
        <v>145</v>
      </c>
      <c r="BM277" s="16" t="s">
        <v>511</v>
      </c>
    </row>
    <row r="278" spans="2:65" s="1" customFormat="1" ht="22.5" customHeight="1" x14ac:dyDescent="0.25">
      <c r="B278" s="257"/>
      <c r="C278" s="259"/>
      <c r="D278" s="289" t="s">
        <v>125</v>
      </c>
      <c r="E278" s="259"/>
      <c r="F278" s="252" t="s">
        <v>512</v>
      </c>
      <c r="G278" s="259"/>
      <c r="H278" s="259"/>
      <c r="I278" s="313"/>
      <c r="J278" s="259"/>
      <c r="K278" s="259"/>
      <c r="L278" s="30"/>
      <c r="M278" s="58"/>
      <c r="N278" s="31"/>
      <c r="O278" s="31"/>
      <c r="P278" s="31"/>
      <c r="Q278" s="31"/>
      <c r="R278" s="31"/>
      <c r="S278" s="31"/>
      <c r="T278" s="59"/>
      <c r="AT278" s="16" t="s">
        <v>125</v>
      </c>
      <c r="AU278" s="16" t="s">
        <v>74</v>
      </c>
    </row>
    <row r="279" spans="2:65" s="1" customFormat="1" ht="30" customHeight="1" x14ac:dyDescent="0.25">
      <c r="B279" s="257"/>
      <c r="C279" s="259"/>
      <c r="D279" s="289" t="s">
        <v>131</v>
      </c>
      <c r="E279" s="259"/>
      <c r="F279" s="250" t="s">
        <v>513</v>
      </c>
      <c r="G279" s="259"/>
      <c r="H279" s="259"/>
      <c r="I279" s="313"/>
      <c r="J279" s="259"/>
      <c r="K279" s="259"/>
      <c r="L279" s="30"/>
      <c r="M279" s="58"/>
      <c r="N279" s="31"/>
      <c r="O279" s="31"/>
      <c r="P279" s="31"/>
      <c r="Q279" s="31"/>
      <c r="R279" s="31"/>
      <c r="S279" s="31"/>
      <c r="T279" s="59"/>
      <c r="AT279" s="16" t="s">
        <v>131</v>
      </c>
      <c r="AU279" s="16" t="s">
        <v>74</v>
      </c>
    </row>
    <row r="280" spans="2:65" s="11" customFormat="1" ht="22.5" customHeight="1" x14ac:dyDescent="0.25">
      <c r="B280" s="287"/>
      <c r="C280" s="288"/>
      <c r="D280" s="289" t="s">
        <v>129</v>
      </c>
      <c r="E280" s="290" t="s">
        <v>3</v>
      </c>
      <c r="F280" s="291" t="s">
        <v>514</v>
      </c>
      <c r="G280" s="288"/>
      <c r="H280" s="292">
        <v>122.4</v>
      </c>
      <c r="I280" s="314"/>
      <c r="J280" s="288"/>
      <c r="K280" s="288"/>
      <c r="L280" s="137"/>
      <c r="M280" s="138"/>
      <c r="N280" s="139"/>
      <c r="O280" s="139"/>
      <c r="P280" s="139"/>
      <c r="Q280" s="139"/>
      <c r="R280" s="139"/>
      <c r="S280" s="139"/>
      <c r="T280" s="140"/>
      <c r="AT280" s="141" t="s">
        <v>129</v>
      </c>
      <c r="AU280" s="141" t="s">
        <v>74</v>
      </c>
      <c r="AV280" s="11" t="s">
        <v>74</v>
      </c>
      <c r="AW280" s="11" t="s">
        <v>32</v>
      </c>
      <c r="AX280" s="11" t="s">
        <v>68</v>
      </c>
      <c r="AY280" s="141" t="s">
        <v>119</v>
      </c>
    </row>
    <row r="281" spans="2:65" s="11" customFormat="1" ht="22.5" customHeight="1" x14ac:dyDescent="0.25">
      <c r="B281" s="287"/>
      <c r="C281" s="288"/>
      <c r="D281" s="289" t="s">
        <v>129</v>
      </c>
      <c r="E281" s="290" t="s">
        <v>3</v>
      </c>
      <c r="F281" s="291" t="s">
        <v>515</v>
      </c>
      <c r="G281" s="288"/>
      <c r="H281" s="292">
        <v>232.2</v>
      </c>
      <c r="I281" s="314"/>
      <c r="J281" s="288"/>
      <c r="K281" s="288"/>
      <c r="L281" s="137"/>
      <c r="M281" s="138"/>
      <c r="N281" s="139"/>
      <c r="O281" s="139"/>
      <c r="P281" s="139"/>
      <c r="Q281" s="139"/>
      <c r="R281" s="139"/>
      <c r="S281" s="139"/>
      <c r="T281" s="140"/>
      <c r="AT281" s="141" t="s">
        <v>129</v>
      </c>
      <c r="AU281" s="141" t="s">
        <v>74</v>
      </c>
      <c r="AV281" s="11" t="s">
        <v>74</v>
      </c>
      <c r="AW281" s="11" t="s">
        <v>32</v>
      </c>
      <c r="AX281" s="11" t="s">
        <v>68</v>
      </c>
      <c r="AY281" s="141" t="s">
        <v>119</v>
      </c>
    </row>
    <row r="282" spans="2:65" s="12" customFormat="1" ht="22.5" customHeight="1" x14ac:dyDescent="0.25">
      <c r="B282" s="293"/>
      <c r="C282" s="294"/>
      <c r="D282" s="285" t="s">
        <v>129</v>
      </c>
      <c r="E282" s="295" t="s">
        <v>3</v>
      </c>
      <c r="F282" s="296" t="s">
        <v>137</v>
      </c>
      <c r="G282" s="294"/>
      <c r="H282" s="297">
        <v>354.6</v>
      </c>
      <c r="I282" s="315"/>
      <c r="J282" s="294"/>
      <c r="K282" s="294"/>
      <c r="L282" s="142"/>
      <c r="M282" s="143"/>
      <c r="N282" s="144"/>
      <c r="O282" s="144"/>
      <c r="P282" s="144"/>
      <c r="Q282" s="144"/>
      <c r="R282" s="144"/>
      <c r="S282" s="144"/>
      <c r="T282" s="145"/>
      <c r="AT282" s="146" t="s">
        <v>129</v>
      </c>
      <c r="AU282" s="146" t="s">
        <v>74</v>
      </c>
      <c r="AV282" s="12" t="s">
        <v>124</v>
      </c>
      <c r="AW282" s="12" t="s">
        <v>32</v>
      </c>
      <c r="AX282" s="12" t="s">
        <v>19</v>
      </c>
      <c r="AY282" s="146" t="s">
        <v>119</v>
      </c>
    </row>
    <row r="283" spans="2:65" s="1" customFormat="1" ht="22.5" customHeight="1" x14ac:dyDescent="0.25">
      <c r="B283" s="257"/>
      <c r="C283" s="305" t="s">
        <v>171</v>
      </c>
      <c r="D283" s="305" t="s">
        <v>144</v>
      </c>
      <c r="E283" s="306" t="s">
        <v>516</v>
      </c>
      <c r="F283" s="251" t="s">
        <v>775</v>
      </c>
      <c r="G283" s="307" t="s">
        <v>139</v>
      </c>
      <c r="H283" s="308">
        <v>361.69200000000001</v>
      </c>
      <c r="I283" s="254">
        <v>530</v>
      </c>
      <c r="J283" s="310">
        <f>ROUND(I283*H283,2)</f>
        <v>191696.76</v>
      </c>
      <c r="K283" s="251" t="s">
        <v>123</v>
      </c>
      <c r="L283" s="147"/>
      <c r="M283" s="148" t="s">
        <v>3</v>
      </c>
      <c r="N283" s="149" t="s">
        <v>39</v>
      </c>
      <c r="O283" s="134">
        <v>0</v>
      </c>
      <c r="P283" s="134">
        <f>O283*H283</f>
        <v>0</v>
      </c>
      <c r="Q283" s="134">
        <v>1.8600000000000001E-3</v>
      </c>
      <c r="R283" s="134">
        <f>Q283*H283</f>
        <v>0.67274712000000003</v>
      </c>
      <c r="S283" s="134">
        <v>0</v>
      </c>
      <c r="T283" s="135">
        <f>S283*H283</f>
        <v>0</v>
      </c>
      <c r="AR283" s="16" t="s">
        <v>162</v>
      </c>
      <c r="AT283" s="16" t="s">
        <v>144</v>
      </c>
      <c r="AU283" s="16" t="s">
        <v>74</v>
      </c>
      <c r="AY283" s="16" t="s">
        <v>119</v>
      </c>
      <c r="BE283" s="136">
        <f>IF(N283="základní",J283,0)</f>
        <v>191696.76</v>
      </c>
      <c r="BF283" s="136">
        <f>IF(N283="snížená",J283,0)</f>
        <v>0</v>
      </c>
      <c r="BG283" s="136">
        <f>IF(N283="zákl. přenesená",J283,0)</f>
        <v>0</v>
      </c>
      <c r="BH283" s="136">
        <f>IF(N283="sníž. přenesená",J283,0)</f>
        <v>0</v>
      </c>
      <c r="BI283" s="136">
        <f>IF(N283="nulová",J283,0)</f>
        <v>0</v>
      </c>
      <c r="BJ283" s="16" t="s">
        <v>19</v>
      </c>
      <c r="BK283" s="136">
        <f>ROUND(I283*H283,2)</f>
        <v>191696.76</v>
      </c>
      <c r="BL283" s="16" t="s">
        <v>145</v>
      </c>
      <c r="BM283" s="16" t="s">
        <v>517</v>
      </c>
    </row>
    <row r="284" spans="2:65" s="1" customFormat="1" ht="30" customHeight="1" x14ac:dyDescent="0.25">
      <c r="B284" s="257"/>
      <c r="C284" s="259"/>
      <c r="D284" s="289" t="s">
        <v>125</v>
      </c>
      <c r="E284" s="259"/>
      <c r="F284" s="252" t="s">
        <v>776</v>
      </c>
      <c r="G284" s="259"/>
      <c r="H284" s="259"/>
      <c r="I284" s="313"/>
      <c r="J284" s="259"/>
      <c r="K284" s="259"/>
      <c r="L284" s="30"/>
      <c r="M284" s="58"/>
      <c r="N284" s="31"/>
      <c r="O284" s="31"/>
      <c r="P284" s="31"/>
      <c r="Q284" s="31"/>
      <c r="R284" s="31"/>
      <c r="S284" s="31"/>
      <c r="T284" s="59"/>
      <c r="AT284" s="16" t="s">
        <v>125</v>
      </c>
      <c r="AU284" s="16" t="s">
        <v>74</v>
      </c>
    </row>
    <row r="285" spans="2:65" s="11" customFormat="1" ht="22.5" customHeight="1" x14ac:dyDescent="0.25">
      <c r="B285" s="287"/>
      <c r="C285" s="288"/>
      <c r="D285" s="289" t="s">
        <v>129</v>
      </c>
      <c r="E285" s="288"/>
      <c r="F285" s="291" t="s">
        <v>518</v>
      </c>
      <c r="G285" s="288"/>
      <c r="H285" s="292">
        <v>361.69200000000001</v>
      </c>
      <c r="I285" s="314"/>
      <c r="J285" s="288"/>
      <c r="K285" s="288"/>
      <c r="L285" s="137"/>
      <c r="M285" s="138"/>
      <c r="N285" s="139"/>
      <c r="O285" s="139"/>
      <c r="P285" s="139"/>
      <c r="Q285" s="139"/>
      <c r="R285" s="139"/>
      <c r="S285" s="139"/>
      <c r="T285" s="140"/>
      <c r="AT285" s="141" t="s">
        <v>129</v>
      </c>
      <c r="AU285" s="141" t="s">
        <v>74</v>
      </c>
      <c r="AV285" s="11" t="s">
        <v>74</v>
      </c>
      <c r="AW285" s="11" t="s">
        <v>4</v>
      </c>
      <c r="AX285" s="11" t="s">
        <v>19</v>
      </c>
      <c r="AY285" s="141" t="s">
        <v>119</v>
      </c>
    </row>
    <row r="286" spans="2:65" s="10" customFormat="1" ht="29.85" customHeight="1" x14ac:dyDescent="0.3">
      <c r="B286" s="270"/>
      <c r="C286" s="271"/>
      <c r="D286" s="275" t="s">
        <v>67</v>
      </c>
      <c r="E286" s="276" t="s">
        <v>215</v>
      </c>
      <c r="F286" s="276" t="s">
        <v>216</v>
      </c>
      <c r="G286" s="271"/>
      <c r="H286" s="271"/>
      <c r="I286" s="316"/>
      <c r="J286" s="277">
        <f>BK286</f>
        <v>4608.8</v>
      </c>
      <c r="K286" s="271"/>
      <c r="L286" s="123"/>
      <c r="M286" s="125"/>
      <c r="N286" s="126"/>
      <c r="O286" s="126"/>
      <c r="P286" s="127">
        <f>SUM(P287:P292)</f>
        <v>4.2137599999999997</v>
      </c>
      <c r="Q286" s="126"/>
      <c r="R286" s="127">
        <f>SUM(R287:R292)</f>
        <v>0</v>
      </c>
      <c r="S286" s="126"/>
      <c r="T286" s="128">
        <f>SUM(T287:T292)</f>
        <v>0.39503999999999995</v>
      </c>
      <c r="AR286" s="124" t="s">
        <v>74</v>
      </c>
      <c r="AT286" s="129" t="s">
        <v>67</v>
      </c>
      <c r="AU286" s="129" t="s">
        <v>19</v>
      </c>
      <c r="AY286" s="124" t="s">
        <v>119</v>
      </c>
      <c r="BK286" s="130">
        <f>SUM(BK287:BK292)</f>
        <v>4608.8</v>
      </c>
    </row>
    <row r="287" spans="2:65" s="1" customFormat="1" ht="22.5" customHeight="1" x14ac:dyDescent="0.25">
      <c r="B287" s="257"/>
      <c r="C287" s="278" t="s">
        <v>172</v>
      </c>
      <c r="D287" s="278" t="s">
        <v>121</v>
      </c>
      <c r="E287" s="279" t="s">
        <v>519</v>
      </c>
      <c r="F287" s="280" t="s">
        <v>520</v>
      </c>
      <c r="G287" s="281" t="s">
        <v>139</v>
      </c>
      <c r="H287" s="282">
        <v>26.335999999999999</v>
      </c>
      <c r="I287" s="253">
        <v>175</v>
      </c>
      <c r="J287" s="284">
        <f>ROUND(I287*H287,2)</f>
        <v>4608.8</v>
      </c>
      <c r="K287" s="280" t="s">
        <v>123</v>
      </c>
      <c r="L287" s="30"/>
      <c r="M287" s="132" t="s">
        <v>3</v>
      </c>
      <c r="N287" s="133" t="s">
        <v>39</v>
      </c>
      <c r="O287" s="134">
        <v>0.16</v>
      </c>
      <c r="P287" s="134">
        <f>O287*H287</f>
        <v>4.2137599999999997</v>
      </c>
      <c r="Q287" s="134">
        <v>0</v>
      </c>
      <c r="R287" s="134">
        <f>Q287*H287</f>
        <v>0</v>
      </c>
      <c r="S287" s="134">
        <v>1.4999999999999999E-2</v>
      </c>
      <c r="T287" s="135">
        <f>S287*H287</f>
        <v>0.39503999999999995</v>
      </c>
      <c r="AR287" s="16" t="s">
        <v>145</v>
      </c>
      <c r="AT287" s="16" t="s">
        <v>121</v>
      </c>
      <c r="AU287" s="16" t="s">
        <v>74</v>
      </c>
      <c r="AY287" s="16" t="s">
        <v>119</v>
      </c>
      <c r="BE287" s="136">
        <f>IF(N287="základní",J287,0)</f>
        <v>4608.8</v>
      </c>
      <c r="BF287" s="136">
        <f>IF(N287="snížená",J287,0)</f>
        <v>0</v>
      </c>
      <c r="BG287" s="136">
        <f>IF(N287="zákl. přenesená",J287,0)</f>
        <v>0</v>
      </c>
      <c r="BH287" s="136">
        <f>IF(N287="sníž. přenesená",J287,0)</f>
        <v>0</v>
      </c>
      <c r="BI287" s="136">
        <f>IF(N287="nulová",J287,0)</f>
        <v>0</v>
      </c>
      <c r="BJ287" s="16" t="s">
        <v>19</v>
      </c>
      <c r="BK287" s="136">
        <f>ROUND(I287*H287,2)</f>
        <v>4608.8</v>
      </c>
      <c r="BL287" s="16" t="s">
        <v>145</v>
      </c>
      <c r="BM287" s="16" t="s">
        <v>521</v>
      </c>
    </row>
    <row r="288" spans="2:65" s="1" customFormat="1" ht="30" customHeight="1" x14ac:dyDescent="0.25">
      <c r="B288" s="257"/>
      <c r="C288" s="259"/>
      <c r="D288" s="289" t="s">
        <v>125</v>
      </c>
      <c r="E288" s="259"/>
      <c r="F288" s="252" t="s">
        <v>522</v>
      </c>
      <c r="G288" s="259"/>
      <c r="H288" s="259"/>
      <c r="I288" s="313"/>
      <c r="J288" s="259"/>
      <c r="K288" s="259"/>
      <c r="L288" s="30"/>
      <c r="M288" s="58"/>
      <c r="N288" s="31"/>
      <c r="O288" s="31"/>
      <c r="P288" s="31"/>
      <c r="Q288" s="31"/>
      <c r="R288" s="31"/>
      <c r="S288" s="31"/>
      <c r="T288" s="59"/>
      <c r="AT288" s="16" t="s">
        <v>125</v>
      </c>
      <c r="AU288" s="16" t="s">
        <v>74</v>
      </c>
    </row>
    <row r="289" spans="2:65" s="1" customFormat="1" ht="30" customHeight="1" x14ac:dyDescent="0.25">
      <c r="B289" s="257"/>
      <c r="C289" s="259"/>
      <c r="D289" s="289" t="s">
        <v>131</v>
      </c>
      <c r="E289" s="259"/>
      <c r="F289" s="250" t="s">
        <v>523</v>
      </c>
      <c r="G289" s="259"/>
      <c r="H289" s="259"/>
      <c r="I289" s="313"/>
      <c r="J289" s="259"/>
      <c r="K289" s="259"/>
      <c r="L289" s="30"/>
      <c r="M289" s="58"/>
      <c r="N289" s="31"/>
      <c r="O289" s="31"/>
      <c r="P289" s="31"/>
      <c r="Q289" s="31"/>
      <c r="R289" s="31"/>
      <c r="S289" s="31"/>
      <c r="T289" s="59"/>
      <c r="AT289" s="16" t="s">
        <v>131</v>
      </c>
      <c r="AU289" s="16" t="s">
        <v>74</v>
      </c>
    </row>
    <row r="290" spans="2:65" s="11" customFormat="1" ht="22.5" customHeight="1" x14ac:dyDescent="0.25">
      <c r="B290" s="287"/>
      <c r="C290" s="288"/>
      <c r="D290" s="289" t="s">
        <v>129</v>
      </c>
      <c r="E290" s="290" t="s">
        <v>3</v>
      </c>
      <c r="F290" s="291" t="s">
        <v>524</v>
      </c>
      <c r="G290" s="288"/>
      <c r="H290" s="292">
        <v>14.076000000000001</v>
      </c>
      <c r="I290" s="314"/>
      <c r="J290" s="288"/>
      <c r="K290" s="288"/>
      <c r="L290" s="137"/>
      <c r="M290" s="138"/>
      <c r="N290" s="139"/>
      <c r="O290" s="139"/>
      <c r="P290" s="139"/>
      <c r="Q290" s="139"/>
      <c r="R290" s="139"/>
      <c r="S290" s="139"/>
      <c r="T290" s="140"/>
      <c r="AT290" s="141" t="s">
        <v>129</v>
      </c>
      <c r="AU290" s="141" t="s">
        <v>74</v>
      </c>
      <c r="AV290" s="11" t="s">
        <v>74</v>
      </c>
      <c r="AW290" s="11" t="s">
        <v>32</v>
      </c>
      <c r="AX290" s="11" t="s">
        <v>68</v>
      </c>
      <c r="AY290" s="141" t="s">
        <v>119</v>
      </c>
    </row>
    <row r="291" spans="2:65" s="11" customFormat="1" ht="22.5" customHeight="1" x14ac:dyDescent="0.25">
      <c r="B291" s="287"/>
      <c r="C291" s="288"/>
      <c r="D291" s="289" t="s">
        <v>129</v>
      </c>
      <c r="E291" s="290" t="s">
        <v>3</v>
      </c>
      <c r="F291" s="291" t="s">
        <v>525</v>
      </c>
      <c r="G291" s="288"/>
      <c r="H291" s="292">
        <v>12.26</v>
      </c>
      <c r="I291" s="314"/>
      <c r="J291" s="288"/>
      <c r="K291" s="288"/>
      <c r="L291" s="137"/>
      <c r="M291" s="138"/>
      <c r="N291" s="139"/>
      <c r="O291" s="139"/>
      <c r="P291" s="139"/>
      <c r="Q291" s="139"/>
      <c r="R291" s="139"/>
      <c r="S291" s="139"/>
      <c r="T291" s="140"/>
      <c r="AT291" s="141" t="s">
        <v>129</v>
      </c>
      <c r="AU291" s="141" t="s">
        <v>74</v>
      </c>
      <c r="AV291" s="11" t="s">
        <v>74</v>
      </c>
      <c r="AW291" s="11" t="s">
        <v>32</v>
      </c>
      <c r="AX291" s="11" t="s">
        <v>68</v>
      </c>
      <c r="AY291" s="141" t="s">
        <v>119</v>
      </c>
    </row>
    <row r="292" spans="2:65" s="12" customFormat="1" ht="22.5" customHeight="1" x14ac:dyDescent="0.25">
      <c r="B292" s="293"/>
      <c r="C292" s="294"/>
      <c r="D292" s="289" t="s">
        <v>129</v>
      </c>
      <c r="E292" s="301" t="s">
        <v>3</v>
      </c>
      <c r="F292" s="302" t="s">
        <v>137</v>
      </c>
      <c r="G292" s="294"/>
      <c r="H292" s="303">
        <v>26.335999999999999</v>
      </c>
      <c r="I292" s="315"/>
      <c r="J292" s="294"/>
      <c r="K292" s="294"/>
      <c r="L292" s="142"/>
      <c r="M292" s="143"/>
      <c r="N292" s="144"/>
      <c r="O292" s="144"/>
      <c r="P292" s="144"/>
      <c r="Q292" s="144"/>
      <c r="R292" s="144"/>
      <c r="S292" s="144"/>
      <c r="T292" s="145"/>
      <c r="AT292" s="146" t="s">
        <v>129</v>
      </c>
      <c r="AU292" s="146" t="s">
        <v>74</v>
      </c>
      <c r="AV292" s="12" t="s">
        <v>124</v>
      </c>
      <c r="AW292" s="12" t="s">
        <v>32</v>
      </c>
      <c r="AX292" s="12" t="s">
        <v>19</v>
      </c>
      <c r="AY292" s="146" t="s">
        <v>119</v>
      </c>
    </row>
    <row r="293" spans="2:65" s="10" customFormat="1" ht="29.85" customHeight="1" x14ac:dyDescent="0.3">
      <c r="B293" s="270"/>
      <c r="C293" s="271"/>
      <c r="D293" s="275" t="s">
        <v>67</v>
      </c>
      <c r="E293" s="276" t="s">
        <v>217</v>
      </c>
      <c r="F293" s="276" t="s">
        <v>218</v>
      </c>
      <c r="G293" s="271"/>
      <c r="H293" s="271"/>
      <c r="I293" s="316"/>
      <c r="J293" s="277">
        <f>BK293</f>
        <v>79600</v>
      </c>
      <c r="K293" s="271"/>
      <c r="L293" s="123"/>
      <c r="M293" s="125"/>
      <c r="N293" s="126"/>
      <c r="O293" s="126"/>
      <c r="P293" s="127">
        <f>SUM(P294:P301)</f>
        <v>49.036000000000001</v>
      </c>
      <c r="Q293" s="126"/>
      <c r="R293" s="127">
        <f>SUM(R294:R301)</f>
        <v>2.0160000000000001E-2</v>
      </c>
      <c r="S293" s="126"/>
      <c r="T293" s="128">
        <f>SUM(T294:T301)</f>
        <v>4.8000000000000001E-2</v>
      </c>
      <c r="AR293" s="124" t="s">
        <v>74</v>
      </c>
      <c r="AT293" s="129" t="s">
        <v>67</v>
      </c>
      <c r="AU293" s="129" t="s">
        <v>19</v>
      </c>
      <c r="AY293" s="124" t="s">
        <v>119</v>
      </c>
      <c r="BK293" s="130">
        <f>SUM(BK294:BK301)</f>
        <v>79600</v>
      </c>
    </row>
    <row r="294" spans="2:65" s="1" customFormat="1" ht="22.5" customHeight="1" x14ac:dyDescent="0.25">
      <c r="B294" s="257"/>
      <c r="C294" s="278" t="s">
        <v>173</v>
      </c>
      <c r="D294" s="278" t="s">
        <v>121</v>
      </c>
      <c r="E294" s="279" t="s">
        <v>343</v>
      </c>
      <c r="F294" s="280" t="s">
        <v>344</v>
      </c>
      <c r="G294" s="281" t="s">
        <v>156</v>
      </c>
      <c r="H294" s="282">
        <v>2</v>
      </c>
      <c r="I294" s="253">
        <v>1000</v>
      </c>
      <c r="J294" s="284">
        <f>ROUND(I294*H294,2)</f>
        <v>2000</v>
      </c>
      <c r="K294" s="280" t="s">
        <v>123</v>
      </c>
      <c r="L294" s="30"/>
      <c r="M294" s="132" t="s">
        <v>3</v>
      </c>
      <c r="N294" s="133" t="s">
        <v>39</v>
      </c>
      <c r="O294" s="134">
        <v>1.548</v>
      </c>
      <c r="P294" s="134">
        <f>O294*H294</f>
        <v>3.0960000000000001</v>
      </c>
      <c r="Q294" s="134">
        <v>0</v>
      </c>
      <c r="R294" s="134">
        <f>Q294*H294</f>
        <v>0</v>
      </c>
      <c r="S294" s="134">
        <v>2.4E-2</v>
      </c>
      <c r="T294" s="135">
        <f>S294*H294</f>
        <v>4.8000000000000001E-2</v>
      </c>
      <c r="AR294" s="16" t="s">
        <v>145</v>
      </c>
      <c r="AT294" s="16" t="s">
        <v>121</v>
      </c>
      <c r="AU294" s="16" t="s">
        <v>74</v>
      </c>
      <c r="AY294" s="16" t="s">
        <v>119</v>
      </c>
      <c r="BE294" s="136">
        <f>IF(N294="základní",J294,0)</f>
        <v>2000</v>
      </c>
      <c r="BF294" s="136">
        <f>IF(N294="snížená",J294,0)</f>
        <v>0</v>
      </c>
      <c r="BG294" s="136">
        <f>IF(N294="zákl. přenesená",J294,0)</f>
        <v>0</v>
      </c>
      <c r="BH294" s="136">
        <f>IF(N294="sníž. přenesená",J294,0)</f>
        <v>0</v>
      </c>
      <c r="BI294" s="136">
        <f>IF(N294="nulová",J294,0)</f>
        <v>0</v>
      </c>
      <c r="BJ294" s="16" t="s">
        <v>19</v>
      </c>
      <c r="BK294" s="136">
        <f>ROUND(I294*H294,2)</f>
        <v>2000</v>
      </c>
      <c r="BL294" s="16" t="s">
        <v>145</v>
      </c>
      <c r="BM294" s="16" t="s">
        <v>345</v>
      </c>
    </row>
    <row r="295" spans="2:65" s="1" customFormat="1" ht="22.5" customHeight="1" x14ac:dyDescent="0.25">
      <c r="B295" s="257"/>
      <c r="C295" s="259"/>
      <c r="D295" s="285" t="s">
        <v>125</v>
      </c>
      <c r="E295" s="259"/>
      <c r="F295" s="286" t="s">
        <v>346</v>
      </c>
      <c r="G295" s="259"/>
      <c r="H295" s="259"/>
      <c r="I295" s="313"/>
      <c r="J295" s="259"/>
      <c r="K295" s="259"/>
      <c r="L295" s="30"/>
      <c r="M295" s="58"/>
      <c r="N295" s="31"/>
      <c r="O295" s="31"/>
      <c r="P295" s="31"/>
      <c r="Q295" s="31"/>
      <c r="R295" s="31"/>
      <c r="S295" s="31"/>
      <c r="T295" s="59"/>
      <c r="AT295" s="16" t="s">
        <v>125</v>
      </c>
      <c r="AU295" s="16" t="s">
        <v>74</v>
      </c>
    </row>
    <row r="296" spans="2:65" s="1" customFormat="1" ht="22.5" customHeight="1" x14ac:dyDescent="0.25">
      <c r="B296" s="257"/>
      <c r="C296" s="278" t="s">
        <v>174</v>
      </c>
      <c r="D296" s="278" t="s">
        <v>121</v>
      </c>
      <c r="E296" s="279" t="s">
        <v>347</v>
      </c>
      <c r="F296" s="280" t="s">
        <v>348</v>
      </c>
      <c r="G296" s="281" t="s">
        <v>156</v>
      </c>
      <c r="H296" s="282">
        <v>4</v>
      </c>
      <c r="I296" s="253">
        <v>500</v>
      </c>
      <c r="J296" s="284">
        <f>ROUND(I296*H296,2)</f>
        <v>2000</v>
      </c>
      <c r="K296" s="280" t="s">
        <v>123</v>
      </c>
      <c r="L296" s="30"/>
      <c r="M296" s="132" t="s">
        <v>3</v>
      </c>
      <c r="N296" s="133" t="s">
        <v>39</v>
      </c>
      <c r="O296" s="134">
        <v>0.22900000000000001</v>
      </c>
      <c r="P296" s="134">
        <f>O296*H296</f>
        <v>0.91600000000000004</v>
      </c>
      <c r="Q296" s="134">
        <v>0</v>
      </c>
      <c r="R296" s="134">
        <f>Q296*H296</f>
        <v>0</v>
      </c>
      <c r="S296" s="134">
        <v>0</v>
      </c>
      <c r="T296" s="135">
        <f>S296*H296</f>
        <v>0</v>
      </c>
      <c r="AR296" s="16" t="s">
        <v>145</v>
      </c>
      <c r="AT296" s="16" t="s">
        <v>121</v>
      </c>
      <c r="AU296" s="16" t="s">
        <v>74</v>
      </c>
      <c r="AY296" s="16" t="s">
        <v>119</v>
      </c>
      <c r="BE296" s="136">
        <f>IF(N296="základní",J296,0)</f>
        <v>2000</v>
      </c>
      <c r="BF296" s="136">
        <f>IF(N296="snížená",J296,0)</f>
        <v>0</v>
      </c>
      <c r="BG296" s="136">
        <f>IF(N296="zákl. přenesená",J296,0)</f>
        <v>0</v>
      </c>
      <c r="BH296" s="136">
        <f>IF(N296="sníž. přenesená",J296,0)</f>
        <v>0</v>
      </c>
      <c r="BI296" s="136">
        <f>IF(N296="nulová",J296,0)</f>
        <v>0</v>
      </c>
      <c r="BJ296" s="16" t="s">
        <v>19</v>
      </c>
      <c r="BK296" s="136">
        <f>ROUND(I296*H296,2)</f>
        <v>2000</v>
      </c>
      <c r="BL296" s="16" t="s">
        <v>145</v>
      </c>
      <c r="BM296" s="16" t="s">
        <v>349</v>
      </c>
    </row>
    <row r="297" spans="2:65" s="1" customFormat="1" ht="30" customHeight="1" x14ac:dyDescent="0.25">
      <c r="B297" s="257"/>
      <c r="C297" s="259"/>
      <c r="D297" s="285" t="s">
        <v>125</v>
      </c>
      <c r="E297" s="259"/>
      <c r="F297" s="286" t="s">
        <v>350</v>
      </c>
      <c r="G297" s="259"/>
      <c r="H297" s="259"/>
      <c r="I297" s="313"/>
      <c r="J297" s="259"/>
      <c r="K297" s="259"/>
      <c r="L297" s="30"/>
      <c r="M297" s="58"/>
      <c r="N297" s="31"/>
      <c r="O297" s="31"/>
      <c r="P297" s="31"/>
      <c r="Q297" s="31"/>
      <c r="R297" s="31"/>
      <c r="S297" s="31"/>
      <c r="T297" s="59"/>
      <c r="AT297" s="16" t="s">
        <v>125</v>
      </c>
      <c r="AU297" s="16" t="s">
        <v>74</v>
      </c>
    </row>
    <row r="298" spans="2:65" s="1" customFormat="1" ht="22.5" customHeight="1" x14ac:dyDescent="0.25">
      <c r="B298" s="257"/>
      <c r="C298" s="278" t="s">
        <v>175</v>
      </c>
      <c r="D298" s="278" t="s">
        <v>121</v>
      </c>
      <c r="E298" s="279" t="s">
        <v>526</v>
      </c>
      <c r="F298" s="280" t="s">
        <v>527</v>
      </c>
      <c r="G298" s="281" t="s">
        <v>188</v>
      </c>
      <c r="H298" s="282">
        <v>336</v>
      </c>
      <c r="I298" s="253">
        <v>225</v>
      </c>
      <c r="J298" s="284">
        <f>ROUND(I298*H298,2)</f>
        <v>75600</v>
      </c>
      <c r="K298" s="280" t="s">
        <v>123</v>
      </c>
      <c r="L298" s="30"/>
      <c r="M298" s="132" t="s">
        <v>3</v>
      </c>
      <c r="N298" s="133" t="s">
        <v>39</v>
      </c>
      <c r="O298" s="134">
        <v>0.13400000000000001</v>
      </c>
      <c r="P298" s="134">
        <f>O298*H298</f>
        <v>45.024000000000001</v>
      </c>
      <c r="Q298" s="134">
        <v>6.0000000000000002E-5</v>
      </c>
      <c r="R298" s="134">
        <f>Q298*H298</f>
        <v>2.0160000000000001E-2</v>
      </c>
      <c r="S298" s="134">
        <v>0</v>
      </c>
      <c r="T298" s="135">
        <f>S298*H298</f>
        <v>0</v>
      </c>
      <c r="AR298" s="16" t="s">
        <v>145</v>
      </c>
      <c r="AT298" s="16" t="s">
        <v>121</v>
      </c>
      <c r="AU298" s="16" t="s">
        <v>74</v>
      </c>
      <c r="AY298" s="16" t="s">
        <v>119</v>
      </c>
      <c r="BE298" s="136">
        <f>IF(N298="základní",J298,0)</f>
        <v>75600</v>
      </c>
      <c r="BF298" s="136">
        <f>IF(N298="snížená",J298,0)</f>
        <v>0</v>
      </c>
      <c r="BG298" s="136">
        <f>IF(N298="zákl. přenesená",J298,0)</f>
        <v>0</v>
      </c>
      <c r="BH298" s="136">
        <f>IF(N298="sníž. přenesená",J298,0)</f>
        <v>0</v>
      </c>
      <c r="BI298" s="136">
        <f>IF(N298="nulová",J298,0)</f>
        <v>0</v>
      </c>
      <c r="BJ298" s="16" t="s">
        <v>19</v>
      </c>
      <c r="BK298" s="136">
        <f>ROUND(I298*H298,2)</f>
        <v>75600</v>
      </c>
      <c r="BL298" s="16" t="s">
        <v>145</v>
      </c>
      <c r="BM298" s="16" t="s">
        <v>528</v>
      </c>
    </row>
    <row r="299" spans="2:65" s="1" customFormat="1" ht="22.5" customHeight="1" x14ac:dyDescent="0.25">
      <c r="B299" s="257"/>
      <c r="C299" s="259"/>
      <c r="D299" s="289" t="s">
        <v>125</v>
      </c>
      <c r="E299" s="259"/>
      <c r="F299" s="252" t="s">
        <v>529</v>
      </c>
      <c r="G299" s="259"/>
      <c r="H299" s="259"/>
      <c r="I299" s="313"/>
      <c r="J299" s="259"/>
      <c r="K299" s="259"/>
      <c r="L299" s="30"/>
      <c r="M299" s="58"/>
      <c r="N299" s="31"/>
      <c r="O299" s="31"/>
      <c r="P299" s="31"/>
      <c r="Q299" s="31"/>
      <c r="R299" s="31"/>
      <c r="S299" s="31"/>
      <c r="T299" s="59"/>
      <c r="AT299" s="16" t="s">
        <v>125</v>
      </c>
      <c r="AU299" s="16" t="s">
        <v>74</v>
      </c>
    </row>
    <row r="300" spans="2:65" s="1" customFormat="1" ht="42" customHeight="1" x14ac:dyDescent="0.25">
      <c r="B300" s="257"/>
      <c r="C300" s="259"/>
      <c r="D300" s="289" t="s">
        <v>131</v>
      </c>
      <c r="E300" s="259"/>
      <c r="F300" s="250" t="s">
        <v>530</v>
      </c>
      <c r="G300" s="259"/>
      <c r="H300" s="259"/>
      <c r="I300" s="313"/>
      <c r="J300" s="259"/>
      <c r="K300" s="259"/>
      <c r="L300" s="30"/>
      <c r="M300" s="58"/>
      <c r="N300" s="31"/>
      <c r="O300" s="31"/>
      <c r="P300" s="31"/>
      <c r="Q300" s="31"/>
      <c r="R300" s="31"/>
      <c r="S300" s="31"/>
      <c r="T300" s="59"/>
      <c r="AT300" s="16" t="s">
        <v>131</v>
      </c>
      <c r="AU300" s="16" t="s">
        <v>74</v>
      </c>
    </row>
    <row r="301" spans="2:65" s="11" customFormat="1" ht="22.5" customHeight="1" x14ac:dyDescent="0.25">
      <c r="B301" s="287"/>
      <c r="C301" s="288"/>
      <c r="D301" s="289" t="s">
        <v>129</v>
      </c>
      <c r="E301" s="290" t="s">
        <v>3</v>
      </c>
      <c r="F301" s="291" t="s">
        <v>531</v>
      </c>
      <c r="G301" s="288"/>
      <c r="H301" s="292">
        <v>336</v>
      </c>
      <c r="I301" s="314"/>
      <c r="J301" s="288"/>
      <c r="K301" s="288"/>
      <c r="L301" s="137"/>
      <c r="M301" s="138"/>
      <c r="N301" s="139"/>
      <c r="O301" s="139"/>
      <c r="P301" s="139"/>
      <c r="Q301" s="139"/>
      <c r="R301" s="139"/>
      <c r="S301" s="139"/>
      <c r="T301" s="140"/>
      <c r="AT301" s="141" t="s">
        <v>129</v>
      </c>
      <c r="AU301" s="141" t="s">
        <v>74</v>
      </c>
      <c r="AV301" s="11" t="s">
        <v>74</v>
      </c>
      <c r="AW301" s="11" t="s">
        <v>32</v>
      </c>
      <c r="AX301" s="11" t="s">
        <v>19</v>
      </c>
      <c r="AY301" s="141" t="s">
        <v>119</v>
      </c>
    </row>
    <row r="302" spans="2:65" s="10" customFormat="1" ht="29.85" customHeight="1" x14ac:dyDescent="0.3">
      <c r="B302" s="270"/>
      <c r="C302" s="271"/>
      <c r="D302" s="275" t="s">
        <v>67</v>
      </c>
      <c r="E302" s="276" t="s">
        <v>221</v>
      </c>
      <c r="F302" s="276" t="s">
        <v>222</v>
      </c>
      <c r="G302" s="271"/>
      <c r="H302" s="271"/>
      <c r="I302" s="316"/>
      <c r="J302" s="277">
        <f>BK302</f>
        <v>150075</v>
      </c>
      <c r="K302" s="271"/>
      <c r="L302" s="123"/>
      <c r="M302" s="125"/>
      <c r="N302" s="126"/>
      <c r="O302" s="126"/>
      <c r="P302" s="127">
        <f>SUM(P303:P306)</f>
        <v>19.354500000000002</v>
      </c>
      <c r="Q302" s="126"/>
      <c r="R302" s="127">
        <f>SUM(R303:R306)</f>
        <v>0.44220375000000001</v>
      </c>
      <c r="S302" s="126"/>
      <c r="T302" s="128">
        <f>SUM(T303:T306)</f>
        <v>0</v>
      </c>
      <c r="AR302" s="124" t="s">
        <v>74</v>
      </c>
      <c r="AT302" s="129" t="s">
        <v>67</v>
      </c>
      <c r="AU302" s="129" t="s">
        <v>19</v>
      </c>
      <c r="AY302" s="124" t="s">
        <v>119</v>
      </c>
      <c r="BK302" s="130">
        <f>SUM(BK303:BK306)</f>
        <v>150075</v>
      </c>
    </row>
    <row r="303" spans="2:65" s="1" customFormat="1" ht="22.5" customHeight="1" x14ac:dyDescent="0.25">
      <c r="B303" s="257"/>
      <c r="C303" s="278" t="s">
        <v>176</v>
      </c>
      <c r="D303" s="278" t="s">
        <v>121</v>
      </c>
      <c r="E303" s="279" t="s">
        <v>351</v>
      </c>
      <c r="F303" s="280" t="s">
        <v>352</v>
      </c>
      <c r="G303" s="281" t="s">
        <v>139</v>
      </c>
      <c r="H303" s="282">
        <v>25.875</v>
      </c>
      <c r="I303" s="253">
        <v>5800</v>
      </c>
      <c r="J303" s="284">
        <f>ROUND(I303*H303,2)</f>
        <v>150075</v>
      </c>
      <c r="K303" s="280" t="s">
        <v>123</v>
      </c>
      <c r="L303" s="30"/>
      <c r="M303" s="132" t="s">
        <v>3</v>
      </c>
      <c r="N303" s="133" t="s">
        <v>39</v>
      </c>
      <c r="O303" s="134">
        <v>0.748</v>
      </c>
      <c r="P303" s="134">
        <f>O303*H303</f>
        <v>19.354500000000002</v>
      </c>
      <c r="Q303" s="134">
        <v>1.7090000000000001E-2</v>
      </c>
      <c r="R303" s="134">
        <f>Q303*H303</f>
        <v>0.44220375000000001</v>
      </c>
      <c r="S303" s="134">
        <v>0</v>
      </c>
      <c r="T303" s="135">
        <f>S303*H303</f>
        <v>0</v>
      </c>
      <c r="AR303" s="16" t="s">
        <v>145</v>
      </c>
      <c r="AT303" s="16" t="s">
        <v>121</v>
      </c>
      <c r="AU303" s="16" t="s">
        <v>74</v>
      </c>
      <c r="AY303" s="16" t="s">
        <v>119</v>
      </c>
      <c r="BE303" s="136">
        <f>IF(N303="základní",J303,0)</f>
        <v>150075</v>
      </c>
      <c r="BF303" s="136">
        <f>IF(N303="snížená",J303,0)</f>
        <v>0</v>
      </c>
      <c r="BG303" s="136">
        <f>IF(N303="zákl. přenesená",J303,0)</f>
        <v>0</v>
      </c>
      <c r="BH303" s="136">
        <f>IF(N303="sníž. přenesená",J303,0)</f>
        <v>0</v>
      </c>
      <c r="BI303" s="136">
        <f>IF(N303="nulová",J303,0)</f>
        <v>0</v>
      </c>
      <c r="BJ303" s="16" t="s">
        <v>19</v>
      </c>
      <c r="BK303" s="136">
        <f>ROUND(I303*H303,2)</f>
        <v>150075</v>
      </c>
      <c r="BL303" s="16" t="s">
        <v>145</v>
      </c>
      <c r="BM303" s="16" t="s">
        <v>353</v>
      </c>
    </row>
    <row r="304" spans="2:65" s="1" customFormat="1" ht="30" customHeight="1" x14ac:dyDescent="0.25">
      <c r="B304" s="257"/>
      <c r="C304" s="259"/>
      <c r="D304" s="289" t="s">
        <v>125</v>
      </c>
      <c r="E304" s="259"/>
      <c r="F304" s="249" t="s">
        <v>777</v>
      </c>
      <c r="G304" s="259"/>
      <c r="H304" s="259"/>
      <c r="I304" s="313"/>
      <c r="J304" s="259"/>
      <c r="K304" s="259"/>
      <c r="L304" s="30"/>
      <c r="M304" s="58"/>
      <c r="N304" s="31"/>
      <c r="O304" s="31"/>
      <c r="P304" s="31"/>
      <c r="Q304" s="31"/>
      <c r="R304" s="31"/>
      <c r="S304" s="31"/>
      <c r="T304" s="59"/>
      <c r="AT304" s="16" t="s">
        <v>125</v>
      </c>
      <c r="AU304" s="16" t="s">
        <v>74</v>
      </c>
    </row>
    <row r="305" spans="2:65" s="1" customFormat="1" ht="57.75" customHeight="1" x14ac:dyDescent="0.25">
      <c r="B305" s="257"/>
      <c r="C305" s="259"/>
      <c r="D305" s="289" t="s">
        <v>131</v>
      </c>
      <c r="E305" s="259"/>
      <c r="F305" s="247" t="s">
        <v>778</v>
      </c>
      <c r="G305" s="259"/>
      <c r="H305" s="259"/>
      <c r="I305" s="313"/>
      <c r="J305" s="259"/>
      <c r="K305" s="259"/>
      <c r="L305" s="30"/>
      <c r="M305" s="58"/>
      <c r="N305" s="31"/>
      <c r="O305" s="31"/>
      <c r="P305" s="31"/>
      <c r="Q305" s="31"/>
      <c r="R305" s="31"/>
      <c r="S305" s="31"/>
      <c r="T305" s="59"/>
      <c r="AT305" s="16" t="s">
        <v>131</v>
      </c>
      <c r="AU305" s="16" t="s">
        <v>74</v>
      </c>
    </row>
    <row r="306" spans="2:65" s="11" customFormat="1" ht="22.5" customHeight="1" x14ac:dyDescent="0.25">
      <c r="B306" s="287"/>
      <c r="C306" s="288"/>
      <c r="D306" s="289" t="s">
        <v>129</v>
      </c>
      <c r="E306" s="290" t="s">
        <v>3</v>
      </c>
      <c r="F306" s="291" t="s">
        <v>532</v>
      </c>
      <c r="G306" s="288"/>
      <c r="H306" s="292">
        <v>25.875</v>
      </c>
      <c r="I306" s="314"/>
      <c r="J306" s="288"/>
      <c r="K306" s="288"/>
      <c r="L306" s="137"/>
      <c r="M306" s="138"/>
      <c r="N306" s="139"/>
      <c r="O306" s="139"/>
      <c r="P306" s="139"/>
      <c r="Q306" s="139"/>
      <c r="R306" s="139"/>
      <c r="S306" s="139"/>
      <c r="T306" s="140"/>
      <c r="AT306" s="141" t="s">
        <v>129</v>
      </c>
      <c r="AU306" s="141" t="s">
        <v>74</v>
      </c>
      <c r="AV306" s="11" t="s">
        <v>74</v>
      </c>
      <c r="AW306" s="11" t="s">
        <v>32</v>
      </c>
      <c r="AX306" s="11" t="s">
        <v>19</v>
      </c>
      <c r="AY306" s="141" t="s">
        <v>119</v>
      </c>
    </row>
    <row r="307" spans="2:65" s="10" customFormat="1" ht="37.35" customHeight="1" x14ac:dyDescent="0.35">
      <c r="B307" s="270"/>
      <c r="C307" s="271"/>
      <c r="D307" s="272" t="s">
        <v>67</v>
      </c>
      <c r="E307" s="273" t="s">
        <v>223</v>
      </c>
      <c r="F307" s="273" t="s">
        <v>224</v>
      </c>
      <c r="G307" s="271"/>
      <c r="H307" s="271"/>
      <c r="I307" s="316"/>
      <c r="J307" s="274">
        <f>BK307</f>
        <v>89000</v>
      </c>
      <c r="K307" s="271"/>
      <c r="L307" s="123"/>
      <c r="M307" s="125"/>
      <c r="N307" s="126"/>
      <c r="O307" s="126"/>
      <c r="P307" s="127">
        <f>P308+P317+P320+P325</f>
        <v>0</v>
      </c>
      <c r="Q307" s="126"/>
      <c r="R307" s="127">
        <f>R308+R317+R320+R325</f>
        <v>0</v>
      </c>
      <c r="S307" s="126"/>
      <c r="T307" s="128">
        <f>T308+T317+T320+T325</f>
        <v>0</v>
      </c>
      <c r="AR307" s="124" t="s">
        <v>132</v>
      </c>
      <c r="AT307" s="129" t="s">
        <v>67</v>
      </c>
      <c r="AU307" s="129" t="s">
        <v>68</v>
      </c>
      <c r="AY307" s="124" t="s">
        <v>119</v>
      </c>
      <c r="BK307" s="130">
        <f>BK308+BK317+BK320+BK325</f>
        <v>89000</v>
      </c>
    </row>
    <row r="308" spans="2:65" s="10" customFormat="1" ht="19.899999999999999" customHeight="1" x14ac:dyDescent="0.3">
      <c r="B308" s="270"/>
      <c r="C308" s="271"/>
      <c r="D308" s="275" t="s">
        <v>67</v>
      </c>
      <c r="E308" s="276" t="s">
        <v>225</v>
      </c>
      <c r="F308" s="276" t="s">
        <v>226</v>
      </c>
      <c r="G308" s="271"/>
      <c r="H308" s="271"/>
      <c r="I308" s="316"/>
      <c r="J308" s="277">
        <f>BK308</f>
        <v>50000</v>
      </c>
      <c r="K308" s="271"/>
      <c r="L308" s="123"/>
      <c r="M308" s="125"/>
      <c r="N308" s="126"/>
      <c r="O308" s="126"/>
      <c r="P308" s="127">
        <f>SUM(P309:P316)</f>
        <v>0</v>
      </c>
      <c r="Q308" s="126"/>
      <c r="R308" s="127">
        <f>SUM(R309:R316)</f>
        <v>0</v>
      </c>
      <c r="S308" s="126"/>
      <c r="T308" s="128">
        <f>SUM(T309:T316)</f>
        <v>0</v>
      </c>
      <c r="AR308" s="124" t="s">
        <v>132</v>
      </c>
      <c r="AT308" s="129" t="s">
        <v>67</v>
      </c>
      <c r="AU308" s="129" t="s">
        <v>19</v>
      </c>
      <c r="AY308" s="124" t="s">
        <v>119</v>
      </c>
      <c r="BK308" s="130">
        <f>SUM(BK309:BK316)</f>
        <v>50000</v>
      </c>
    </row>
    <row r="309" spans="2:65" s="1" customFormat="1" ht="22.5" customHeight="1" x14ac:dyDescent="0.25">
      <c r="B309" s="257"/>
      <c r="C309" s="278" t="s">
        <v>177</v>
      </c>
      <c r="D309" s="278" t="s">
        <v>121</v>
      </c>
      <c r="E309" s="279" t="s">
        <v>227</v>
      </c>
      <c r="F309" s="280" t="s">
        <v>228</v>
      </c>
      <c r="G309" s="281" t="s">
        <v>214</v>
      </c>
      <c r="H309" s="282">
        <v>1</v>
      </c>
      <c r="I309" s="253">
        <v>8000</v>
      </c>
      <c r="J309" s="284">
        <f>ROUND(I309*H309,2)</f>
        <v>8000</v>
      </c>
      <c r="K309" s="280" t="s">
        <v>123</v>
      </c>
      <c r="L309" s="30"/>
      <c r="M309" s="132" t="s">
        <v>3</v>
      </c>
      <c r="N309" s="133" t="s">
        <v>39</v>
      </c>
      <c r="O309" s="134">
        <v>0</v>
      </c>
      <c r="P309" s="134">
        <f>O309*H309</f>
        <v>0</v>
      </c>
      <c r="Q309" s="134">
        <v>0</v>
      </c>
      <c r="R309" s="134">
        <f>Q309*H309</f>
        <v>0</v>
      </c>
      <c r="S309" s="134">
        <v>0</v>
      </c>
      <c r="T309" s="135">
        <f>S309*H309</f>
        <v>0</v>
      </c>
      <c r="AR309" s="16" t="s">
        <v>229</v>
      </c>
      <c r="AT309" s="16" t="s">
        <v>121</v>
      </c>
      <c r="AU309" s="16" t="s">
        <v>74</v>
      </c>
      <c r="AY309" s="16" t="s">
        <v>119</v>
      </c>
      <c r="BE309" s="136">
        <f>IF(N309="základní",J309,0)</f>
        <v>8000</v>
      </c>
      <c r="BF309" s="136">
        <f>IF(N309="snížená",J309,0)</f>
        <v>0</v>
      </c>
      <c r="BG309" s="136">
        <f>IF(N309="zákl. přenesená",J309,0)</f>
        <v>0</v>
      </c>
      <c r="BH309" s="136">
        <f>IF(N309="sníž. přenesená",J309,0)</f>
        <v>0</v>
      </c>
      <c r="BI309" s="136">
        <f>IF(N309="nulová",J309,0)</f>
        <v>0</v>
      </c>
      <c r="BJ309" s="16" t="s">
        <v>19</v>
      </c>
      <c r="BK309" s="136">
        <f>ROUND(I309*H309,2)</f>
        <v>8000</v>
      </c>
      <c r="BL309" s="16" t="s">
        <v>229</v>
      </c>
      <c r="BM309" s="16" t="s">
        <v>230</v>
      </c>
    </row>
    <row r="310" spans="2:65" s="1" customFormat="1" ht="22.5" customHeight="1" x14ac:dyDescent="0.25">
      <c r="B310" s="257"/>
      <c r="C310" s="259"/>
      <c r="D310" s="285" t="s">
        <v>125</v>
      </c>
      <c r="E310" s="259"/>
      <c r="F310" s="286" t="s">
        <v>231</v>
      </c>
      <c r="G310" s="259"/>
      <c r="H310" s="259"/>
      <c r="I310" s="313"/>
      <c r="J310" s="259"/>
      <c r="K310" s="259"/>
      <c r="L310" s="30"/>
      <c r="M310" s="58"/>
      <c r="N310" s="31"/>
      <c r="O310" s="31"/>
      <c r="P310" s="31"/>
      <c r="Q310" s="31"/>
      <c r="R310" s="31"/>
      <c r="S310" s="31"/>
      <c r="T310" s="59"/>
      <c r="AT310" s="16" t="s">
        <v>125</v>
      </c>
      <c r="AU310" s="16" t="s">
        <v>74</v>
      </c>
    </row>
    <row r="311" spans="2:65" s="1" customFormat="1" ht="22.5" customHeight="1" x14ac:dyDescent="0.25">
      <c r="B311" s="257"/>
      <c r="C311" s="278" t="s">
        <v>178</v>
      </c>
      <c r="D311" s="278" t="s">
        <v>121</v>
      </c>
      <c r="E311" s="279" t="s">
        <v>232</v>
      </c>
      <c r="F311" s="280" t="s">
        <v>233</v>
      </c>
      <c r="G311" s="281" t="s">
        <v>214</v>
      </c>
      <c r="H311" s="282">
        <v>1</v>
      </c>
      <c r="I311" s="253">
        <v>7000</v>
      </c>
      <c r="J311" s="284">
        <f>ROUND(I311*H311,2)</f>
        <v>7000</v>
      </c>
      <c r="K311" s="280" t="s">
        <v>123</v>
      </c>
      <c r="L311" s="30"/>
      <c r="M311" s="132" t="s">
        <v>3</v>
      </c>
      <c r="N311" s="133" t="s">
        <v>39</v>
      </c>
      <c r="O311" s="134">
        <v>0</v>
      </c>
      <c r="P311" s="134">
        <f>O311*H311</f>
        <v>0</v>
      </c>
      <c r="Q311" s="134">
        <v>0</v>
      </c>
      <c r="R311" s="134">
        <f>Q311*H311</f>
        <v>0</v>
      </c>
      <c r="S311" s="134">
        <v>0</v>
      </c>
      <c r="T311" s="135">
        <f>S311*H311</f>
        <v>0</v>
      </c>
      <c r="AR311" s="16" t="s">
        <v>229</v>
      </c>
      <c r="AT311" s="16" t="s">
        <v>121</v>
      </c>
      <c r="AU311" s="16" t="s">
        <v>74</v>
      </c>
      <c r="AY311" s="16" t="s">
        <v>119</v>
      </c>
      <c r="BE311" s="136">
        <f>IF(N311="základní",J311,0)</f>
        <v>7000</v>
      </c>
      <c r="BF311" s="136">
        <f>IF(N311="snížená",J311,0)</f>
        <v>0</v>
      </c>
      <c r="BG311" s="136">
        <f>IF(N311="zákl. přenesená",J311,0)</f>
        <v>0</v>
      </c>
      <c r="BH311" s="136">
        <f>IF(N311="sníž. přenesená",J311,0)</f>
        <v>0</v>
      </c>
      <c r="BI311" s="136">
        <f>IF(N311="nulová",J311,0)</f>
        <v>0</v>
      </c>
      <c r="BJ311" s="16" t="s">
        <v>19</v>
      </c>
      <c r="BK311" s="136">
        <f>ROUND(I311*H311,2)</f>
        <v>7000</v>
      </c>
      <c r="BL311" s="16" t="s">
        <v>229</v>
      </c>
      <c r="BM311" s="16" t="s">
        <v>234</v>
      </c>
    </row>
    <row r="312" spans="2:65" s="1" customFormat="1" ht="22.5" customHeight="1" x14ac:dyDescent="0.25">
      <c r="B312" s="257"/>
      <c r="C312" s="259"/>
      <c r="D312" s="285" t="s">
        <v>125</v>
      </c>
      <c r="E312" s="259"/>
      <c r="F312" s="286" t="s">
        <v>235</v>
      </c>
      <c r="G312" s="259"/>
      <c r="H312" s="259"/>
      <c r="I312" s="313"/>
      <c r="J312" s="259"/>
      <c r="K312" s="259"/>
      <c r="L312" s="30"/>
      <c r="M312" s="58"/>
      <c r="N312" s="31"/>
      <c r="O312" s="31"/>
      <c r="P312" s="31"/>
      <c r="Q312" s="31"/>
      <c r="R312" s="31"/>
      <c r="S312" s="31"/>
      <c r="T312" s="59"/>
      <c r="AT312" s="16" t="s">
        <v>125</v>
      </c>
      <c r="AU312" s="16" t="s">
        <v>74</v>
      </c>
    </row>
    <row r="313" spans="2:65" s="1" customFormat="1" ht="22.5" customHeight="1" x14ac:dyDescent="0.25">
      <c r="B313" s="257"/>
      <c r="C313" s="278" t="s">
        <v>179</v>
      </c>
      <c r="D313" s="278" t="s">
        <v>121</v>
      </c>
      <c r="E313" s="279" t="s">
        <v>236</v>
      </c>
      <c r="F313" s="280" t="s">
        <v>237</v>
      </c>
      <c r="G313" s="281" t="s">
        <v>214</v>
      </c>
      <c r="H313" s="282">
        <v>1</v>
      </c>
      <c r="I313" s="253">
        <v>19000</v>
      </c>
      <c r="J313" s="284">
        <f>ROUND(I313*H313,2)</f>
        <v>19000</v>
      </c>
      <c r="K313" s="280" t="s">
        <v>123</v>
      </c>
      <c r="L313" s="30"/>
      <c r="M313" s="132" t="s">
        <v>3</v>
      </c>
      <c r="N313" s="133" t="s">
        <v>39</v>
      </c>
      <c r="O313" s="134">
        <v>0</v>
      </c>
      <c r="P313" s="134">
        <f>O313*H313</f>
        <v>0</v>
      </c>
      <c r="Q313" s="134">
        <v>0</v>
      </c>
      <c r="R313" s="134">
        <f>Q313*H313</f>
        <v>0</v>
      </c>
      <c r="S313" s="134">
        <v>0</v>
      </c>
      <c r="T313" s="135">
        <f>S313*H313</f>
        <v>0</v>
      </c>
      <c r="AR313" s="16" t="s">
        <v>229</v>
      </c>
      <c r="AT313" s="16" t="s">
        <v>121</v>
      </c>
      <c r="AU313" s="16" t="s">
        <v>74</v>
      </c>
      <c r="AY313" s="16" t="s">
        <v>119</v>
      </c>
      <c r="BE313" s="136">
        <f>IF(N313="základní",J313,0)</f>
        <v>19000</v>
      </c>
      <c r="BF313" s="136">
        <f>IF(N313="snížená",J313,0)</f>
        <v>0</v>
      </c>
      <c r="BG313" s="136">
        <f>IF(N313="zákl. přenesená",J313,0)</f>
        <v>0</v>
      </c>
      <c r="BH313" s="136">
        <f>IF(N313="sníž. přenesená",J313,0)</f>
        <v>0</v>
      </c>
      <c r="BI313" s="136">
        <f>IF(N313="nulová",J313,0)</f>
        <v>0</v>
      </c>
      <c r="BJ313" s="16" t="s">
        <v>19</v>
      </c>
      <c r="BK313" s="136">
        <f>ROUND(I313*H313,2)</f>
        <v>19000</v>
      </c>
      <c r="BL313" s="16" t="s">
        <v>229</v>
      </c>
      <c r="BM313" s="16" t="s">
        <v>238</v>
      </c>
    </row>
    <row r="314" spans="2:65" s="1" customFormat="1" ht="30" customHeight="1" x14ac:dyDescent="0.25">
      <c r="B314" s="257"/>
      <c r="C314" s="259"/>
      <c r="D314" s="285" t="s">
        <v>125</v>
      </c>
      <c r="E314" s="259"/>
      <c r="F314" s="286" t="s">
        <v>239</v>
      </c>
      <c r="G314" s="259"/>
      <c r="H314" s="259"/>
      <c r="I314" s="313"/>
      <c r="J314" s="259"/>
      <c r="K314" s="259"/>
      <c r="L314" s="30"/>
      <c r="M314" s="58"/>
      <c r="N314" s="31"/>
      <c r="O314" s="31"/>
      <c r="P314" s="31"/>
      <c r="Q314" s="31"/>
      <c r="R314" s="31"/>
      <c r="S314" s="31"/>
      <c r="T314" s="59"/>
      <c r="AT314" s="16" t="s">
        <v>125</v>
      </c>
      <c r="AU314" s="16" t="s">
        <v>74</v>
      </c>
    </row>
    <row r="315" spans="2:65" s="1" customFormat="1" ht="22.5" customHeight="1" x14ac:dyDescent="0.25">
      <c r="B315" s="257"/>
      <c r="C315" s="278" t="s">
        <v>180</v>
      </c>
      <c r="D315" s="278" t="s">
        <v>121</v>
      </c>
      <c r="E315" s="279" t="s">
        <v>240</v>
      </c>
      <c r="F315" s="280" t="s">
        <v>241</v>
      </c>
      <c r="G315" s="281" t="s">
        <v>214</v>
      </c>
      <c r="H315" s="282">
        <v>1</v>
      </c>
      <c r="I315" s="253">
        <v>16000</v>
      </c>
      <c r="J315" s="284">
        <f>ROUND(I315*H315,2)</f>
        <v>16000</v>
      </c>
      <c r="K315" s="280" t="s">
        <v>123</v>
      </c>
      <c r="L315" s="30"/>
      <c r="M315" s="132" t="s">
        <v>3</v>
      </c>
      <c r="N315" s="133" t="s">
        <v>39</v>
      </c>
      <c r="O315" s="134">
        <v>0</v>
      </c>
      <c r="P315" s="134">
        <f>O315*H315</f>
        <v>0</v>
      </c>
      <c r="Q315" s="134">
        <v>0</v>
      </c>
      <c r="R315" s="134">
        <f>Q315*H315</f>
        <v>0</v>
      </c>
      <c r="S315" s="134">
        <v>0</v>
      </c>
      <c r="T315" s="135">
        <f>S315*H315</f>
        <v>0</v>
      </c>
      <c r="AR315" s="16" t="s">
        <v>229</v>
      </c>
      <c r="AT315" s="16" t="s">
        <v>121</v>
      </c>
      <c r="AU315" s="16" t="s">
        <v>74</v>
      </c>
      <c r="AY315" s="16" t="s">
        <v>119</v>
      </c>
      <c r="BE315" s="136">
        <f>IF(N315="základní",J315,0)</f>
        <v>16000</v>
      </c>
      <c r="BF315" s="136">
        <f>IF(N315="snížená",J315,0)</f>
        <v>0</v>
      </c>
      <c r="BG315" s="136">
        <f>IF(N315="zákl. přenesená",J315,0)</f>
        <v>0</v>
      </c>
      <c r="BH315" s="136">
        <f>IF(N315="sníž. přenesená",J315,0)</f>
        <v>0</v>
      </c>
      <c r="BI315" s="136">
        <f>IF(N315="nulová",J315,0)</f>
        <v>0</v>
      </c>
      <c r="BJ315" s="16" t="s">
        <v>19</v>
      </c>
      <c r="BK315" s="136">
        <f>ROUND(I315*H315,2)</f>
        <v>16000</v>
      </c>
      <c r="BL315" s="16" t="s">
        <v>229</v>
      </c>
      <c r="BM315" s="16" t="s">
        <v>242</v>
      </c>
    </row>
    <row r="316" spans="2:65" s="1" customFormat="1" ht="30" customHeight="1" x14ac:dyDescent="0.25">
      <c r="B316" s="257"/>
      <c r="C316" s="259"/>
      <c r="D316" s="289" t="s">
        <v>125</v>
      </c>
      <c r="E316" s="259"/>
      <c r="F316" s="252" t="s">
        <v>243</v>
      </c>
      <c r="G316" s="259"/>
      <c r="H316" s="259"/>
      <c r="I316" s="313"/>
      <c r="J316" s="259"/>
      <c r="K316" s="259"/>
      <c r="L316" s="30"/>
      <c r="M316" s="58"/>
      <c r="N316" s="31"/>
      <c r="O316" s="31"/>
      <c r="P316" s="31"/>
      <c r="Q316" s="31"/>
      <c r="R316" s="31"/>
      <c r="S316" s="31"/>
      <c r="T316" s="59"/>
      <c r="AT316" s="16" t="s">
        <v>125</v>
      </c>
      <c r="AU316" s="16" t="s">
        <v>74</v>
      </c>
    </row>
    <row r="317" spans="2:65" s="10" customFormat="1" ht="29.85" customHeight="1" x14ac:dyDescent="0.3">
      <c r="B317" s="270"/>
      <c r="C317" s="271"/>
      <c r="D317" s="275" t="s">
        <v>67</v>
      </c>
      <c r="E317" s="276" t="s">
        <v>244</v>
      </c>
      <c r="F317" s="276" t="s">
        <v>245</v>
      </c>
      <c r="G317" s="271"/>
      <c r="H317" s="271"/>
      <c r="I317" s="316"/>
      <c r="J317" s="277">
        <f>BK317</f>
        <v>25000</v>
      </c>
      <c r="K317" s="271"/>
      <c r="L317" s="123"/>
      <c r="M317" s="125"/>
      <c r="N317" s="126"/>
      <c r="O317" s="126"/>
      <c r="P317" s="127">
        <f>SUM(P318:P319)</f>
        <v>0</v>
      </c>
      <c r="Q317" s="126"/>
      <c r="R317" s="127">
        <f>SUM(R318:R319)</f>
        <v>0</v>
      </c>
      <c r="S317" s="126"/>
      <c r="T317" s="128">
        <f>SUM(T318:T319)</f>
        <v>0</v>
      </c>
      <c r="AR317" s="124" t="s">
        <v>132</v>
      </c>
      <c r="AT317" s="129" t="s">
        <v>67</v>
      </c>
      <c r="AU317" s="129" t="s">
        <v>19</v>
      </c>
      <c r="AY317" s="124" t="s">
        <v>119</v>
      </c>
      <c r="BK317" s="130">
        <f>SUM(BK318:BK319)</f>
        <v>25000</v>
      </c>
    </row>
    <row r="318" spans="2:65" s="1" customFormat="1" ht="22.5" customHeight="1" x14ac:dyDescent="0.25">
      <c r="B318" s="257"/>
      <c r="C318" s="278" t="s">
        <v>181</v>
      </c>
      <c r="D318" s="278" t="s">
        <v>121</v>
      </c>
      <c r="E318" s="279" t="s">
        <v>246</v>
      </c>
      <c r="F318" s="280" t="s">
        <v>245</v>
      </c>
      <c r="G318" s="281" t="s">
        <v>214</v>
      </c>
      <c r="H318" s="282">
        <v>1</v>
      </c>
      <c r="I318" s="253">
        <v>25000</v>
      </c>
      <c r="J318" s="284">
        <f>ROUND(I318*H318,2)</f>
        <v>25000</v>
      </c>
      <c r="K318" s="280" t="s">
        <v>123</v>
      </c>
      <c r="L318" s="30"/>
      <c r="M318" s="132" t="s">
        <v>3</v>
      </c>
      <c r="N318" s="133" t="s">
        <v>39</v>
      </c>
      <c r="O318" s="134">
        <v>0</v>
      </c>
      <c r="P318" s="134">
        <f>O318*H318</f>
        <v>0</v>
      </c>
      <c r="Q318" s="134">
        <v>0</v>
      </c>
      <c r="R318" s="134">
        <f>Q318*H318</f>
        <v>0</v>
      </c>
      <c r="S318" s="134">
        <v>0</v>
      </c>
      <c r="T318" s="135">
        <f>S318*H318</f>
        <v>0</v>
      </c>
      <c r="AR318" s="16" t="s">
        <v>229</v>
      </c>
      <c r="AT318" s="16" t="s">
        <v>121</v>
      </c>
      <c r="AU318" s="16" t="s">
        <v>74</v>
      </c>
      <c r="AY318" s="16" t="s">
        <v>119</v>
      </c>
      <c r="BE318" s="136">
        <f>IF(N318="základní",J318,0)</f>
        <v>25000</v>
      </c>
      <c r="BF318" s="136">
        <f>IF(N318="snížená",J318,0)</f>
        <v>0</v>
      </c>
      <c r="BG318" s="136">
        <f>IF(N318="zákl. přenesená",J318,0)</f>
        <v>0</v>
      </c>
      <c r="BH318" s="136">
        <f>IF(N318="sníž. přenesená",J318,0)</f>
        <v>0</v>
      </c>
      <c r="BI318" s="136">
        <f>IF(N318="nulová",J318,0)</f>
        <v>0</v>
      </c>
      <c r="BJ318" s="16" t="s">
        <v>19</v>
      </c>
      <c r="BK318" s="136">
        <f>ROUND(I318*H318,2)</f>
        <v>25000</v>
      </c>
      <c r="BL318" s="16" t="s">
        <v>229</v>
      </c>
      <c r="BM318" s="16" t="s">
        <v>247</v>
      </c>
    </row>
    <row r="319" spans="2:65" s="1" customFormat="1" ht="22.5" customHeight="1" x14ac:dyDescent="0.25">
      <c r="B319" s="257"/>
      <c r="C319" s="259"/>
      <c r="D319" s="289" t="s">
        <v>125</v>
      </c>
      <c r="E319" s="259"/>
      <c r="F319" s="252" t="s">
        <v>248</v>
      </c>
      <c r="G319" s="259"/>
      <c r="H319" s="259"/>
      <c r="I319" s="313"/>
      <c r="J319" s="259"/>
      <c r="K319" s="259"/>
      <c r="L319" s="30"/>
      <c r="M319" s="58"/>
      <c r="N319" s="31"/>
      <c r="O319" s="31"/>
      <c r="P319" s="31"/>
      <c r="Q319" s="31"/>
      <c r="R319" s="31"/>
      <c r="S319" s="31"/>
      <c r="T319" s="59"/>
      <c r="AT319" s="16" t="s">
        <v>125</v>
      </c>
      <c r="AU319" s="16" t="s">
        <v>74</v>
      </c>
    </row>
    <row r="320" spans="2:65" s="10" customFormat="1" ht="29.85" hidden="1" customHeight="1" x14ac:dyDescent="0.3">
      <c r="B320" s="270"/>
      <c r="C320" s="271"/>
      <c r="D320" s="275" t="s">
        <v>67</v>
      </c>
      <c r="E320" s="276" t="s">
        <v>249</v>
      </c>
      <c r="F320" s="276" t="s">
        <v>250</v>
      </c>
      <c r="G320" s="271"/>
      <c r="H320" s="271"/>
      <c r="I320" s="316"/>
      <c r="J320" s="277">
        <f>BK320</f>
        <v>0</v>
      </c>
      <c r="K320" s="271"/>
      <c r="L320" s="123"/>
      <c r="M320" s="125"/>
      <c r="N320" s="126"/>
      <c r="O320" s="126"/>
      <c r="P320" s="127">
        <f>SUM(P321:P324)</f>
        <v>0</v>
      </c>
      <c r="Q320" s="126"/>
      <c r="R320" s="127">
        <f>SUM(R321:R324)</f>
        <v>0</v>
      </c>
      <c r="S320" s="126"/>
      <c r="T320" s="128">
        <f>SUM(T321:T324)</f>
        <v>0</v>
      </c>
      <c r="AR320" s="124" t="s">
        <v>132</v>
      </c>
      <c r="AT320" s="129" t="s">
        <v>67</v>
      </c>
      <c r="AU320" s="129" t="s">
        <v>19</v>
      </c>
      <c r="AY320" s="124" t="s">
        <v>119</v>
      </c>
      <c r="BK320" s="130">
        <f>SUM(BK321:BK324)</f>
        <v>0</v>
      </c>
    </row>
    <row r="321" spans="2:65" s="1" customFormat="1" ht="22.5" hidden="1" customHeight="1" x14ac:dyDescent="0.25">
      <c r="B321" s="257"/>
      <c r="C321" s="278" t="s">
        <v>182</v>
      </c>
      <c r="D321" s="278" t="s">
        <v>121</v>
      </c>
      <c r="E321" s="279" t="s">
        <v>251</v>
      </c>
      <c r="F321" s="280" t="s">
        <v>252</v>
      </c>
      <c r="G321" s="281" t="s">
        <v>214</v>
      </c>
      <c r="H321" s="282">
        <v>1</v>
      </c>
      <c r="I321" s="131">
        <v>0</v>
      </c>
      <c r="J321" s="284">
        <f>ROUND(I321*H321,2)</f>
        <v>0</v>
      </c>
      <c r="K321" s="280" t="s">
        <v>123</v>
      </c>
      <c r="L321" s="30"/>
      <c r="M321" s="132" t="s">
        <v>3</v>
      </c>
      <c r="N321" s="133" t="s">
        <v>39</v>
      </c>
      <c r="O321" s="134">
        <v>0</v>
      </c>
      <c r="P321" s="134">
        <f>O321*H321</f>
        <v>0</v>
      </c>
      <c r="Q321" s="134">
        <v>0</v>
      </c>
      <c r="R321" s="134">
        <f>Q321*H321</f>
        <v>0</v>
      </c>
      <c r="S321" s="134">
        <v>0</v>
      </c>
      <c r="T321" s="135">
        <f>S321*H321</f>
        <v>0</v>
      </c>
      <c r="AR321" s="16" t="s">
        <v>229</v>
      </c>
      <c r="AT321" s="16" t="s">
        <v>121</v>
      </c>
      <c r="AU321" s="16" t="s">
        <v>74</v>
      </c>
      <c r="AY321" s="16" t="s">
        <v>119</v>
      </c>
      <c r="BE321" s="136">
        <f>IF(N321="základní",J321,0)</f>
        <v>0</v>
      </c>
      <c r="BF321" s="136">
        <f>IF(N321="snížená",J321,0)</f>
        <v>0</v>
      </c>
      <c r="BG321" s="136">
        <f>IF(N321="zákl. přenesená",J321,0)</f>
        <v>0</v>
      </c>
      <c r="BH321" s="136">
        <f>IF(N321="sníž. přenesená",J321,0)</f>
        <v>0</v>
      </c>
      <c r="BI321" s="136">
        <f>IF(N321="nulová",J321,0)</f>
        <v>0</v>
      </c>
      <c r="BJ321" s="16" t="s">
        <v>19</v>
      </c>
      <c r="BK321" s="136">
        <f>ROUND(I321*H321,2)</f>
        <v>0</v>
      </c>
      <c r="BL321" s="16" t="s">
        <v>229</v>
      </c>
      <c r="BM321" s="16" t="s">
        <v>253</v>
      </c>
    </row>
    <row r="322" spans="2:65" s="1" customFormat="1" ht="22.5" hidden="1" customHeight="1" x14ac:dyDescent="0.25">
      <c r="B322" s="257"/>
      <c r="C322" s="259"/>
      <c r="D322" s="285" t="s">
        <v>125</v>
      </c>
      <c r="E322" s="259"/>
      <c r="F322" s="286" t="s">
        <v>254</v>
      </c>
      <c r="G322" s="259"/>
      <c r="H322" s="259"/>
      <c r="I322" s="313"/>
      <c r="J322" s="259"/>
      <c r="K322" s="259"/>
      <c r="L322" s="30"/>
      <c r="M322" s="58"/>
      <c r="N322" s="31"/>
      <c r="O322" s="31"/>
      <c r="P322" s="31"/>
      <c r="Q322" s="31"/>
      <c r="R322" s="31"/>
      <c r="S322" s="31"/>
      <c r="T322" s="59"/>
      <c r="AT322" s="16" t="s">
        <v>125</v>
      </c>
      <c r="AU322" s="16" t="s">
        <v>74</v>
      </c>
    </row>
    <row r="323" spans="2:65" s="1" customFormat="1" ht="22.5" hidden="1" customHeight="1" x14ac:dyDescent="0.25">
      <c r="B323" s="257"/>
      <c r="C323" s="278" t="s">
        <v>183</v>
      </c>
      <c r="D323" s="278" t="s">
        <v>121</v>
      </c>
      <c r="E323" s="279" t="s">
        <v>255</v>
      </c>
      <c r="F323" s="280" t="s">
        <v>256</v>
      </c>
      <c r="G323" s="281" t="s">
        <v>214</v>
      </c>
      <c r="H323" s="282">
        <v>1</v>
      </c>
      <c r="I323" s="131">
        <v>0</v>
      </c>
      <c r="J323" s="284">
        <f>ROUND(I323*H323,2)</f>
        <v>0</v>
      </c>
      <c r="K323" s="280" t="s">
        <v>123</v>
      </c>
      <c r="L323" s="30"/>
      <c r="M323" s="132" t="s">
        <v>3</v>
      </c>
      <c r="N323" s="133" t="s">
        <v>39</v>
      </c>
      <c r="O323" s="134">
        <v>0</v>
      </c>
      <c r="P323" s="134">
        <f>O323*H323</f>
        <v>0</v>
      </c>
      <c r="Q323" s="134">
        <v>0</v>
      </c>
      <c r="R323" s="134">
        <f>Q323*H323</f>
        <v>0</v>
      </c>
      <c r="S323" s="134">
        <v>0</v>
      </c>
      <c r="T323" s="135">
        <f>S323*H323</f>
        <v>0</v>
      </c>
      <c r="AR323" s="16" t="s">
        <v>229</v>
      </c>
      <c r="AT323" s="16" t="s">
        <v>121</v>
      </c>
      <c r="AU323" s="16" t="s">
        <v>74</v>
      </c>
      <c r="AY323" s="16" t="s">
        <v>119</v>
      </c>
      <c r="BE323" s="136">
        <f>IF(N323="základní",J323,0)</f>
        <v>0</v>
      </c>
      <c r="BF323" s="136">
        <f>IF(N323="snížená",J323,0)</f>
        <v>0</v>
      </c>
      <c r="BG323" s="136">
        <f>IF(N323="zákl. přenesená",J323,0)</f>
        <v>0</v>
      </c>
      <c r="BH323" s="136">
        <f>IF(N323="sníž. přenesená",J323,0)</f>
        <v>0</v>
      </c>
      <c r="BI323" s="136">
        <f>IF(N323="nulová",J323,0)</f>
        <v>0</v>
      </c>
      <c r="BJ323" s="16" t="s">
        <v>19</v>
      </c>
      <c r="BK323" s="136">
        <f>ROUND(I323*H323,2)</f>
        <v>0</v>
      </c>
      <c r="BL323" s="16" t="s">
        <v>229</v>
      </c>
      <c r="BM323" s="16" t="s">
        <v>257</v>
      </c>
    </row>
    <row r="324" spans="2:65" s="1" customFormat="1" ht="22.5" hidden="1" customHeight="1" x14ac:dyDescent="0.25">
      <c r="B324" s="257"/>
      <c r="C324" s="259"/>
      <c r="D324" s="289" t="s">
        <v>125</v>
      </c>
      <c r="E324" s="259"/>
      <c r="F324" s="252" t="s">
        <v>258</v>
      </c>
      <c r="G324" s="259"/>
      <c r="H324" s="259"/>
      <c r="I324" s="313"/>
      <c r="J324" s="259"/>
      <c r="K324" s="259"/>
      <c r="L324" s="30"/>
      <c r="M324" s="58"/>
      <c r="N324" s="31"/>
      <c r="O324" s="31"/>
      <c r="P324" s="31"/>
      <c r="Q324" s="31"/>
      <c r="R324" s="31"/>
      <c r="S324" s="31"/>
      <c r="T324" s="59"/>
      <c r="AT324" s="16" t="s">
        <v>125</v>
      </c>
      <c r="AU324" s="16" t="s">
        <v>74</v>
      </c>
    </row>
    <row r="325" spans="2:65" s="10" customFormat="1" ht="29.85" customHeight="1" x14ac:dyDescent="0.3">
      <c r="B325" s="270"/>
      <c r="C325" s="271"/>
      <c r="D325" s="275" t="s">
        <v>67</v>
      </c>
      <c r="E325" s="276" t="s">
        <v>259</v>
      </c>
      <c r="F325" s="276" t="s">
        <v>260</v>
      </c>
      <c r="G325" s="271"/>
      <c r="H325" s="271"/>
      <c r="I325" s="316"/>
      <c r="J325" s="277">
        <f>BK325</f>
        <v>14000</v>
      </c>
      <c r="K325" s="271"/>
      <c r="L325" s="123"/>
      <c r="M325" s="125"/>
      <c r="N325" s="126"/>
      <c r="O325" s="126"/>
      <c r="P325" s="127">
        <f>SUM(P326:P327)</f>
        <v>0</v>
      </c>
      <c r="Q325" s="126"/>
      <c r="R325" s="127">
        <f>SUM(R326:R327)</f>
        <v>0</v>
      </c>
      <c r="S325" s="126"/>
      <c r="T325" s="128">
        <f>SUM(T326:T327)</f>
        <v>0</v>
      </c>
      <c r="AR325" s="124" t="s">
        <v>132</v>
      </c>
      <c r="AT325" s="129" t="s">
        <v>67</v>
      </c>
      <c r="AU325" s="129" t="s">
        <v>19</v>
      </c>
      <c r="AY325" s="124" t="s">
        <v>119</v>
      </c>
      <c r="BK325" s="130">
        <f>SUM(BK326:BK327)</f>
        <v>14000</v>
      </c>
    </row>
    <row r="326" spans="2:65" s="1" customFormat="1" ht="22.5" customHeight="1" x14ac:dyDescent="0.25">
      <c r="B326" s="257"/>
      <c r="C326" s="278" t="s">
        <v>184</v>
      </c>
      <c r="D326" s="278" t="s">
        <v>121</v>
      </c>
      <c r="E326" s="279" t="s">
        <v>261</v>
      </c>
      <c r="F326" s="280" t="s">
        <v>262</v>
      </c>
      <c r="G326" s="281" t="s">
        <v>214</v>
      </c>
      <c r="H326" s="282">
        <v>1</v>
      </c>
      <c r="I326" s="253">
        <v>14000</v>
      </c>
      <c r="J326" s="284">
        <f>ROUND(I326*H326,2)</f>
        <v>14000</v>
      </c>
      <c r="K326" s="280" t="s">
        <v>123</v>
      </c>
      <c r="L326" s="30"/>
      <c r="M326" s="132" t="s">
        <v>3</v>
      </c>
      <c r="N326" s="133" t="s">
        <v>39</v>
      </c>
      <c r="O326" s="134">
        <v>0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6" t="s">
        <v>229</v>
      </c>
      <c r="AT326" s="16" t="s">
        <v>121</v>
      </c>
      <c r="AU326" s="16" t="s">
        <v>74</v>
      </c>
      <c r="AY326" s="16" t="s">
        <v>119</v>
      </c>
      <c r="BE326" s="136">
        <f>IF(N326="základní",J326,0)</f>
        <v>14000</v>
      </c>
      <c r="BF326" s="136">
        <f>IF(N326="snížená",J326,0)</f>
        <v>0</v>
      </c>
      <c r="BG326" s="136">
        <f>IF(N326="zákl. přenesená",J326,0)</f>
        <v>0</v>
      </c>
      <c r="BH326" s="136">
        <f>IF(N326="sníž. přenesená",J326,0)</f>
        <v>0</v>
      </c>
      <c r="BI326" s="136">
        <f>IF(N326="nulová",J326,0)</f>
        <v>0</v>
      </c>
      <c r="BJ326" s="16" t="s">
        <v>19</v>
      </c>
      <c r="BK326" s="136">
        <f>ROUND(I326*H326,2)</f>
        <v>14000</v>
      </c>
      <c r="BL326" s="16" t="s">
        <v>229</v>
      </c>
      <c r="BM326" s="16" t="s">
        <v>263</v>
      </c>
    </row>
    <row r="327" spans="2:65" s="1" customFormat="1" ht="22.5" customHeight="1" x14ac:dyDescent="0.25">
      <c r="B327" s="257"/>
      <c r="C327" s="259"/>
      <c r="D327" s="289" t="s">
        <v>125</v>
      </c>
      <c r="E327" s="259"/>
      <c r="F327" s="252" t="s">
        <v>264</v>
      </c>
      <c r="G327" s="259"/>
      <c r="H327" s="259"/>
      <c r="I327" s="259"/>
      <c r="J327" s="259"/>
      <c r="K327" s="259"/>
      <c r="L327" s="30"/>
      <c r="M327" s="150"/>
      <c r="N327" s="151"/>
      <c r="O327" s="151"/>
      <c r="P327" s="151"/>
      <c r="Q327" s="151"/>
      <c r="R327" s="151"/>
      <c r="S327" s="151"/>
      <c r="T327" s="152"/>
      <c r="AT327" s="16" t="s">
        <v>125</v>
      </c>
      <c r="AU327" s="16" t="s">
        <v>74</v>
      </c>
    </row>
    <row r="328" spans="2:65" s="1" customFormat="1" ht="6.95" customHeight="1" x14ac:dyDescent="0.25">
      <c r="B328" s="311"/>
      <c r="C328" s="312"/>
      <c r="D328" s="312"/>
      <c r="E328" s="312"/>
      <c r="F328" s="312"/>
      <c r="G328" s="312"/>
      <c r="H328" s="312"/>
      <c r="I328" s="312"/>
      <c r="J328" s="312"/>
      <c r="K328" s="312"/>
      <c r="L328" s="30"/>
    </row>
    <row r="460" spans="46:46" x14ac:dyDescent="0.3">
      <c r="AT460" s="153"/>
    </row>
  </sheetData>
  <sheetProtection password="CFCF" sheet="1" objects="1" scenarios="1" selectLockedCells="1"/>
  <autoFilter ref="C91:K91"/>
  <mergeCells count="9">
    <mergeCell ref="E84:H84"/>
    <mergeCell ref="G1:H1"/>
    <mergeCell ref="L2:V2"/>
    <mergeCell ref="E7:H7"/>
    <mergeCell ref="E9:H9"/>
    <mergeCell ref="E24:H24"/>
    <mergeCell ref="E45:H45"/>
    <mergeCell ref="E47:H47"/>
    <mergeCell ref="E82:H82"/>
  </mergeCells>
  <hyperlinks>
    <hyperlink ref="F1:G1" location="C2" tooltip="Krycí list soupisu" display="1) Krycí list soupisu"/>
    <hyperlink ref="G1:H1" location="C54" tooltip="Rekapitulace" display="2) Rekapitulace"/>
    <hyperlink ref="J1" location="C91" tooltip="Soupis prací" display="3) Soupis prací"/>
    <hyperlink ref="L1:V1" location="'Rekapitulace stavby'!C2" tooltip="Rekapitulace stavby" display="Rekapitulace stavby"/>
  </hyperlinks>
  <pageMargins left="0.58333331346511841" right="0.58333331346511841" top="0.58333331346511841" bottom="0.58333331346511841" header="0" footer="0"/>
  <pageSetup paperSize="9" scale="78" fitToHeight="100" orientation="landscape" blackAndWhite="1" errors="blank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2"/>
  <sheetViews>
    <sheetView showGridLines="0" zoomScaleNormal="100" workbookViewId="0"/>
  </sheetViews>
  <sheetFormatPr defaultRowHeight="13.5" x14ac:dyDescent="0.25"/>
  <cols>
    <col min="1" max="1" width="7.140625" style="162" customWidth="1"/>
    <col min="2" max="2" width="1.42578125" style="162" customWidth="1"/>
    <col min="3" max="4" width="4.28515625" style="162" customWidth="1"/>
    <col min="5" max="5" width="10" style="162" customWidth="1"/>
    <col min="6" max="6" width="7.85546875" style="162" customWidth="1"/>
    <col min="7" max="7" width="4.28515625" style="162" customWidth="1"/>
    <col min="8" max="8" width="66.7109375" style="162" customWidth="1"/>
    <col min="9" max="10" width="17.140625" style="162" customWidth="1"/>
    <col min="11" max="11" width="1.42578125" style="162" customWidth="1"/>
    <col min="12" max="16384" width="9.140625" style="162"/>
  </cols>
  <sheetData>
    <row r="1" spans="2:11" ht="37.5" customHeight="1" x14ac:dyDescent="0.25"/>
    <row r="2" spans="2:11" ht="7.5" customHeight="1" x14ac:dyDescent="0.25">
      <c r="B2" s="163"/>
      <c r="C2" s="164"/>
      <c r="D2" s="164"/>
      <c r="E2" s="164"/>
      <c r="F2" s="164"/>
      <c r="G2" s="164"/>
      <c r="H2" s="164"/>
      <c r="I2" s="164"/>
      <c r="J2" s="164"/>
      <c r="K2" s="165"/>
    </row>
    <row r="3" spans="2:11" s="168" customFormat="1" ht="45" customHeight="1" x14ac:dyDescent="0.25">
      <c r="B3" s="166"/>
      <c r="C3" s="461" t="s">
        <v>540</v>
      </c>
      <c r="D3" s="461"/>
      <c r="E3" s="461"/>
      <c r="F3" s="461"/>
      <c r="G3" s="461"/>
      <c r="H3" s="461"/>
      <c r="I3" s="461"/>
      <c r="J3" s="461"/>
      <c r="K3" s="167"/>
    </row>
    <row r="4" spans="2:11" ht="25.5" customHeight="1" x14ac:dyDescent="0.3">
      <c r="B4" s="169"/>
      <c r="C4" s="462" t="s">
        <v>541</v>
      </c>
      <c r="D4" s="462"/>
      <c r="E4" s="462"/>
      <c r="F4" s="462"/>
      <c r="G4" s="462"/>
      <c r="H4" s="462"/>
      <c r="I4" s="462"/>
      <c r="J4" s="462"/>
      <c r="K4" s="170"/>
    </row>
    <row r="5" spans="2:11" ht="5.25" customHeight="1" x14ac:dyDescent="0.25">
      <c r="B5" s="169"/>
      <c r="C5" s="171"/>
      <c r="D5" s="171"/>
      <c r="E5" s="171"/>
      <c r="F5" s="171"/>
      <c r="G5" s="171"/>
      <c r="H5" s="171"/>
      <c r="I5" s="171"/>
      <c r="J5" s="171"/>
      <c r="K5" s="170"/>
    </row>
    <row r="6" spans="2:11" ht="15" customHeight="1" x14ac:dyDescent="0.25">
      <c r="B6" s="169"/>
      <c r="C6" s="463" t="s">
        <v>542</v>
      </c>
      <c r="D6" s="463"/>
      <c r="E6" s="463"/>
      <c r="F6" s="463"/>
      <c r="G6" s="463"/>
      <c r="H6" s="463"/>
      <c r="I6" s="463"/>
      <c r="J6" s="463"/>
      <c r="K6" s="170"/>
    </row>
    <row r="7" spans="2:11" ht="15" customHeight="1" x14ac:dyDescent="0.25">
      <c r="B7" s="173"/>
      <c r="C7" s="463" t="s">
        <v>543</v>
      </c>
      <c r="D7" s="463"/>
      <c r="E7" s="463"/>
      <c r="F7" s="463"/>
      <c r="G7" s="463"/>
      <c r="H7" s="463"/>
      <c r="I7" s="463"/>
      <c r="J7" s="463"/>
      <c r="K7" s="170"/>
    </row>
    <row r="8" spans="2:11" ht="12.75" customHeight="1" x14ac:dyDescent="0.25">
      <c r="B8" s="173"/>
      <c r="C8" s="172"/>
      <c r="D8" s="172"/>
      <c r="E8" s="172"/>
      <c r="F8" s="172"/>
      <c r="G8" s="172"/>
      <c r="H8" s="172"/>
      <c r="I8" s="172"/>
      <c r="J8" s="172"/>
      <c r="K8" s="170"/>
    </row>
    <row r="9" spans="2:11" ht="15" customHeight="1" x14ac:dyDescent="0.25">
      <c r="B9" s="173"/>
      <c r="C9" s="463" t="s">
        <v>544</v>
      </c>
      <c r="D9" s="463"/>
      <c r="E9" s="463"/>
      <c r="F9" s="463"/>
      <c r="G9" s="463"/>
      <c r="H9" s="463"/>
      <c r="I9" s="463"/>
      <c r="J9" s="463"/>
      <c r="K9" s="170"/>
    </row>
    <row r="10" spans="2:11" ht="15" customHeight="1" x14ac:dyDescent="0.25">
      <c r="B10" s="173"/>
      <c r="C10" s="172"/>
      <c r="D10" s="463" t="s">
        <v>545</v>
      </c>
      <c r="E10" s="463"/>
      <c r="F10" s="463"/>
      <c r="G10" s="463"/>
      <c r="H10" s="463"/>
      <c r="I10" s="463"/>
      <c r="J10" s="463"/>
      <c r="K10" s="170"/>
    </row>
    <row r="11" spans="2:11" ht="15" customHeight="1" x14ac:dyDescent="0.25">
      <c r="B11" s="173"/>
      <c r="C11" s="174"/>
      <c r="D11" s="463" t="s">
        <v>546</v>
      </c>
      <c r="E11" s="463"/>
      <c r="F11" s="463"/>
      <c r="G11" s="463"/>
      <c r="H11" s="463"/>
      <c r="I11" s="463"/>
      <c r="J11" s="463"/>
      <c r="K11" s="170"/>
    </row>
    <row r="12" spans="2:11" ht="12.75" customHeight="1" x14ac:dyDescent="0.25">
      <c r="B12" s="173"/>
      <c r="C12" s="174"/>
      <c r="D12" s="174"/>
      <c r="E12" s="174"/>
      <c r="F12" s="174"/>
      <c r="G12" s="174"/>
      <c r="H12" s="174"/>
      <c r="I12" s="174"/>
      <c r="J12" s="174"/>
      <c r="K12" s="170"/>
    </row>
    <row r="13" spans="2:11" ht="15" customHeight="1" x14ac:dyDescent="0.25">
      <c r="B13" s="173"/>
      <c r="C13" s="174"/>
      <c r="D13" s="463" t="s">
        <v>547</v>
      </c>
      <c r="E13" s="463"/>
      <c r="F13" s="463"/>
      <c r="G13" s="463"/>
      <c r="H13" s="463"/>
      <c r="I13" s="463"/>
      <c r="J13" s="463"/>
      <c r="K13" s="170"/>
    </row>
    <row r="14" spans="2:11" ht="15" customHeight="1" x14ac:dyDescent="0.25">
      <c r="B14" s="173"/>
      <c r="C14" s="174"/>
      <c r="D14" s="463" t="s">
        <v>548</v>
      </c>
      <c r="E14" s="463"/>
      <c r="F14" s="463"/>
      <c r="G14" s="463"/>
      <c r="H14" s="463"/>
      <c r="I14" s="463"/>
      <c r="J14" s="463"/>
      <c r="K14" s="170"/>
    </row>
    <row r="15" spans="2:11" ht="15" customHeight="1" x14ac:dyDescent="0.25">
      <c r="B15" s="173"/>
      <c r="C15" s="174"/>
      <c r="D15" s="463" t="s">
        <v>549</v>
      </c>
      <c r="E15" s="463"/>
      <c r="F15" s="463"/>
      <c r="G15" s="463"/>
      <c r="H15" s="463"/>
      <c r="I15" s="463"/>
      <c r="J15" s="463"/>
      <c r="K15" s="170"/>
    </row>
    <row r="16" spans="2:11" ht="15" customHeight="1" x14ac:dyDescent="0.25">
      <c r="B16" s="173"/>
      <c r="C16" s="174"/>
      <c r="D16" s="174"/>
      <c r="E16" s="175" t="s">
        <v>72</v>
      </c>
      <c r="F16" s="463" t="s">
        <v>550</v>
      </c>
      <c r="G16" s="463"/>
      <c r="H16" s="463"/>
      <c r="I16" s="463"/>
      <c r="J16" s="463"/>
      <c r="K16" s="170"/>
    </row>
    <row r="17" spans="2:11" ht="15" customHeight="1" x14ac:dyDescent="0.25">
      <c r="B17" s="173"/>
      <c r="C17" s="174"/>
      <c r="D17" s="174"/>
      <c r="E17" s="175" t="s">
        <v>551</v>
      </c>
      <c r="F17" s="463" t="s">
        <v>552</v>
      </c>
      <c r="G17" s="463"/>
      <c r="H17" s="463"/>
      <c r="I17" s="463"/>
      <c r="J17" s="463"/>
      <c r="K17" s="170"/>
    </row>
    <row r="18" spans="2:11" ht="15" customHeight="1" x14ac:dyDescent="0.25">
      <c r="B18" s="173"/>
      <c r="C18" s="174"/>
      <c r="D18" s="174"/>
      <c r="E18" s="175" t="s">
        <v>553</v>
      </c>
      <c r="F18" s="463" t="s">
        <v>554</v>
      </c>
      <c r="G18" s="463"/>
      <c r="H18" s="463"/>
      <c r="I18" s="463"/>
      <c r="J18" s="463"/>
      <c r="K18" s="170"/>
    </row>
    <row r="19" spans="2:11" ht="15" customHeight="1" x14ac:dyDescent="0.25">
      <c r="B19" s="173"/>
      <c r="C19" s="174"/>
      <c r="D19" s="174"/>
      <c r="E19" s="175" t="s">
        <v>555</v>
      </c>
      <c r="F19" s="463" t="s">
        <v>556</v>
      </c>
      <c r="G19" s="463"/>
      <c r="H19" s="463"/>
      <c r="I19" s="463"/>
      <c r="J19" s="463"/>
      <c r="K19" s="170"/>
    </row>
    <row r="20" spans="2:11" ht="15" customHeight="1" x14ac:dyDescent="0.25">
      <c r="B20" s="173"/>
      <c r="C20" s="174"/>
      <c r="D20" s="174"/>
      <c r="E20" s="175" t="s">
        <v>557</v>
      </c>
      <c r="F20" s="463" t="s">
        <v>558</v>
      </c>
      <c r="G20" s="463"/>
      <c r="H20" s="463"/>
      <c r="I20" s="463"/>
      <c r="J20" s="463"/>
      <c r="K20" s="170"/>
    </row>
    <row r="21" spans="2:11" ht="15" customHeight="1" x14ac:dyDescent="0.25">
      <c r="B21" s="173"/>
      <c r="C21" s="174"/>
      <c r="D21" s="174"/>
      <c r="E21" s="175" t="s">
        <v>559</v>
      </c>
      <c r="F21" s="463" t="s">
        <v>560</v>
      </c>
      <c r="G21" s="463"/>
      <c r="H21" s="463"/>
      <c r="I21" s="463"/>
      <c r="J21" s="463"/>
      <c r="K21" s="170"/>
    </row>
    <row r="22" spans="2:11" ht="12.75" customHeight="1" x14ac:dyDescent="0.25">
      <c r="B22" s="173"/>
      <c r="C22" s="174"/>
      <c r="D22" s="174"/>
      <c r="E22" s="174"/>
      <c r="F22" s="174"/>
      <c r="G22" s="174"/>
      <c r="H22" s="174"/>
      <c r="I22" s="174"/>
      <c r="J22" s="174"/>
      <c r="K22" s="170"/>
    </row>
    <row r="23" spans="2:11" ht="15" customHeight="1" x14ac:dyDescent="0.25">
      <c r="B23" s="173"/>
      <c r="C23" s="463" t="s">
        <v>561</v>
      </c>
      <c r="D23" s="463"/>
      <c r="E23" s="463"/>
      <c r="F23" s="463"/>
      <c r="G23" s="463"/>
      <c r="H23" s="463"/>
      <c r="I23" s="463"/>
      <c r="J23" s="463"/>
      <c r="K23" s="170"/>
    </row>
    <row r="24" spans="2:11" ht="15" customHeight="1" x14ac:dyDescent="0.25">
      <c r="B24" s="173"/>
      <c r="C24" s="463" t="s">
        <v>562</v>
      </c>
      <c r="D24" s="463"/>
      <c r="E24" s="463"/>
      <c r="F24" s="463"/>
      <c r="G24" s="463"/>
      <c r="H24" s="463"/>
      <c r="I24" s="463"/>
      <c r="J24" s="463"/>
      <c r="K24" s="170"/>
    </row>
    <row r="25" spans="2:11" ht="15" customHeight="1" x14ac:dyDescent="0.25">
      <c r="B25" s="173"/>
      <c r="C25" s="172"/>
      <c r="D25" s="463" t="s">
        <v>563</v>
      </c>
      <c r="E25" s="463"/>
      <c r="F25" s="463"/>
      <c r="G25" s="463"/>
      <c r="H25" s="463"/>
      <c r="I25" s="463"/>
      <c r="J25" s="463"/>
      <c r="K25" s="170"/>
    </row>
    <row r="26" spans="2:11" ht="15" customHeight="1" x14ac:dyDescent="0.25">
      <c r="B26" s="173"/>
      <c r="C26" s="174"/>
      <c r="D26" s="463" t="s">
        <v>564</v>
      </c>
      <c r="E26" s="463"/>
      <c r="F26" s="463"/>
      <c r="G26" s="463"/>
      <c r="H26" s="463"/>
      <c r="I26" s="463"/>
      <c r="J26" s="463"/>
      <c r="K26" s="170"/>
    </row>
    <row r="27" spans="2:11" ht="12.75" customHeight="1" x14ac:dyDescent="0.25">
      <c r="B27" s="173"/>
      <c r="C27" s="174"/>
      <c r="D27" s="174"/>
      <c r="E27" s="174"/>
      <c r="F27" s="174"/>
      <c r="G27" s="174"/>
      <c r="H27" s="174"/>
      <c r="I27" s="174"/>
      <c r="J27" s="174"/>
      <c r="K27" s="170"/>
    </row>
    <row r="28" spans="2:11" ht="15" customHeight="1" x14ac:dyDescent="0.25">
      <c r="B28" s="173"/>
      <c r="C28" s="174"/>
      <c r="D28" s="463" t="s">
        <v>565</v>
      </c>
      <c r="E28" s="463"/>
      <c r="F28" s="463"/>
      <c r="G28" s="463"/>
      <c r="H28" s="463"/>
      <c r="I28" s="463"/>
      <c r="J28" s="463"/>
      <c r="K28" s="170"/>
    </row>
    <row r="29" spans="2:11" ht="15" customHeight="1" x14ac:dyDescent="0.25">
      <c r="B29" s="173"/>
      <c r="C29" s="174"/>
      <c r="D29" s="463" t="s">
        <v>566</v>
      </c>
      <c r="E29" s="463"/>
      <c r="F29" s="463"/>
      <c r="G29" s="463"/>
      <c r="H29" s="463"/>
      <c r="I29" s="463"/>
      <c r="J29" s="463"/>
      <c r="K29" s="170"/>
    </row>
    <row r="30" spans="2:11" ht="12.75" customHeight="1" x14ac:dyDescent="0.25">
      <c r="B30" s="173"/>
      <c r="C30" s="174"/>
      <c r="D30" s="174"/>
      <c r="E30" s="174"/>
      <c r="F30" s="174"/>
      <c r="G30" s="174"/>
      <c r="H30" s="174"/>
      <c r="I30" s="174"/>
      <c r="J30" s="174"/>
      <c r="K30" s="170"/>
    </row>
    <row r="31" spans="2:11" ht="15" customHeight="1" x14ac:dyDescent="0.25">
      <c r="B31" s="173"/>
      <c r="C31" s="174"/>
      <c r="D31" s="463" t="s">
        <v>567</v>
      </c>
      <c r="E31" s="463"/>
      <c r="F31" s="463"/>
      <c r="G31" s="463"/>
      <c r="H31" s="463"/>
      <c r="I31" s="463"/>
      <c r="J31" s="463"/>
      <c r="K31" s="170"/>
    </row>
    <row r="32" spans="2:11" ht="15" customHeight="1" x14ac:dyDescent="0.25">
      <c r="B32" s="173"/>
      <c r="C32" s="174"/>
      <c r="D32" s="463" t="s">
        <v>568</v>
      </c>
      <c r="E32" s="463"/>
      <c r="F32" s="463"/>
      <c r="G32" s="463"/>
      <c r="H32" s="463"/>
      <c r="I32" s="463"/>
      <c r="J32" s="463"/>
      <c r="K32" s="170"/>
    </row>
    <row r="33" spans="2:11" ht="15" customHeight="1" x14ac:dyDescent="0.25">
      <c r="B33" s="173"/>
      <c r="C33" s="174"/>
      <c r="D33" s="463" t="s">
        <v>569</v>
      </c>
      <c r="E33" s="463"/>
      <c r="F33" s="463"/>
      <c r="G33" s="463"/>
      <c r="H33" s="463"/>
      <c r="I33" s="463"/>
      <c r="J33" s="463"/>
      <c r="K33" s="170"/>
    </row>
    <row r="34" spans="2:11" ht="15" customHeight="1" x14ac:dyDescent="0.25">
      <c r="B34" s="173"/>
      <c r="C34" s="174"/>
      <c r="D34" s="172"/>
      <c r="E34" s="176" t="s">
        <v>104</v>
      </c>
      <c r="F34" s="172"/>
      <c r="G34" s="463" t="s">
        <v>570</v>
      </c>
      <c r="H34" s="463"/>
      <c r="I34" s="463"/>
      <c r="J34" s="463"/>
      <c r="K34" s="170"/>
    </row>
    <row r="35" spans="2:11" ht="30.75" customHeight="1" x14ac:dyDescent="0.25">
      <c r="B35" s="173"/>
      <c r="C35" s="174"/>
      <c r="D35" s="172"/>
      <c r="E35" s="176" t="s">
        <v>571</v>
      </c>
      <c r="F35" s="172"/>
      <c r="G35" s="463" t="s">
        <v>572</v>
      </c>
      <c r="H35" s="463"/>
      <c r="I35" s="463"/>
      <c r="J35" s="463"/>
      <c r="K35" s="170"/>
    </row>
    <row r="36" spans="2:11" ht="15" customHeight="1" x14ac:dyDescent="0.25">
      <c r="B36" s="173"/>
      <c r="C36" s="174"/>
      <c r="D36" s="172"/>
      <c r="E36" s="176" t="s">
        <v>49</v>
      </c>
      <c r="F36" s="172"/>
      <c r="G36" s="463" t="s">
        <v>573</v>
      </c>
      <c r="H36" s="463"/>
      <c r="I36" s="463"/>
      <c r="J36" s="463"/>
      <c r="K36" s="170"/>
    </row>
    <row r="37" spans="2:11" ht="15" customHeight="1" x14ac:dyDescent="0.25">
      <c r="B37" s="173"/>
      <c r="C37" s="174"/>
      <c r="D37" s="172"/>
      <c r="E37" s="176" t="s">
        <v>105</v>
      </c>
      <c r="F37" s="172"/>
      <c r="G37" s="463" t="s">
        <v>574</v>
      </c>
      <c r="H37" s="463"/>
      <c r="I37" s="463"/>
      <c r="J37" s="463"/>
      <c r="K37" s="170"/>
    </row>
    <row r="38" spans="2:11" ht="15" customHeight="1" x14ac:dyDescent="0.25">
      <c r="B38" s="173"/>
      <c r="C38" s="174"/>
      <c r="D38" s="172"/>
      <c r="E38" s="176" t="s">
        <v>106</v>
      </c>
      <c r="F38" s="172"/>
      <c r="G38" s="463" t="s">
        <v>575</v>
      </c>
      <c r="H38" s="463"/>
      <c r="I38" s="463"/>
      <c r="J38" s="463"/>
      <c r="K38" s="170"/>
    </row>
    <row r="39" spans="2:11" ht="15" customHeight="1" x14ac:dyDescent="0.25">
      <c r="B39" s="173"/>
      <c r="C39" s="174"/>
      <c r="D39" s="172"/>
      <c r="E39" s="176" t="s">
        <v>107</v>
      </c>
      <c r="F39" s="172"/>
      <c r="G39" s="463" t="s">
        <v>576</v>
      </c>
      <c r="H39" s="463"/>
      <c r="I39" s="463"/>
      <c r="J39" s="463"/>
      <c r="K39" s="170"/>
    </row>
    <row r="40" spans="2:11" ht="15" customHeight="1" x14ac:dyDescent="0.25">
      <c r="B40" s="173"/>
      <c r="C40" s="174"/>
      <c r="D40" s="172"/>
      <c r="E40" s="176" t="s">
        <v>577</v>
      </c>
      <c r="F40" s="172"/>
      <c r="G40" s="463" t="s">
        <v>578</v>
      </c>
      <c r="H40" s="463"/>
      <c r="I40" s="463"/>
      <c r="J40" s="463"/>
      <c r="K40" s="170"/>
    </row>
    <row r="41" spans="2:11" ht="15" customHeight="1" x14ac:dyDescent="0.25">
      <c r="B41" s="173"/>
      <c r="C41" s="174"/>
      <c r="D41" s="172"/>
      <c r="E41" s="176"/>
      <c r="F41" s="172"/>
      <c r="G41" s="463" t="s">
        <v>579</v>
      </c>
      <c r="H41" s="463"/>
      <c r="I41" s="463"/>
      <c r="J41" s="463"/>
      <c r="K41" s="170"/>
    </row>
    <row r="42" spans="2:11" ht="15" customHeight="1" x14ac:dyDescent="0.25">
      <c r="B42" s="173"/>
      <c r="C42" s="174"/>
      <c r="D42" s="172"/>
      <c r="E42" s="176" t="s">
        <v>580</v>
      </c>
      <c r="F42" s="172"/>
      <c r="G42" s="463" t="s">
        <v>581</v>
      </c>
      <c r="H42" s="463"/>
      <c r="I42" s="463"/>
      <c r="J42" s="463"/>
      <c r="K42" s="170"/>
    </row>
    <row r="43" spans="2:11" ht="15" customHeight="1" x14ac:dyDescent="0.25">
      <c r="B43" s="173"/>
      <c r="C43" s="174"/>
      <c r="D43" s="172"/>
      <c r="E43" s="176" t="s">
        <v>109</v>
      </c>
      <c r="F43" s="172"/>
      <c r="G43" s="463" t="s">
        <v>582</v>
      </c>
      <c r="H43" s="463"/>
      <c r="I43" s="463"/>
      <c r="J43" s="463"/>
      <c r="K43" s="170"/>
    </row>
    <row r="44" spans="2:11" ht="12.75" customHeight="1" x14ac:dyDescent="0.25">
      <c r="B44" s="173"/>
      <c r="C44" s="174"/>
      <c r="D44" s="172"/>
      <c r="E44" s="172"/>
      <c r="F44" s="172"/>
      <c r="G44" s="172"/>
      <c r="H44" s="172"/>
      <c r="I44" s="172"/>
      <c r="J44" s="172"/>
      <c r="K44" s="170"/>
    </row>
    <row r="45" spans="2:11" ht="15" customHeight="1" x14ac:dyDescent="0.25">
      <c r="B45" s="173"/>
      <c r="C45" s="174"/>
      <c r="D45" s="463" t="s">
        <v>583</v>
      </c>
      <c r="E45" s="463"/>
      <c r="F45" s="463"/>
      <c r="G45" s="463"/>
      <c r="H45" s="463"/>
      <c r="I45" s="463"/>
      <c r="J45" s="463"/>
      <c r="K45" s="170"/>
    </row>
    <row r="46" spans="2:11" ht="15" customHeight="1" x14ac:dyDescent="0.25">
      <c r="B46" s="173"/>
      <c r="C46" s="174"/>
      <c r="D46" s="174"/>
      <c r="E46" s="463" t="s">
        <v>584</v>
      </c>
      <c r="F46" s="463"/>
      <c r="G46" s="463"/>
      <c r="H46" s="463"/>
      <c r="I46" s="463"/>
      <c r="J46" s="463"/>
      <c r="K46" s="170"/>
    </row>
    <row r="47" spans="2:11" ht="15" customHeight="1" x14ac:dyDescent="0.25">
      <c r="B47" s="173"/>
      <c r="C47" s="174"/>
      <c r="D47" s="174"/>
      <c r="E47" s="463" t="s">
        <v>585</v>
      </c>
      <c r="F47" s="463"/>
      <c r="G47" s="463"/>
      <c r="H47" s="463"/>
      <c r="I47" s="463"/>
      <c r="J47" s="463"/>
      <c r="K47" s="170"/>
    </row>
    <row r="48" spans="2:11" ht="15" customHeight="1" x14ac:dyDescent="0.25">
      <c r="B48" s="173"/>
      <c r="C48" s="174"/>
      <c r="D48" s="174"/>
      <c r="E48" s="463" t="s">
        <v>586</v>
      </c>
      <c r="F48" s="463"/>
      <c r="G48" s="463"/>
      <c r="H48" s="463"/>
      <c r="I48" s="463"/>
      <c r="J48" s="463"/>
      <c r="K48" s="170"/>
    </row>
    <row r="49" spans="2:11" ht="15" customHeight="1" x14ac:dyDescent="0.25">
      <c r="B49" s="173"/>
      <c r="C49" s="174"/>
      <c r="D49" s="463" t="s">
        <v>587</v>
      </c>
      <c r="E49" s="463"/>
      <c r="F49" s="463"/>
      <c r="G49" s="463"/>
      <c r="H49" s="463"/>
      <c r="I49" s="463"/>
      <c r="J49" s="463"/>
      <c r="K49" s="170"/>
    </row>
    <row r="50" spans="2:11" ht="25.5" customHeight="1" x14ac:dyDescent="0.3">
      <c r="B50" s="169"/>
      <c r="C50" s="462" t="s">
        <v>588</v>
      </c>
      <c r="D50" s="462"/>
      <c r="E50" s="462"/>
      <c r="F50" s="462"/>
      <c r="G50" s="462"/>
      <c r="H50" s="462"/>
      <c r="I50" s="462"/>
      <c r="J50" s="462"/>
      <c r="K50" s="170"/>
    </row>
    <row r="51" spans="2:11" ht="5.25" customHeight="1" x14ac:dyDescent="0.25">
      <c r="B51" s="169"/>
      <c r="C51" s="171"/>
      <c r="D51" s="171"/>
      <c r="E51" s="171"/>
      <c r="F51" s="171"/>
      <c r="G51" s="171"/>
      <c r="H51" s="171"/>
      <c r="I51" s="171"/>
      <c r="J51" s="171"/>
      <c r="K51" s="170"/>
    </row>
    <row r="52" spans="2:11" ht="15" customHeight="1" x14ac:dyDescent="0.25">
      <c r="B52" s="169"/>
      <c r="C52" s="463" t="s">
        <v>589</v>
      </c>
      <c r="D52" s="463"/>
      <c r="E52" s="463"/>
      <c r="F52" s="463"/>
      <c r="G52" s="463"/>
      <c r="H52" s="463"/>
      <c r="I52" s="463"/>
      <c r="J52" s="463"/>
      <c r="K52" s="170"/>
    </row>
    <row r="53" spans="2:11" ht="15" customHeight="1" x14ac:dyDescent="0.25">
      <c r="B53" s="169"/>
      <c r="C53" s="463" t="s">
        <v>590</v>
      </c>
      <c r="D53" s="463"/>
      <c r="E53" s="463"/>
      <c r="F53" s="463"/>
      <c r="G53" s="463"/>
      <c r="H53" s="463"/>
      <c r="I53" s="463"/>
      <c r="J53" s="463"/>
      <c r="K53" s="170"/>
    </row>
    <row r="54" spans="2:11" ht="12.75" customHeight="1" x14ac:dyDescent="0.25">
      <c r="B54" s="169"/>
      <c r="C54" s="172"/>
      <c r="D54" s="172"/>
      <c r="E54" s="172"/>
      <c r="F54" s="172"/>
      <c r="G54" s="172"/>
      <c r="H54" s="172"/>
      <c r="I54" s="172"/>
      <c r="J54" s="172"/>
      <c r="K54" s="170"/>
    </row>
    <row r="55" spans="2:11" ht="15" customHeight="1" x14ac:dyDescent="0.25">
      <c r="B55" s="169"/>
      <c r="C55" s="463" t="s">
        <v>591</v>
      </c>
      <c r="D55" s="463"/>
      <c r="E55" s="463"/>
      <c r="F55" s="463"/>
      <c r="G55" s="463"/>
      <c r="H55" s="463"/>
      <c r="I55" s="463"/>
      <c r="J55" s="463"/>
      <c r="K55" s="170"/>
    </row>
    <row r="56" spans="2:11" ht="15" customHeight="1" x14ac:dyDescent="0.25">
      <c r="B56" s="169"/>
      <c r="C56" s="174"/>
      <c r="D56" s="463" t="s">
        <v>592</v>
      </c>
      <c r="E56" s="463"/>
      <c r="F56" s="463"/>
      <c r="G56" s="463"/>
      <c r="H56" s="463"/>
      <c r="I56" s="463"/>
      <c r="J56" s="463"/>
      <c r="K56" s="170"/>
    </row>
    <row r="57" spans="2:11" ht="15" customHeight="1" x14ac:dyDescent="0.25">
      <c r="B57" s="169"/>
      <c r="C57" s="174"/>
      <c r="D57" s="463" t="s">
        <v>593</v>
      </c>
      <c r="E57" s="463"/>
      <c r="F57" s="463"/>
      <c r="G57" s="463"/>
      <c r="H57" s="463"/>
      <c r="I57" s="463"/>
      <c r="J57" s="463"/>
      <c r="K57" s="170"/>
    </row>
    <row r="58" spans="2:11" ht="15" customHeight="1" x14ac:dyDescent="0.25">
      <c r="B58" s="169"/>
      <c r="C58" s="174"/>
      <c r="D58" s="463" t="s">
        <v>594</v>
      </c>
      <c r="E58" s="463"/>
      <c r="F58" s="463"/>
      <c r="G58" s="463"/>
      <c r="H58" s="463"/>
      <c r="I58" s="463"/>
      <c r="J58" s="463"/>
      <c r="K58" s="170"/>
    </row>
    <row r="59" spans="2:11" ht="15" customHeight="1" x14ac:dyDescent="0.25">
      <c r="B59" s="169"/>
      <c r="C59" s="174"/>
      <c r="D59" s="463" t="s">
        <v>595</v>
      </c>
      <c r="E59" s="463"/>
      <c r="F59" s="463"/>
      <c r="G59" s="463"/>
      <c r="H59" s="463"/>
      <c r="I59" s="463"/>
      <c r="J59" s="463"/>
      <c r="K59" s="170"/>
    </row>
    <row r="60" spans="2:11" ht="15" customHeight="1" x14ac:dyDescent="0.25">
      <c r="B60" s="169"/>
      <c r="C60" s="174"/>
      <c r="D60" s="464" t="s">
        <v>596</v>
      </c>
      <c r="E60" s="464"/>
      <c r="F60" s="464"/>
      <c r="G60" s="464"/>
      <c r="H60" s="464"/>
      <c r="I60" s="464"/>
      <c r="J60" s="464"/>
      <c r="K60" s="170"/>
    </row>
    <row r="61" spans="2:11" ht="15" customHeight="1" x14ac:dyDescent="0.25">
      <c r="B61" s="169"/>
      <c r="C61" s="174"/>
      <c r="D61" s="463" t="s">
        <v>597</v>
      </c>
      <c r="E61" s="463"/>
      <c r="F61" s="463"/>
      <c r="G61" s="463"/>
      <c r="H61" s="463"/>
      <c r="I61" s="463"/>
      <c r="J61" s="463"/>
      <c r="K61" s="170"/>
    </row>
    <row r="62" spans="2:11" ht="12.75" customHeight="1" x14ac:dyDescent="0.25">
      <c r="B62" s="169"/>
      <c r="C62" s="174"/>
      <c r="D62" s="174"/>
      <c r="E62" s="177"/>
      <c r="F62" s="174"/>
      <c r="G62" s="174"/>
      <c r="H62" s="174"/>
      <c r="I62" s="174"/>
      <c r="J62" s="174"/>
      <c r="K62" s="170"/>
    </row>
    <row r="63" spans="2:11" ht="15" customHeight="1" x14ac:dyDescent="0.25">
      <c r="B63" s="169"/>
      <c r="C63" s="174"/>
      <c r="D63" s="463" t="s">
        <v>598</v>
      </c>
      <c r="E63" s="463"/>
      <c r="F63" s="463"/>
      <c r="G63" s="463"/>
      <c r="H63" s="463"/>
      <c r="I63" s="463"/>
      <c r="J63" s="463"/>
      <c r="K63" s="170"/>
    </row>
    <row r="64" spans="2:11" ht="15" customHeight="1" x14ac:dyDescent="0.25">
      <c r="B64" s="169"/>
      <c r="C64" s="174"/>
      <c r="D64" s="464" t="s">
        <v>599</v>
      </c>
      <c r="E64" s="464"/>
      <c r="F64" s="464"/>
      <c r="G64" s="464"/>
      <c r="H64" s="464"/>
      <c r="I64" s="464"/>
      <c r="J64" s="464"/>
      <c r="K64" s="170"/>
    </row>
    <row r="65" spans="2:11" ht="15" customHeight="1" x14ac:dyDescent="0.25">
      <c r="B65" s="169"/>
      <c r="C65" s="174"/>
      <c r="D65" s="463" t="s">
        <v>600</v>
      </c>
      <c r="E65" s="463"/>
      <c r="F65" s="463"/>
      <c r="G65" s="463"/>
      <c r="H65" s="463"/>
      <c r="I65" s="463"/>
      <c r="J65" s="463"/>
      <c r="K65" s="170"/>
    </row>
    <row r="66" spans="2:11" ht="15" customHeight="1" x14ac:dyDescent="0.25">
      <c r="B66" s="169"/>
      <c r="C66" s="174"/>
      <c r="D66" s="463" t="s">
        <v>601</v>
      </c>
      <c r="E66" s="463"/>
      <c r="F66" s="463"/>
      <c r="G66" s="463"/>
      <c r="H66" s="463"/>
      <c r="I66" s="463"/>
      <c r="J66" s="463"/>
      <c r="K66" s="170"/>
    </row>
    <row r="67" spans="2:11" ht="15" customHeight="1" x14ac:dyDescent="0.25">
      <c r="B67" s="169"/>
      <c r="C67" s="174"/>
      <c r="D67" s="463" t="s">
        <v>602</v>
      </c>
      <c r="E67" s="463"/>
      <c r="F67" s="463"/>
      <c r="G67" s="463"/>
      <c r="H67" s="463"/>
      <c r="I67" s="463"/>
      <c r="J67" s="463"/>
      <c r="K67" s="170"/>
    </row>
    <row r="68" spans="2:11" ht="15" customHeight="1" x14ac:dyDescent="0.25">
      <c r="B68" s="169"/>
      <c r="C68" s="174"/>
      <c r="D68" s="463" t="s">
        <v>603</v>
      </c>
      <c r="E68" s="463"/>
      <c r="F68" s="463"/>
      <c r="G68" s="463"/>
      <c r="H68" s="463"/>
      <c r="I68" s="463"/>
      <c r="J68" s="463"/>
      <c r="K68" s="170"/>
    </row>
    <row r="69" spans="2:11" ht="12.75" customHeight="1" x14ac:dyDescent="0.25">
      <c r="B69" s="178"/>
      <c r="C69" s="179"/>
      <c r="D69" s="179"/>
      <c r="E69" s="179"/>
      <c r="F69" s="179"/>
      <c r="G69" s="179"/>
      <c r="H69" s="179"/>
      <c r="I69" s="179"/>
      <c r="J69" s="179"/>
      <c r="K69" s="180"/>
    </row>
    <row r="70" spans="2:11" ht="18.75" customHeight="1" x14ac:dyDescent="0.25">
      <c r="B70" s="181"/>
      <c r="C70" s="181"/>
      <c r="D70" s="181"/>
      <c r="E70" s="181"/>
      <c r="F70" s="181"/>
      <c r="G70" s="181"/>
      <c r="H70" s="181"/>
      <c r="I70" s="181"/>
      <c r="J70" s="181"/>
      <c r="K70" s="182"/>
    </row>
    <row r="71" spans="2:11" ht="18.75" customHeight="1" x14ac:dyDescent="0.25">
      <c r="B71" s="182"/>
      <c r="C71" s="182"/>
      <c r="D71" s="182"/>
      <c r="E71" s="182"/>
      <c r="F71" s="182"/>
      <c r="G71" s="182"/>
      <c r="H71" s="182"/>
      <c r="I71" s="182"/>
      <c r="J71" s="182"/>
      <c r="K71" s="182"/>
    </row>
    <row r="72" spans="2:11" ht="7.5" customHeight="1" x14ac:dyDescent="0.25">
      <c r="B72" s="183"/>
      <c r="C72" s="184"/>
      <c r="D72" s="184"/>
      <c r="E72" s="184"/>
      <c r="F72" s="184"/>
      <c r="G72" s="184"/>
      <c r="H72" s="184"/>
      <c r="I72" s="184"/>
      <c r="J72" s="184"/>
      <c r="K72" s="185"/>
    </row>
    <row r="73" spans="2:11" ht="45" customHeight="1" x14ac:dyDescent="0.25">
      <c r="B73" s="186"/>
      <c r="C73" s="465" t="s">
        <v>539</v>
      </c>
      <c r="D73" s="465"/>
      <c r="E73" s="465"/>
      <c r="F73" s="465"/>
      <c r="G73" s="465"/>
      <c r="H73" s="465"/>
      <c r="I73" s="465"/>
      <c r="J73" s="465"/>
      <c r="K73" s="187"/>
    </row>
    <row r="74" spans="2:11" ht="17.25" customHeight="1" x14ac:dyDescent="0.25">
      <c r="B74" s="186"/>
      <c r="C74" s="188" t="s">
        <v>604</v>
      </c>
      <c r="D74" s="188"/>
      <c r="E74" s="188"/>
      <c r="F74" s="188" t="s">
        <v>605</v>
      </c>
      <c r="G74" s="189"/>
      <c r="H74" s="188" t="s">
        <v>105</v>
      </c>
      <c r="I74" s="188" t="s">
        <v>53</v>
      </c>
      <c r="J74" s="188" t="s">
        <v>606</v>
      </c>
      <c r="K74" s="187"/>
    </row>
    <row r="75" spans="2:11" ht="17.25" customHeight="1" x14ac:dyDescent="0.25">
      <c r="B75" s="186"/>
      <c r="C75" s="190" t="s">
        <v>607</v>
      </c>
      <c r="D75" s="190"/>
      <c r="E75" s="190"/>
      <c r="F75" s="191" t="s">
        <v>608</v>
      </c>
      <c r="G75" s="192"/>
      <c r="H75" s="190"/>
      <c r="I75" s="190"/>
      <c r="J75" s="190" t="s">
        <v>609</v>
      </c>
      <c r="K75" s="187"/>
    </row>
    <row r="76" spans="2:11" ht="5.25" customHeight="1" x14ac:dyDescent="0.25">
      <c r="B76" s="186"/>
      <c r="C76" s="193"/>
      <c r="D76" s="193"/>
      <c r="E76" s="193"/>
      <c r="F76" s="193"/>
      <c r="G76" s="194"/>
      <c r="H76" s="193"/>
      <c r="I76" s="193"/>
      <c r="J76" s="193"/>
      <c r="K76" s="187"/>
    </row>
    <row r="77" spans="2:11" ht="15" customHeight="1" x14ac:dyDescent="0.25">
      <c r="B77" s="186"/>
      <c r="C77" s="176" t="s">
        <v>49</v>
      </c>
      <c r="D77" s="193"/>
      <c r="E77" s="193"/>
      <c r="F77" s="195" t="s">
        <v>610</v>
      </c>
      <c r="G77" s="194"/>
      <c r="H77" s="176" t="s">
        <v>611</v>
      </c>
      <c r="I77" s="176" t="s">
        <v>612</v>
      </c>
      <c r="J77" s="176">
        <v>20</v>
      </c>
      <c r="K77" s="187"/>
    </row>
    <row r="78" spans="2:11" ht="15" customHeight="1" x14ac:dyDescent="0.25">
      <c r="B78" s="186"/>
      <c r="C78" s="176" t="s">
        <v>613</v>
      </c>
      <c r="D78" s="176"/>
      <c r="E78" s="176"/>
      <c r="F78" s="195" t="s">
        <v>610</v>
      </c>
      <c r="G78" s="194"/>
      <c r="H78" s="176" t="s">
        <v>614</v>
      </c>
      <c r="I78" s="176" t="s">
        <v>612</v>
      </c>
      <c r="J78" s="176">
        <v>120</v>
      </c>
      <c r="K78" s="187"/>
    </row>
    <row r="79" spans="2:11" ht="15" customHeight="1" x14ac:dyDescent="0.25">
      <c r="B79" s="196"/>
      <c r="C79" s="176" t="s">
        <v>615</v>
      </c>
      <c r="D79" s="176"/>
      <c r="E79" s="176"/>
      <c r="F79" s="195" t="s">
        <v>616</v>
      </c>
      <c r="G79" s="194"/>
      <c r="H79" s="176" t="s">
        <v>617</v>
      </c>
      <c r="I79" s="176" t="s">
        <v>612</v>
      </c>
      <c r="J79" s="176">
        <v>50</v>
      </c>
      <c r="K79" s="187"/>
    </row>
    <row r="80" spans="2:11" ht="15" customHeight="1" x14ac:dyDescent="0.25">
      <c r="B80" s="196"/>
      <c r="C80" s="176" t="s">
        <v>618</v>
      </c>
      <c r="D80" s="176"/>
      <c r="E80" s="176"/>
      <c r="F80" s="195" t="s">
        <v>610</v>
      </c>
      <c r="G80" s="194"/>
      <c r="H80" s="176" t="s">
        <v>619</v>
      </c>
      <c r="I80" s="176" t="s">
        <v>620</v>
      </c>
      <c r="J80" s="176"/>
      <c r="K80" s="187"/>
    </row>
    <row r="81" spans="2:11" ht="15" customHeight="1" x14ac:dyDescent="0.25">
      <c r="B81" s="196"/>
      <c r="C81" s="197" t="s">
        <v>621</v>
      </c>
      <c r="D81" s="197"/>
      <c r="E81" s="197"/>
      <c r="F81" s="198" t="s">
        <v>616</v>
      </c>
      <c r="G81" s="197"/>
      <c r="H81" s="197" t="s">
        <v>622</v>
      </c>
      <c r="I81" s="197" t="s">
        <v>612</v>
      </c>
      <c r="J81" s="197">
        <v>15</v>
      </c>
      <c r="K81" s="187"/>
    </row>
    <row r="82" spans="2:11" ht="15" customHeight="1" x14ac:dyDescent="0.25">
      <c r="B82" s="196"/>
      <c r="C82" s="197" t="s">
        <v>623</v>
      </c>
      <c r="D82" s="197"/>
      <c r="E82" s="197"/>
      <c r="F82" s="198" t="s">
        <v>616</v>
      </c>
      <c r="G82" s="197"/>
      <c r="H82" s="197" t="s">
        <v>624</v>
      </c>
      <c r="I82" s="197" t="s">
        <v>612</v>
      </c>
      <c r="J82" s="197">
        <v>15</v>
      </c>
      <c r="K82" s="187"/>
    </row>
    <row r="83" spans="2:11" ht="15" customHeight="1" x14ac:dyDescent="0.25">
      <c r="B83" s="196"/>
      <c r="C83" s="197" t="s">
        <v>625</v>
      </c>
      <c r="D83" s="197"/>
      <c r="E83" s="197"/>
      <c r="F83" s="198" t="s">
        <v>616</v>
      </c>
      <c r="G83" s="197"/>
      <c r="H83" s="197" t="s">
        <v>626</v>
      </c>
      <c r="I83" s="197" t="s">
        <v>612</v>
      </c>
      <c r="J83" s="197">
        <v>20</v>
      </c>
      <c r="K83" s="187"/>
    </row>
    <row r="84" spans="2:11" ht="15" customHeight="1" x14ac:dyDescent="0.25">
      <c r="B84" s="196"/>
      <c r="C84" s="197" t="s">
        <v>627</v>
      </c>
      <c r="D84" s="197"/>
      <c r="E84" s="197"/>
      <c r="F84" s="198" t="s">
        <v>616</v>
      </c>
      <c r="G84" s="197"/>
      <c r="H84" s="197" t="s">
        <v>628</v>
      </c>
      <c r="I84" s="197" t="s">
        <v>612</v>
      </c>
      <c r="J84" s="197">
        <v>20</v>
      </c>
      <c r="K84" s="187"/>
    </row>
    <row r="85" spans="2:11" ht="15" customHeight="1" x14ac:dyDescent="0.25">
      <c r="B85" s="196"/>
      <c r="C85" s="176" t="s">
        <v>629</v>
      </c>
      <c r="D85" s="176"/>
      <c r="E85" s="176"/>
      <c r="F85" s="195" t="s">
        <v>616</v>
      </c>
      <c r="G85" s="194"/>
      <c r="H85" s="176" t="s">
        <v>630</v>
      </c>
      <c r="I85" s="176" t="s">
        <v>612</v>
      </c>
      <c r="J85" s="176">
        <v>50</v>
      </c>
      <c r="K85" s="187"/>
    </row>
    <row r="86" spans="2:11" ht="15" customHeight="1" x14ac:dyDescent="0.25">
      <c r="B86" s="196"/>
      <c r="C86" s="176" t="s">
        <v>631</v>
      </c>
      <c r="D86" s="176"/>
      <c r="E86" s="176"/>
      <c r="F86" s="195" t="s">
        <v>616</v>
      </c>
      <c r="G86" s="194"/>
      <c r="H86" s="176" t="s">
        <v>632</v>
      </c>
      <c r="I86" s="176" t="s">
        <v>612</v>
      </c>
      <c r="J86" s="176">
        <v>20</v>
      </c>
      <c r="K86" s="187"/>
    </row>
    <row r="87" spans="2:11" ht="15" customHeight="1" x14ac:dyDescent="0.25">
      <c r="B87" s="196"/>
      <c r="C87" s="176" t="s">
        <v>633</v>
      </c>
      <c r="D87" s="176"/>
      <c r="E87" s="176"/>
      <c r="F87" s="195" t="s">
        <v>616</v>
      </c>
      <c r="G87" s="194"/>
      <c r="H87" s="176" t="s">
        <v>634</v>
      </c>
      <c r="I87" s="176" t="s">
        <v>612</v>
      </c>
      <c r="J87" s="176">
        <v>20</v>
      </c>
      <c r="K87" s="187"/>
    </row>
    <row r="88" spans="2:11" ht="15" customHeight="1" x14ac:dyDescent="0.25">
      <c r="B88" s="196"/>
      <c r="C88" s="176" t="s">
        <v>635</v>
      </c>
      <c r="D88" s="176"/>
      <c r="E88" s="176"/>
      <c r="F88" s="195" t="s">
        <v>616</v>
      </c>
      <c r="G88" s="194"/>
      <c r="H88" s="176" t="s">
        <v>636</v>
      </c>
      <c r="I88" s="176" t="s">
        <v>612</v>
      </c>
      <c r="J88" s="176">
        <v>50</v>
      </c>
      <c r="K88" s="187"/>
    </row>
    <row r="89" spans="2:11" ht="15" customHeight="1" x14ac:dyDescent="0.25">
      <c r="B89" s="196"/>
      <c r="C89" s="176" t="s">
        <v>637</v>
      </c>
      <c r="D89" s="176"/>
      <c r="E89" s="176"/>
      <c r="F89" s="195" t="s">
        <v>616</v>
      </c>
      <c r="G89" s="194"/>
      <c r="H89" s="176" t="s">
        <v>637</v>
      </c>
      <c r="I89" s="176" t="s">
        <v>612</v>
      </c>
      <c r="J89" s="176">
        <v>50</v>
      </c>
      <c r="K89" s="187"/>
    </row>
    <row r="90" spans="2:11" ht="15" customHeight="1" x14ac:dyDescent="0.25">
      <c r="B90" s="196"/>
      <c r="C90" s="176" t="s">
        <v>110</v>
      </c>
      <c r="D90" s="176"/>
      <c r="E90" s="176"/>
      <c r="F90" s="195" t="s">
        <v>616</v>
      </c>
      <c r="G90" s="194"/>
      <c r="H90" s="176" t="s">
        <v>638</v>
      </c>
      <c r="I90" s="176" t="s">
        <v>612</v>
      </c>
      <c r="J90" s="176">
        <v>255</v>
      </c>
      <c r="K90" s="187"/>
    </row>
    <row r="91" spans="2:11" ht="15" customHeight="1" x14ac:dyDescent="0.25">
      <c r="B91" s="196"/>
      <c r="C91" s="176" t="s">
        <v>639</v>
      </c>
      <c r="D91" s="176"/>
      <c r="E91" s="176"/>
      <c r="F91" s="195" t="s">
        <v>610</v>
      </c>
      <c r="G91" s="194"/>
      <c r="H91" s="176" t="s">
        <v>640</v>
      </c>
      <c r="I91" s="176" t="s">
        <v>641</v>
      </c>
      <c r="J91" s="176"/>
      <c r="K91" s="187"/>
    </row>
    <row r="92" spans="2:11" ht="15" customHeight="1" x14ac:dyDescent="0.25">
      <c r="B92" s="196"/>
      <c r="C92" s="176" t="s">
        <v>642</v>
      </c>
      <c r="D92" s="176"/>
      <c r="E92" s="176"/>
      <c r="F92" s="195" t="s">
        <v>610</v>
      </c>
      <c r="G92" s="194"/>
      <c r="H92" s="176" t="s">
        <v>643</v>
      </c>
      <c r="I92" s="176" t="s">
        <v>644</v>
      </c>
      <c r="J92" s="176"/>
      <c r="K92" s="187"/>
    </row>
    <row r="93" spans="2:11" ht="15" customHeight="1" x14ac:dyDescent="0.25">
      <c r="B93" s="196"/>
      <c r="C93" s="176" t="s">
        <v>645</v>
      </c>
      <c r="D93" s="176"/>
      <c r="E93" s="176"/>
      <c r="F93" s="195" t="s">
        <v>610</v>
      </c>
      <c r="G93" s="194"/>
      <c r="H93" s="176" t="s">
        <v>645</v>
      </c>
      <c r="I93" s="176" t="s">
        <v>644</v>
      </c>
      <c r="J93" s="176"/>
      <c r="K93" s="187"/>
    </row>
    <row r="94" spans="2:11" ht="15" customHeight="1" x14ac:dyDescent="0.25">
      <c r="B94" s="196"/>
      <c r="C94" s="176" t="s">
        <v>34</v>
      </c>
      <c r="D94" s="176"/>
      <c r="E94" s="176"/>
      <c r="F94" s="195" t="s">
        <v>610</v>
      </c>
      <c r="G94" s="194"/>
      <c r="H94" s="176" t="s">
        <v>646</v>
      </c>
      <c r="I94" s="176" t="s">
        <v>644</v>
      </c>
      <c r="J94" s="176"/>
      <c r="K94" s="187"/>
    </row>
    <row r="95" spans="2:11" ht="15" customHeight="1" x14ac:dyDescent="0.25">
      <c r="B95" s="196"/>
      <c r="C95" s="176" t="s">
        <v>44</v>
      </c>
      <c r="D95" s="176"/>
      <c r="E95" s="176"/>
      <c r="F95" s="195" t="s">
        <v>610</v>
      </c>
      <c r="G95" s="194"/>
      <c r="H95" s="176" t="s">
        <v>647</v>
      </c>
      <c r="I95" s="176" t="s">
        <v>644</v>
      </c>
      <c r="J95" s="176"/>
      <c r="K95" s="187"/>
    </row>
    <row r="96" spans="2:11" ht="15" customHeight="1" x14ac:dyDescent="0.25">
      <c r="B96" s="199"/>
      <c r="C96" s="200"/>
      <c r="D96" s="200"/>
      <c r="E96" s="200"/>
      <c r="F96" s="200"/>
      <c r="G96" s="200"/>
      <c r="H96" s="200"/>
      <c r="I96" s="200"/>
      <c r="J96" s="200"/>
      <c r="K96" s="201"/>
    </row>
    <row r="97" spans="2:11" ht="18.75" customHeight="1" x14ac:dyDescent="0.25">
      <c r="B97" s="202"/>
      <c r="C97" s="203"/>
      <c r="D97" s="203"/>
      <c r="E97" s="203"/>
      <c r="F97" s="203"/>
      <c r="G97" s="203"/>
      <c r="H97" s="203"/>
      <c r="I97" s="203"/>
      <c r="J97" s="203"/>
      <c r="K97" s="202"/>
    </row>
    <row r="98" spans="2:11" ht="18.75" customHeight="1" x14ac:dyDescent="0.25">
      <c r="B98" s="182"/>
      <c r="C98" s="182"/>
      <c r="D98" s="182"/>
      <c r="E98" s="182"/>
      <c r="F98" s="182"/>
      <c r="G98" s="182"/>
      <c r="H98" s="182"/>
      <c r="I98" s="182"/>
      <c r="J98" s="182"/>
      <c r="K98" s="182"/>
    </row>
    <row r="99" spans="2:11" ht="7.5" customHeight="1" x14ac:dyDescent="0.25">
      <c r="B99" s="183"/>
      <c r="C99" s="184"/>
      <c r="D99" s="184"/>
      <c r="E99" s="184"/>
      <c r="F99" s="184"/>
      <c r="G99" s="184"/>
      <c r="H99" s="184"/>
      <c r="I99" s="184"/>
      <c r="J99" s="184"/>
      <c r="K99" s="185"/>
    </row>
    <row r="100" spans="2:11" ht="45" customHeight="1" x14ac:dyDescent="0.25">
      <c r="B100" s="186"/>
      <c r="C100" s="465" t="s">
        <v>648</v>
      </c>
      <c r="D100" s="465"/>
      <c r="E100" s="465"/>
      <c r="F100" s="465"/>
      <c r="G100" s="465"/>
      <c r="H100" s="465"/>
      <c r="I100" s="465"/>
      <c r="J100" s="465"/>
      <c r="K100" s="187"/>
    </row>
    <row r="101" spans="2:11" ht="17.25" customHeight="1" x14ac:dyDescent="0.25">
      <c r="B101" s="186"/>
      <c r="C101" s="188" t="s">
        <v>604</v>
      </c>
      <c r="D101" s="188"/>
      <c r="E101" s="188"/>
      <c r="F101" s="188" t="s">
        <v>605</v>
      </c>
      <c r="G101" s="189"/>
      <c r="H101" s="188" t="s">
        <v>105</v>
      </c>
      <c r="I101" s="188" t="s">
        <v>53</v>
      </c>
      <c r="J101" s="188" t="s">
        <v>606</v>
      </c>
      <c r="K101" s="187"/>
    </row>
    <row r="102" spans="2:11" ht="17.25" customHeight="1" x14ac:dyDescent="0.25">
      <c r="B102" s="186"/>
      <c r="C102" s="190" t="s">
        <v>607</v>
      </c>
      <c r="D102" s="190"/>
      <c r="E102" s="190"/>
      <c r="F102" s="191" t="s">
        <v>608</v>
      </c>
      <c r="G102" s="192"/>
      <c r="H102" s="190"/>
      <c r="I102" s="190"/>
      <c r="J102" s="190" t="s">
        <v>609</v>
      </c>
      <c r="K102" s="187"/>
    </row>
    <row r="103" spans="2:11" ht="5.25" customHeight="1" x14ac:dyDescent="0.25">
      <c r="B103" s="186"/>
      <c r="C103" s="188"/>
      <c r="D103" s="188"/>
      <c r="E103" s="188"/>
      <c r="F103" s="188"/>
      <c r="G103" s="204"/>
      <c r="H103" s="188"/>
      <c r="I103" s="188"/>
      <c r="J103" s="188"/>
      <c r="K103" s="187"/>
    </row>
    <row r="104" spans="2:11" ht="15" customHeight="1" x14ac:dyDescent="0.25">
      <c r="B104" s="186"/>
      <c r="C104" s="176" t="s">
        <v>49</v>
      </c>
      <c r="D104" s="193"/>
      <c r="E104" s="193"/>
      <c r="F104" s="195" t="s">
        <v>610</v>
      </c>
      <c r="G104" s="204"/>
      <c r="H104" s="176" t="s">
        <v>649</v>
      </c>
      <c r="I104" s="176" t="s">
        <v>612</v>
      </c>
      <c r="J104" s="176">
        <v>20</v>
      </c>
      <c r="K104" s="187"/>
    </row>
    <row r="105" spans="2:11" ht="15" customHeight="1" x14ac:dyDescent="0.25">
      <c r="B105" s="186"/>
      <c r="C105" s="176" t="s">
        <v>613</v>
      </c>
      <c r="D105" s="176"/>
      <c r="E105" s="176"/>
      <c r="F105" s="195" t="s">
        <v>610</v>
      </c>
      <c r="G105" s="176"/>
      <c r="H105" s="176" t="s">
        <v>649</v>
      </c>
      <c r="I105" s="176" t="s">
        <v>612</v>
      </c>
      <c r="J105" s="176">
        <v>120</v>
      </c>
      <c r="K105" s="187"/>
    </row>
    <row r="106" spans="2:11" ht="15" customHeight="1" x14ac:dyDescent="0.25">
      <c r="B106" s="196"/>
      <c r="C106" s="176" t="s">
        <v>615</v>
      </c>
      <c r="D106" s="176"/>
      <c r="E106" s="176"/>
      <c r="F106" s="195" t="s">
        <v>616</v>
      </c>
      <c r="G106" s="176"/>
      <c r="H106" s="176" t="s">
        <v>649</v>
      </c>
      <c r="I106" s="176" t="s">
        <v>612</v>
      </c>
      <c r="J106" s="176">
        <v>50</v>
      </c>
      <c r="K106" s="187"/>
    </row>
    <row r="107" spans="2:11" ht="15" customHeight="1" x14ac:dyDescent="0.25">
      <c r="B107" s="196"/>
      <c r="C107" s="176" t="s">
        <v>618</v>
      </c>
      <c r="D107" s="176"/>
      <c r="E107" s="176"/>
      <c r="F107" s="195" t="s">
        <v>610</v>
      </c>
      <c r="G107" s="176"/>
      <c r="H107" s="176" t="s">
        <v>649</v>
      </c>
      <c r="I107" s="176" t="s">
        <v>620</v>
      </c>
      <c r="J107" s="176"/>
      <c r="K107" s="187"/>
    </row>
    <row r="108" spans="2:11" ht="15" customHeight="1" x14ac:dyDescent="0.25">
      <c r="B108" s="196"/>
      <c r="C108" s="176" t="s">
        <v>629</v>
      </c>
      <c r="D108" s="176"/>
      <c r="E108" s="176"/>
      <c r="F108" s="195" t="s">
        <v>616</v>
      </c>
      <c r="G108" s="176"/>
      <c r="H108" s="176" t="s">
        <v>649</v>
      </c>
      <c r="I108" s="176" t="s">
        <v>612</v>
      </c>
      <c r="J108" s="176">
        <v>50</v>
      </c>
      <c r="K108" s="187"/>
    </row>
    <row r="109" spans="2:11" ht="15" customHeight="1" x14ac:dyDescent="0.25">
      <c r="B109" s="196"/>
      <c r="C109" s="176" t="s">
        <v>637</v>
      </c>
      <c r="D109" s="176"/>
      <c r="E109" s="176"/>
      <c r="F109" s="195" t="s">
        <v>616</v>
      </c>
      <c r="G109" s="176"/>
      <c r="H109" s="176" t="s">
        <v>649</v>
      </c>
      <c r="I109" s="176" t="s">
        <v>612</v>
      </c>
      <c r="J109" s="176">
        <v>50</v>
      </c>
      <c r="K109" s="187"/>
    </row>
    <row r="110" spans="2:11" ht="15" customHeight="1" x14ac:dyDescent="0.25">
      <c r="B110" s="196"/>
      <c r="C110" s="176" t="s">
        <v>635</v>
      </c>
      <c r="D110" s="176"/>
      <c r="E110" s="176"/>
      <c r="F110" s="195" t="s">
        <v>616</v>
      </c>
      <c r="G110" s="176"/>
      <c r="H110" s="176" t="s">
        <v>649</v>
      </c>
      <c r="I110" s="176" t="s">
        <v>612</v>
      </c>
      <c r="J110" s="176">
        <v>50</v>
      </c>
      <c r="K110" s="187"/>
    </row>
    <row r="111" spans="2:11" ht="15" customHeight="1" x14ac:dyDescent="0.25">
      <c r="B111" s="196"/>
      <c r="C111" s="176" t="s">
        <v>49</v>
      </c>
      <c r="D111" s="176"/>
      <c r="E111" s="176"/>
      <c r="F111" s="195" t="s">
        <v>610</v>
      </c>
      <c r="G111" s="176"/>
      <c r="H111" s="176" t="s">
        <v>650</v>
      </c>
      <c r="I111" s="176" t="s">
        <v>612</v>
      </c>
      <c r="J111" s="176">
        <v>20</v>
      </c>
      <c r="K111" s="187"/>
    </row>
    <row r="112" spans="2:11" ht="15" customHeight="1" x14ac:dyDescent="0.25">
      <c r="B112" s="196"/>
      <c r="C112" s="176" t="s">
        <v>651</v>
      </c>
      <c r="D112" s="176"/>
      <c r="E112" s="176"/>
      <c r="F112" s="195" t="s">
        <v>610</v>
      </c>
      <c r="G112" s="176"/>
      <c r="H112" s="176" t="s">
        <v>652</v>
      </c>
      <c r="I112" s="176" t="s">
        <v>612</v>
      </c>
      <c r="J112" s="176">
        <v>120</v>
      </c>
      <c r="K112" s="187"/>
    </row>
    <row r="113" spans="2:11" ht="15" customHeight="1" x14ac:dyDescent="0.25">
      <c r="B113" s="196"/>
      <c r="C113" s="176" t="s">
        <v>34</v>
      </c>
      <c r="D113" s="176"/>
      <c r="E113" s="176"/>
      <c r="F113" s="195" t="s">
        <v>610</v>
      </c>
      <c r="G113" s="176"/>
      <c r="H113" s="176" t="s">
        <v>653</v>
      </c>
      <c r="I113" s="176" t="s">
        <v>644</v>
      </c>
      <c r="J113" s="176"/>
      <c r="K113" s="187"/>
    </row>
    <row r="114" spans="2:11" ht="15" customHeight="1" x14ac:dyDescent="0.25">
      <c r="B114" s="196"/>
      <c r="C114" s="176" t="s">
        <v>44</v>
      </c>
      <c r="D114" s="176"/>
      <c r="E114" s="176"/>
      <c r="F114" s="195" t="s">
        <v>610</v>
      </c>
      <c r="G114" s="176"/>
      <c r="H114" s="176" t="s">
        <v>654</v>
      </c>
      <c r="I114" s="176" t="s">
        <v>644</v>
      </c>
      <c r="J114" s="176"/>
      <c r="K114" s="187"/>
    </row>
    <row r="115" spans="2:11" ht="15" customHeight="1" x14ac:dyDescent="0.25">
      <c r="B115" s="196"/>
      <c r="C115" s="176" t="s">
        <v>53</v>
      </c>
      <c r="D115" s="176"/>
      <c r="E115" s="176"/>
      <c r="F115" s="195" t="s">
        <v>610</v>
      </c>
      <c r="G115" s="176"/>
      <c r="H115" s="176" t="s">
        <v>655</v>
      </c>
      <c r="I115" s="176" t="s">
        <v>656</v>
      </c>
      <c r="J115" s="176"/>
      <c r="K115" s="187"/>
    </row>
    <row r="116" spans="2:11" ht="15" customHeight="1" x14ac:dyDescent="0.25">
      <c r="B116" s="199"/>
      <c r="C116" s="205"/>
      <c r="D116" s="205"/>
      <c r="E116" s="205"/>
      <c r="F116" s="205"/>
      <c r="G116" s="205"/>
      <c r="H116" s="205"/>
      <c r="I116" s="205"/>
      <c r="J116" s="205"/>
      <c r="K116" s="201"/>
    </row>
    <row r="117" spans="2:11" ht="18.75" customHeight="1" x14ac:dyDescent="0.25">
      <c r="B117" s="206"/>
      <c r="C117" s="172"/>
      <c r="D117" s="172"/>
      <c r="E117" s="172"/>
      <c r="F117" s="207"/>
      <c r="G117" s="172"/>
      <c r="H117" s="172"/>
      <c r="I117" s="172"/>
      <c r="J117" s="172"/>
      <c r="K117" s="206"/>
    </row>
    <row r="118" spans="2:11" ht="18.75" customHeight="1" x14ac:dyDescent="0.25">
      <c r="B118" s="182"/>
      <c r="C118" s="182"/>
      <c r="D118" s="182"/>
      <c r="E118" s="182"/>
      <c r="F118" s="182"/>
      <c r="G118" s="182"/>
      <c r="H118" s="182"/>
      <c r="I118" s="182"/>
      <c r="J118" s="182"/>
      <c r="K118" s="182"/>
    </row>
    <row r="119" spans="2:11" ht="7.5" customHeight="1" x14ac:dyDescent="0.25">
      <c r="B119" s="208"/>
      <c r="C119" s="209"/>
      <c r="D119" s="209"/>
      <c r="E119" s="209"/>
      <c r="F119" s="209"/>
      <c r="G119" s="209"/>
      <c r="H119" s="209"/>
      <c r="I119" s="209"/>
      <c r="J119" s="209"/>
      <c r="K119" s="210"/>
    </row>
    <row r="120" spans="2:11" ht="45" customHeight="1" x14ac:dyDescent="0.25">
      <c r="B120" s="211"/>
      <c r="C120" s="461" t="s">
        <v>657</v>
      </c>
      <c r="D120" s="461"/>
      <c r="E120" s="461"/>
      <c r="F120" s="461"/>
      <c r="G120" s="461"/>
      <c r="H120" s="461"/>
      <c r="I120" s="461"/>
      <c r="J120" s="461"/>
      <c r="K120" s="212"/>
    </row>
    <row r="121" spans="2:11" ht="17.25" customHeight="1" x14ac:dyDescent="0.25">
      <c r="B121" s="213"/>
      <c r="C121" s="188" t="s">
        <v>604</v>
      </c>
      <c r="D121" s="188"/>
      <c r="E121" s="188"/>
      <c r="F121" s="188" t="s">
        <v>605</v>
      </c>
      <c r="G121" s="189"/>
      <c r="H121" s="188" t="s">
        <v>105</v>
      </c>
      <c r="I121" s="188" t="s">
        <v>53</v>
      </c>
      <c r="J121" s="188" t="s">
        <v>606</v>
      </c>
      <c r="K121" s="214"/>
    </row>
    <row r="122" spans="2:11" ht="17.25" customHeight="1" x14ac:dyDescent="0.25">
      <c r="B122" s="213"/>
      <c r="C122" s="190" t="s">
        <v>607</v>
      </c>
      <c r="D122" s="190"/>
      <c r="E122" s="190"/>
      <c r="F122" s="191" t="s">
        <v>608</v>
      </c>
      <c r="G122" s="192"/>
      <c r="H122" s="190"/>
      <c r="I122" s="190"/>
      <c r="J122" s="190" t="s">
        <v>609</v>
      </c>
      <c r="K122" s="214"/>
    </row>
    <row r="123" spans="2:11" ht="5.25" customHeight="1" x14ac:dyDescent="0.25">
      <c r="B123" s="215"/>
      <c r="C123" s="193"/>
      <c r="D123" s="193"/>
      <c r="E123" s="193"/>
      <c r="F123" s="193"/>
      <c r="G123" s="176"/>
      <c r="H123" s="193"/>
      <c r="I123" s="193"/>
      <c r="J123" s="193"/>
      <c r="K123" s="216"/>
    </row>
    <row r="124" spans="2:11" ht="15" customHeight="1" x14ac:dyDescent="0.25">
      <c r="B124" s="215"/>
      <c r="C124" s="176" t="s">
        <v>613</v>
      </c>
      <c r="D124" s="193"/>
      <c r="E124" s="193"/>
      <c r="F124" s="195" t="s">
        <v>610</v>
      </c>
      <c r="G124" s="176"/>
      <c r="H124" s="176" t="s">
        <v>649</v>
      </c>
      <c r="I124" s="176" t="s">
        <v>612</v>
      </c>
      <c r="J124" s="176">
        <v>120</v>
      </c>
      <c r="K124" s="217"/>
    </row>
    <row r="125" spans="2:11" ht="15" customHeight="1" x14ac:dyDescent="0.25">
      <c r="B125" s="215"/>
      <c r="C125" s="176" t="s">
        <v>658</v>
      </c>
      <c r="D125" s="176"/>
      <c r="E125" s="176"/>
      <c r="F125" s="195" t="s">
        <v>610</v>
      </c>
      <c r="G125" s="176"/>
      <c r="H125" s="176" t="s">
        <v>659</v>
      </c>
      <c r="I125" s="176" t="s">
        <v>612</v>
      </c>
      <c r="J125" s="176" t="s">
        <v>660</v>
      </c>
      <c r="K125" s="217"/>
    </row>
    <row r="126" spans="2:11" ht="15" customHeight="1" x14ac:dyDescent="0.25">
      <c r="B126" s="215"/>
      <c r="C126" s="176" t="s">
        <v>559</v>
      </c>
      <c r="D126" s="176"/>
      <c r="E126" s="176"/>
      <c r="F126" s="195" t="s">
        <v>610</v>
      </c>
      <c r="G126" s="176"/>
      <c r="H126" s="176" t="s">
        <v>661</v>
      </c>
      <c r="I126" s="176" t="s">
        <v>612</v>
      </c>
      <c r="J126" s="176" t="s">
        <v>660</v>
      </c>
      <c r="K126" s="217"/>
    </row>
    <row r="127" spans="2:11" ht="15" customHeight="1" x14ac:dyDescent="0.25">
      <c r="B127" s="215"/>
      <c r="C127" s="176" t="s">
        <v>621</v>
      </c>
      <c r="D127" s="176"/>
      <c r="E127" s="176"/>
      <c r="F127" s="195" t="s">
        <v>616</v>
      </c>
      <c r="G127" s="176"/>
      <c r="H127" s="176" t="s">
        <v>622</v>
      </c>
      <c r="I127" s="176" t="s">
        <v>612</v>
      </c>
      <c r="J127" s="176">
        <v>15</v>
      </c>
      <c r="K127" s="217"/>
    </row>
    <row r="128" spans="2:11" ht="15" customHeight="1" x14ac:dyDescent="0.25">
      <c r="B128" s="215"/>
      <c r="C128" s="197" t="s">
        <v>623</v>
      </c>
      <c r="D128" s="197"/>
      <c r="E128" s="197"/>
      <c r="F128" s="198" t="s">
        <v>616</v>
      </c>
      <c r="G128" s="197"/>
      <c r="H128" s="197" t="s">
        <v>624</v>
      </c>
      <c r="I128" s="197" t="s">
        <v>612</v>
      </c>
      <c r="J128" s="197">
        <v>15</v>
      </c>
      <c r="K128" s="217"/>
    </row>
    <row r="129" spans="2:11" ht="15" customHeight="1" x14ac:dyDescent="0.25">
      <c r="B129" s="215"/>
      <c r="C129" s="197" t="s">
        <v>625</v>
      </c>
      <c r="D129" s="197"/>
      <c r="E129" s="197"/>
      <c r="F129" s="198" t="s">
        <v>616</v>
      </c>
      <c r="G129" s="197"/>
      <c r="H129" s="197" t="s">
        <v>626</v>
      </c>
      <c r="I129" s="197" t="s">
        <v>612</v>
      </c>
      <c r="J129" s="197">
        <v>20</v>
      </c>
      <c r="K129" s="217"/>
    </row>
    <row r="130" spans="2:11" ht="15" customHeight="1" x14ac:dyDescent="0.25">
      <c r="B130" s="215"/>
      <c r="C130" s="197" t="s">
        <v>627</v>
      </c>
      <c r="D130" s="197"/>
      <c r="E130" s="197"/>
      <c r="F130" s="198" t="s">
        <v>616</v>
      </c>
      <c r="G130" s="197"/>
      <c r="H130" s="197" t="s">
        <v>628</v>
      </c>
      <c r="I130" s="197" t="s">
        <v>612</v>
      </c>
      <c r="J130" s="197">
        <v>20</v>
      </c>
      <c r="K130" s="217"/>
    </row>
    <row r="131" spans="2:11" ht="15" customHeight="1" x14ac:dyDescent="0.25">
      <c r="B131" s="215"/>
      <c r="C131" s="176" t="s">
        <v>615</v>
      </c>
      <c r="D131" s="176"/>
      <c r="E131" s="176"/>
      <c r="F131" s="195" t="s">
        <v>616</v>
      </c>
      <c r="G131" s="176"/>
      <c r="H131" s="176" t="s">
        <v>649</v>
      </c>
      <c r="I131" s="176" t="s">
        <v>612</v>
      </c>
      <c r="J131" s="176">
        <v>50</v>
      </c>
      <c r="K131" s="217"/>
    </row>
    <row r="132" spans="2:11" ht="15" customHeight="1" x14ac:dyDescent="0.25">
      <c r="B132" s="215"/>
      <c r="C132" s="176" t="s">
        <v>629</v>
      </c>
      <c r="D132" s="176"/>
      <c r="E132" s="176"/>
      <c r="F132" s="195" t="s">
        <v>616</v>
      </c>
      <c r="G132" s="176"/>
      <c r="H132" s="176" t="s">
        <v>649</v>
      </c>
      <c r="I132" s="176" t="s">
        <v>612</v>
      </c>
      <c r="J132" s="176">
        <v>50</v>
      </c>
      <c r="K132" s="217"/>
    </row>
    <row r="133" spans="2:11" ht="15" customHeight="1" x14ac:dyDescent="0.25">
      <c r="B133" s="215"/>
      <c r="C133" s="176" t="s">
        <v>635</v>
      </c>
      <c r="D133" s="176"/>
      <c r="E133" s="176"/>
      <c r="F133" s="195" t="s">
        <v>616</v>
      </c>
      <c r="G133" s="176"/>
      <c r="H133" s="176" t="s">
        <v>649</v>
      </c>
      <c r="I133" s="176" t="s">
        <v>612</v>
      </c>
      <c r="J133" s="176">
        <v>50</v>
      </c>
      <c r="K133" s="217"/>
    </row>
    <row r="134" spans="2:11" ht="15" customHeight="1" x14ac:dyDescent="0.25">
      <c r="B134" s="215"/>
      <c r="C134" s="176" t="s">
        <v>637</v>
      </c>
      <c r="D134" s="176"/>
      <c r="E134" s="176"/>
      <c r="F134" s="195" t="s">
        <v>616</v>
      </c>
      <c r="G134" s="176"/>
      <c r="H134" s="176" t="s">
        <v>649</v>
      </c>
      <c r="I134" s="176" t="s">
        <v>612</v>
      </c>
      <c r="J134" s="176">
        <v>50</v>
      </c>
      <c r="K134" s="217"/>
    </row>
    <row r="135" spans="2:11" ht="15" customHeight="1" x14ac:dyDescent="0.25">
      <c r="B135" s="215"/>
      <c r="C135" s="176" t="s">
        <v>110</v>
      </c>
      <c r="D135" s="176"/>
      <c r="E135" s="176"/>
      <c r="F135" s="195" t="s">
        <v>616</v>
      </c>
      <c r="G135" s="176"/>
      <c r="H135" s="176" t="s">
        <v>662</v>
      </c>
      <c r="I135" s="176" t="s">
        <v>612</v>
      </c>
      <c r="J135" s="176">
        <v>255</v>
      </c>
      <c r="K135" s="217"/>
    </row>
    <row r="136" spans="2:11" ht="15" customHeight="1" x14ac:dyDescent="0.25">
      <c r="B136" s="215"/>
      <c r="C136" s="176" t="s">
        <v>639</v>
      </c>
      <c r="D136" s="176"/>
      <c r="E136" s="176"/>
      <c r="F136" s="195" t="s">
        <v>610</v>
      </c>
      <c r="G136" s="176"/>
      <c r="H136" s="176" t="s">
        <v>663</v>
      </c>
      <c r="I136" s="176" t="s">
        <v>641</v>
      </c>
      <c r="J136" s="176"/>
      <c r="K136" s="217"/>
    </row>
    <row r="137" spans="2:11" ht="15" customHeight="1" x14ac:dyDescent="0.25">
      <c r="B137" s="215"/>
      <c r="C137" s="176" t="s">
        <v>642</v>
      </c>
      <c r="D137" s="176"/>
      <c r="E137" s="176"/>
      <c r="F137" s="195" t="s">
        <v>610</v>
      </c>
      <c r="G137" s="176"/>
      <c r="H137" s="176" t="s">
        <v>664</v>
      </c>
      <c r="I137" s="176" t="s">
        <v>644</v>
      </c>
      <c r="J137" s="176"/>
      <c r="K137" s="217"/>
    </row>
    <row r="138" spans="2:11" ht="15" customHeight="1" x14ac:dyDescent="0.25">
      <c r="B138" s="215"/>
      <c r="C138" s="176" t="s">
        <v>645</v>
      </c>
      <c r="D138" s="176"/>
      <c r="E138" s="176"/>
      <c r="F138" s="195" t="s">
        <v>610</v>
      </c>
      <c r="G138" s="176"/>
      <c r="H138" s="176" t="s">
        <v>645</v>
      </c>
      <c r="I138" s="176" t="s">
        <v>644</v>
      </c>
      <c r="J138" s="176"/>
      <c r="K138" s="217"/>
    </row>
    <row r="139" spans="2:11" ht="15" customHeight="1" x14ac:dyDescent="0.25">
      <c r="B139" s="215"/>
      <c r="C139" s="176" t="s">
        <v>34</v>
      </c>
      <c r="D139" s="176"/>
      <c r="E139" s="176"/>
      <c r="F139" s="195" t="s">
        <v>610</v>
      </c>
      <c r="G139" s="176"/>
      <c r="H139" s="176" t="s">
        <v>665</v>
      </c>
      <c r="I139" s="176" t="s">
        <v>644</v>
      </c>
      <c r="J139" s="176"/>
      <c r="K139" s="217"/>
    </row>
    <row r="140" spans="2:11" ht="15" customHeight="1" x14ac:dyDescent="0.25">
      <c r="B140" s="215"/>
      <c r="C140" s="176" t="s">
        <v>666</v>
      </c>
      <c r="D140" s="176"/>
      <c r="E140" s="176"/>
      <c r="F140" s="195" t="s">
        <v>610</v>
      </c>
      <c r="G140" s="176"/>
      <c r="H140" s="176" t="s">
        <v>667</v>
      </c>
      <c r="I140" s="176" t="s">
        <v>644</v>
      </c>
      <c r="J140" s="176"/>
      <c r="K140" s="217"/>
    </row>
    <row r="141" spans="2:11" ht="15" customHeight="1" x14ac:dyDescent="0.25">
      <c r="B141" s="218"/>
      <c r="C141" s="219"/>
      <c r="D141" s="219"/>
      <c r="E141" s="219"/>
      <c r="F141" s="219"/>
      <c r="G141" s="219"/>
      <c r="H141" s="219"/>
      <c r="I141" s="219"/>
      <c r="J141" s="219"/>
      <c r="K141" s="220"/>
    </row>
    <row r="142" spans="2:11" ht="18.75" customHeight="1" x14ac:dyDescent="0.25">
      <c r="B142" s="172"/>
      <c r="C142" s="172"/>
      <c r="D142" s="172"/>
      <c r="E142" s="172"/>
      <c r="F142" s="207"/>
      <c r="G142" s="172"/>
      <c r="H142" s="172"/>
      <c r="I142" s="172"/>
      <c r="J142" s="172"/>
      <c r="K142" s="172"/>
    </row>
    <row r="143" spans="2:11" ht="18.75" customHeight="1" x14ac:dyDescent="0.25">
      <c r="B143" s="182"/>
      <c r="C143" s="182"/>
      <c r="D143" s="182"/>
      <c r="E143" s="182"/>
      <c r="F143" s="182"/>
      <c r="G143" s="182"/>
      <c r="H143" s="182"/>
      <c r="I143" s="182"/>
      <c r="J143" s="182"/>
      <c r="K143" s="182"/>
    </row>
    <row r="144" spans="2:11" ht="7.5" customHeight="1" x14ac:dyDescent="0.25">
      <c r="B144" s="183"/>
      <c r="C144" s="184"/>
      <c r="D144" s="184"/>
      <c r="E144" s="184"/>
      <c r="F144" s="184"/>
      <c r="G144" s="184"/>
      <c r="H144" s="184"/>
      <c r="I144" s="184"/>
      <c r="J144" s="184"/>
      <c r="K144" s="185"/>
    </row>
    <row r="145" spans="2:11" ht="45" customHeight="1" x14ac:dyDescent="0.25">
      <c r="B145" s="186"/>
      <c r="C145" s="465" t="s">
        <v>668</v>
      </c>
      <c r="D145" s="465"/>
      <c r="E145" s="465"/>
      <c r="F145" s="465"/>
      <c r="G145" s="465"/>
      <c r="H145" s="465"/>
      <c r="I145" s="465"/>
      <c r="J145" s="465"/>
      <c r="K145" s="187"/>
    </row>
    <row r="146" spans="2:11" ht="17.25" customHeight="1" x14ac:dyDescent="0.25">
      <c r="B146" s="186"/>
      <c r="C146" s="188" t="s">
        <v>604</v>
      </c>
      <c r="D146" s="188"/>
      <c r="E146" s="188"/>
      <c r="F146" s="188" t="s">
        <v>605</v>
      </c>
      <c r="G146" s="189"/>
      <c r="H146" s="188" t="s">
        <v>105</v>
      </c>
      <c r="I146" s="188" t="s">
        <v>53</v>
      </c>
      <c r="J146" s="188" t="s">
        <v>606</v>
      </c>
      <c r="K146" s="187"/>
    </row>
    <row r="147" spans="2:11" ht="17.25" customHeight="1" x14ac:dyDescent="0.25">
      <c r="B147" s="186"/>
      <c r="C147" s="190" t="s">
        <v>607</v>
      </c>
      <c r="D147" s="190"/>
      <c r="E147" s="190"/>
      <c r="F147" s="191" t="s">
        <v>608</v>
      </c>
      <c r="G147" s="192"/>
      <c r="H147" s="190"/>
      <c r="I147" s="190"/>
      <c r="J147" s="190" t="s">
        <v>609</v>
      </c>
      <c r="K147" s="187"/>
    </row>
    <row r="148" spans="2:11" ht="5.25" customHeight="1" x14ac:dyDescent="0.25">
      <c r="B148" s="196"/>
      <c r="C148" s="193"/>
      <c r="D148" s="193"/>
      <c r="E148" s="193"/>
      <c r="F148" s="193"/>
      <c r="G148" s="194"/>
      <c r="H148" s="193"/>
      <c r="I148" s="193"/>
      <c r="J148" s="193"/>
      <c r="K148" s="217"/>
    </row>
    <row r="149" spans="2:11" ht="15" customHeight="1" x14ac:dyDescent="0.25">
      <c r="B149" s="196"/>
      <c r="C149" s="221" t="s">
        <v>613</v>
      </c>
      <c r="D149" s="176"/>
      <c r="E149" s="176"/>
      <c r="F149" s="222" t="s">
        <v>610</v>
      </c>
      <c r="G149" s="176"/>
      <c r="H149" s="221" t="s">
        <v>649</v>
      </c>
      <c r="I149" s="221" t="s">
        <v>612</v>
      </c>
      <c r="J149" s="221">
        <v>120</v>
      </c>
      <c r="K149" s="217"/>
    </row>
    <row r="150" spans="2:11" ht="15" customHeight="1" x14ac:dyDescent="0.25">
      <c r="B150" s="196"/>
      <c r="C150" s="221" t="s">
        <v>658</v>
      </c>
      <c r="D150" s="176"/>
      <c r="E150" s="176"/>
      <c r="F150" s="222" t="s">
        <v>610</v>
      </c>
      <c r="G150" s="176"/>
      <c r="H150" s="221" t="s">
        <v>669</v>
      </c>
      <c r="I150" s="221" t="s">
        <v>612</v>
      </c>
      <c r="J150" s="221" t="s">
        <v>660</v>
      </c>
      <c r="K150" s="217"/>
    </row>
    <row r="151" spans="2:11" ht="15" customHeight="1" x14ac:dyDescent="0.25">
      <c r="B151" s="196"/>
      <c r="C151" s="221" t="s">
        <v>559</v>
      </c>
      <c r="D151" s="176"/>
      <c r="E151" s="176"/>
      <c r="F151" s="222" t="s">
        <v>610</v>
      </c>
      <c r="G151" s="176"/>
      <c r="H151" s="221" t="s">
        <v>670</v>
      </c>
      <c r="I151" s="221" t="s">
        <v>612</v>
      </c>
      <c r="J151" s="221" t="s">
        <v>660</v>
      </c>
      <c r="K151" s="217"/>
    </row>
    <row r="152" spans="2:11" ht="15" customHeight="1" x14ac:dyDescent="0.25">
      <c r="B152" s="196"/>
      <c r="C152" s="221" t="s">
        <v>615</v>
      </c>
      <c r="D152" s="176"/>
      <c r="E152" s="176"/>
      <c r="F152" s="222" t="s">
        <v>616</v>
      </c>
      <c r="G152" s="176"/>
      <c r="H152" s="221" t="s">
        <v>649</v>
      </c>
      <c r="I152" s="221" t="s">
        <v>612</v>
      </c>
      <c r="J152" s="221">
        <v>50</v>
      </c>
      <c r="K152" s="217"/>
    </row>
    <row r="153" spans="2:11" ht="15" customHeight="1" x14ac:dyDescent="0.25">
      <c r="B153" s="196"/>
      <c r="C153" s="221" t="s">
        <v>618</v>
      </c>
      <c r="D153" s="176"/>
      <c r="E153" s="176"/>
      <c r="F153" s="222" t="s">
        <v>610</v>
      </c>
      <c r="G153" s="176"/>
      <c r="H153" s="221" t="s">
        <v>649</v>
      </c>
      <c r="I153" s="221" t="s">
        <v>620</v>
      </c>
      <c r="J153" s="221"/>
      <c r="K153" s="217"/>
    </row>
    <row r="154" spans="2:11" ht="15" customHeight="1" x14ac:dyDescent="0.25">
      <c r="B154" s="196"/>
      <c r="C154" s="221" t="s">
        <v>629</v>
      </c>
      <c r="D154" s="176"/>
      <c r="E154" s="176"/>
      <c r="F154" s="222" t="s">
        <v>616</v>
      </c>
      <c r="G154" s="176"/>
      <c r="H154" s="221" t="s">
        <v>649</v>
      </c>
      <c r="I154" s="221" t="s">
        <v>612</v>
      </c>
      <c r="J154" s="221">
        <v>50</v>
      </c>
      <c r="K154" s="217"/>
    </row>
    <row r="155" spans="2:11" ht="15" customHeight="1" x14ac:dyDescent="0.25">
      <c r="B155" s="196"/>
      <c r="C155" s="221" t="s">
        <v>637</v>
      </c>
      <c r="D155" s="176"/>
      <c r="E155" s="176"/>
      <c r="F155" s="222" t="s">
        <v>616</v>
      </c>
      <c r="G155" s="176"/>
      <c r="H155" s="221" t="s">
        <v>649</v>
      </c>
      <c r="I155" s="221" t="s">
        <v>612</v>
      </c>
      <c r="J155" s="221">
        <v>50</v>
      </c>
      <c r="K155" s="217"/>
    </row>
    <row r="156" spans="2:11" ht="15" customHeight="1" x14ac:dyDescent="0.25">
      <c r="B156" s="196"/>
      <c r="C156" s="221" t="s">
        <v>635</v>
      </c>
      <c r="D156" s="176"/>
      <c r="E156" s="176"/>
      <c r="F156" s="222" t="s">
        <v>616</v>
      </c>
      <c r="G156" s="176"/>
      <c r="H156" s="221" t="s">
        <v>649</v>
      </c>
      <c r="I156" s="221" t="s">
        <v>612</v>
      </c>
      <c r="J156" s="221">
        <v>50</v>
      </c>
      <c r="K156" s="217"/>
    </row>
    <row r="157" spans="2:11" ht="15" customHeight="1" x14ac:dyDescent="0.25">
      <c r="B157" s="196"/>
      <c r="C157" s="221" t="s">
        <v>84</v>
      </c>
      <c r="D157" s="176"/>
      <c r="E157" s="176"/>
      <c r="F157" s="222" t="s">
        <v>610</v>
      </c>
      <c r="G157" s="176"/>
      <c r="H157" s="221" t="s">
        <v>671</v>
      </c>
      <c r="I157" s="221" t="s">
        <v>612</v>
      </c>
      <c r="J157" s="221" t="s">
        <v>672</v>
      </c>
      <c r="K157" s="217"/>
    </row>
    <row r="158" spans="2:11" ht="15" customHeight="1" x14ac:dyDescent="0.25">
      <c r="B158" s="196"/>
      <c r="C158" s="221" t="s">
        <v>673</v>
      </c>
      <c r="D158" s="176"/>
      <c r="E158" s="176"/>
      <c r="F158" s="222" t="s">
        <v>610</v>
      </c>
      <c r="G158" s="176"/>
      <c r="H158" s="221" t="s">
        <v>674</v>
      </c>
      <c r="I158" s="221" t="s">
        <v>644</v>
      </c>
      <c r="J158" s="221"/>
      <c r="K158" s="217"/>
    </row>
    <row r="159" spans="2:11" ht="15" customHeight="1" x14ac:dyDescent="0.25">
      <c r="B159" s="223"/>
      <c r="C159" s="205"/>
      <c r="D159" s="205"/>
      <c r="E159" s="205"/>
      <c r="F159" s="205"/>
      <c r="G159" s="205"/>
      <c r="H159" s="205"/>
      <c r="I159" s="205"/>
      <c r="J159" s="205"/>
      <c r="K159" s="224"/>
    </row>
    <row r="160" spans="2:11" ht="18.75" customHeight="1" x14ac:dyDescent="0.25">
      <c r="B160" s="172"/>
      <c r="C160" s="176"/>
      <c r="D160" s="176"/>
      <c r="E160" s="176"/>
      <c r="F160" s="195"/>
      <c r="G160" s="176"/>
      <c r="H160" s="176"/>
      <c r="I160" s="176"/>
      <c r="J160" s="176"/>
      <c r="K160" s="172"/>
    </row>
    <row r="161" spans="2:11" ht="18.75" customHeight="1" x14ac:dyDescent="0.25">
      <c r="B161" s="182"/>
      <c r="C161" s="182"/>
      <c r="D161" s="182"/>
      <c r="E161" s="182"/>
      <c r="F161" s="182"/>
      <c r="G161" s="182"/>
      <c r="H161" s="182"/>
      <c r="I161" s="182"/>
      <c r="J161" s="182"/>
      <c r="K161" s="182"/>
    </row>
    <row r="162" spans="2:11" ht="7.5" customHeight="1" x14ac:dyDescent="0.25">
      <c r="B162" s="163"/>
      <c r="C162" s="164"/>
      <c r="D162" s="164"/>
      <c r="E162" s="164"/>
      <c r="F162" s="164"/>
      <c r="G162" s="164"/>
      <c r="H162" s="164"/>
      <c r="I162" s="164"/>
      <c r="J162" s="164"/>
      <c r="K162" s="165"/>
    </row>
    <row r="163" spans="2:11" ht="45" customHeight="1" x14ac:dyDescent="0.25">
      <c r="B163" s="166"/>
      <c r="C163" s="461" t="s">
        <v>675</v>
      </c>
      <c r="D163" s="461"/>
      <c r="E163" s="461"/>
      <c r="F163" s="461"/>
      <c r="G163" s="461"/>
      <c r="H163" s="461"/>
      <c r="I163" s="461"/>
      <c r="J163" s="461"/>
      <c r="K163" s="167"/>
    </row>
    <row r="164" spans="2:11" ht="17.25" customHeight="1" x14ac:dyDescent="0.25">
      <c r="B164" s="166"/>
      <c r="C164" s="188" t="s">
        <v>604</v>
      </c>
      <c r="D164" s="188"/>
      <c r="E164" s="188"/>
      <c r="F164" s="188" t="s">
        <v>605</v>
      </c>
      <c r="G164" s="225"/>
      <c r="H164" s="226" t="s">
        <v>105</v>
      </c>
      <c r="I164" s="226" t="s">
        <v>53</v>
      </c>
      <c r="J164" s="188" t="s">
        <v>606</v>
      </c>
      <c r="K164" s="167"/>
    </row>
    <row r="165" spans="2:11" ht="17.25" customHeight="1" x14ac:dyDescent="0.25">
      <c r="B165" s="169"/>
      <c r="C165" s="190" t="s">
        <v>607</v>
      </c>
      <c r="D165" s="190"/>
      <c r="E165" s="190"/>
      <c r="F165" s="191" t="s">
        <v>608</v>
      </c>
      <c r="G165" s="227"/>
      <c r="H165" s="228"/>
      <c r="I165" s="228"/>
      <c r="J165" s="190" t="s">
        <v>609</v>
      </c>
      <c r="K165" s="170"/>
    </row>
    <row r="166" spans="2:11" ht="5.25" customHeight="1" x14ac:dyDescent="0.25">
      <c r="B166" s="196"/>
      <c r="C166" s="193"/>
      <c r="D166" s="193"/>
      <c r="E166" s="193"/>
      <c r="F166" s="193"/>
      <c r="G166" s="194"/>
      <c r="H166" s="193"/>
      <c r="I166" s="193"/>
      <c r="J166" s="193"/>
      <c r="K166" s="217"/>
    </row>
    <row r="167" spans="2:11" ht="15" customHeight="1" x14ac:dyDescent="0.25">
      <c r="B167" s="196"/>
      <c r="C167" s="176" t="s">
        <v>613</v>
      </c>
      <c r="D167" s="176"/>
      <c r="E167" s="176"/>
      <c r="F167" s="195" t="s">
        <v>610</v>
      </c>
      <c r="G167" s="176"/>
      <c r="H167" s="176" t="s">
        <v>649</v>
      </c>
      <c r="I167" s="176" t="s">
        <v>612</v>
      </c>
      <c r="J167" s="176">
        <v>120</v>
      </c>
      <c r="K167" s="217"/>
    </row>
    <row r="168" spans="2:11" ht="15" customHeight="1" x14ac:dyDescent="0.25">
      <c r="B168" s="196"/>
      <c r="C168" s="176" t="s">
        <v>658</v>
      </c>
      <c r="D168" s="176"/>
      <c r="E168" s="176"/>
      <c r="F168" s="195" t="s">
        <v>610</v>
      </c>
      <c r="G168" s="176"/>
      <c r="H168" s="176" t="s">
        <v>659</v>
      </c>
      <c r="I168" s="176" t="s">
        <v>612</v>
      </c>
      <c r="J168" s="176" t="s">
        <v>660</v>
      </c>
      <c r="K168" s="217"/>
    </row>
    <row r="169" spans="2:11" ht="15" customHeight="1" x14ac:dyDescent="0.25">
      <c r="B169" s="196"/>
      <c r="C169" s="176" t="s">
        <v>559</v>
      </c>
      <c r="D169" s="176"/>
      <c r="E169" s="176"/>
      <c r="F169" s="195" t="s">
        <v>610</v>
      </c>
      <c r="G169" s="176"/>
      <c r="H169" s="176" t="s">
        <v>676</v>
      </c>
      <c r="I169" s="176" t="s">
        <v>612</v>
      </c>
      <c r="J169" s="176" t="s">
        <v>660</v>
      </c>
      <c r="K169" s="217"/>
    </row>
    <row r="170" spans="2:11" ht="15" customHeight="1" x14ac:dyDescent="0.25">
      <c r="B170" s="196"/>
      <c r="C170" s="176" t="s">
        <v>615</v>
      </c>
      <c r="D170" s="176"/>
      <c r="E170" s="176"/>
      <c r="F170" s="195" t="s">
        <v>616</v>
      </c>
      <c r="G170" s="176"/>
      <c r="H170" s="176" t="s">
        <v>676</v>
      </c>
      <c r="I170" s="176" t="s">
        <v>612</v>
      </c>
      <c r="J170" s="176">
        <v>50</v>
      </c>
      <c r="K170" s="217"/>
    </row>
    <row r="171" spans="2:11" ht="15" customHeight="1" x14ac:dyDescent="0.25">
      <c r="B171" s="196"/>
      <c r="C171" s="176" t="s">
        <v>618</v>
      </c>
      <c r="D171" s="176"/>
      <c r="E171" s="176"/>
      <c r="F171" s="195" t="s">
        <v>610</v>
      </c>
      <c r="G171" s="176"/>
      <c r="H171" s="176" t="s">
        <v>676</v>
      </c>
      <c r="I171" s="176" t="s">
        <v>620</v>
      </c>
      <c r="J171" s="176"/>
      <c r="K171" s="217"/>
    </row>
    <row r="172" spans="2:11" ht="15" customHeight="1" x14ac:dyDescent="0.25">
      <c r="B172" s="196"/>
      <c r="C172" s="176" t="s">
        <v>629</v>
      </c>
      <c r="D172" s="176"/>
      <c r="E172" s="176"/>
      <c r="F172" s="195" t="s">
        <v>616</v>
      </c>
      <c r="G172" s="176"/>
      <c r="H172" s="176" t="s">
        <v>676</v>
      </c>
      <c r="I172" s="176" t="s">
        <v>612</v>
      </c>
      <c r="J172" s="176">
        <v>50</v>
      </c>
      <c r="K172" s="217"/>
    </row>
    <row r="173" spans="2:11" ht="15" customHeight="1" x14ac:dyDescent="0.25">
      <c r="B173" s="196"/>
      <c r="C173" s="176" t="s">
        <v>637</v>
      </c>
      <c r="D173" s="176"/>
      <c r="E173" s="176"/>
      <c r="F173" s="195" t="s">
        <v>616</v>
      </c>
      <c r="G173" s="176"/>
      <c r="H173" s="176" t="s">
        <v>676</v>
      </c>
      <c r="I173" s="176" t="s">
        <v>612</v>
      </c>
      <c r="J173" s="176">
        <v>50</v>
      </c>
      <c r="K173" s="217"/>
    </row>
    <row r="174" spans="2:11" ht="15" customHeight="1" x14ac:dyDescent="0.25">
      <c r="B174" s="196"/>
      <c r="C174" s="176" t="s">
        <v>635</v>
      </c>
      <c r="D174" s="176"/>
      <c r="E174" s="176"/>
      <c r="F174" s="195" t="s">
        <v>616</v>
      </c>
      <c r="G174" s="176"/>
      <c r="H174" s="176" t="s">
        <v>676</v>
      </c>
      <c r="I174" s="176" t="s">
        <v>612</v>
      </c>
      <c r="J174" s="176">
        <v>50</v>
      </c>
      <c r="K174" s="217"/>
    </row>
    <row r="175" spans="2:11" ht="15" customHeight="1" x14ac:dyDescent="0.25">
      <c r="B175" s="196"/>
      <c r="C175" s="176" t="s">
        <v>104</v>
      </c>
      <c r="D175" s="176"/>
      <c r="E175" s="176"/>
      <c r="F175" s="195" t="s">
        <v>610</v>
      </c>
      <c r="G175" s="176"/>
      <c r="H175" s="176" t="s">
        <v>677</v>
      </c>
      <c r="I175" s="176" t="s">
        <v>678</v>
      </c>
      <c r="J175" s="176"/>
      <c r="K175" s="217"/>
    </row>
    <row r="176" spans="2:11" ht="15" customHeight="1" x14ac:dyDescent="0.25">
      <c r="B176" s="196"/>
      <c r="C176" s="176" t="s">
        <v>53</v>
      </c>
      <c r="D176" s="176"/>
      <c r="E176" s="176"/>
      <c r="F176" s="195" t="s">
        <v>610</v>
      </c>
      <c r="G176" s="176"/>
      <c r="H176" s="176" t="s">
        <v>679</v>
      </c>
      <c r="I176" s="176" t="s">
        <v>680</v>
      </c>
      <c r="J176" s="176">
        <v>1</v>
      </c>
      <c r="K176" s="217"/>
    </row>
    <row r="177" spans="2:11" ht="15" customHeight="1" x14ac:dyDescent="0.25">
      <c r="B177" s="196"/>
      <c r="C177" s="176" t="s">
        <v>49</v>
      </c>
      <c r="D177" s="176"/>
      <c r="E177" s="176"/>
      <c r="F177" s="195" t="s">
        <v>610</v>
      </c>
      <c r="G177" s="176"/>
      <c r="H177" s="176" t="s">
        <v>681</v>
      </c>
      <c r="I177" s="176" t="s">
        <v>612</v>
      </c>
      <c r="J177" s="176">
        <v>20</v>
      </c>
      <c r="K177" s="217"/>
    </row>
    <row r="178" spans="2:11" ht="15" customHeight="1" x14ac:dyDescent="0.25">
      <c r="B178" s="196"/>
      <c r="C178" s="176" t="s">
        <v>105</v>
      </c>
      <c r="D178" s="176"/>
      <c r="E178" s="176"/>
      <c r="F178" s="195" t="s">
        <v>610</v>
      </c>
      <c r="G178" s="176"/>
      <c r="H178" s="176" t="s">
        <v>682</v>
      </c>
      <c r="I178" s="176" t="s">
        <v>612</v>
      </c>
      <c r="J178" s="176">
        <v>255</v>
      </c>
      <c r="K178" s="217"/>
    </row>
    <row r="179" spans="2:11" ht="15" customHeight="1" x14ac:dyDescent="0.25">
      <c r="B179" s="196"/>
      <c r="C179" s="176" t="s">
        <v>106</v>
      </c>
      <c r="D179" s="176"/>
      <c r="E179" s="176"/>
      <c r="F179" s="195" t="s">
        <v>610</v>
      </c>
      <c r="G179" s="176"/>
      <c r="H179" s="176" t="s">
        <v>575</v>
      </c>
      <c r="I179" s="176" t="s">
        <v>612</v>
      </c>
      <c r="J179" s="176">
        <v>10</v>
      </c>
      <c r="K179" s="217"/>
    </row>
    <row r="180" spans="2:11" ht="15" customHeight="1" x14ac:dyDescent="0.25">
      <c r="B180" s="196"/>
      <c r="C180" s="176" t="s">
        <v>107</v>
      </c>
      <c r="D180" s="176"/>
      <c r="E180" s="176"/>
      <c r="F180" s="195" t="s">
        <v>610</v>
      </c>
      <c r="G180" s="176"/>
      <c r="H180" s="176" t="s">
        <v>683</v>
      </c>
      <c r="I180" s="176" t="s">
        <v>644</v>
      </c>
      <c r="J180" s="176"/>
      <c r="K180" s="217"/>
    </row>
    <row r="181" spans="2:11" ht="15" customHeight="1" x14ac:dyDescent="0.25">
      <c r="B181" s="196"/>
      <c r="C181" s="176" t="s">
        <v>684</v>
      </c>
      <c r="D181" s="176"/>
      <c r="E181" s="176"/>
      <c r="F181" s="195" t="s">
        <v>610</v>
      </c>
      <c r="G181" s="176"/>
      <c r="H181" s="176" t="s">
        <v>685</v>
      </c>
      <c r="I181" s="176" t="s">
        <v>644</v>
      </c>
      <c r="J181" s="176"/>
      <c r="K181" s="217"/>
    </row>
    <row r="182" spans="2:11" ht="15" customHeight="1" x14ac:dyDescent="0.25">
      <c r="B182" s="196"/>
      <c r="C182" s="176" t="s">
        <v>673</v>
      </c>
      <c r="D182" s="176"/>
      <c r="E182" s="176"/>
      <c r="F182" s="195" t="s">
        <v>610</v>
      </c>
      <c r="G182" s="176"/>
      <c r="H182" s="176" t="s">
        <v>686</v>
      </c>
      <c r="I182" s="176" t="s">
        <v>644</v>
      </c>
      <c r="J182" s="176"/>
      <c r="K182" s="217"/>
    </row>
    <row r="183" spans="2:11" ht="15" customHeight="1" x14ac:dyDescent="0.25">
      <c r="B183" s="196"/>
      <c r="C183" s="176" t="s">
        <v>109</v>
      </c>
      <c r="D183" s="176"/>
      <c r="E183" s="176"/>
      <c r="F183" s="195" t="s">
        <v>616</v>
      </c>
      <c r="G183" s="176"/>
      <c r="H183" s="176" t="s">
        <v>687</v>
      </c>
      <c r="I183" s="176" t="s">
        <v>612</v>
      </c>
      <c r="J183" s="176">
        <v>50</v>
      </c>
      <c r="K183" s="217"/>
    </row>
    <row r="184" spans="2:11" ht="15" customHeight="1" x14ac:dyDescent="0.25">
      <c r="B184" s="196"/>
      <c r="C184" s="176" t="s">
        <v>688</v>
      </c>
      <c r="D184" s="176"/>
      <c r="E184" s="176"/>
      <c r="F184" s="195" t="s">
        <v>616</v>
      </c>
      <c r="G184" s="176"/>
      <c r="H184" s="176" t="s">
        <v>689</v>
      </c>
      <c r="I184" s="176" t="s">
        <v>690</v>
      </c>
      <c r="J184" s="176"/>
      <c r="K184" s="217"/>
    </row>
    <row r="185" spans="2:11" ht="15" customHeight="1" x14ac:dyDescent="0.25">
      <c r="B185" s="196"/>
      <c r="C185" s="176" t="s">
        <v>691</v>
      </c>
      <c r="D185" s="176"/>
      <c r="E185" s="176"/>
      <c r="F185" s="195" t="s">
        <v>616</v>
      </c>
      <c r="G185" s="176"/>
      <c r="H185" s="176" t="s">
        <v>692</v>
      </c>
      <c r="I185" s="176" t="s">
        <v>690</v>
      </c>
      <c r="J185" s="176"/>
      <c r="K185" s="217"/>
    </row>
    <row r="186" spans="2:11" ht="15" customHeight="1" x14ac:dyDescent="0.25">
      <c r="B186" s="196"/>
      <c r="C186" s="176" t="s">
        <v>693</v>
      </c>
      <c r="D186" s="176"/>
      <c r="E186" s="176"/>
      <c r="F186" s="195" t="s">
        <v>616</v>
      </c>
      <c r="G186" s="176"/>
      <c r="H186" s="176" t="s">
        <v>694</v>
      </c>
      <c r="I186" s="176" t="s">
        <v>690</v>
      </c>
      <c r="J186" s="176"/>
      <c r="K186" s="217"/>
    </row>
    <row r="187" spans="2:11" ht="15" customHeight="1" x14ac:dyDescent="0.25">
      <c r="B187" s="196"/>
      <c r="C187" s="229" t="s">
        <v>695</v>
      </c>
      <c r="D187" s="176"/>
      <c r="E187" s="176"/>
      <c r="F187" s="195" t="s">
        <v>616</v>
      </c>
      <c r="G187" s="176"/>
      <c r="H187" s="176" t="s">
        <v>696</v>
      </c>
      <c r="I187" s="176" t="s">
        <v>697</v>
      </c>
      <c r="J187" s="230" t="s">
        <v>698</v>
      </c>
      <c r="K187" s="217"/>
    </row>
    <row r="188" spans="2:11" ht="15" customHeight="1" x14ac:dyDescent="0.25">
      <c r="B188" s="223"/>
      <c r="C188" s="231"/>
      <c r="D188" s="205"/>
      <c r="E188" s="205"/>
      <c r="F188" s="205"/>
      <c r="G188" s="205"/>
      <c r="H188" s="205"/>
      <c r="I188" s="205"/>
      <c r="J188" s="205"/>
      <c r="K188" s="224"/>
    </row>
    <row r="189" spans="2:11" ht="18.75" customHeight="1" x14ac:dyDescent="0.25">
      <c r="B189" s="232"/>
      <c r="C189" s="233"/>
      <c r="D189" s="233"/>
      <c r="E189" s="233"/>
      <c r="F189" s="234"/>
      <c r="G189" s="176"/>
      <c r="H189" s="176"/>
      <c r="I189" s="176"/>
      <c r="J189" s="176"/>
      <c r="K189" s="172"/>
    </row>
    <row r="190" spans="2:11" ht="18.75" customHeight="1" x14ac:dyDescent="0.25">
      <c r="B190" s="172"/>
      <c r="C190" s="176"/>
      <c r="D190" s="176"/>
      <c r="E190" s="176"/>
      <c r="F190" s="195"/>
      <c r="G190" s="176"/>
      <c r="H190" s="176"/>
      <c r="I190" s="176"/>
      <c r="J190" s="176"/>
      <c r="K190" s="172"/>
    </row>
    <row r="191" spans="2:11" ht="18.75" customHeight="1" x14ac:dyDescent="0.25">
      <c r="B191" s="182"/>
      <c r="C191" s="182"/>
      <c r="D191" s="182"/>
      <c r="E191" s="182"/>
      <c r="F191" s="182"/>
      <c r="G191" s="182"/>
      <c r="H191" s="182"/>
      <c r="I191" s="182"/>
      <c r="J191" s="182"/>
      <c r="K191" s="182"/>
    </row>
    <row r="192" spans="2:11" x14ac:dyDescent="0.25">
      <c r="B192" s="163"/>
      <c r="C192" s="164"/>
      <c r="D192" s="164"/>
      <c r="E192" s="164"/>
      <c r="F192" s="164"/>
      <c r="G192" s="164"/>
      <c r="H192" s="164"/>
      <c r="I192" s="164"/>
      <c r="J192" s="164"/>
      <c r="K192" s="165"/>
    </row>
    <row r="193" spans="2:11" ht="21" x14ac:dyDescent="0.25">
      <c r="B193" s="166"/>
      <c r="C193" s="461" t="s">
        <v>699</v>
      </c>
      <c r="D193" s="461"/>
      <c r="E193" s="461"/>
      <c r="F193" s="461"/>
      <c r="G193" s="461"/>
      <c r="H193" s="461"/>
      <c r="I193" s="461"/>
      <c r="J193" s="461"/>
      <c r="K193" s="167"/>
    </row>
    <row r="194" spans="2:11" ht="25.5" customHeight="1" x14ac:dyDescent="0.3">
      <c r="B194" s="166"/>
      <c r="C194" s="235" t="s">
        <v>700</v>
      </c>
      <c r="D194" s="235"/>
      <c r="E194" s="235"/>
      <c r="F194" s="235" t="s">
        <v>701</v>
      </c>
      <c r="G194" s="236"/>
      <c r="H194" s="467" t="s">
        <v>702</v>
      </c>
      <c r="I194" s="467"/>
      <c r="J194" s="467"/>
      <c r="K194" s="167"/>
    </row>
    <row r="195" spans="2:11" ht="5.25" customHeight="1" x14ac:dyDescent="0.25">
      <c r="B195" s="196"/>
      <c r="C195" s="193"/>
      <c r="D195" s="193"/>
      <c r="E195" s="193"/>
      <c r="F195" s="193"/>
      <c r="G195" s="176"/>
      <c r="H195" s="193"/>
      <c r="I195" s="193"/>
      <c r="J195" s="193"/>
      <c r="K195" s="217"/>
    </row>
    <row r="196" spans="2:11" ht="15" customHeight="1" x14ac:dyDescent="0.25">
      <c r="B196" s="196"/>
      <c r="C196" s="176" t="s">
        <v>703</v>
      </c>
      <c r="D196" s="176"/>
      <c r="E196" s="176"/>
      <c r="F196" s="195" t="s">
        <v>39</v>
      </c>
      <c r="G196" s="176"/>
      <c r="H196" s="468" t="s">
        <v>704</v>
      </c>
      <c r="I196" s="468"/>
      <c r="J196" s="468"/>
      <c r="K196" s="217"/>
    </row>
    <row r="197" spans="2:11" ht="15" customHeight="1" x14ac:dyDescent="0.25">
      <c r="B197" s="196"/>
      <c r="C197" s="202"/>
      <c r="D197" s="176"/>
      <c r="E197" s="176"/>
      <c r="F197" s="195" t="s">
        <v>40</v>
      </c>
      <c r="G197" s="176"/>
      <c r="H197" s="468" t="s">
        <v>705</v>
      </c>
      <c r="I197" s="468"/>
      <c r="J197" s="468"/>
      <c r="K197" s="217"/>
    </row>
    <row r="198" spans="2:11" ht="15" customHeight="1" x14ac:dyDescent="0.25">
      <c r="B198" s="196"/>
      <c r="C198" s="202"/>
      <c r="D198" s="176"/>
      <c r="E198" s="176"/>
      <c r="F198" s="195" t="s">
        <v>43</v>
      </c>
      <c r="G198" s="176"/>
      <c r="H198" s="468" t="s">
        <v>706</v>
      </c>
      <c r="I198" s="468"/>
      <c r="J198" s="468"/>
      <c r="K198" s="217"/>
    </row>
    <row r="199" spans="2:11" ht="15" customHeight="1" x14ac:dyDescent="0.25">
      <c r="B199" s="196"/>
      <c r="C199" s="176"/>
      <c r="D199" s="176"/>
      <c r="E199" s="176"/>
      <c r="F199" s="195" t="s">
        <v>41</v>
      </c>
      <c r="G199" s="176"/>
      <c r="H199" s="468" t="s">
        <v>707</v>
      </c>
      <c r="I199" s="468"/>
      <c r="J199" s="468"/>
      <c r="K199" s="217"/>
    </row>
    <row r="200" spans="2:11" ht="15" customHeight="1" x14ac:dyDescent="0.25">
      <c r="B200" s="196"/>
      <c r="C200" s="176"/>
      <c r="D200" s="176"/>
      <c r="E200" s="176"/>
      <c r="F200" s="195" t="s">
        <v>42</v>
      </c>
      <c r="G200" s="176"/>
      <c r="H200" s="468" t="s">
        <v>708</v>
      </c>
      <c r="I200" s="468"/>
      <c r="J200" s="468"/>
      <c r="K200" s="217"/>
    </row>
    <row r="201" spans="2:11" ht="15" customHeight="1" x14ac:dyDescent="0.25">
      <c r="B201" s="196"/>
      <c r="C201" s="176"/>
      <c r="D201" s="176"/>
      <c r="E201" s="176"/>
      <c r="F201" s="195"/>
      <c r="G201" s="176"/>
      <c r="H201" s="176"/>
      <c r="I201" s="176"/>
      <c r="J201" s="176"/>
      <c r="K201" s="217"/>
    </row>
    <row r="202" spans="2:11" ht="15" customHeight="1" x14ac:dyDescent="0.25">
      <c r="B202" s="196"/>
      <c r="C202" s="176" t="s">
        <v>656</v>
      </c>
      <c r="D202" s="176"/>
      <c r="E202" s="176"/>
      <c r="F202" s="195" t="s">
        <v>72</v>
      </c>
      <c r="G202" s="176"/>
      <c r="H202" s="468" t="s">
        <v>709</v>
      </c>
      <c r="I202" s="468"/>
      <c r="J202" s="468"/>
      <c r="K202" s="217"/>
    </row>
    <row r="203" spans="2:11" ht="15" customHeight="1" x14ac:dyDescent="0.25">
      <c r="B203" s="196"/>
      <c r="C203" s="202"/>
      <c r="D203" s="176"/>
      <c r="E203" s="176"/>
      <c r="F203" s="195" t="s">
        <v>553</v>
      </c>
      <c r="G203" s="176"/>
      <c r="H203" s="468" t="s">
        <v>554</v>
      </c>
      <c r="I203" s="468"/>
      <c r="J203" s="468"/>
      <c r="K203" s="217"/>
    </row>
    <row r="204" spans="2:11" ht="15" customHeight="1" x14ac:dyDescent="0.25">
      <c r="B204" s="196"/>
      <c r="C204" s="176"/>
      <c r="D204" s="176"/>
      <c r="E204" s="176"/>
      <c r="F204" s="195" t="s">
        <v>551</v>
      </c>
      <c r="G204" s="176"/>
      <c r="H204" s="468" t="s">
        <v>710</v>
      </c>
      <c r="I204" s="468"/>
      <c r="J204" s="468"/>
      <c r="K204" s="217"/>
    </row>
    <row r="205" spans="2:11" ht="15" customHeight="1" x14ac:dyDescent="0.25">
      <c r="B205" s="237"/>
      <c r="C205" s="202"/>
      <c r="D205" s="202"/>
      <c r="E205" s="202"/>
      <c r="F205" s="195" t="s">
        <v>555</v>
      </c>
      <c r="G205" s="181"/>
      <c r="H205" s="466" t="s">
        <v>556</v>
      </c>
      <c r="I205" s="466"/>
      <c r="J205" s="466"/>
      <c r="K205" s="238"/>
    </row>
    <row r="206" spans="2:11" ht="15" customHeight="1" x14ac:dyDescent="0.25">
      <c r="B206" s="237"/>
      <c r="C206" s="202"/>
      <c r="D206" s="202"/>
      <c r="E206" s="202"/>
      <c r="F206" s="195" t="s">
        <v>557</v>
      </c>
      <c r="G206" s="181"/>
      <c r="H206" s="466" t="s">
        <v>711</v>
      </c>
      <c r="I206" s="466"/>
      <c r="J206" s="466"/>
      <c r="K206" s="238"/>
    </row>
    <row r="207" spans="2:11" ht="15" customHeight="1" x14ac:dyDescent="0.25">
      <c r="B207" s="237"/>
      <c r="C207" s="202"/>
      <c r="D207" s="202"/>
      <c r="E207" s="202"/>
      <c r="F207" s="239"/>
      <c r="G207" s="181"/>
      <c r="H207" s="240"/>
      <c r="I207" s="240"/>
      <c r="J207" s="240"/>
      <c r="K207" s="238"/>
    </row>
    <row r="208" spans="2:11" ht="15" customHeight="1" x14ac:dyDescent="0.25">
      <c r="B208" s="237"/>
      <c r="C208" s="176" t="s">
        <v>680</v>
      </c>
      <c r="D208" s="202"/>
      <c r="E208" s="202"/>
      <c r="F208" s="195">
        <v>1</v>
      </c>
      <c r="G208" s="181"/>
      <c r="H208" s="466" t="s">
        <v>712</v>
      </c>
      <c r="I208" s="466"/>
      <c r="J208" s="466"/>
      <c r="K208" s="238"/>
    </row>
    <row r="209" spans="2:11" ht="15" customHeight="1" x14ac:dyDescent="0.25">
      <c r="B209" s="237"/>
      <c r="C209" s="202"/>
      <c r="D209" s="202"/>
      <c r="E209" s="202"/>
      <c r="F209" s="195">
        <v>2</v>
      </c>
      <c r="G209" s="181"/>
      <c r="H209" s="466" t="s">
        <v>713</v>
      </c>
      <c r="I209" s="466"/>
      <c r="J209" s="466"/>
      <c r="K209" s="238"/>
    </row>
    <row r="210" spans="2:11" ht="15" customHeight="1" x14ac:dyDescent="0.25">
      <c r="B210" s="237"/>
      <c r="C210" s="202"/>
      <c r="D210" s="202"/>
      <c r="E210" s="202"/>
      <c r="F210" s="195">
        <v>3</v>
      </c>
      <c r="G210" s="181"/>
      <c r="H210" s="466" t="s">
        <v>714</v>
      </c>
      <c r="I210" s="466"/>
      <c r="J210" s="466"/>
      <c r="K210" s="238"/>
    </row>
    <row r="211" spans="2:11" ht="15" customHeight="1" x14ac:dyDescent="0.25">
      <c r="B211" s="237"/>
      <c r="C211" s="202"/>
      <c r="D211" s="202"/>
      <c r="E211" s="202"/>
      <c r="F211" s="195">
        <v>4</v>
      </c>
      <c r="G211" s="181"/>
      <c r="H211" s="466" t="s">
        <v>715</v>
      </c>
      <c r="I211" s="466"/>
      <c r="J211" s="466"/>
      <c r="K211" s="238"/>
    </row>
    <row r="212" spans="2:11" ht="12.75" customHeight="1" x14ac:dyDescent="0.25">
      <c r="B212" s="241"/>
      <c r="C212" s="242"/>
      <c r="D212" s="242"/>
      <c r="E212" s="242"/>
      <c r="F212" s="242"/>
      <c r="G212" s="242"/>
      <c r="H212" s="242"/>
      <c r="I212" s="242"/>
      <c r="J212" s="242"/>
      <c r="K212" s="243"/>
    </row>
  </sheetData>
  <mergeCells count="77">
    <mergeCell ref="H206:J206"/>
    <mergeCell ref="H208:J208"/>
    <mergeCell ref="H209:J209"/>
    <mergeCell ref="H210:J210"/>
    <mergeCell ref="H211:J211"/>
    <mergeCell ref="H205:J205"/>
    <mergeCell ref="C163:J163"/>
    <mergeCell ref="C193:J193"/>
    <mergeCell ref="H194:J194"/>
    <mergeCell ref="H196:J196"/>
    <mergeCell ref="H197:J197"/>
    <mergeCell ref="H198:J198"/>
    <mergeCell ref="H199:J199"/>
    <mergeCell ref="H200:J200"/>
    <mergeCell ref="H202:J202"/>
    <mergeCell ref="H203:J203"/>
    <mergeCell ref="H204:J204"/>
    <mergeCell ref="D68:J68"/>
    <mergeCell ref="C73:J73"/>
    <mergeCell ref="C100:J100"/>
    <mergeCell ref="C120:J120"/>
    <mergeCell ref="C145:J145"/>
    <mergeCell ref="D63:J63"/>
    <mergeCell ref="D64:J64"/>
    <mergeCell ref="D65:J65"/>
    <mergeCell ref="D66:J66"/>
    <mergeCell ref="D67:J67"/>
    <mergeCell ref="D57:J57"/>
    <mergeCell ref="D58:J58"/>
    <mergeCell ref="D59:J59"/>
    <mergeCell ref="D60:J60"/>
    <mergeCell ref="D61:J61"/>
    <mergeCell ref="C50:J50"/>
    <mergeCell ref="C52:J52"/>
    <mergeCell ref="C53:J53"/>
    <mergeCell ref="C55:J55"/>
    <mergeCell ref="D56:J56"/>
    <mergeCell ref="D45:J45"/>
    <mergeCell ref="E46:J46"/>
    <mergeCell ref="E47:J47"/>
    <mergeCell ref="E48:J48"/>
    <mergeCell ref="D49:J49"/>
    <mergeCell ref="G39:J39"/>
    <mergeCell ref="G40:J40"/>
    <mergeCell ref="G41:J41"/>
    <mergeCell ref="G42:J42"/>
    <mergeCell ref="G43:J43"/>
    <mergeCell ref="G34:J34"/>
    <mergeCell ref="G35:J35"/>
    <mergeCell ref="G36:J36"/>
    <mergeCell ref="G37:J37"/>
    <mergeCell ref="G38:J38"/>
    <mergeCell ref="D28:J28"/>
    <mergeCell ref="D29:J29"/>
    <mergeCell ref="D31:J31"/>
    <mergeCell ref="D32:J32"/>
    <mergeCell ref="D33:J33"/>
    <mergeCell ref="F21:J21"/>
    <mergeCell ref="C23:J23"/>
    <mergeCell ref="C24:J24"/>
    <mergeCell ref="D25:J25"/>
    <mergeCell ref="D26:J26"/>
    <mergeCell ref="F16:J16"/>
    <mergeCell ref="F17:J17"/>
    <mergeCell ref="F18:J18"/>
    <mergeCell ref="F19:J19"/>
    <mergeCell ref="F20:J20"/>
    <mergeCell ref="D10:J10"/>
    <mergeCell ref="D11:J11"/>
    <mergeCell ref="D13:J13"/>
    <mergeCell ref="D14:J14"/>
    <mergeCell ref="D15:J15"/>
    <mergeCell ref="C3:J3"/>
    <mergeCell ref="C4:J4"/>
    <mergeCell ref="C6:J6"/>
    <mergeCell ref="C7:J7"/>
    <mergeCell ref="C9:J9"/>
  </mergeCells>
  <pageMargins left="0.59055118110236227" right="0.59055118110236227" top="0.59055118110236227" bottom="0.59055118110236227" header="0" footer="0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86F768B3-6C11-4D0E-965E-91C3C1F073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02-Pavilon psov. šelem - způs.</vt:lpstr>
      <vt:lpstr>02-Pavilon psov. šelem-nezpůs.</vt:lpstr>
      <vt:lpstr>03 - Pavilon kočkovitých ...</vt:lpstr>
      <vt:lpstr>Pokyny pro vyplnění</vt:lpstr>
      <vt:lpstr>'02-Pavilon psov. šelem - způs.'!Názvy_tisku</vt:lpstr>
      <vt:lpstr>'02-Pavilon psov. šelem-nezpůs.'!Názvy_tisku</vt:lpstr>
      <vt:lpstr>'03 - Pavilon kočkovitých ...'!Názvy_tisku</vt:lpstr>
      <vt:lpstr>'Rekapitulace stavby'!Názvy_tisku</vt:lpstr>
      <vt:lpstr>'02-Pavilon psov. šelem - způs.'!Oblast_tisku</vt:lpstr>
      <vt:lpstr>'02-Pavilon psov. šelem-nezpůs.'!Oblast_tisku</vt:lpstr>
      <vt:lpstr>'03 - Pavilon kočkovitých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Honza Fiala</dc:creator>
  <cp:lastModifiedBy>stafi</cp:lastModifiedBy>
  <cp:lastPrinted>2019-08-12T05:28:52Z</cp:lastPrinted>
  <dcterms:created xsi:type="dcterms:W3CDTF">2016-05-27T06:34:49Z</dcterms:created>
  <dcterms:modified xsi:type="dcterms:W3CDTF">2019-08-12T05:35:27Z</dcterms:modified>
</cp:coreProperties>
</file>