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activeTab="0"/>
  </bookViews>
  <sheets>
    <sheet name="Rekapitulace stavby" sheetId="1" r:id="rId1"/>
    <sheet name="DK 01 - SO-01-Vlastní obj..." sheetId="2" r:id="rId2"/>
  </sheets>
  <definedNames>
    <definedName name="_xlnm._FilterDatabase" localSheetId="1" hidden="1">'DK 01 - SO-01-Vlastní obj...'!$C$131:$K$248</definedName>
    <definedName name="_xlnm.Print_Area" localSheetId="1">'DK 01 - SO-01-Vlastní obj...'!$C$4:$J$76,'DK 01 - SO-01-Vlastní obj...'!$C$82:$J$113,'DK 01 - SO-01-Vlastní obj...'!$C$119:$K$248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'DK 01 - SO-01-Vlastní obj...'!$131:$131</definedName>
  </definedNames>
  <calcPr calcId="152511"/>
</workbook>
</file>

<file path=xl/sharedStrings.xml><?xml version="1.0" encoding="utf-8"?>
<sst xmlns="http://schemas.openxmlformats.org/spreadsheetml/2006/main" count="1627" uniqueCount="434">
  <si>
    <t>Export Komplet</t>
  </si>
  <si>
    <t/>
  </si>
  <si>
    <t>2.0</t>
  </si>
  <si>
    <t>ZAMOK</t>
  </si>
  <si>
    <t>False</t>
  </si>
  <si>
    <t>{d40bb5ad-4e4a-4ddd-b9bf-041d28ac7002}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</si>
  <si>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</si>
  <si>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</si>
  <si>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</si>
  <si>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</si>
  <si>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</si>
  <si>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</si>
  <si>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</si>
  <si>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</si>
  <si>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DK(1)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</si>
  <si>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</si>
  <si>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</si>
  <si>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balkonů na objektu Domova důchodců</t>
  </si>
  <si>
    <t>KSO:</t>
  </si>
  <si>
    <t>CC-CZ:</t>
  </si>
  <si>
    <t>Místo:</t>
  </si>
  <si>
    <t xml:space="preserve">Domov důchodců Dvůr Králové </t>
  </si>
  <si>
    <t>Datum:</t>
  </si>
  <si>
    <t>Zadavatel:</t>
  </si>
  <si>
    <t>IČ:</t>
  </si>
  <si>
    <t>Domov důchodců Dvůr Králové nad Labem</t>
  </si>
  <si>
    <t>DIČ:</t>
  </si>
  <si>
    <t>Uchazeč:</t>
  </si>
  <si>
    <t>Vyplň údaj</t>
  </si>
  <si>
    <t>Projektant:</t>
  </si>
  <si>
    <t>Planning ART s.r.o. HK</t>
  </si>
  <si>
    <t>True</t>
  </si>
  <si>
    <t>Zpracovatel:</t>
  </si>
  <si>
    <t xml:space="preserve">Ing.Pavel Michálek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</si>
  <si>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</si>
  <si>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</si>
  <si>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</si>
  <si>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</si>
  <si>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</si>
  <si>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</si>
  <si>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</si>
  <si>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</si>
  <si>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</si>
  <si>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</si>
  <si>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</si>
  <si>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</si>
  <si>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</si>
  <si>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</si>
  <si>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</si>
  <si>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</si>
  <si>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</si>
  <si>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</si>
  <si>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</si>
  <si>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</si>
  <si>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</si>
  <si>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</si>
  <si>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</si>
  <si>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</si>
  <si>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</si>
  <si>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</si>
  <si>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</si>
  <si>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</si>
  <si>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</si>
  <si>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</si>
  <si>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</si>
  <si>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</si>
  <si>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</si>
  <si>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</si>
  <si>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</si>
  <si>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</si>
  <si>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</si>
  <si>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</si>
  <si>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</si>
  <si>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</si>
  <si>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</si>
  <si>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</si>
  <si>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</si>
  <si>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</si>
  <si>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</si>
  <si>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</si>
  <si>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DK 01</t>
  </si>
  <si>
    <t>SO-01-Vlastní objekt -varianta A1</t>
  </si>
  <si>
    <t>STA</t>
  </si>
  <si>
    <t>1</t>
  </si>
  <si>
    <t>{e224f27b-533f-4569-abbf-d094fcb72984}</t>
  </si>
  <si>
    <t>KRYCÍ LIST SOUPISU PRACÍ</t>
  </si>
  <si>
    <t>Objekt:</t>
  </si>
  <si>
    <t>DK 01 - SO-01-Vlastní objekt -varianta A1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</si>
  <si>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</si>
  <si>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</si>
  <si>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</si>
  <si>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</si>
  <si>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</si>
  <si>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</si>
  <si>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</si>
  <si>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</si>
  <si>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</si>
  <si>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</si>
  <si>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</si>
  <si>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</si>
  <si>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</si>
  <si>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</si>
  <si>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</si>
  <si>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</si>
  <si>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</si>
  <si>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</si>
  <si>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</si>
  <si>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</si>
  <si>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</si>
  <si>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</si>
  <si>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</si>
  <si>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</si>
  <si>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</si>
  <si>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</si>
  <si>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</si>
  <si>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</si>
  <si>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</si>
  <si>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</si>
  <si>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</si>
  <si>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</si>
  <si>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</si>
  <si>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</si>
  <si>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</si>
  <si>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</si>
  <si>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</si>
  <si>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</si>
  <si>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</si>
  <si>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</si>
  <si>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621142001</t>
  </si>
  <si>
    <t>Potažení vnějších podhledů sklovláknitým pletivem vtlačeným do tenkovrstvé hmoty</t>
  </si>
  <si>
    <t>m2</t>
  </si>
  <si>
    <t>CS ÚRS 2019 01</t>
  </si>
  <si>
    <t>4</t>
  </si>
  <si>
    <t>2</t>
  </si>
  <si>
    <t>272896171</t>
  </si>
  <si>
    <t>VV</t>
  </si>
  <si>
    <t>2,5*17</t>
  </si>
  <si>
    <t>622001</t>
  </si>
  <si>
    <t xml:space="preserve">Stěrková izolace u prahů dveří 2kř. </t>
  </si>
  <si>
    <t>-350033434</t>
  </si>
  <si>
    <t>0,3*17</t>
  </si>
  <si>
    <t>3</t>
  </si>
  <si>
    <t>622143004</t>
  </si>
  <si>
    <t xml:space="preserve">D+M lišta okapová LT s perlinkou </t>
  </si>
  <si>
    <t>m</t>
  </si>
  <si>
    <t>1114482159</t>
  </si>
  <si>
    <t>7,5*17</t>
  </si>
  <si>
    <t>631311214</t>
  </si>
  <si>
    <t xml:space="preserve">Mazanina tl do 80 mm z betonu prostého se zvýšenými nároky na prostředí tř. C 25/30(na bázi chemie) vč.bednění </t>
  </si>
  <si>
    <t>m3</t>
  </si>
  <si>
    <t>-564273706</t>
  </si>
  <si>
    <t>9,21*0,048*17</t>
  </si>
  <si>
    <t>9</t>
  </si>
  <si>
    <t>Ostatní konstrukce a práce, bourání</t>
  </si>
  <si>
    <t>5</t>
  </si>
  <si>
    <t>946111113</t>
  </si>
  <si>
    <t>Montáž pojízdných věží trubkových/dílcových š do 0,9 m dl do 3,2 m v do 3,5 m</t>
  </si>
  <si>
    <t>kus</t>
  </si>
  <si>
    <t>1716843933</t>
  </si>
  <si>
    <t>946111117</t>
  </si>
  <si>
    <t>Montáž pojízdných věží trubkových/dílcových š do 0,9 m dl do 3,2 m v do 7,6 m</t>
  </si>
  <si>
    <t>1283041469</t>
  </si>
  <si>
    <t>7</t>
  </si>
  <si>
    <t>946111213</t>
  </si>
  <si>
    <t>Příplatek k pojízdným věžím š do 0,9 m dl do 3,2 m v do 3,5 m za první a ZKD den použití</t>
  </si>
  <si>
    <t>-632446383</t>
  </si>
  <si>
    <t>75</t>
  </si>
  <si>
    <t>8</t>
  </si>
  <si>
    <t>946111217</t>
  </si>
  <si>
    <t>Příplatek k pojízdným věžím š do 0,9 m dl do 3,2 m v do 7,6 m za první a ZKD den použití</t>
  </si>
  <si>
    <t>931179995</t>
  </si>
  <si>
    <t>965043341</t>
  </si>
  <si>
    <t>Bourání podkladů pod dlažby betonových s potěrem nebo teracem tl do 100 mm pl přes 4 m2</t>
  </si>
  <si>
    <t>-118776576</t>
  </si>
  <si>
    <t>8,6*0,05*17</t>
  </si>
  <si>
    <t>10</t>
  </si>
  <si>
    <t>965046111</t>
  </si>
  <si>
    <t>Broušení stávajících betonových podlah úběr do 3 mm</t>
  </si>
  <si>
    <t>1916536525</t>
  </si>
  <si>
    <t>9,21*17</t>
  </si>
  <si>
    <t>11</t>
  </si>
  <si>
    <t>965081213</t>
  </si>
  <si>
    <t xml:space="preserve">Bourání podlah z dlaždic keramických nebo xylolitových tl do 10 mm plochy přes 1 m2 vč. soklíků </t>
  </si>
  <si>
    <t>1431701993</t>
  </si>
  <si>
    <t>9,21*1,1*17</t>
  </si>
  <si>
    <t>12</t>
  </si>
  <si>
    <t>978015391</t>
  </si>
  <si>
    <t>Otlučení (osekání) vnější vápenné nebo vápenocementové omítky stupně členitosti 1 a 2 do 100%</t>
  </si>
  <si>
    <t>-1787308704</t>
  </si>
  <si>
    <t>13</t>
  </si>
  <si>
    <t>978035127</t>
  </si>
  <si>
    <t>Odsekání tenkovrstvé omítky odsekáním v rozsahu do 100%</t>
  </si>
  <si>
    <t>65591798</t>
  </si>
  <si>
    <t>14</t>
  </si>
  <si>
    <t>978036191</t>
  </si>
  <si>
    <t>Otlučení (osekání) cementových omítek vnějších ploch v rozsahu do 100 %</t>
  </si>
  <si>
    <t>-78783466</t>
  </si>
  <si>
    <t>985112121</t>
  </si>
  <si>
    <t>Odsekání degradovaného betonu líce kleneb a podhledů tl do 10 mm</t>
  </si>
  <si>
    <t>16</t>
  </si>
  <si>
    <t>532658872</t>
  </si>
  <si>
    <t>985141111</t>
  </si>
  <si>
    <t>Vyčištění trhlin a dutin ve zdivu š do 30 mm hl do 150 mm</t>
  </si>
  <si>
    <t>206732579</t>
  </si>
  <si>
    <t>0,5*17</t>
  </si>
  <si>
    <t>17</t>
  </si>
  <si>
    <t>985323111</t>
  </si>
  <si>
    <t>Spojovací můstek reprofilovaného betonu na cementové bázi tl 1 mm</t>
  </si>
  <si>
    <t>-173546062</t>
  </si>
  <si>
    <t>997</t>
  </si>
  <si>
    <t>Přesun sutě</t>
  </si>
  <si>
    <t>18</t>
  </si>
  <si>
    <t>997013151</t>
  </si>
  <si>
    <t>Vnitrostaveništní doprava suti a vybouraných hmot pro budovy v do 6 m s omezením mechanizace</t>
  </si>
  <si>
    <t>t</t>
  </si>
  <si>
    <t>1869631367</t>
  </si>
  <si>
    <t>19</t>
  </si>
  <si>
    <t>997013501</t>
  </si>
  <si>
    <t>Odvoz suti a vybouraných hmot na skládku nebo meziskládku do 1 km se složením</t>
  </si>
  <si>
    <t>-1972469636</t>
  </si>
  <si>
    <t>20</t>
  </si>
  <si>
    <t>997013509</t>
  </si>
  <si>
    <t>Příplatek k odvozu suti a vybouraných hmot na skládku ZKD 1 km přes 1 km</t>
  </si>
  <si>
    <t>-2051175457</t>
  </si>
  <si>
    <t>26,742*9</t>
  </si>
  <si>
    <t>985321211</t>
  </si>
  <si>
    <t>Ochranný nátěr výztuže na epoxidové bázi stěn, líce kleneb a podhledů 1 vrstva tl 1 mm vč. ochrany betonu a reprofilace (dle TZ)</t>
  </si>
  <si>
    <t>1982059750</t>
  </si>
  <si>
    <t>0,5</t>
  </si>
  <si>
    <t>998</t>
  </si>
  <si>
    <t>Přesun hmot</t>
  </si>
  <si>
    <t>22</t>
  </si>
  <si>
    <t>998011001</t>
  </si>
  <si>
    <t>Přesun hmot pro budovy zděné v do 6 m</t>
  </si>
  <si>
    <t>-323847671</t>
  </si>
  <si>
    <t>PSV</t>
  </si>
  <si>
    <t>Práce a dodávky PSV</t>
  </si>
  <si>
    <t>711</t>
  </si>
  <si>
    <t>Izolace proti vodě, vlhkosti a plynům</t>
  </si>
  <si>
    <t>23</t>
  </si>
  <si>
    <t>711001</t>
  </si>
  <si>
    <t>Speciální kontaktní izolace z polyetylenu  š.2 a1,5m</t>
  </si>
  <si>
    <t>-2017437034</t>
  </si>
  <si>
    <t>11,7*17</t>
  </si>
  <si>
    <t>24</t>
  </si>
  <si>
    <t>711002</t>
  </si>
  <si>
    <t xml:space="preserve">Systémový izolační pásek  š.125mm </t>
  </si>
  <si>
    <t>bm</t>
  </si>
  <si>
    <t>931588577</t>
  </si>
  <si>
    <t>10,8*17</t>
  </si>
  <si>
    <t>25</t>
  </si>
  <si>
    <t>711003</t>
  </si>
  <si>
    <t xml:space="preserve">Izolační pásek rohový systémový vnější </t>
  </si>
  <si>
    <t>ks</t>
  </si>
  <si>
    <t>548671593</t>
  </si>
  <si>
    <t>4*17</t>
  </si>
  <si>
    <t>26</t>
  </si>
  <si>
    <t>711004</t>
  </si>
  <si>
    <t>Systémový izolační L pásek soklový š.250mm</t>
  </si>
  <si>
    <t>-1338705853</t>
  </si>
  <si>
    <t>3,5*17</t>
  </si>
  <si>
    <t>27</t>
  </si>
  <si>
    <t>711005</t>
  </si>
  <si>
    <t xml:space="preserve">Lepidlo C2 TS 1(/2) 5kg /1m2 pod izolaci </t>
  </si>
  <si>
    <t>-902824763</t>
  </si>
  <si>
    <t>9,3*17</t>
  </si>
  <si>
    <t>28</t>
  </si>
  <si>
    <t>711006</t>
  </si>
  <si>
    <t xml:space="preserve">Speciální těsnící lepidlo  na spoje </t>
  </si>
  <si>
    <t>1379738152</t>
  </si>
  <si>
    <t>4,2*17</t>
  </si>
  <si>
    <t>29</t>
  </si>
  <si>
    <t>711007</t>
  </si>
  <si>
    <t xml:space="preserve">Ukončující L přímý profil z barev. lak. hliníku 40 + prořez </t>
  </si>
  <si>
    <t>-825632607</t>
  </si>
  <si>
    <t>9,0*17</t>
  </si>
  <si>
    <t>30</t>
  </si>
  <si>
    <t>711008</t>
  </si>
  <si>
    <t>Ukončující L roh. profil 135° z barev. lakovan. hliníku 40</t>
  </si>
  <si>
    <t>420680846</t>
  </si>
  <si>
    <t>4,0*17</t>
  </si>
  <si>
    <t>31</t>
  </si>
  <si>
    <t>711009</t>
  </si>
  <si>
    <t>Ukončující L spojovací profil  z barev. lakov.hliníku 40</t>
  </si>
  <si>
    <t>385920207</t>
  </si>
  <si>
    <t>8*17</t>
  </si>
  <si>
    <t>32</t>
  </si>
  <si>
    <t>711012</t>
  </si>
  <si>
    <t xml:space="preserve">Montážní práce </t>
  </si>
  <si>
    <t>57848911</t>
  </si>
  <si>
    <t>9,1*17</t>
  </si>
  <si>
    <t>33</t>
  </si>
  <si>
    <t>711013</t>
  </si>
  <si>
    <t>Drenáž z polyetylenové rohože výšky 8 mm, š.1,0 m</t>
  </si>
  <si>
    <t>1387291275</t>
  </si>
  <si>
    <t>9,8*17</t>
  </si>
  <si>
    <t>34</t>
  </si>
  <si>
    <t>711014</t>
  </si>
  <si>
    <t xml:space="preserve">Samolepící pásek  š.90mm </t>
  </si>
  <si>
    <t>-1773969393</t>
  </si>
  <si>
    <t>8,9*17</t>
  </si>
  <si>
    <t>35</t>
  </si>
  <si>
    <t>711015</t>
  </si>
  <si>
    <t>Soklová systémová lišta z barevně lakovaného hliníku</t>
  </si>
  <si>
    <t>-1834992202</t>
  </si>
  <si>
    <t>3,2*17</t>
  </si>
  <si>
    <t>36</t>
  </si>
  <si>
    <t>711016</t>
  </si>
  <si>
    <t>Ukončující T přímý profil 12/65  z bar. lak. hlin. + prořez</t>
  </si>
  <si>
    <t>1646621066</t>
  </si>
  <si>
    <t>9,5*17</t>
  </si>
  <si>
    <t>37</t>
  </si>
  <si>
    <t>711017</t>
  </si>
  <si>
    <t xml:space="preserve">Ukončující T rohový profil 12/65  z barevného lak.hliníku </t>
  </si>
  <si>
    <t>1463575958</t>
  </si>
  <si>
    <t>38</t>
  </si>
  <si>
    <t>711018</t>
  </si>
  <si>
    <t xml:space="preserve">Ukončující T spojovací profil 12/65  z barev. lak.hliníku </t>
  </si>
  <si>
    <t>-1177740815</t>
  </si>
  <si>
    <t>39</t>
  </si>
  <si>
    <t>711019</t>
  </si>
  <si>
    <t>LepidloC2 TS 1(2)     17kg/m2</t>
  </si>
  <si>
    <t>387121125</t>
  </si>
  <si>
    <t>10,0*17</t>
  </si>
  <si>
    <t>40</t>
  </si>
  <si>
    <t>711020</t>
  </si>
  <si>
    <t>1570828557</t>
  </si>
  <si>
    <t>41</t>
  </si>
  <si>
    <t>711021</t>
  </si>
  <si>
    <t xml:space="preserve">Spár. malta vodotěsná ,flexi,barevná </t>
  </si>
  <si>
    <t>486234573</t>
  </si>
  <si>
    <t>42</t>
  </si>
  <si>
    <t>998711201</t>
  </si>
  <si>
    <t>Přesun hmot procentní pro izolace proti vodě, vlhkosti a plynům v objektech v do 6 m</t>
  </si>
  <si>
    <t>%</t>
  </si>
  <si>
    <t>1478828081</t>
  </si>
  <si>
    <t>764</t>
  </si>
  <si>
    <t>Konstrukce klempířské</t>
  </si>
  <si>
    <t>43</t>
  </si>
  <si>
    <t>764001811</t>
  </si>
  <si>
    <t>Demontáž Al lišty do suti</t>
  </si>
  <si>
    <t>-358584141</t>
  </si>
  <si>
    <t>7,12*17</t>
  </si>
  <si>
    <t>766</t>
  </si>
  <si>
    <t>Konstrukce truhlářské</t>
  </si>
  <si>
    <t>44</t>
  </si>
  <si>
    <t>766001</t>
  </si>
  <si>
    <t xml:space="preserve">D+M prahů u dveří 2kř. </t>
  </si>
  <si>
    <t>-769948668</t>
  </si>
  <si>
    <t>45</t>
  </si>
  <si>
    <t>766112820</t>
  </si>
  <si>
    <t>Demontáž truhlářských stěn dřevěných zasklených a jejich repase(výměna prvků,nový nátěr dřev. a kovových částí a zpětná montáž viz TZ</t>
  </si>
  <si>
    <t>-613313503</t>
  </si>
  <si>
    <t>8,7*0,6*17+0,75*2,55*17</t>
  </si>
  <si>
    <t>46</t>
  </si>
  <si>
    <t>766662812</t>
  </si>
  <si>
    <t>Demontáž dveřních prahů u dveří dvoukřídlových</t>
  </si>
  <si>
    <t>-969240832</t>
  </si>
  <si>
    <t>2*17</t>
  </si>
  <si>
    <t>767</t>
  </si>
  <si>
    <t>Konstrukce zámečnické</t>
  </si>
  <si>
    <t>47</t>
  </si>
  <si>
    <t>767001</t>
  </si>
  <si>
    <t>Očištění a nový nátěr ocelové konstrukce zábradlí  trubkového  viz TZ</t>
  </si>
  <si>
    <t>37417349</t>
  </si>
  <si>
    <t>(0,7+0,8+1,81+2,0+1,81)*17</t>
  </si>
  <si>
    <t>771</t>
  </si>
  <si>
    <t>Podlahy z dlaždic</t>
  </si>
  <si>
    <t>48</t>
  </si>
  <si>
    <t>771121011</t>
  </si>
  <si>
    <t xml:space="preserve">Nátěr penetrační. soklíků vč.Žb desky </t>
  </si>
  <si>
    <t>1479339238</t>
  </si>
  <si>
    <t>1,8*17+9,21*17 *2</t>
  </si>
  <si>
    <t>49</t>
  </si>
  <si>
    <t>771574263</t>
  </si>
  <si>
    <t>Montáž podlah keramických pro mechanické zatížení protiskluzných lepených flexibilním lepidlem do 12 ks/m2</t>
  </si>
  <si>
    <t>853633670</t>
  </si>
  <si>
    <t>9,46*17</t>
  </si>
  <si>
    <t>50</t>
  </si>
  <si>
    <t>M</t>
  </si>
  <si>
    <t>59761409</t>
  </si>
  <si>
    <t>dlažba keramická slinutá protiskluzná do interiéru i exteriéru pro vysoké mechanické namáhání přes 9 do 12 ks/m2-technické požadavky-viz TZ</t>
  </si>
  <si>
    <t>-682418253</t>
  </si>
  <si>
    <t>160,82*1,1 "Přepočtené koeficientem množství</t>
  </si>
  <si>
    <t>51</t>
  </si>
  <si>
    <t>998771201</t>
  </si>
  <si>
    <t>Přesun hmot procentní pro podlahy z dlaždic v objektech v do 6 m</t>
  </si>
  <si>
    <t>-214510187</t>
  </si>
  <si>
    <t>783</t>
  </si>
  <si>
    <t>Dokončovací práce - nátěry</t>
  </si>
  <si>
    <t>52</t>
  </si>
  <si>
    <t>783823145</t>
  </si>
  <si>
    <t>Penetrační silikonový nátěr lícového zdiva</t>
  </si>
  <si>
    <t>443824907</t>
  </si>
  <si>
    <t>(2,5+2,5+8,6)*17</t>
  </si>
  <si>
    <t>53</t>
  </si>
  <si>
    <t>783826315</t>
  </si>
  <si>
    <t>Mikroarmovací silikonový nátěr omítek</t>
  </si>
  <si>
    <t>-1292671105</t>
  </si>
  <si>
    <t>231,2</t>
  </si>
  <si>
    <t>VRN</t>
  </si>
  <si>
    <t>Vedlejší rozpočtové náklady</t>
  </si>
  <si>
    <t>VRN1</t>
  </si>
  <si>
    <t>Průzkumné, geodetické a projektové práce</t>
  </si>
  <si>
    <t>54</t>
  </si>
  <si>
    <t>013002000</t>
  </si>
  <si>
    <t xml:space="preserve">Projektové práce-dokumentace skutečného provedení </t>
  </si>
  <si>
    <t>soubor</t>
  </si>
  <si>
    <t>1024</t>
  </si>
  <si>
    <t>-181647690</t>
  </si>
  <si>
    <t>VRN3</t>
  </si>
  <si>
    <t>Zařízení staveniště</t>
  </si>
  <si>
    <t>55</t>
  </si>
  <si>
    <t>032002000</t>
  </si>
  <si>
    <t>Vybavení staveniště</t>
  </si>
  <si>
    <t>-2064728855</t>
  </si>
  <si>
    <t>56</t>
  </si>
  <si>
    <t>033002000</t>
  </si>
  <si>
    <t>Připojení staveniště na inženýrské sítě</t>
  </si>
  <si>
    <t>1361653316</t>
  </si>
  <si>
    <t>57</t>
  </si>
  <si>
    <t>039002000</t>
  </si>
  <si>
    <t>Zrušení zařízení staveniště</t>
  </si>
  <si>
    <t>-1085984938</t>
  </si>
  <si>
    <t>VRN4</t>
  </si>
  <si>
    <t>Inženýrská činnost</t>
  </si>
  <si>
    <t>58</t>
  </si>
  <si>
    <t>043002000</t>
  </si>
  <si>
    <t>Zkoušky a ostatní měření-pro TDS</t>
  </si>
  <si>
    <t>-1052457955</t>
  </si>
  <si>
    <t>59</t>
  </si>
  <si>
    <t>045002000</t>
  </si>
  <si>
    <t>Kompletační a koordinační činnost-pro AD a TDS</t>
  </si>
  <si>
    <t>905276918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</si>
</sst>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4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3" t="s">
        <v>14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19"/>
      <c r="AQ5" s="19"/>
      <c r="AR5" s="17"/>
      <c r="BE5" s="261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5" t="s">
        <v>17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19"/>
      <c r="AQ6" s="19"/>
      <c r="AR6" s="17"/>
      <c r="BE6" s="262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62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6">
        <v>43636</v>
      </c>
      <c r="AO8" s="19"/>
      <c r="AP8" s="19"/>
      <c r="AQ8" s="19"/>
      <c r="AR8" s="17"/>
      <c r="BE8" s="262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62"/>
      <c r="BS9" s="14" t="s">
        <v>6</v>
      </c>
    </row>
    <row r="10" spans="2:7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62"/>
      <c r="BS10" s="14" t="s">
        <v>6</v>
      </c>
    </row>
    <row r="11" spans="2:71" ht="18.4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62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62"/>
      <c r="BS12" s="14" t="s">
        <v>6</v>
      </c>
    </row>
    <row r="13" spans="2:7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62"/>
      <c r="BS13" s="14" t="s">
        <v>6</v>
      </c>
    </row>
    <row r="14" spans="2:71" ht="12.75">
      <c r="B14" s="18"/>
      <c r="C14" s="19"/>
      <c r="D14" s="19"/>
      <c r="E14" s="256" t="s">
        <v>28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62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62"/>
      <c r="BS15" s="14" t="s">
        <v>4</v>
      </c>
    </row>
    <row r="16" spans="2:7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62"/>
      <c r="BS16" s="14" t="s">
        <v>4</v>
      </c>
    </row>
    <row r="17" spans="2:71" ht="18.4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62"/>
      <c r="BS17" s="14" t="s">
        <v>31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62"/>
      <c r="BS18" s="14" t="s">
        <v>6</v>
      </c>
    </row>
    <row r="19" spans="2:7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62"/>
      <c r="BS19" s="14" t="s">
        <v>6</v>
      </c>
    </row>
    <row r="20" spans="2:71" ht="18.4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62"/>
      <c r="BS20" s="14" t="s">
        <v>31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62"/>
    </row>
    <row r="22" spans="2:57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62"/>
    </row>
    <row r="23" spans="2:57" ht="16.5" customHeight="1">
      <c r="B23" s="18"/>
      <c r="C23" s="19"/>
      <c r="D23" s="19"/>
      <c r="E23" s="258" t="s">
        <v>1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19"/>
      <c r="AP23" s="19"/>
      <c r="AQ23" s="19"/>
      <c r="AR23" s="17"/>
      <c r="BE23" s="262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62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62"/>
    </row>
    <row r="26" spans="2:57" s="1" customFormat="1" ht="25.9" customHeight="1">
      <c r="B26" s="31"/>
      <c r="C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4">
        <f>ROUND(AG94,2)</f>
        <v>0</v>
      </c>
      <c r="AL26" s="265"/>
      <c r="AM26" s="265"/>
      <c r="AN26" s="265"/>
      <c r="AO26" s="265"/>
      <c r="AP26" s="32"/>
      <c r="AQ26" s="32"/>
      <c r="AR26" s="35"/>
      <c r="BE26" s="262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62"/>
    </row>
    <row r="28" spans="2:57" s="1" customFormat="1" ht="12.7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59" t="s">
        <v>36</v>
      </c>
      <c r="M28" s="259"/>
      <c r="N28" s="259"/>
      <c r="O28" s="259"/>
      <c r="P28" s="259"/>
      <c r="Q28" s="32"/>
      <c r="R28" s="32"/>
      <c r="S28" s="32"/>
      <c r="T28" s="32"/>
      <c r="U28" s="32"/>
      <c r="V28" s="32"/>
      <c r="W28" s="259" t="s">
        <v>37</v>
      </c>
      <c r="X28" s="259"/>
      <c r="Y28" s="259"/>
      <c r="Z28" s="259"/>
      <c r="AA28" s="259"/>
      <c r="AB28" s="259"/>
      <c r="AC28" s="259"/>
      <c r="AD28" s="259"/>
      <c r="AE28" s="259"/>
      <c r="AF28" s="32"/>
      <c r="AG28" s="32"/>
      <c r="AH28" s="32"/>
      <c r="AI28" s="32"/>
      <c r="AJ28" s="32"/>
      <c r="AK28" s="259" t="s">
        <v>38</v>
      </c>
      <c r="AL28" s="259"/>
      <c r="AM28" s="259"/>
      <c r="AN28" s="259"/>
      <c r="AO28" s="259"/>
      <c r="AP28" s="32"/>
      <c r="AQ28" s="32"/>
      <c r="AR28" s="35"/>
      <c r="BE28" s="262"/>
    </row>
    <row r="29" spans="2:57" s="2" customFormat="1" ht="14.45" customHeight="1">
      <c r="B29" s="36"/>
      <c r="C29" s="37"/>
      <c r="D29" s="26" t="s">
        <v>39</v>
      </c>
      <c r="E29" s="37"/>
      <c r="F29" s="26" t="s">
        <v>40</v>
      </c>
      <c r="G29" s="37"/>
      <c r="H29" s="37"/>
      <c r="I29" s="37"/>
      <c r="J29" s="37"/>
      <c r="K29" s="37"/>
      <c r="L29" s="225">
        <v>0.21</v>
      </c>
      <c r="M29" s="226"/>
      <c r="N29" s="226"/>
      <c r="O29" s="226"/>
      <c r="P29" s="226"/>
      <c r="Q29" s="37"/>
      <c r="R29" s="37"/>
      <c r="S29" s="37"/>
      <c r="T29" s="37"/>
      <c r="U29" s="37"/>
      <c r="V29" s="37"/>
      <c r="W29" s="260">
        <f>ROUND(AZ94,2)</f>
        <v>0</v>
      </c>
      <c r="X29" s="226"/>
      <c r="Y29" s="226"/>
      <c r="Z29" s="226"/>
      <c r="AA29" s="226"/>
      <c r="AB29" s="226"/>
      <c r="AC29" s="226"/>
      <c r="AD29" s="226"/>
      <c r="AE29" s="226"/>
      <c r="AF29" s="37"/>
      <c r="AG29" s="37"/>
      <c r="AH29" s="37"/>
      <c r="AI29" s="37"/>
      <c r="AJ29" s="37"/>
      <c r="AK29" s="260">
        <f>ROUND(AV94,2)</f>
        <v>0</v>
      </c>
      <c r="AL29" s="226"/>
      <c r="AM29" s="226"/>
      <c r="AN29" s="226"/>
      <c r="AO29" s="226"/>
      <c r="AP29" s="37"/>
      <c r="AQ29" s="37"/>
      <c r="AR29" s="38"/>
      <c r="BE29" s="263"/>
    </row>
    <row r="30" spans="2:57" s="2" customFormat="1" ht="14.45" customHeight="1">
      <c r="B30" s="36"/>
      <c r="C30" s="37"/>
      <c r="D30" s="37"/>
      <c r="E30" s="37"/>
      <c r="F30" s="26" t="s">
        <v>41</v>
      </c>
      <c r="G30" s="37"/>
      <c r="H30" s="37"/>
      <c r="I30" s="37"/>
      <c r="J30" s="37"/>
      <c r="K30" s="37"/>
      <c r="L30" s="225">
        <v>0.15</v>
      </c>
      <c r="M30" s="226"/>
      <c r="N30" s="226"/>
      <c r="O30" s="226"/>
      <c r="P30" s="226"/>
      <c r="Q30" s="37"/>
      <c r="R30" s="37"/>
      <c r="S30" s="37"/>
      <c r="T30" s="37"/>
      <c r="U30" s="37"/>
      <c r="V30" s="37"/>
      <c r="W30" s="260">
        <f>ROUND(BA94,2)</f>
        <v>0</v>
      </c>
      <c r="X30" s="226"/>
      <c r="Y30" s="226"/>
      <c r="Z30" s="226"/>
      <c r="AA30" s="226"/>
      <c r="AB30" s="226"/>
      <c r="AC30" s="226"/>
      <c r="AD30" s="226"/>
      <c r="AE30" s="226"/>
      <c r="AF30" s="37"/>
      <c r="AG30" s="37"/>
      <c r="AH30" s="37"/>
      <c r="AI30" s="37"/>
      <c r="AJ30" s="37"/>
      <c r="AK30" s="260">
        <f>ROUND(AW94,2)</f>
        <v>0</v>
      </c>
      <c r="AL30" s="226"/>
      <c r="AM30" s="226"/>
      <c r="AN30" s="226"/>
      <c r="AO30" s="226"/>
      <c r="AP30" s="37"/>
      <c r="AQ30" s="37"/>
      <c r="AR30" s="38"/>
      <c r="BE30" s="263"/>
    </row>
    <row r="31" spans="2:57" s="2" customFormat="1" ht="14.45" customHeight="1" hidden="1">
      <c r="B31" s="36"/>
      <c r="C31" s="37"/>
      <c r="D31" s="37"/>
      <c r="E31" s="37"/>
      <c r="F31" s="26" t="s">
        <v>42</v>
      </c>
      <c r="G31" s="37"/>
      <c r="H31" s="37"/>
      <c r="I31" s="37"/>
      <c r="J31" s="37"/>
      <c r="K31" s="37"/>
      <c r="L31" s="225">
        <v>0.21</v>
      </c>
      <c r="M31" s="226"/>
      <c r="N31" s="226"/>
      <c r="O31" s="226"/>
      <c r="P31" s="226"/>
      <c r="Q31" s="37"/>
      <c r="R31" s="37"/>
      <c r="S31" s="37"/>
      <c r="T31" s="37"/>
      <c r="U31" s="37"/>
      <c r="V31" s="37"/>
      <c r="W31" s="260">
        <f>ROUND(BB94,2)</f>
        <v>0</v>
      </c>
      <c r="X31" s="226"/>
      <c r="Y31" s="226"/>
      <c r="Z31" s="226"/>
      <c r="AA31" s="226"/>
      <c r="AB31" s="226"/>
      <c r="AC31" s="226"/>
      <c r="AD31" s="226"/>
      <c r="AE31" s="226"/>
      <c r="AF31" s="37"/>
      <c r="AG31" s="37"/>
      <c r="AH31" s="37"/>
      <c r="AI31" s="37"/>
      <c r="AJ31" s="37"/>
      <c r="AK31" s="260">
        <v>0</v>
      </c>
      <c r="AL31" s="226"/>
      <c r="AM31" s="226"/>
      <c r="AN31" s="226"/>
      <c r="AO31" s="226"/>
      <c r="AP31" s="37"/>
      <c r="AQ31" s="37"/>
      <c r="AR31" s="38"/>
      <c r="BE31" s="263"/>
    </row>
    <row r="32" spans="2:57" s="2" customFormat="1" ht="14.45" customHeight="1" hidden="1">
      <c r="B32" s="36"/>
      <c r="C32" s="37"/>
      <c r="D32" s="37"/>
      <c r="E32" s="37"/>
      <c r="F32" s="26" t="s">
        <v>43</v>
      </c>
      <c r="G32" s="37"/>
      <c r="H32" s="37"/>
      <c r="I32" s="37"/>
      <c r="J32" s="37"/>
      <c r="K32" s="37"/>
      <c r="L32" s="225">
        <v>0.15</v>
      </c>
      <c r="M32" s="226"/>
      <c r="N32" s="226"/>
      <c r="O32" s="226"/>
      <c r="P32" s="226"/>
      <c r="Q32" s="37"/>
      <c r="R32" s="37"/>
      <c r="S32" s="37"/>
      <c r="T32" s="37"/>
      <c r="U32" s="37"/>
      <c r="V32" s="37"/>
      <c r="W32" s="260">
        <f>ROUND(BC94,2)</f>
        <v>0</v>
      </c>
      <c r="X32" s="226"/>
      <c r="Y32" s="226"/>
      <c r="Z32" s="226"/>
      <c r="AA32" s="226"/>
      <c r="AB32" s="226"/>
      <c r="AC32" s="226"/>
      <c r="AD32" s="226"/>
      <c r="AE32" s="226"/>
      <c r="AF32" s="37"/>
      <c r="AG32" s="37"/>
      <c r="AH32" s="37"/>
      <c r="AI32" s="37"/>
      <c r="AJ32" s="37"/>
      <c r="AK32" s="260">
        <v>0</v>
      </c>
      <c r="AL32" s="226"/>
      <c r="AM32" s="226"/>
      <c r="AN32" s="226"/>
      <c r="AO32" s="226"/>
      <c r="AP32" s="37"/>
      <c r="AQ32" s="37"/>
      <c r="AR32" s="38"/>
      <c r="BE32" s="263"/>
    </row>
    <row r="33" spans="2:57" s="2" customFormat="1" ht="14.45" customHeight="1" hidden="1">
      <c r="B33" s="36"/>
      <c r="C33" s="37"/>
      <c r="D33" s="37"/>
      <c r="E33" s="37"/>
      <c r="F33" s="26" t="s">
        <v>44</v>
      </c>
      <c r="G33" s="37"/>
      <c r="H33" s="37"/>
      <c r="I33" s="37"/>
      <c r="J33" s="37"/>
      <c r="K33" s="37"/>
      <c r="L33" s="225">
        <v>0</v>
      </c>
      <c r="M33" s="226"/>
      <c r="N33" s="226"/>
      <c r="O33" s="226"/>
      <c r="P33" s="226"/>
      <c r="Q33" s="37"/>
      <c r="R33" s="37"/>
      <c r="S33" s="37"/>
      <c r="T33" s="37"/>
      <c r="U33" s="37"/>
      <c r="V33" s="37"/>
      <c r="W33" s="260">
        <f>ROUND(BD94,2)</f>
        <v>0</v>
      </c>
      <c r="X33" s="226"/>
      <c r="Y33" s="226"/>
      <c r="Z33" s="226"/>
      <c r="AA33" s="226"/>
      <c r="AB33" s="226"/>
      <c r="AC33" s="226"/>
      <c r="AD33" s="226"/>
      <c r="AE33" s="226"/>
      <c r="AF33" s="37"/>
      <c r="AG33" s="37"/>
      <c r="AH33" s="37"/>
      <c r="AI33" s="37"/>
      <c r="AJ33" s="37"/>
      <c r="AK33" s="260">
        <v>0</v>
      </c>
      <c r="AL33" s="226"/>
      <c r="AM33" s="226"/>
      <c r="AN33" s="226"/>
      <c r="AO33" s="226"/>
      <c r="AP33" s="37"/>
      <c r="AQ33" s="37"/>
      <c r="AR33" s="38"/>
      <c r="BE33" s="263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62"/>
    </row>
    <row r="35" spans="2:44" s="1" customFormat="1" ht="25.9" customHeight="1">
      <c r="B35" s="31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37" t="s">
        <v>47</v>
      </c>
      <c r="Y35" s="238"/>
      <c r="Z35" s="238"/>
      <c r="AA35" s="238"/>
      <c r="AB35" s="238"/>
      <c r="AC35" s="41"/>
      <c r="AD35" s="41"/>
      <c r="AE35" s="41"/>
      <c r="AF35" s="41"/>
      <c r="AG35" s="41"/>
      <c r="AH35" s="41"/>
      <c r="AI35" s="41"/>
      <c r="AJ35" s="41"/>
      <c r="AK35" s="239">
        <f>SUM(AK26:AK33)</f>
        <v>0</v>
      </c>
      <c r="AL35" s="238"/>
      <c r="AM35" s="238"/>
      <c r="AN35" s="238"/>
      <c r="AO35" s="240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14.4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</row>
    <row r="38" spans="2:44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5" customHeight="1">
      <c r="B49" s="31"/>
      <c r="C49" s="3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P49" s="32"/>
      <c r="AQ49" s="32"/>
      <c r="AR49" s="35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.75">
      <c r="B60" s="31"/>
      <c r="C60" s="32"/>
      <c r="D60" s="45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5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5" t="s">
        <v>50</v>
      </c>
      <c r="AI60" s="34"/>
      <c r="AJ60" s="34"/>
      <c r="AK60" s="34"/>
      <c r="AL60" s="34"/>
      <c r="AM60" s="45" t="s">
        <v>51</v>
      </c>
      <c r="AN60" s="34"/>
      <c r="AO60" s="34"/>
      <c r="AP60" s="32"/>
      <c r="AQ60" s="32"/>
      <c r="AR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.75">
      <c r="B64" s="31"/>
      <c r="C64" s="32"/>
      <c r="D64" s="43" t="s">
        <v>52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53</v>
      </c>
      <c r="AI64" s="44"/>
      <c r="AJ64" s="44"/>
      <c r="AK64" s="44"/>
      <c r="AL64" s="44"/>
      <c r="AM64" s="44"/>
      <c r="AN64" s="44"/>
      <c r="AO64" s="44"/>
      <c r="AP64" s="32"/>
      <c r="AQ64" s="32"/>
      <c r="AR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.75">
      <c r="B75" s="31"/>
      <c r="C75" s="32"/>
      <c r="D75" s="45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5" t="s">
        <v>50</v>
      </c>
      <c r="AI75" s="34"/>
      <c r="AJ75" s="34"/>
      <c r="AK75" s="34"/>
      <c r="AL75" s="34"/>
      <c r="AM75" s="45" t="s">
        <v>51</v>
      </c>
      <c r="AN75" s="34"/>
      <c r="AO75" s="34"/>
      <c r="AP75" s="32"/>
      <c r="AQ75" s="32"/>
      <c r="AR75" s="35"/>
    </row>
    <row r="76" spans="2:44" s="1" customFormat="1" ht="12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</row>
    <row r="77" spans="2:44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5"/>
    </row>
    <row r="81" spans="2:44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5"/>
    </row>
    <row r="82" spans="2:44" s="1" customFormat="1" ht="24.95" customHeight="1">
      <c r="B82" s="31"/>
      <c r="C82" s="20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</row>
    <row r="83" spans="2:44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</row>
    <row r="84" spans="2:44" s="3" customFormat="1" ht="12" customHeight="1">
      <c r="B84" s="50"/>
      <c r="C84" s="26" t="s">
        <v>13</v>
      </c>
      <c r="D84" s="51"/>
      <c r="E84" s="51"/>
      <c r="F84" s="51"/>
      <c r="G84" s="51"/>
      <c r="H84" s="51"/>
      <c r="I84" s="51"/>
      <c r="J84" s="51"/>
      <c r="K84" s="51"/>
      <c r="L84" s="51" t="str">
        <f>K5</f>
        <v>DK(1)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2"/>
    </row>
    <row r="85" spans="2:44" s="4" customFormat="1" ht="36.95" customHeight="1">
      <c r="B85" s="53"/>
      <c r="C85" s="54" t="s">
        <v>16</v>
      </c>
      <c r="D85" s="55"/>
      <c r="E85" s="55"/>
      <c r="F85" s="55"/>
      <c r="G85" s="55"/>
      <c r="H85" s="55"/>
      <c r="I85" s="55"/>
      <c r="J85" s="55"/>
      <c r="K85" s="55"/>
      <c r="L85" s="244" t="str">
        <f>K6</f>
        <v>Oprava balkonů na objektu Domova důchodců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55"/>
      <c r="AQ85" s="55"/>
      <c r="AR85" s="56"/>
    </row>
    <row r="86" spans="2:44" s="1" customFormat="1" ht="6.9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</row>
    <row r="87" spans="2:44" s="1" customFormat="1" ht="12" customHeight="1">
      <c r="B87" s="31"/>
      <c r="C87" s="26" t="s">
        <v>20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 xml:space="preserve">Domov důchodců Dvůr Králové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6" t="s">
        <v>22</v>
      </c>
      <c r="AJ87" s="32"/>
      <c r="AK87" s="32"/>
      <c r="AL87" s="32"/>
      <c r="AM87" s="246">
        <f>IF(AN8="","",AN8)</f>
        <v>43636</v>
      </c>
      <c r="AN87" s="246"/>
      <c r="AO87" s="32"/>
      <c r="AP87" s="32"/>
      <c r="AQ87" s="32"/>
      <c r="AR87" s="35"/>
    </row>
    <row r="88" spans="2:44" s="1" customFormat="1" ht="6.9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</row>
    <row r="89" spans="2:56" s="1" customFormat="1" ht="15.2" customHeight="1">
      <c r="B89" s="31"/>
      <c r="C89" s="26" t="s">
        <v>23</v>
      </c>
      <c r="D89" s="32"/>
      <c r="E89" s="32"/>
      <c r="F89" s="32"/>
      <c r="G89" s="32"/>
      <c r="H89" s="32"/>
      <c r="I89" s="32"/>
      <c r="J89" s="32"/>
      <c r="K89" s="32"/>
      <c r="L89" s="51" t="str">
        <f>IF(E11="","",E11)</f>
        <v>Domov důchodců Dvůr Králové nad Labem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6" t="s">
        <v>29</v>
      </c>
      <c r="AJ89" s="32"/>
      <c r="AK89" s="32"/>
      <c r="AL89" s="32"/>
      <c r="AM89" s="242" t="str">
        <f>IF(E17="","",E17)</f>
        <v>Planning ART s.r.o. HK</v>
      </c>
      <c r="AN89" s="243"/>
      <c r="AO89" s="243"/>
      <c r="AP89" s="243"/>
      <c r="AQ89" s="32"/>
      <c r="AR89" s="35"/>
      <c r="AS89" s="247" t="s">
        <v>55</v>
      </c>
      <c r="AT89" s="248"/>
      <c r="AU89" s="59"/>
      <c r="AV89" s="59"/>
      <c r="AW89" s="59"/>
      <c r="AX89" s="59"/>
      <c r="AY89" s="59"/>
      <c r="AZ89" s="59"/>
      <c r="BA89" s="59"/>
      <c r="BB89" s="59"/>
      <c r="BC89" s="59"/>
      <c r="BD89" s="60"/>
    </row>
    <row r="90" spans="2:56" s="1" customFormat="1" ht="15.2" customHeight="1">
      <c r="B90" s="31"/>
      <c r="C90" s="26" t="s">
        <v>27</v>
      </c>
      <c r="D90" s="32"/>
      <c r="E90" s="32"/>
      <c r="F90" s="32"/>
      <c r="G90" s="32"/>
      <c r="H90" s="32"/>
      <c r="I90" s="32"/>
      <c r="J90" s="32"/>
      <c r="K90" s="32"/>
      <c r="L90" s="51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6" t="s">
        <v>32</v>
      </c>
      <c r="AJ90" s="32"/>
      <c r="AK90" s="32"/>
      <c r="AL90" s="32"/>
      <c r="AM90" s="242" t="str">
        <f>IF(E20="","",E20)</f>
        <v xml:space="preserve">Ing.Pavel Michálek </v>
      </c>
      <c r="AN90" s="243"/>
      <c r="AO90" s="243"/>
      <c r="AP90" s="243"/>
      <c r="AQ90" s="32"/>
      <c r="AR90" s="35"/>
      <c r="AS90" s="249"/>
      <c r="AT90" s="250"/>
      <c r="AU90" s="61"/>
      <c r="AV90" s="61"/>
      <c r="AW90" s="61"/>
      <c r="AX90" s="61"/>
      <c r="AY90" s="61"/>
      <c r="AZ90" s="61"/>
      <c r="BA90" s="61"/>
      <c r="BB90" s="61"/>
      <c r="BC90" s="61"/>
      <c r="BD90" s="62"/>
    </row>
    <row r="91" spans="2:5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51"/>
      <c r="AT91" s="252"/>
      <c r="AU91" s="63"/>
      <c r="AV91" s="63"/>
      <c r="AW91" s="63"/>
      <c r="AX91" s="63"/>
      <c r="AY91" s="63"/>
      <c r="AZ91" s="63"/>
      <c r="BA91" s="63"/>
      <c r="BB91" s="63"/>
      <c r="BC91" s="63"/>
      <c r="BD91" s="64"/>
    </row>
    <row r="92" spans="2:56" s="1" customFormat="1" ht="29.25" customHeight="1">
      <c r="B92" s="31"/>
      <c r="C92" s="227" t="s">
        <v>56</v>
      </c>
      <c r="D92" s="228"/>
      <c r="E92" s="228"/>
      <c r="F92" s="228"/>
      <c r="G92" s="228"/>
      <c r="H92" s="65"/>
      <c r="I92" s="229" t="s">
        <v>57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30" t="s">
        <v>58</v>
      </c>
      <c r="AH92" s="228"/>
      <c r="AI92" s="228"/>
      <c r="AJ92" s="228"/>
      <c r="AK92" s="228"/>
      <c r="AL92" s="228"/>
      <c r="AM92" s="228"/>
      <c r="AN92" s="229" t="s">
        <v>59</v>
      </c>
      <c r="AO92" s="228"/>
      <c r="AP92" s="231"/>
      <c r="AQ92" s="66" t="s">
        <v>60</v>
      </c>
      <c r="AR92" s="35"/>
      <c r="AS92" s="67" t="s">
        <v>61</v>
      </c>
      <c r="AT92" s="68" t="s">
        <v>62</v>
      </c>
      <c r="AU92" s="68" t="s">
        <v>63</v>
      </c>
      <c r="AV92" s="68" t="s">
        <v>64</v>
      </c>
      <c r="AW92" s="68" t="s">
        <v>65</v>
      </c>
      <c r="AX92" s="68" t="s">
        <v>66</v>
      </c>
      <c r="AY92" s="68" t="s">
        <v>67</v>
      </c>
      <c r="AZ92" s="68" t="s">
        <v>68</v>
      </c>
      <c r="BA92" s="68" t="s">
        <v>69</v>
      </c>
      <c r="BB92" s="68" t="s">
        <v>70</v>
      </c>
      <c r="BC92" s="68" t="s">
        <v>71</v>
      </c>
      <c r="BD92" s="69" t="s">
        <v>72</v>
      </c>
    </row>
    <row r="93" spans="2:56" s="1" customFormat="1" ht="10.9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0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</row>
    <row r="94" spans="2:90" s="5" customFormat="1" ht="32.45" customHeight="1">
      <c r="B94" s="73"/>
      <c r="C94" s="74" t="s">
        <v>73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235">
        <f>ROUND(AG95,2)</f>
        <v>0</v>
      </c>
      <c r="AH94" s="235"/>
      <c r="AI94" s="235"/>
      <c r="AJ94" s="235"/>
      <c r="AK94" s="235"/>
      <c r="AL94" s="235"/>
      <c r="AM94" s="235"/>
      <c r="AN94" s="236">
        <f>SUM(AG94,AT94)</f>
        <v>0</v>
      </c>
      <c r="AO94" s="236"/>
      <c r="AP94" s="236"/>
      <c r="AQ94" s="77" t="s">
        <v>1</v>
      </c>
      <c r="AR94" s="78"/>
      <c r="AS94" s="79">
        <f>ROUND(AS95,2)</f>
        <v>0</v>
      </c>
      <c r="AT94" s="80">
        <f>ROUND(SUM(AV94:AW94),2)</f>
        <v>0</v>
      </c>
      <c r="AU94" s="81">
        <f>ROUND(AU95,5)</f>
        <v>0</v>
      </c>
      <c r="AV94" s="80">
        <f>ROUND(AZ94*L29,2)</f>
        <v>0</v>
      </c>
      <c r="AW94" s="80">
        <f>ROUND(BA94*L30,2)</f>
        <v>0</v>
      </c>
      <c r="AX94" s="80">
        <f>ROUND(BB94*L29,2)</f>
        <v>0</v>
      </c>
      <c r="AY94" s="80">
        <f>ROUND(BC94*L30,2)</f>
        <v>0</v>
      </c>
      <c r="AZ94" s="80">
        <f>ROUND(AZ95,2)</f>
        <v>0</v>
      </c>
      <c r="BA94" s="80">
        <f>ROUND(BA95,2)</f>
        <v>0</v>
      </c>
      <c r="BB94" s="80">
        <f>ROUND(BB95,2)</f>
        <v>0</v>
      </c>
      <c r="BC94" s="80">
        <f>ROUND(BC95,2)</f>
        <v>0</v>
      </c>
      <c r="BD94" s="82">
        <f>ROUND(BD95,2)</f>
        <v>0</v>
      </c>
      <c r="BS94" s="83" t="s">
        <v>74</v>
      </c>
      <c r="BT94" s="83" t="s">
        <v>75</v>
      </c>
      <c r="BU94" s="84" t="s">
        <v>76</v>
      </c>
      <c r="BV94" s="83" t="s">
        <v>77</v>
      </c>
      <c r="BW94" s="83" t="s">
        <v>5</v>
      </c>
      <c r="BX94" s="83" t="s">
        <v>78</v>
      </c>
      <c r="CL94" s="83" t="s">
        <v>1</v>
      </c>
    </row>
    <row r="95" spans="1:91" s="6" customFormat="1" ht="16.5" customHeight="1">
      <c r="A95" s="85" t="s">
        <v>79</v>
      </c>
      <c r="B95" s="86"/>
      <c r="C95" s="87"/>
      <c r="D95" s="234" t="s">
        <v>80</v>
      </c>
      <c r="E95" s="234"/>
      <c r="F95" s="234"/>
      <c r="G95" s="234"/>
      <c r="H95" s="234"/>
      <c r="I95" s="88"/>
      <c r="J95" s="234" t="s">
        <v>81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2">
        <f>'DK 01 - SO-01-Vlastní obj...'!J30</f>
        <v>0</v>
      </c>
      <c r="AH95" s="233"/>
      <c r="AI95" s="233"/>
      <c r="AJ95" s="233"/>
      <c r="AK95" s="233"/>
      <c r="AL95" s="233"/>
      <c r="AM95" s="233"/>
      <c r="AN95" s="232">
        <f>SUM(AG95,AT95)</f>
        <v>0</v>
      </c>
      <c r="AO95" s="233"/>
      <c r="AP95" s="233"/>
      <c r="AQ95" s="89" t="s">
        <v>82</v>
      </c>
      <c r="AR95" s="90"/>
      <c r="AS95" s="91">
        <v>0</v>
      </c>
      <c r="AT95" s="92">
        <f>ROUND(SUM(AV95:AW95),2)</f>
        <v>0</v>
      </c>
      <c r="AU95" s="93">
        <f>'DK 01 - SO-01-Vlastní obj...'!P132</f>
        <v>0</v>
      </c>
      <c r="AV95" s="92">
        <f>'DK 01 - SO-01-Vlastní obj...'!J33</f>
        <v>0</v>
      </c>
      <c r="AW95" s="92">
        <f>'DK 01 - SO-01-Vlastní obj...'!J34</f>
        <v>0</v>
      </c>
      <c r="AX95" s="92">
        <f>'DK 01 - SO-01-Vlastní obj...'!J35</f>
        <v>0</v>
      </c>
      <c r="AY95" s="92">
        <f>'DK 01 - SO-01-Vlastní obj...'!J36</f>
        <v>0</v>
      </c>
      <c r="AZ95" s="92">
        <f>'DK 01 - SO-01-Vlastní obj...'!F33</f>
        <v>0</v>
      </c>
      <c r="BA95" s="92">
        <f>'DK 01 - SO-01-Vlastní obj...'!F34</f>
        <v>0</v>
      </c>
      <c r="BB95" s="92">
        <f>'DK 01 - SO-01-Vlastní obj...'!F35</f>
        <v>0</v>
      </c>
      <c r="BC95" s="92">
        <f>'DK 01 - SO-01-Vlastní obj...'!F36</f>
        <v>0</v>
      </c>
      <c r="BD95" s="94">
        <f>'DK 01 - SO-01-Vlastní obj...'!F37</f>
        <v>0</v>
      </c>
      <c r="BT95" s="95" t="s">
        <v>83</v>
      </c>
      <c r="BV95" s="95" t="s">
        <v>77</v>
      </c>
      <c r="BW95" s="95" t="s">
        <v>84</v>
      </c>
      <c r="BX95" s="95" t="s">
        <v>5</v>
      </c>
      <c r="CL95" s="95" t="s">
        <v>1</v>
      </c>
      <c r="CM95" s="95" t="s">
        <v>83</v>
      </c>
    </row>
    <row r="96" spans="2:44" s="1" customFormat="1" ht="30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5"/>
    </row>
    <row r="97" spans="2:44" s="1" customFormat="1" ht="6.9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5"/>
    </row>
  </sheetData>
  <sheetProtection algorithmName="SHA-512" hashValue="OEhTLr1ZUmNQZO93WcM9q+R3lX2YQexV5UoFEMMNzQ9V6qR5Sl8/FdGQWJ4ijOcSpa3yReP2xpbmasZru//KQQ==" saltValue="qJKzYDPKIHDGJdQkNcdgqUcGv5OILdoUQy5pzJO4JEaK9XPF824SRQGHsiQ9/TgTScTF/cTJOu/gWSLkQal3dQ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DK 01 - SO-01-Vlastní obj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4" t="s">
        <v>84</v>
      </c>
    </row>
    <row r="3" spans="2:4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7"/>
      <c r="AT3" s="14" t="s">
        <v>83</v>
      </c>
    </row>
    <row r="4" spans="2:46" ht="24.95" customHeight="1">
      <c r="B4" s="17"/>
      <c r="D4" s="100" t="s">
        <v>85</v>
      </c>
      <c r="L4" s="17"/>
      <c r="M4" s="10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02" t="s">
        <v>16</v>
      </c>
      <c r="L6" s="17"/>
    </row>
    <row r="7" spans="2:12" ht="16.5" customHeight="1">
      <c r="B7" s="17"/>
      <c r="E7" s="269" t="str">
        <f>'Rekapitulace stavby'!K6</f>
        <v>Oprava balkonů na objektu Domova důchodců</v>
      </c>
      <c r="F7" s="270"/>
      <c r="G7" s="270"/>
      <c r="H7" s="270"/>
      <c r="L7" s="17"/>
    </row>
    <row r="8" spans="2:12" s="1" customFormat="1" ht="12" customHeight="1">
      <c r="B8" s="35"/>
      <c r="D8" s="102" t="s">
        <v>86</v>
      </c>
      <c r="I8" s="103"/>
      <c r="L8" s="35"/>
    </row>
    <row r="9" spans="2:12" s="1" customFormat="1" ht="36.95" customHeight="1">
      <c r="B9" s="35"/>
      <c r="E9" s="271" t="s">
        <v>87</v>
      </c>
      <c r="F9" s="272"/>
      <c r="G9" s="272"/>
      <c r="H9" s="272"/>
      <c r="I9" s="103"/>
      <c r="L9" s="35"/>
    </row>
    <row r="10" spans="2:12" s="1" customFormat="1" ht="12">
      <c r="B10" s="35"/>
      <c r="I10" s="103"/>
      <c r="L10" s="35"/>
    </row>
    <row r="11" spans="2:12" s="1" customFormat="1" ht="12" customHeight="1">
      <c r="B11" s="35"/>
      <c r="D11" s="102" t="s">
        <v>18</v>
      </c>
      <c r="F11" s="104" t="s">
        <v>1</v>
      </c>
      <c r="I11" s="105" t="s">
        <v>19</v>
      </c>
      <c r="J11" s="104" t="s">
        <v>1</v>
      </c>
      <c r="L11" s="35"/>
    </row>
    <row r="12" spans="2:12" s="1" customFormat="1" ht="12" customHeight="1">
      <c r="B12" s="35"/>
      <c r="D12" s="102" t="s">
        <v>20</v>
      </c>
      <c r="F12" s="104" t="s">
        <v>21</v>
      </c>
      <c r="I12" s="105" t="s">
        <v>22</v>
      </c>
      <c r="J12" s="106">
        <f>'Rekapitulace stavby'!AN8</f>
        <v>43636</v>
      </c>
      <c r="L12" s="35"/>
    </row>
    <row r="13" spans="2:12" s="1" customFormat="1" ht="10.9" customHeight="1">
      <c r="B13" s="35"/>
      <c r="I13" s="103"/>
      <c r="L13" s="35"/>
    </row>
    <row r="14" spans="2:12" s="1" customFormat="1" ht="12" customHeight="1">
      <c r="B14" s="35"/>
      <c r="D14" s="102" t="s">
        <v>23</v>
      </c>
      <c r="I14" s="105" t="s">
        <v>24</v>
      </c>
      <c r="J14" s="104" t="s">
        <v>1</v>
      </c>
      <c r="L14" s="35"/>
    </row>
    <row r="15" spans="2:12" s="1" customFormat="1" ht="18" customHeight="1">
      <c r="B15" s="35"/>
      <c r="E15" s="104" t="s">
        <v>25</v>
      </c>
      <c r="I15" s="105" t="s">
        <v>26</v>
      </c>
      <c r="J15" s="104" t="s">
        <v>1</v>
      </c>
      <c r="L15" s="35"/>
    </row>
    <row r="16" spans="2:12" s="1" customFormat="1" ht="6.95" customHeight="1">
      <c r="B16" s="35"/>
      <c r="I16" s="103"/>
      <c r="L16" s="35"/>
    </row>
    <row r="17" spans="2:12" s="1" customFormat="1" ht="12" customHeight="1">
      <c r="B17" s="35"/>
      <c r="D17" s="102" t="s">
        <v>27</v>
      </c>
      <c r="I17" s="105" t="s">
        <v>24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3" t="str">
        <f>'Rekapitulace stavby'!E14</f>
        <v>Vyplň údaj</v>
      </c>
      <c r="F18" s="274"/>
      <c r="G18" s="274"/>
      <c r="H18" s="274"/>
      <c r="I18" s="105" t="s">
        <v>26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3"/>
      <c r="L19" s="35"/>
    </row>
    <row r="20" spans="2:12" s="1" customFormat="1" ht="12" customHeight="1">
      <c r="B20" s="35"/>
      <c r="D20" s="102" t="s">
        <v>29</v>
      </c>
      <c r="I20" s="105" t="s">
        <v>24</v>
      </c>
      <c r="J20" s="104" t="s">
        <v>1</v>
      </c>
      <c r="L20" s="35"/>
    </row>
    <row r="21" spans="2:12" s="1" customFormat="1" ht="18" customHeight="1">
      <c r="B21" s="35"/>
      <c r="E21" s="104" t="s">
        <v>30</v>
      </c>
      <c r="I21" s="105" t="s">
        <v>26</v>
      </c>
      <c r="J21" s="104" t="s">
        <v>1</v>
      </c>
      <c r="L21" s="35"/>
    </row>
    <row r="22" spans="2:12" s="1" customFormat="1" ht="6.95" customHeight="1">
      <c r="B22" s="35"/>
      <c r="I22" s="103"/>
      <c r="L22" s="35"/>
    </row>
    <row r="23" spans="2:12" s="1" customFormat="1" ht="12" customHeight="1">
      <c r="B23" s="35"/>
      <c r="D23" s="102" t="s">
        <v>32</v>
      </c>
      <c r="I23" s="105" t="s">
        <v>24</v>
      </c>
      <c r="J23" s="104" t="s">
        <v>1</v>
      </c>
      <c r="L23" s="35"/>
    </row>
    <row r="24" spans="2:12" s="1" customFormat="1" ht="18" customHeight="1">
      <c r="B24" s="35"/>
      <c r="E24" s="104" t="s">
        <v>33</v>
      </c>
      <c r="I24" s="105" t="s">
        <v>26</v>
      </c>
      <c r="J24" s="104" t="s">
        <v>1</v>
      </c>
      <c r="L24" s="35"/>
    </row>
    <row r="25" spans="2:12" s="1" customFormat="1" ht="6.95" customHeight="1">
      <c r="B25" s="35"/>
      <c r="I25" s="103"/>
      <c r="L25" s="35"/>
    </row>
    <row r="26" spans="2:12" s="1" customFormat="1" ht="12" customHeight="1">
      <c r="B26" s="35"/>
      <c r="D26" s="102" t="s">
        <v>34</v>
      </c>
      <c r="I26" s="103"/>
      <c r="L26" s="35"/>
    </row>
    <row r="27" spans="2:12" s="7" customFormat="1" ht="16.5" customHeight="1">
      <c r="B27" s="107"/>
      <c r="E27" s="275" t="s">
        <v>1</v>
      </c>
      <c r="F27" s="275"/>
      <c r="G27" s="275"/>
      <c r="H27" s="275"/>
      <c r="I27" s="108"/>
      <c r="L27" s="107"/>
    </row>
    <row r="28" spans="2:12" s="1" customFormat="1" ht="6.95" customHeight="1">
      <c r="B28" s="35"/>
      <c r="I28" s="103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109"/>
      <c r="J29" s="59"/>
      <c r="K29" s="59"/>
      <c r="L29" s="35"/>
    </row>
    <row r="30" spans="2:12" s="1" customFormat="1" ht="25.35" customHeight="1">
      <c r="B30" s="35"/>
      <c r="D30" s="110" t="s">
        <v>35</v>
      </c>
      <c r="I30" s="103"/>
      <c r="J30" s="111">
        <f>ROUND(J132,2)</f>
        <v>0</v>
      </c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109"/>
      <c r="J31" s="59"/>
      <c r="K31" s="59"/>
      <c r="L31" s="35"/>
    </row>
    <row r="32" spans="2:12" s="1" customFormat="1" ht="14.45" customHeight="1">
      <c r="B32" s="35"/>
      <c r="F32" s="112" t="s">
        <v>37</v>
      </c>
      <c r="I32" s="113" t="s">
        <v>36</v>
      </c>
      <c r="J32" s="112" t="s">
        <v>38</v>
      </c>
      <c r="L32" s="35"/>
    </row>
    <row r="33" spans="2:12" s="1" customFormat="1" ht="14.45" customHeight="1">
      <c r="B33" s="35"/>
      <c r="D33" s="114" t="s">
        <v>39</v>
      </c>
      <c r="E33" s="102" t="s">
        <v>40</v>
      </c>
      <c r="F33" s="115">
        <f>ROUND((SUM(BE132:BE248)),2)</f>
        <v>0</v>
      </c>
      <c r="I33" s="116">
        <v>0.21</v>
      </c>
      <c r="J33" s="115">
        <f>ROUND(((SUM(BE132:BE248))*I33),2)</f>
        <v>0</v>
      </c>
      <c r="L33" s="35"/>
    </row>
    <row r="34" spans="2:12" s="1" customFormat="1" ht="14.45" customHeight="1">
      <c r="B34" s="35"/>
      <c r="E34" s="102" t="s">
        <v>41</v>
      </c>
      <c r="F34" s="115">
        <f>ROUND((SUM(BF132:BF248)),2)</f>
        <v>0</v>
      </c>
      <c r="I34" s="116">
        <v>0.15</v>
      </c>
      <c r="J34" s="115">
        <f>ROUND(((SUM(BF132:BF248))*I34),2)</f>
        <v>0</v>
      </c>
      <c r="L34" s="35"/>
    </row>
    <row r="35" spans="2:12" s="1" customFormat="1" ht="14.45" customHeight="1" hidden="1">
      <c r="B35" s="35"/>
      <c r="E35" s="102" t="s">
        <v>42</v>
      </c>
      <c r="F35" s="115">
        <f>ROUND((SUM(BG132:BG248)),2)</f>
        <v>0</v>
      </c>
      <c r="I35" s="116">
        <v>0.21</v>
      </c>
      <c r="J35" s="115">
        <f>0</f>
        <v>0</v>
      </c>
      <c r="L35" s="35"/>
    </row>
    <row r="36" spans="2:12" s="1" customFormat="1" ht="14.45" customHeight="1" hidden="1">
      <c r="B36" s="35"/>
      <c r="E36" s="102" t="s">
        <v>43</v>
      </c>
      <c r="F36" s="115">
        <f>ROUND((SUM(BH132:BH248)),2)</f>
        <v>0</v>
      </c>
      <c r="I36" s="116">
        <v>0.15</v>
      </c>
      <c r="J36" s="115">
        <f>0</f>
        <v>0</v>
      </c>
      <c r="L36" s="35"/>
    </row>
    <row r="37" spans="2:12" s="1" customFormat="1" ht="14.45" customHeight="1" hidden="1">
      <c r="B37" s="35"/>
      <c r="E37" s="102" t="s">
        <v>44</v>
      </c>
      <c r="F37" s="115">
        <f>ROUND((SUM(BI132:BI248)),2)</f>
        <v>0</v>
      </c>
      <c r="I37" s="116">
        <v>0</v>
      </c>
      <c r="J37" s="115">
        <f>0</f>
        <v>0</v>
      </c>
      <c r="L37" s="35"/>
    </row>
    <row r="38" spans="2:12" s="1" customFormat="1" ht="6.95" customHeight="1">
      <c r="B38" s="35"/>
      <c r="I38" s="103"/>
      <c r="L38" s="35"/>
    </row>
    <row r="39" spans="2:12" s="1" customFormat="1" ht="25.35" customHeight="1">
      <c r="B39" s="35"/>
      <c r="C39" s="117"/>
      <c r="D39" s="118" t="s">
        <v>45</v>
      </c>
      <c r="E39" s="119"/>
      <c r="F39" s="119"/>
      <c r="G39" s="120" t="s">
        <v>46</v>
      </c>
      <c r="H39" s="121" t="s">
        <v>47</v>
      </c>
      <c r="I39" s="122"/>
      <c r="J39" s="123">
        <f>SUM(J30:J37)</f>
        <v>0</v>
      </c>
      <c r="K39" s="124"/>
      <c r="L39" s="35"/>
    </row>
    <row r="40" spans="2:12" s="1" customFormat="1" ht="14.45" customHeight="1">
      <c r="B40" s="35"/>
      <c r="I40" s="103"/>
      <c r="L40" s="35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5"/>
      <c r="D50" s="125" t="s">
        <v>48</v>
      </c>
      <c r="E50" s="126"/>
      <c r="F50" s="126"/>
      <c r="G50" s="125" t="s">
        <v>49</v>
      </c>
      <c r="H50" s="126"/>
      <c r="I50" s="127"/>
      <c r="J50" s="126"/>
      <c r="K50" s="126"/>
      <c r="L50" s="35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35"/>
      <c r="D61" s="128" t="s">
        <v>50</v>
      </c>
      <c r="E61" s="129"/>
      <c r="F61" s="130" t="s">
        <v>51</v>
      </c>
      <c r="G61" s="128" t="s">
        <v>50</v>
      </c>
      <c r="H61" s="129"/>
      <c r="I61" s="131"/>
      <c r="J61" s="132" t="s">
        <v>51</v>
      </c>
      <c r="K61" s="129"/>
      <c r="L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35"/>
      <c r="D65" s="125" t="s">
        <v>52</v>
      </c>
      <c r="E65" s="126"/>
      <c r="F65" s="126"/>
      <c r="G65" s="125" t="s">
        <v>53</v>
      </c>
      <c r="H65" s="126"/>
      <c r="I65" s="127"/>
      <c r="J65" s="126"/>
      <c r="K65" s="126"/>
      <c r="L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35"/>
      <c r="D76" s="128" t="s">
        <v>50</v>
      </c>
      <c r="E76" s="129"/>
      <c r="F76" s="130" t="s">
        <v>51</v>
      </c>
      <c r="G76" s="128" t="s">
        <v>50</v>
      </c>
      <c r="H76" s="129"/>
      <c r="I76" s="131"/>
      <c r="J76" s="132" t="s">
        <v>51</v>
      </c>
      <c r="K76" s="129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5"/>
      <c r="J77" s="134"/>
      <c r="K77" s="134"/>
      <c r="L77" s="35"/>
    </row>
    <row r="81" spans="2:12" s="1" customFormat="1" ht="6.95" customHeight="1">
      <c r="B81" s="136"/>
      <c r="C81" s="137"/>
      <c r="D81" s="137"/>
      <c r="E81" s="137"/>
      <c r="F81" s="137"/>
      <c r="G81" s="137"/>
      <c r="H81" s="137"/>
      <c r="I81" s="138"/>
      <c r="J81" s="137"/>
      <c r="K81" s="137"/>
      <c r="L81" s="35"/>
    </row>
    <row r="82" spans="2:12" s="1" customFormat="1" ht="24.95" customHeight="1">
      <c r="B82" s="31"/>
      <c r="C82" s="20" t="s">
        <v>88</v>
      </c>
      <c r="D82" s="32"/>
      <c r="E82" s="32"/>
      <c r="F82" s="32"/>
      <c r="G82" s="32"/>
      <c r="H82" s="32"/>
      <c r="I82" s="103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103"/>
      <c r="J83" s="32"/>
      <c r="K83" s="32"/>
      <c r="L83" s="35"/>
    </row>
    <row r="84" spans="2:12" s="1" customFormat="1" ht="12" customHeight="1">
      <c r="B84" s="31"/>
      <c r="C84" s="26" t="s">
        <v>16</v>
      </c>
      <c r="D84" s="32"/>
      <c r="E84" s="32"/>
      <c r="F84" s="32"/>
      <c r="G84" s="32"/>
      <c r="H84" s="32"/>
      <c r="I84" s="103"/>
      <c r="J84" s="32"/>
      <c r="K84" s="32"/>
      <c r="L84" s="35"/>
    </row>
    <row r="85" spans="2:12" s="1" customFormat="1" ht="16.5" customHeight="1">
      <c r="B85" s="31"/>
      <c r="C85" s="32"/>
      <c r="D85" s="32"/>
      <c r="E85" s="267" t="str">
        <f>E7</f>
        <v>Oprava balkonů na objektu Domova důchodců</v>
      </c>
      <c r="F85" s="268"/>
      <c r="G85" s="268"/>
      <c r="H85" s="268"/>
      <c r="I85" s="103"/>
      <c r="J85" s="32"/>
      <c r="K85" s="32"/>
      <c r="L85" s="35"/>
    </row>
    <row r="86" spans="2:12" s="1" customFormat="1" ht="12" customHeight="1">
      <c r="B86" s="31"/>
      <c r="C86" s="26" t="s">
        <v>86</v>
      </c>
      <c r="D86" s="32"/>
      <c r="E86" s="32"/>
      <c r="F86" s="32"/>
      <c r="G86" s="32"/>
      <c r="H86" s="32"/>
      <c r="I86" s="103"/>
      <c r="J86" s="32"/>
      <c r="K86" s="32"/>
      <c r="L86" s="35"/>
    </row>
    <row r="87" spans="2:12" s="1" customFormat="1" ht="16.5" customHeight="1">
      <c r="B87" s="31"/>
      <c r="C87" s="32"/>
      <c r="D87" s="32"/>
      <c r="E87" s="244" t="str">
        <f>E9</f>
        <v>DK 01 - SO-01-Vlastní objekt -varianta A1</v>
      </c>
      <c r="F87" s="266"/>
      <c r="G87" s="266"/>
      <c r="H87" s="266"/>
      <c r="I87" s="103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3"/>
      <c r="J88" s="32"/>
      <c r="K88" s="32"/>
      <c r="L88" s="35"/>
    </row>
    <row r="89" spans="2:12" s="1" customFormat="1" ht="12" customHeight="1">
      <c r="B89" s="31"/>
      <c r="C89" s="26" t="s">
        <v>20</v>
      </c>
      <c r="D89" s="32"/>
      <c r="E89" s="32"/>
      <c r="F89" s="24" t="str">
        <f>F12</f>
        <v xml:space="preserve">Domov důchodců Dvůr Králové </v>
      </c>
      <c r="G89" s="32"/>
      <c r="H89" s="32"/>
      <c r="I89" s="105" t="s">
        <v>22</v>
      </c>
      <c r="J89" s="58">
        <f>IF(J12="","",J12)</f>
        <v>43636</v>
      </c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103"/>
      <c r="J90" s="32"/>
      <c r="K90" s="32"/>
      <c r="L90" s="35"/>
    </row>
    <row r="91" spans="2:12" s="1" customFormat="1" ht="27.95" customHeight="1">
      <c r="B91" s="31"/>
      <c r="C91" s="26" t="s">
        <v>23</v>
      </c>
      <c r="D91" s="32"/>
      <c r="E91" s="32"/>
      <c r="F91" s="24" t="str">
        <f>E15</f>
        <v>Domov důchodců Dvůr Králové nad Labem</v>
      </c>
      <c r="G91" s="32"/>
      <c r="H91" s="32"/>
      <c r="I91" s="105" t="s">
        <v>29</v>
      </c>
      <c r="J91" s="29" t="str">
        <f>E21</f>
        <v>Planning ART s.r.o. HK</v>
      </c>
      <c r="K91" s="32"/>
      <c r="L91" s="35"/>
    </row>
    <row r="92" spans="2:12" s="1" customFormat="1" ht="15.2" customHeight="1">
      <c r="B92" s="31"/>
      <c r="C92" s="26" t="s">
        <v>27</v>
      </c>
      <c r="D92" s="32"/>
      <c r="E92" s="32"/>
      <c r="F92" s="24" t="str">
        <f>IF(E18="","",E18)</f>
        <v>Vyplň údaj</v>
      </c>
      <c r="G92" s="32"/>
      <c r="H92" s="32"/>
      <c r="I92" s="105" t="s">
        <v>32</v>
      </c>
      <c r="J92" s="29" t="str">
        <f>E24</f>
        <v xml:space="preserve">Ing.Pavel Michálek </v>
      </c>
      <c r="K92" s="32"/>
      <c r="L92" s="35"/>
    </row>
    <row r="93" spans="2:12" s="1" customFormat="1" ht="10.35" customHeight="1">
      <c r="B93" s="31"/>
      <c r="C93" s="32"/>
      <c r="D93" s="32"/>
      <c r="E93" s="32"/>
      <c r="F93" s="32"/>
      <c r="G93" s="32"/>
      <c r="H93" s="32"/>
      <c r="I93" s="103"/>
      <c r="J93" s="32"/>
      <c r="K93" s="32"/>
      <c r="L93" s="35"/>
    </row>
    <row r="94" spans="2:12" s="1" customFormat="1" ht="29.25" customHeight="1">
      <c r="B94" s="31"/>
      <c r="C94" s="139" t="s">
        <v>89</v>
      </c>
      <c r="D94" s="140"/>
      <c r="E94" s="140"/>
      <c r="F94" s="140"/>
      <c r="G94" s="140"/>
      <c r="H94" s="140"/>
      <c r="I94" s="141"/>
      <c r="J94" s="142" t="s">
        <v>90</v>
      </c>
      <c r="K94" s="140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103"/>
      <c r="J95" s="32"/>
      <c r="K95" s="32"/>
      <c r="L95" s="35"/>
    </row>
    <row r="96" spans="2:47" s="1" customFormat="1" ht="22.9" customHeight="1">
      <c r="B96" s="31"/>
      <c r="C96" s="143" t="s">
        <v>91</v>
      </c>
      <c r="D96" s="32"/>
      <c r="E96" s="32"/>
      <c r="F96" s="32"/>
      <c r="G96" s="32"/>
      <c r="H96" s="32"/>
      <c r="I96" s="103"/>
      <c r="J96" s="76">
        <f>J132</f>
        <v>0</v>
      </c>
      <c r="K96" s="32"/>
      <c r="L96" s="35"/>
      <c r="AU96" s="14" t="s">
        <v>92</v>
      </c>
    </row>
    <row r="97" spans="2:12" s="8" customFormat="1" ht="24.95" customHeight="1">
      <c r="B97" s="144"/>
      <c r="C97" s="145"/>
      <c r="D97" s="146" t="s">
        <v>93</v>
      </c>
      <c r="E97" s="147"/>
      <c r="F97" s="147"/>
      <c r="G97" s="147"/>
      <c r="H97" s="147"/>
      <c r="I97" s="148"/>
      <c r="J97" s="149">
        <f>J133</f>
        <v>0</v>
      </c>
      <c r="K97" s="145"/>
      <c r="L97" s="150"/>
    </row>
    <row r="98" spans="2:12" s="9" customFormat="1" ht="19.9" customHeight="1">
      <c r="B98" s="151"/>
      <c r="C98" s="152"/>
      <c r="D98" s="153" t="s">
        <v>94</v>
      </c>
      <c r="E98" s="154"/>
      <c r="F98" s="154"/>
      <c r="G98" s="154"/>
      <c r="H98" s="154"/>
      <c r="I98" s="155"/>
      <c r="J98" s="156">
        <f>J134</f>
        <v>0</v>
      </c>
      <c r="K98" s="152"/>
      <c r="L98" s="157"/>
    </row>
    <row r="99" spans="2:12" s="9" customFormat="1" ht="19.9" customHeight="1">
      <c r="B99" s="151"/>
      <c r="C99" s="152"/>
      <c r="D99" s="153" t="s">
        <v>95</v>
      </c>
      <c r="E99" s="154"/>
      <c r="F99" s="154"/>
      <c r="G99" s="154"/>
      <c r="H99" s="154"/>
      <c r="I99" s="155"/>
      <c r="J99" s="156">
        <f>J143</f>
        <v>0</v>
      </c>
      <c r="K99" s="152"/>
      <c r="L99" s="157"/>
    </row>
    <row r="100" spans="2:12" s="9" customFormat="1" ht="19.9" customHeight="1">
      <c r="B100" s="151"/>
      <c r="C100" s="152"/>
      <c r="D100" s="153" t="s">
        <v>96</v>
      </c>
      <c r="E100" s="154"/>
      <c r="F100" s="154"/>
      <c r="G100" s="154"/>
      <c r="H100" s="154"/>
      <c r="I100" s="155"/>
      <c r="J100" s="156">
        <f>J164</f>
        <v>0</v>
      </c>
      <c r="K100" s="152"/>
      <c r="L100" s="157"/>
    </row>
    <row r="101" spans="2:12" s="9" customFormat="1" ht="19.9" customHeight="1">
      <c r="B101" s="151"/>
      <c r="C101" s="152"/>
      <c r="D101" s="153" t="s">
        <v>97</v>
      </c>
      <c r="E101" s="154"/>
      <c r="F101" s="154"/>
      <c r="G101" s="154"/>
      <c r="H101" s="154"/>
      <c r="I101" s="155"/>
      <c r="J101" s="156">
        <f>J171</f>
        <v>0</v>
      </c>
      <c r="K101" s="152"/>
      <c r="L101" s="157"/>
    </row>
    <row r="102" spans="2:12" s="8" customFormat="1" ht="24.95" customHeight="1">
      <c r="B102" s="144"/>
      <c r="C102" s="145"/>
      <c r="D102" s="146" t="s">
        <v>98</v>
      </c>
      <c r="E102" s="147"/>
      <c r="F102" s="147"/>
      <c r="G102" s="147"/>
      <c r="H102" s="147"/>
      <c r="I102" s="148"/>
      <c r="J102" s="149">
        <f>J173</f>
        <v>0</v>
      </c>
      <c r="K102" s="145"/>
      <c r="L102" s="150"/>
    </row>
    <row r="103" spans="2:12" s="9" customFormat="1" ht="19.9" customHeight="1">
      <c r="B103" s="151"/>
      <c r="C103" s="152"/>
      <c r="D103" s="153" t="s">
        <v>99</v>
      </c>
      <c r="E103" s="154"/>
      <c r="F103" s="154"/>
      <c r="G103" s="154"/>
      <c r="H103" s="154"/>
      <c r="I103" s="155"/>
      <c r="J103" s="156">
        <f>J174</f>
        <v>0</v>
      </c>
      <c r="K103" s="152"/>
      <c r="L103" s="157"/>
    </row>
    <row r="104" spans="2:12" s="9" customFormat="1" ht="19.9" customHeight="1">
      <c r="B104" s="151"/>
      <c r="C104" s="152"/>
      <c r="D104" s="153" t="s">
        <v>100</v>
      </c>
      <c r="E104" s="154"/>
      <c r="F104" s="154"/>
      <c r="G104" s="154"/>
      <c r="H104" s="154"/>
      <c r="I104" s="155"/>
      <c r="J104" s="156">
        <f>J214</f>
        <v>0</v>
      </c>
      <c r="K104" s="152"/>
      <c r="L104" s="157"/>
    </row>
    <row r="105" spans="2:12" s="9" customFormat="1" ht="19.9" customHeight="1">
      <c r="B105" s="151"/>
      <c r="C105" s="152"/>
      <c r="D105" s="153" t="s">
        <v>101</v>
      </c>
      <c r="E105" s="154"/>
      <c r="F105" s="154"/>
      <c r="G105" s="154"/>
      <c r="H105" s="154"/>
      <c r="I105" s="155"/>
      <c r="J105" s="156">
        <f>J217</f>
        <v>0</v>
      </c>
      <c r="K105" s="152"/>
      <c r="L105" s="157"/>
    </row>
    <row r="106" spans="2:12" s="9" customFormat="1" ht="19.9" customHeight="1">
      <c r="B106" s="151"/>
      <c r="C106" s="152"/>
      <c r="D106" s="153" t="s">
        <v>102</v>
      </c>
      <c r="E106" s="154"/>
      <c r="F106" s="154"/>
      <c r="G106" s="154"/>
      <c r="H106" s="154"/>
      <c r="I106" s="155"/>
      <c r="J106" s="156">
        <f>J223</f>
        <v>0</v>
      </c>
      <c r="K106" s="152"/>
      <c r="L106" s="157"/>
    </row>
    <row r="107" spans="2:12" s="9" customFormat="1" ht="19.9" customHeight="1">
      <c r="B107" s="151"/>
      <c r="C107" s="152"/>
      <c r="D107" s="153" t="s">
        <v>103</v>
      </c>
      <c r="E107" s="154"/>
      <c r="F107" s="154"/>
      <c r="G107" s="154"/>
      <c r="H107" s="154"/>
      <c r="I107" s="155"/>
      <c r="J107" s="156">
        <f>J226</f>
        <v>0</v>
      </c>
      <c r="K107" s="152"/>
      <c r="L107" s="157"/>
    </row>
    <row r="108" spans="2:12" s="9" customFormat="1" ht="19.9" customHeight="1">
      <c r="B108" s="151"/>
      <c r="C108" s="152"/>
      <c r="D108" s="153" t="s">
        <v>104</v>
      </c>
      <c r="E108" s="154"/>
      <c r="F108" s="154"/>
      <c r="G108" s="154"/>
      <c r="H108" s="154"/>
      <c r="I108" s="155"/>
      <c r="J108" s="156">
        <f>J234</f>
        <v>0</v>
      </c>
      <c r="K108" s="152"/>
      <c r="L108" s="157"/>
    </row>
    <row r="109" spans="2:12" s="8" customFormat="1" ht="24.95" customHeight="1">
      <c r="B109" s="144"/>
      <c r="C109" s="145"/>
      <c r="D109" s="146" t="s">
        <v>105</v>
      </c>
      <c r="E109" s="147"/>
      <c r="F109" s="147"/>
      <c r="G109" s="147"/>
      <c r="H109" s="147"/>
      <c r="I109" s="148"/>
      <c r="J109" s="149">
        <f>J239</f>
        <v>0</v>
      </c>
      <c r="K109" s="145"/>
      <c r="L109" s="150"/>
    </row>
    <row r="110" spans="2:12" s="9" customFormat="1" ht="19.9" customHeight="1">
      <c r="B110" s="151"/>
      <c r="C110" s="152"/>
      <c r="D110" s="153" t="s">
        <v>106</v>
      </c>
      <c r="E110" s="154"/>
      <c r="F110" s="154"/>
      <c r="G110" s="154"/>
      <c r="H110" s="154"/>
      <c r="I110" s="155"/>
      <c r="J110" s="156">
        <f>J240</f>
        <v>0</v>
      </c>
      <c r="K110" s="152"/>
      <c r="L110" s="157"/>
    </row>
    <row r="111" spans="2:12" s="9" customFormat="1" ht="19.9" customHeight="1">
      <c r="B111" s="151"/>
      <c r="C111" s="152"/>
      <c r="D111" s="153" t="s">
        <v>107</v>
      </c>
      <c r="E111" s="154"/>
      <c r="F111" s="154"/>
      <c r="G111" s="154"/>
      <c r="H111" s="154"/>
      <c r="I111" s="155"/>
      <c r="J111" s="156">
        <f>J242</f>
        <v>0</v>
      </c>
      <c r="K111" s="152"/>
      <c r="L111" s="157"/>
    </row>
    <row r="112" spans="2:12" s="9" customFormat="1" ht="19.9" customHeight="1">
      <c r="B112" s="151"/>
      <c r="C112" s="152"/>
      <c r="D112" s="153" t="s">
        <v>108</v>
      </c>
      <c r="E112" s="154"/>
      <c r="F112" s="154"/>
      <c r="G112" s="154"/>
      <c r="H112" s="154"/>
      <c r="I112" s="155"/>
      <c r="J112" s="156">
        <f>J246</f>
        <v>0</v>
      </c>
      <c r="K112" s="152"/>
      <c r="L112" s="157"/>
    </row>
    <row r="113" spans="2:12" s="1" customFormat="1" ht="21.75" customHeight="1">
      <c r="B113" s="31"/>
      <c r="C113" s="32"/>
      <c r="D113" s="32"/>
      <c r="E113" s="32"/>
      <c r="F113" s="32"/>
      <c r="G113" s="32"/>
      <c r="H113" s="32"/>
      <c r="I113" s="103"/>
      <c r="J113" s="32"/>
      <c r="K113" s="32"/>
      <c r="L113" s="35"/>
    </row>
    <row r="114" spans="2:12" s="1" customFormat="1" ht="6.95" customHeight="1">
      <c r="B114" s="46"/>
      <c r="C114" s="47"/>
      <c r="D114" s="47"/>
      <c r="E114" s="47"/>
      <c r="F114" s="47"/>
      <c r="G114" s="47"/>
      <c r="H114" s="47"/>
      <c r="I114" s="135"/>
      <c r="J114" s="47"/>
      <c r="K114" s="47"/>
      <c r="L114" s="35"/>
    </row>
    <row r="118" spans="2:12" s="1" customFormat="1" ht="6.95" customHeight="1">
      <c r="B118" s="48"/>
      <c r="C118" s="49"/>
      <c r="D118" s="49"/>
      <c r="E118" s="49"/>
      <c r="F118" s="49"/>
      <c r="G118" s="49"/>
      <c r="H118" s="49"/>
      <c r="I118" s="138"/>
      <c r="J118" s="49"/>
      <c r="K118" s="49"/>
      <c r="L118" s="35"/>
    </row>
    <row r="119" spans="2:12" s="1" customFormat="1" ht="24.95" customHeight="1">
      <c r="B119" s="31"/>
      <c r="C119" s="20" t="s">
        <v>109</v>
      </c>
      <c r="D119" s="32"/>
      <c r="E119" s="32"/>
      <c r="F119" s="32"/>
      <c r="G119" s="32"/>
      <c r="H119" s="32"/>
      <c r="I119" s="103"/>
      <c r="J119" s="32"/>
      <c r="K119" s="32"/>
      <c r="L119" s="35"/>
    </row>
    <row r="120" spans="2:12" s="1" customFormat="1" ht="6.95" customHeight="1">
      <c r="B120" s="31"/>
      <c r="C120" s="32"/>
      <c r="D120" s="32"/>
      <c r="E120" s="32"/>
      <c r="F120" s="32"/>
      <c r="G120" s="32"/>
      <c r="H120" s="32"/>
      <c r="I120" s="103"/>
      <c r="J120" s="32"/>
      <c r="K120" s="32"/>
      <c r="L120" s="35"/>
    </row>
    <row r="121" spans="2:12" s="1" customFormat="1" ht="12" customHeight="1">
      <c r="B121" s="31"/>
      <c r="C121" s="26" t="s">
        <v>16</v>
      </c>
      <c r="D121" s="32"/>
      <c r="E121" s="32"/>
      <c r="F121" s="32"/>
      <c r="G121" s="32"/>
      <c r="H121" s="32"/>
      <c r="I121" s="103"/>
      <c r="J121" s="32"/>
      <c r="K121" s="32"/>
      <c r="L121" s="35"/>
    </row>
    <row r="122" spans="2:12" s="1" customFormat="1" ht="16.5" customHeight="1">
      <c r="B122" s="31"/>
      <c r="C122" s="32"/>
      <c r="D122" s="32"/>
      <c r="E122" s="267" t="str">
        <f>E7</f>
        <v>Oprava balkonů na objektu Domova důchodců</v>
      </c>
      <c r="F122" s="268"/>
      <c r="G122" s="268"/>
      <c r="H122" s="268"/>
      <c r="I122" s="103"/>
      <c r="J122" s="32"/>
      <c r="K122" s="32"/>
      <c r="L122" s="35"/>
    </row>
    <row r="123" spans="2:12" s="1" customFormat="1" ht="12" customHeight="1">
      <c r="B123" s="31"/>
      <c r="C123" s="26" t="s">
        <v>86</v>
      </c>
      <c r="D123" s="32"/>
      <c r="E123" s="32"/>
      <c r="F123" s="32"/>
      <c r="G123" s="32"/>
      <c r="H123" s="32"/>
      <c r="I123" s="103"/>
      <c r="J123" s="32"/>
      <c r="K123" s="32"/>
      <c r="L123" s="35"/>
    </row>
    <row r="124" spans="2:12" s="1" customFormat="1" ht="16.5" customHeight="1">
      <c r="B124" s="31"/>
      <c r="C124" s="32"/>
      <c r="D124" s="32"/>
      <c r="E124" s="244" t="str">
        <f>E9</f>
        <v>DK 01 - SO-01-Vlastní objekt -varianta A1</v>
      </c>
      <c r="F124" s="266"/>
      <c r="G124" s="266"/>
      <c r="H124" s="266"/>
      <c r="I124" s="103"/>
      <c r="J124" s="32"/>
      <c r="K124" s="32"/>
      <c r="L124" s="35"/>
    </row>
    <row r="125" spans="2:12" s="1" customFormat="1" ht="6.95" customHeight="1">
      <c r="B125" s="31"/>
      <c r="C125" s="32"/>
      <c r="D125" s="32"/>
      <c r="E125" s="32"/>
      <c r="F125" s="32"/>
      <c r="G125" s="32"/>
      <c r="H125" s="32"/>
      <c r="I125" s="103"/>
      <c r="J125" s="32"/>
      <c r="K125" s="32"/>
      <c r="L125" s="35"/>
    </row>
    <row r="126" spans="2:12" s="1" customFormat="1" ht="12" customHeight="1">
      <c r="B126" s="31"/>
      <c r="C126" s="26" t="s">
        <v>20</v>
      </c>
      <c r="D126" s="32"/>
      <c r="E126" s="32"/>
      <c r="F126" s="24" t="str">
        <f>F12</f>
        <v xml:space="preserve">Domov důchodců Dvůr Králové </v>
      </c>
      <c r="G126" s="32"/>
      <c r="H126" s="32"/>
      <c r="I126" s="105" t="s">
        <v>22</v>
      </c>
      <c r="J126" s="58">
        <f>IF(J12="","",J12)</f>
        <v>43636</v>
      </c>
      <c r="K126" s="32"/>
      <c r="L126" s="35"/>
    </row>
    <row r="127" spans="2:12" s="1" customFormat="1" ht="6.95" customHeight="1">
      <c r="B127" s="31"/>
      <c r="C127" s="32"/>
      <c r="D127" s="32"/>
      <c r="E127" s="32"/>
      <c r="F127" s="32"/>
      <c r="G127" s="32"/>
      <c r="H127" s="32"/>
      <c r="I127" s="103"/>
      <c r="J127" s="32"/>
      <c r="K127" s="32"/>
      <c r="L127" s="35"/>
    </row>
    <row r="128" spans="2:12" s="1" customFormat="1" ht="27.95" customHeight="1">
      <c r="B128" s="31"/>
      <c r="C128" s="26" t="s">
        <v>23</v>
      </c>
      <c r="D128" s="32"/>
      <c r="E128" s="32"/>
      <c r="F128" s="24" t="str">
        <f>E15</f>
        <v>Domov důchodců Dvůr Králové nad Labem</v>
      </c>
      <c r="G128" s="32"/>
      <c r="H128" s="32"/>
      <c r="I128" s="105" t="s">
        <v>29</v>
      </c>
      <c r="J128" s="29" t="str">
        <f>E21</f>
        <v>Planning ART s.r.o. HK</v>
      </c>
      <c r="K128" s="32"/>
      <c r="L128" s="35"/>
    </row>
    <row r="129" spans="2:12" s="1" customFormat="1" ht="15.2" customHeight="1">
      <c r="B129" s="31"/>
      <c r="C129" s="26" t="s">
        <v>27</v>
      </c>
      <c r="D129" s="32"/>
      <c r="E129" s="32"/>
      <c r="F129" s="24" t="str">
        <f>IF(E18="","",E18)</f>
        <v>Vyplň údaj</v>
      </c>
      <c r="G129" s="32"/>
      <c r="H129" s="32"/>
      <c r="I129" s="105" t="s">
        <v>32</v>
      </c>
      <c r="J129" s="29" t="str">
        <f>E24</f>
        <v xml:space="preserve">Ing.Pavel Michálek </v>
      </c>
      <c r="K129" s="32"/>
      <c r="L129" s="35"/>
    </row>
    <row r="130" spans="2:12" s="1" customFormat="1" ht="10.35" customHeight="1">
      <c r="B130" s="31"/>
      <c r="C130" s="32"/>
      <c r="D130" s="32"/>
      <c r="E130" s="32"/>
      <c r="F130" s="32"/>
      <c r="G130" s="32"/>
      <c r="H130" s="32"/>
      <c r="I130" s="103"/>
      <c r="J130" s="32"/>
      <c r="K130" s="32"/>
      <c r="L130" s="35"/>
    </row>
    <row r="131" spans="2:20" s="10" customFormat="1" ht="29.25" customHeight="1">
      <c r="B131" s="158"/>
      <c r="C131" s="159" t="s">
        <v>110</v>
      </c>
      <c r="D131" s="160" t="s">
        <v>60</v>
      </c>
      <c r="E131" s="160" t="s">
        <v>56</v>
      </c>
      <c r="F131" s="160" t="s">
        <v>57</v>
      </c>
      <c r="G131" s="160" t="s">
        <v>111</v>
      </c>
      <c r="H131" s="160" t="s">
        <v>112</v>
      </c>
      <c r="I131" s="161" t="s">
        <v>113</v>
      </c>
      <c r="J131" s="160" t="s">
        <v>90</v>
      </c>
      <c r="K131" s="162" t="s">
        <v>114</v>
      </c>
      <c r="L131" s="163"/>
      <c r="M131" s="67" t="s">
        <v>1</v>
      </c>
      <c r="N131" s="68" t="s">
        <v>39</v>
      </c>
      <c r="O131" s="68" t="s">
        <v>115</v>
      </c>
      <c r="P131" s="68" t="s">
        <v>116</v>
      </c>
      <c r="Q131" s="68" t="s">
        <v>117</v>
      </c>
      <c r="R131" s="68" t="s">
        <v>118</v>
      </c>
      <c r="S131" s="68" t="s">
        <v>119</v>
      </c>
      <c r="T131" s="69" t="s">
        <v>120</v>
      </c>
    </row>
    <row r="132" spans="2:63" s="1" customFormat="1" ht="22.9" customHeight="1">
      <c r="B132" s="31"/>
      <c r="C132" s="74" t="s">
        <v>121</v>
      </c>
      <c r="D132" s="32"/>
      <c r="E132" s="32"/>
      <c r="F132" s="32"/>
      <c r="G132" s="32"/>
      <c r="H132" s="32"/>
      <c r="I132" s="103"/>
      <c r="J132" s="164">
        <f>BK132</f>
        <v>0</v>
      </c>
      <c r="K132" s="32"/>
      <c r="L132" s="35"/>
      <c r="M132" s="70"/>
      <c r="N132" s="71"/>
      <c r="O132" s="71"/>
      <c r="P132" s="165">
        <f>P133+P173+P239</f>
        <v>0</v>
      </c>
      <c r="Q132" s="71"/>
      <c r="R132" s="165">
        <f>R133+R173+R239</f>
        <v>23.53850155</v>
      </c>
      <c r="S132" s="71"/>
      <c r="T132" s="166">
        <f>T133+T173+T239</f>
        <v>28.763635940000004</v>
      </c>
      <c r="AT132" s="14" t="s">
        <v>74</v>
      </c>
      <c r="AU132" s="14" t="s">
        <v>92</v>
      </c>
      <c r="BK132" s="167">
        <f>BK133+BK173+BK239</f>
        <v>0</v>
      </c>
    </row>
    <row r="133" spans="2:63" s="11" customFormat="1" ht="25.9" customHeight="1">
      <c r="B133" s="168"/>
      <c r="C133" s="169"/>
      <c r="D133" s="170" t="s">
        <v>74</v>
      </c>
      <c r="E133" s="171" t="s">
        <v>122</v>
      </c>
      <c r="F133" s="171" t="s">
        <v>123</v>
      </c>
      <c r="G133" s="169"/>
      <c r="H133" s="169"/>
      <c r="I133" s="172"/>
      <c r="J133" s="173">
        <f>BK133</f>
        <v>0</v>
      </c>
      <c r="K133" s="169"/>
      <c r="L133" s="174"/>
      <c r="M133" s="175"/>
      <c r="N133" s="176"/>
      <c r="O133" s="176"/>
      <c r="P133" s="177">
        <f>P134+P143+P164+P171</f>
        <v>0</v>
      </c>
      <c r="Q133" s="176"/>
      <c r="R133" s="177">
        <f>R134+R143+R164+R171</f>
        <v>18.66261935</v>
      </c>
      <c r="S133" s="176"/>
      <c r="T133" s="178">
        <f>T134+T143+T164+T171</f>
        <v>26.620595000000005</v>
      </c>
      <c r="AR133" s="179" t="s">
        <v>83</v>
      </c>
      <c r="AT133" s="180" t="s">
        <v>74</v>
      </c>
      <c r="AU133" s="180" t="s">
        <v>75</v>
      </c>
      <c r="AY133" s="179" t="s">
        <v>124</v>
      </c>
      <c r="BK133" s="181">
        <f>BK134+BK143+BK164+BK171</f>
        <v>0</v>
      </c>
    </row>
    <row r="134" spans="2:63" s="11" customFormat="1" ht="22.9" customHeight="1">
      <c r="B134" s="168"/>
      <c r="C134" s="169"/>
      <c r="D134" s="170" t="s">
        <v>74</v>
      </c>
      <c r="E134" s="182" t="s">
        <v>125</v>
      </c>
      <c r="F134" s="182" t="s">
        <v>126</v>
      </c>
      <c r="G134" s="169"/>
      <c r="H134" s="169"/>
      <c r="I134" s="172"/>
      <c r="J134" s="183">
        <f>BK134</f>
        <v>0</v>
      </c>
      <c r="K134" s="169"/>
      <c r="L134" s="174"/>
      <c r="M134" s="175"/>
      <c r="N134" s="176"/>
      <c r="O134" s="176"/>
      <c r="P134" s="177">
        <f>SUM(P135:P142)</f>
        <v>0</v>
      </c>
      <c r="Q134" s="176"/>
      <c r="R134" s="177">
        <f>SUM(R135:R142)</f>
        <v>18.62262435</v>
      </c>
      <c r="S134" s="176"/>
      <c r="T134" s="178">
        <f>SUM(T135:T142)</f>
        <v>0</v>
      </c>
      <c r="AR134" s="179" t="s">
        <v>83</v>
      </c>
      <c r="AT134" s="180" t="s">
        <v>74</v>
      </c>
      <c r="AU134" s="180" t="s">
        <v>83</v>
      </c>
      <c r="AY134" s="179" t="s">
        <v>124</v>
      </c>
      <c r="BK134" s="181">
        <f>SUM(BK135:BK142)</f>
        <v>0</v>
      </c>
    </row>
    <row r="135" spans="2:65" s="1" customFormat="1" ht="24" customHeight="1">
      <c r="B135" s="31"/>
      <c r="C135" s="184" t="s">
        <v>83</v>
      </c>
      <c r="D135" s="184" t="s">
        <v>127</v>
      </c>
      <c r="E135" s="185" t="s">
        <v>128</v>
      </c>
      <c r="F135" s="186" t="s">
        <v>129</v>
      </c>
      <c r="G135" s="187" t="s">
        <v>130</v>
      </c>
      <c r="H135" s="188">
        <v>42.5</v>
      </c>
      <c r="I135" s="189"/>
      <c r="J135" s="190">
        <f>ROUND(I135*H135,2)</f>
        <v>0</v>
      </c>
      <c r="K135" s="186" t="s">
        <v>131</v>
      </c>
      <c r="L135" s="35"/>
      <c r="M135" s="191" t="s">
        <v>1</v>
      </c>
      <c r="N135" s="192" t="s">
        <v>41</v>
      </c>
      <c r="O135" s="63"/>
      <c r="P135" s="193">
        <f>O135*H135</f>
        <v>0</v>
      </c>
      <c r="Q135" s="193">
        <v>0.00438</v>
      </c>
      <c r="R135" s="193">
        <f>Q135*H135</f>
        <v>0.18615</v>
      </c>
      <c r="S135" s="193">
        <v>0</v>
      </c>
      <c r="T135" s="194">
        <f>S135*H135</f>
        <v>0</v>
      </c>
      <c r="AR135" s="195" t="s">
        <v>132</v>
      </c>
      <c r="AT135" s="195" t="s">
        <v>127</v>
      </c>
      <c r="AU135" s="195" t="s">
        <v>133</v>
      </c>
      <c r="AY135" s="14" t="s">
        <v>124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4" t="s">
        <v>133</v>
      </c>
      <c r="BK135" s="196">
        <f>ROUND(I135*H135,2)</f>
        <v>0</v>
      </c>
      <c r="BL135" s="14" t="s">
        <v>132</v>
      </c>
      <c r="BM135" s="195" t="s">
        <v>134</v>
      </c>
    </row>
    <row r="136" spans="2:51" s="12" customFormat="1" ht="12">
      <c r="B136" s="197"/>
      <c r="C136" s="198"/>
      <c r="D136" s="199" t="s">
        <v>135</v>
      </c>
      <c r="E136" s="200" t="s">
        <v>1</v>
      </c>
      <c r="F136" s="201" t="s">
        <v>136</v>
      </c>
      <c r="G136" s="198"/>
      <c r="H136" s="202">
        <v>42.5</v>
      </c>
      <c r="I136" s="203"/>
      <c r="J136" s="198"/>
      <c r="K136" s="198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135</v>
      </c>
      <c r="AU136" s="208" t="s">
        <v>133</v>
      </c>
      <c r="AV136" s="12" t="s">
        <v>133</v>
      </c>
      <c r="AW136" s="12" t="s">
        <v>31</v>
      </c>
      <c r="AX136" s="12" t="s">
        <v>83</v>
      </c>
      <c r="AY136" s="208" t="s">
        <v>124</v>
      </c>
    </row>
    <row r="137" spans="2:65" s="1" customFormat="1" ht="16.5" customHeight="1">
      <c r="B137" s="31"/>
      <c r="C137" s="184" t="s">
        <v>133</v>
      </c>
      <c r="D137" s="184" t="s">
        <v>127</v>
      </c>
      <c r="E137" s="185" t="s">
        <v>137</v>
      </c>
      <c r="F137" s="186" t="s">
        <v>138</v>
      </c>
      <c r="G137" s="187" t="s">
        <v>130</v>
      </c>
      <c r="H137" s="188">
        <v>5.1</v>
      </c>
      <c r="I137" s="189"/>
      <c r="J137" s="190">
        <f>ROUND(I137*H137,2)</f>
        <v>0</v>
      </c>
      <c r="K137" s="186" t="s">
        <v>1</v>
      </c>
      <c r="L137" s="35"/>
      <c r="M137" s="191" t="s">
        <v>1</v>
      </c>
      <c r="N137" s="192" t="s">
        <v>41</v>
      </c>
      <c r="O137" s="63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AR137" s="195" t="s">
        <v>132</v>
      </c>
      <c r="AT137" s="195" t="s">
        <v>127</v>
      </c>
      <c r="AU137" s="195" t="s">
        <v>133</v>
      </c>
      <c r="AY137" s="14" t="s">
        <v>124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14" t="s">
        <v>133</v>
      </c>
      <c r="BK137" s="196">
        <f>ROUND(I137*H137,2)</f>
        <v>0</v>
      </c>
      <c r="BL137" s="14" t="s">
        <v>132</v>
      </c>
      <c r="BM137" s="195" t="s">
        <v>139</v>
      </c>
    </row>
    <row r="138" spans="2:51" s="12" customFormat="1" ht="12">
      <c r="B138" s="197"/>
      <c r="C138" s="198"/>
      <c r="D138" s="199" t="s">
        <v>135</v>
      </c>
      <c r="E138" s="200" t="s">
        <v>1</v>
      </c>
      <c r="F138" s="201" t="s">
        <v>140</v>
      </c>
      <c r="G138" s="198"/>
      <c r="H138" s="202">
        <v>5.1</v>
      </c>
      <c r="I138" s="203"/>
      <c r="J138" s="198"/>
      <c r="K138" s="198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135</v>
      </c>
      <c r="AU138" s="208" t="s">
        <v>133</v>
      </c>
      <c r="AV138" s="12" t="s">
        <v>133</v>
      </c>
      <c r="AW138" s="12" t="s">
        <v>31</v>
      </c>
      <c r="AX138" s="12" t="s">
        <v>83</v>
      </c>
      <c r="AY138" s="208" t="s">
        <v>124</v>
      </c>
    </row>
    <row r="139" spans="2:65" s="1" customFormat="1" ht="16.5" customHeight="1">
      <c r="B139" s="31"/>
      <c r="C139" s="184" t="s">
        <v>141</v>
      </c>
      <c r="D139" s="184" t="s">
        <v>127</v>
      </c>
      <c r="E139" s="185" t="s">
        <v>142</v>
      </c>
      <c r="F139" s="186" t="s">
        <v>143</v>
      </c>
      <c r="G139" s="187" t="s">
        <v>144</v>
      </c>
      <c r="H139" s="188">
        <v>127.5</v>
      </c>
      <c r="I139" s="189"/>
      <c r="J139" s="190">
        <f>ROUND(I139*H139,2)</f>
        <v>0</v>
      </c>
      <c r="K139" s="186" t="s">
        <v>131</v>
      </c>
      <c r="L139" s="35"/>
      <c r="M139" s="191" t="s">
        <v>1</v>
      </c>
      <c r="N139" s="192" t="s">
        <v>41</v>
      </c>
      <c r="O139" s="63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AR139" s="195" t="s">
        <v>132</v>
      </c>
      <c r="AT139" s="195" t="s">
        <v>127</v>
      </c>
      <c r="AU139" s="195" t="s">
        <v>133</v>
      </c>
      <c r="AY139" s="14" t="s">
        <v>124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4" t="s">
        <v>133</v>
      </c>
      <c r="BK139" s="196">
        <f>ROUND(I139*H139,2)</f>
        <v>0</v>
      </c>
      <c r="BL139" s="14" t="s">
        <v>132</v>
      </c>
      <c r="BM139" s="195" t="s">
        <v>145</v>
      </c>
    </row>
    <row r="140" spans="2:51" s="12" customFormat="1" ht="12">
      <c r="B140" s="197"/>
      <c r="C140" s="198"/>
      <c r="D140" s="199" t="s">
        <v>135</v>
      </c>
      <c r="E140" s="200" t="s">
        <v>1</v>
      </c>
      <c r="F140" s="201" t="s">
        <v>146</v>
      </c>
      <c r="G140" s="198"/>
      <c r="H140" s="202">
        <v>127.5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135</v>
      </c>
      <c r="AU140" s="208" t="s">
        <v>133</v>
      </c>
      <c r="AV140" s="12" t="s">
        <v>133</v>
      </c>
      <c r="AW140" s="12" t="s">
        <v>31</v>
      </c>
      <c r="AX140" s="12" t="s">
        <v>83</v>
      </c>
      <c r="AY140" s="208" t="s">
        <v>124</v>
      </c>
    </row>
    <row r="141" spans="2:65" s="1" customFormat="1" ht="36" customHeight="1">
      <c r="B141" s="31"/>
      <c r="C141" s="184" t="s">
        <v>132</v>
      </c>
      <c r="D141" s="184" t="s">
        <v>127</v>
      </c>
      <c r="E141" s="185" t="s">
        <v>147</v>
      </c>
      <c r="F141" s="186" t="s">
        <v>148</v>
      </c>
      <c r="G141" s="187" t="s">
        <v>149</v>
      </c>
      <c r="H141" s="188">
        <v>7.515</v>
      </c>
      <c r="I141" s="189"/>
      <c r="J141" s="190">
        <f>ROUND(I141*H141,2)</f>
        <v>0</v>
      </c>
      <c r="K141" s="186" t="s">
        <v>131</v>
      </c>
      <c r="L141" s="35"/>
      <c r="M141" s="191" t="s">
        <v>1</v>
      </c>
      <c r="N141" s="192" t="s">
        <v>41</v>
      </c>
      <c r="O141" s="63"/>
      <c r="P141" s="193">
        <f>O141*H141</f>
        <v>0</v>
      </c>
      <c r="Q141" s="193">
        <v>2.45329</v>
      </c>
      <c r="R141" s="193">
        <f>Q141*H141</f>
        <v>18.436474349999997</v>
      </c>
      <c r="S141" s="193">
        <v>0</v>
      </c>
      <c r="T141" s="194">
        <f>S141*H141</f>
        <v>0</v>
      </c>
      <c r="AR141" s="195" t="s">
        <v>132</v>
      </c>
      <c r="AT141" s="195" t="s">
        <v>127</v>
      </c>
      <c r="AU141" s="195" t="s">
        <v>133</v>
      </c>
      <c r="AY141" s="14" t="s">
        <v>124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4" t="s">
        <v>133</v>
      </c>
      <c r="BK141" s="196">
        <f>ROUND(I141*H141,2)</f>
        <v>0</v>
      </c>
      <c r="BL141" s="14" t="s">
        <v>132</v>
      </c>
      <c r="BM141" s="195" t="s">
        <v>150</v>
      </c>
    </row>
    <row r="142" spans="2:51" s="12" customFormat="1" ht="12">
      <c r="B142" s="197"/>
      <c r="C142" s="198"/>
      <c r="D142" s="199" t="s">
        <v>135</v>
      </c>
      <c r="E142" s="200" t="s">
        <v>1</v>
      </c>
      <c r="F142" s="201" t="s">
        <v>151</v>
      </c>
      <c r="G142" s="198"/>
      <c r="H142" s="202">
        <v>7.515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135</v>
      </c>
      <c r="AU142" s="208" t="s">
        <v>133</v>
      </c>
      <c r="AV142" s="12" t="s">
        <v>133</v>
      </c>
      <c r="AW142" s="12" t="s">
        <v>31</v>
      </c>
      <c r="AX142" s="12" t="s">
        <v>83</v>
      </c>
      <c r="AY142" s="208" t="s">
        <v>124</v>
      </c>
    </row>
    <row r="143" spans="2:63" s="11" customFormat="1" ht="22.9" customHeight="1">
      <c r="B143" s="168"/>
      <c r="C143" s="169"/>
      <c r="D143" s="170" t="s">
        <v>74</v>
      </c>
      <c r="E143" s="182" t="s">
        <v>152</v>
      </c>
      <c r="F143" s="182" t="s">
        <v>153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SUM(P144:P163)</f>
        <v>0</v>
      </c>
      <c r="Q143" s="176"/>
      <c r="R143" s="177">
        <f>SUM(R144:R163)</f>
        <v>0.0395</v>
      </c>
      <c r="S143" s="176"/>
      <c r="T143" s="178">
        <f>SUM(T144:T163)</f>
        <v>26.620595000000005</v>
      </c>
      <c r="AR143" s="179" t="s">
        <v>83</v>
      </c>
      <c r="AT143" s="180" t="s">
        <v>74</v>
      </c>
      <c r="AU143" s="180" t="s">
        <v>83</v>
      </c>
      <c r="AY143" s="179" t="s">
        <v>124</v>
      </c>
      <c r="BK143" s="181">
        <f>SUM(BK144:BK163)</f>
        <v>0</v>
      </c>
    </row>
    <row r="144" spans="2:65" s="1" customFormat="1" ht="24" customHeight="1">
      <c r="B144" s="31"/>
      <c r="C144" s="184" t="s">
        <v>154</v>
      </c>
      <c r="D144" s="184" t="s">
        <v>127</v>
      </c>
      <c r="E144" s="185" t="s">
        <v>155</v>
      </c>
      <c r="F144" s="186" t="s">
        <v>156</v>
      </c>
      <c r="G144" s="187" t="s">
        <v>157</v>
      </c>
      <c r="H144" s="188">
        <v>2</v>
      </c>
      <c r="I144" s="189"/>
      <c r="J144" s="190">
        <f>ROUND(I144*H144,2)</f>
        <v>0</v>
      </c>
      <c r="K144" s="186" t="s">
        <v>131</v>
      </c>
      <c r="L144" s="35"/>
      <c r="M144" s="191" t="s">
        <v>1</v>
      </c>
      <c r="N144" s="192" t="s">
        <v>41</v>
      </c>
      <c r="O144" s="63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AR144" s="195" t="s">
        <v>132</v>
      </c>
      <c r="AT144" s="195" t="s">
        <v>127</v>
      </c>
      <c r="AU144" s="195" t="s">
        <v>133</v>
      </c>
      <c r="AY144" s="14" t="s">
        <v>124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4" t="s">
        <v>133</v>
      </c>
      <c r="BK144" s="196">
        <f>ROUND(I144*H144,2)</f>
        <v>0</v>
      </c>
      <c r="BL144" s="14" t="s">
        <v>132</v>
      </c>
      <c r="BM144" s="195" t="s">
        <v>158</v>
      </c>
    </row>
    <row r="145" spans="2:65" s="1" customFormat="1" ht="24" customHeight="1">
      <c r="B145" s="31"/>
      <c r="C145" s="184" t="s">
        <v>125</v>
      </c>
      <c r="D145" s="184" t="s">
        <v>127</v>
      </c>
      <c r="E145" s="185" t="s">
        <v>159</v>
      </c>
      <c r="F145" s="186" t="s">
        <v>160</v>
      </c>
      <c r="G145" s="187" t="s">
        <v>157</v>
      </c>
      <c r="H145" s="188">
        <v>2</v>
      </c>
      <c r="I145" s="189"/>
      <c r="J145" s="190">
        <f>ROUND(I145*H145,2)</f>
        <v>0</v>
      </c>
      <c r="K145" s="186" t="s">
        <v>131</v>
      </c>
      <c r="L145" s="35"/>
      <c r="M145" s="191" t="s">
        <v>1</v>
      </c>
      <c r="N145" s="192" t="s">
        <v>41</v>
      </c>
      <c r="O145" s="63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AR145" s="195" t="s">
        <v>132</v>
      </c>
      <c r="AT145" s="195" t="s">
        <v>127</v>
      </c>
      <c r="AU145" s="195" t="s">
        <v>133</v>
      </c>
      <c r="AY145" s="14" t="s">
        <v>124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4" t="s">
        <v>133</v>
      </c>
      <c r="BK145" s="196">
        <f>ROUND(I145*H145,2)</f>
        <v>0</v>
      </c>
      <c r="BL145" s="14" t="s">
        <v>132</v>
      </c>
      <c r="BM145" s="195" t="s">
        <v>161</v>
      </c>
    </row>
    <row r="146" spans="2:65" s="1" customFormat="1" ht="24" customHeight="1">
      <c r="B146" s="31"/>
      <c r="C146" s="184" t="s">
        <v>162</v>
      </c>
      <c r="D146" s="184" t="s">
        <v>127</v>
      </c>
      <c r="E146" s="185" t="s">
        <v>163</v>
      </c>
      <c r="F146" s="186" t="s">
        <v>164</v>
      </c>
      <c r="G146" s="187" t="s">
        <v>157</v>
      </c>
      <c r="H146" s="188">
        <v>75</v>
      </c>
      <c r="I146" s="189"/>
      <c r="J146" s="190">
        <f>ROUND(I146*H146,2)</f>
        <v>0</v>
      </c>
      <c r="K146" s="186" t="s">
        <v>131</v>
      </c>
      <c r="L146" s="35"/>
      <c r="M146" s="191" t="s">
        <v>1</v>
      </c>
      <c r="N146" s="192" t="s">
        <v>41</v>
      </c>
      <c r="O146" s="63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AR146" s="195" t="s">
        <v>132</v>
      </c>
      <c r="AT146" s="195" t="s">
        <v>127</v>
      </c>
      <c r="AU146" s="195" t="s">
        <v>133</v>
      </c>
      <c r="AY146" s="14" t="s">
        <v>124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4" t="s">
        <v>133</v>
      </c>
      <c r="BK146" s="196">
        <f>ROUND(I146*H146,2)</f>
        <v>0</v>
      </c>
      <c r="BL146" s="14" t="s">
        <v>132</v>
      </c>
      <c r="BM146" s="195" t="s">
        <v>165</v>
      </c>
    </row>
    <row r="147" spans="2:51" s="12" customFormat="1" ht="12">
      <c r="B147" s="197"/>
      <c r="C147" s="198"/>
      <c r="D147" s="199" t="s">
        <v>135</v>
      </c>
      <c r="E147" s="200" t="s">
        <v>1</v>
      </c>
      <c r="F147" s="201" t="s">
        <v>166</v>
      </c>
      <c r="G147" s="198"/>
      <c r="H147" s="202">
        <v>75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135</v>
      </c>
      <c r="AU147" s="208" t="s">
        <v>133</v>
      </c>
      <c r="AV147" s="12" t="s">
        <v>133</v>
      </c>
      <c r="AW147" s="12" t="s">
        <v>31</v>
      </c>
      <c r="AX147" s="12" t="s">
        <v>83</v>
      </c>
      <c r="AY147" s="208" t="s">
        <v>124</v>
      </c>
    </row>
    <row r="148" spans="2:65" s="1" customFormat="1" ht="24" customHeight="1">
      <c r="B148" s="31"/>
      <c r="C148" s="184" t="s">
        <v>167</v>
      </c>
      <c r="D148" s="184" t="s">
        <v>127</v>
      </c>
      <c r="E148" s="185" t="s">
        <v>168</v>
      </c>
      <c r="F148" s="186" t="s">
        <v>169</v>
      </c>
      <c r="G148" s="187" t="s">
        <v>157</v>
      </c>
      <c r="H148" s="188">
        <v>30</v>
      </c>
      <c r="I148" s="189"/>
      <c r="J148" s="190">
        <f>ROUND(I148*H148,2)</f>
        <v>0</v>
      </c>
      <c r="K148" s="186" t="s">
        <v>131</v>
      </c>
      <c r="L148" s="35"/>
      <c r="M148" s="191" t="s">
        <v>1</v>
      </c>
      <c r="N148" s="192" t="s">
        <v>41</v>
      </c>
      <c r="O148" s="63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AR148" s="195" t="s">
        <v>132</v>
      </c>
      <c r="AT148" s="195" t="s">
        <v>127</v>
      </c>
      <c r="AU148" s="195" t="s">
        <v>133</v>
      </c>
      <c r="AY148" s="14" t="s">
        <v>124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4" t="s">
        <v>133</v>
      </c>
      <c r="BK148" s="196">
        <f>ROUND(I148*H148,2)</f>
        <v>0</v>
      </c>
      <c r="BL148" s="14" t="s">
        <v>132</v>
      </c>
      <c r="BM148" s="195" t="s">
        <v>170</v>
      </c>
    </row>
    <row r="149" spans="2:65" s="1" customFormat="1" ht="24" customHeight="1">
      <c r="B149" s="31"/>
      <c r="C149" s="184" t="s">
        <v>152</v>
      </c>
      <c r="D149" s="184" t="s">
        <v>127</v>
      </c>
      <c r="E149" s="185" t="s">
        <v>171</v>
      </c>
      <c r="F149" s="186" t="s">
        <v>172</v>
      </c>
      <c r="G149" s="187" t="s">
        <v>149</v>
      </c>
      <c r="H149" s="188">
        <v>7.31</v>
      </c>
      <c r="I149" s="189"/>
      <c r="J149" s="190">
        <f>ROUND(I149*H149,2)</f>
        <v>0</v>
      </c>
      <c r="K149" s="186" t="s">
        <v>131</v>
      </c>
      <c r="L149" s="35"/>
      <c r="M149" s="191" t="s">
        <v>1</v>
      </c>
      <c r="N149" s="192" t="s">
        <v>41</v>
      </c>
      <c r="O149" s="63"/>
      <c r="P149" s="193">
        <f>O149*H149</f>
        <v>0</v>
      </c>
      <c r="Q149" s="193">
        <v>0</v>
      </c>
      <c r="R149" s="193">
        <f>Q149*H149</f>
        <v>0</v>
      </c>
      <c r="S149" s="193">
        <v>2.2</v>
      </c>
      <c r="T149" s="194">
        <f>S149*H149</f>
        <v>16.082</v>
      </c>
      <c r="AR149" s="195" t="s">
        <v>132</v>
      </c>
      <c r="AT149" s="195" t="s">
        <v>127</v>
      </c>
      <c r="AU149" s="195" t="s">
        <v>133</v>
      </c>
      <c r="AY149" s="14" t="s">
        <v>124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4" t="s">
        <v>133</v>
      </c>
      <c r="BK149" s="196">
        <f>ROUND(I149*H149,2)</f>
        <v>0</v>
      </c>
      <c r="BL149" s="14" t="s">
        <v>132</v>
      </c>
      <c r="BM149" s="195" t="s">
        <v>173</v>
      </c>
    </row>
    <row r="150" spans="2:51" s="12" customFormat="1" ht="12">
      <c r="B150" s="197"/>
      <c r="C150" s="198"/>
      <c r="D150" s="199" t="s">
        <v>135</v>
      </c>
      <c r="E150" s="200" t="s">
        <v>1</v>
      </c>
      <c r="F150" s="201" t="s">
        <v>174</v>
      </c>
      <c r="G150" s="198"/>
      <c r="H150" s="202">
        <v>7.31</v>
      </c>
      <c r="I150" s="203"/>
      <c r="J150" s="198"/>
      <c r="K150" s="198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135</v>
      </c>
      <c r="AU150" s="208" t="s">
        <v>133</v>
      </c>
      <c r="AV150" s="12" t="s">
        <v>133</v>
      </c>
      <c r="AW150" s="12" t="s">
        <v>31</v>
      </c>
      <c r="AX150" s="12" t="s">
        <v>83</v>
      </c>
      <c r="AY150" s="208" t="s">
        <v>124</v>
      </c>
    </row>
    <row r="151" spans="2:65" s="1" customFormat="1" ht="16.5" customHeight="1">
      <c r="B151" s="31"/>
      <c r="C151" s="184" t="s">
        <v>175</v>
      </c>
      <c r="D151" s="184" t="s">
        <v>127</v>
      </c>
      <c r="E151" s="185" t="s">
        <v>176</v>
      </c>
      <c r="F151" s="186" t="s">
        <v>177</v>
      </c>
      <c r="G151" s="187" t="s">
        <v>130</v>
      </c>
      <c r="H151" s="188">
        <v>156.57</v>
      </c>
      <c r="I151" s="189"/>
      <c r="J151" s="190">
        <f>ROUND(I151*H151,2)</f>
        <v>0</v>
      </c>
      <c r="K151" s="186" t="s">
        <v>131</v>
      </c>
      <c r="L151" s="35"/>
      <c r="M151" s="191" t="s">
        <v>1</v>
      </c>
      <c r="N151" s="192" t="s">
        <v>41</v>
      </c>
      <c r="O151" s="63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AR151" s="195" t="s">
        <v>132</v>
      </c>
      <c r="AT151" s="195" t="s">
        <v>127</v>
      </c>
      <c r="AU151" s="195" t="s">
        <v>133</v>
      </c>
      <c r="AY151" s="14" t="s">
        <v>124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4" t="s">
        <v>133</v>
      </c>
      <c r="BK151" s="196">
        <f>ROUND(I151*H151,2)</f>
        <v>0</v>
      </c>
      <c r="BL151" s="14" t="s">
        <v>132</v>
      </c>
      <c r="BM151" s="195" t="s">
        <v>178</v>
      </c>
    </row>
    <row r="152" spans="2:51" s="12" customFormat="1" ht="12">
      <c r="B152" s="197"/>
      <c r="C152" s="198"/>
      <c r="D152" s="199" t="s">
        <v>135</v>
      </c>
      <c r="E152" s="200" t="s">
        <v>1</v>
      </c>
      <c r="F152" s="201" t="s">
        <v>179</v>
      </c>
      <c r="G152" s="198"/>
      <c r="H152" s="202">
        <v>156.57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135</v>
      </c>
      <c r="AU152" s="208" t="s">
        <v>133</v>
      </c>
      <c r="AV152" s="12" t="s">
        <v>133</v>
      </c>
      <c r="AW152" s="12" t="s">
        <v>31</v>
      </c>
      <c r="AX152" s="12" t="s">
        <v>83</v>
      </c>
      <c r="AY152" s="208" t="s">
        <v>124</v>
      </c>
    </row>
    <row r="153" spans="2:65" s="1" customFormat="1" ht="24" customHeight="1">
      <c r="B153" s="31"/>
      <c r="C153" s="184" t="s">
        <v>180</v>
      </c>
      <c r="D153" s="184" t="s">
        <v>127</v>
      </c>
      <c r="E153" s="185" t="s">
        <v>181</v>
      </c>
      <c r="F153" s="186" t="s">
        <v>182</v>
      </c>
      <c r="G153" s="187" t="s">
        <v>130</v>
      </c>
      <c r="H153" s="188">
        <v>172.227</v>
      </c>
      <c r="I153" s="189"/>
      <c r="J153" s="190">
        <f>ROUND(I153*H153,2)</f>
        <v>0</v>
      </c>
      <c r="K153" s="186" t="s">
        <v>131</v>
      </c>
      <c r="L153" s="35"/>
      <c r="M153" s="191" t="s">
        <v>1</v>
      </c>
      <c r="N153" s="192" t="s">
        <v>41</v>
      </c>
      <c r="O153" s="63"/>
      <c r="P153" s="193">
        <f>O153*H153</f>
        <v>0</v>
      </c>
      <c r="Q153" s="193">
        <v>0</v>
      </c>
      <c r="R153" s="193">
        <f>Q153*H153</f>
        <v>0</v>
      </c>
      <c r="S153" s="193">
        <v>0.035</v>
      </c>
      <c r="T153" s="194">
        <f>S153*H153</f>
        <v>6.027945000000001</v>
      </c>
      <c r="AR153" s="195" t="s">
        <v>132</v>
      </c>
      <c r="AT153" s="195" t="s">
        <v>127</v>
      </c>
      <c r="AU153" s="195" t="s">
        <v>133</v>
      </c>
      <c r="AY153" s="14" t="s">
        <v>124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14" t="s">
        <v>133</v>
      </c>
      <c r="BK153" s="196">
        <f>ROUND(I153*H153,2)</f>
        <v>0</v>
      </c>
      <c r="BL153" s="14" t="s">
        <v>132</v>
      </c>
      <c r="BM153" s="195" t="s">
        <v>183</v>
      </c>
    </row>
    <row r="154" spans="2:51" s="12" customFormat="1" ht="12">
      <c r="B154" s="197"/>
      <c r="C154" s="198"/>
      <c r="D154" s="199" t="s">
        <v>135</v>
      </c>
      <c r="E154" s="200" t="s">
        <v>1</v>
      </c>
      <c r="F154" s="201" t="s">
        <v>184</v>
      </c>
      <c r="G154" s="198"/>
      <c r="H154" s="202">
        <v>172.227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135</v>
      </c>
      <c r="AU154" s="208" t="s">
        <v>133</v>
      </c>
      <c r="AV154" s="12" t="s">
        <v>133</v>
      </c>
      <c r="AW154" s="12" t="s">
        <v>31</v>
      </c>
      <c r="AX154" s="12" t="s">
        <v>83</v>
      </c>
      <c r="AY154" s="208" t="s">
        <v>124</v>
      </c>
    </row>
    <row r="155" spans="2:65" s="1" customFormat="1" ht="36" customHeight="1">
      <c r="B155" s="31"/>
      <c r="C155" s="184" t="s">
        <v>185</v>
      </c>
      <c r="D155" s="184" t="s">
        <v>127</v>
      </c>
      <c r="E155" s="185" t="s">
        <v>186</v>
      </c>
      <c r="F155" s="186" t="s">
        <v>187</v>
      </c>
      <c r="G155" s="187" t="s">
        <v>130</v>
      </c>
      <c r="H155" s="188">
        <v>42.5</v>
      </c>
      <c r="I155" s="189"/>
      <c r="J155" s="190">
        <f>ROUND(I155*H155,2)</f>
        <v>0</v>
      </c>
      <c r="K155" s="186" t="s">
        <v>131</v>
      </c>
      <c r="L155" s="35"/>
      <c r="M155" s="191" t="s">
        <v>1</v>
      </c>
      <c r="N155" s="192" t="s">
        <v>41</v>
      </c>
      <c r="O155" s="63"/>
      <c r="P155" s="193">
        <f>O155*H155</f>
        <v>0</v>
      </c>
      <c r="Q155" s="193">
        <v>0</v>
      </c>
      <c r="R155" s="193">
        <f>Q155*H155</f>
        <v>0</v>
      </c>
      <c r="S155" s="193">
        <v>0.059</v>
      </c>
      <c r="T155" s="194">
        <f>S155*H155</f>
        <v>2.5075</v>
      </c>
      <c r="AR155" s="195" t="s">
        <v>132</v>
      </c>
      <c r="AT155" s="195" t="s">
        <v>127</v>
      </c>
      <c r="AU155" s="195" t="s">
        <v>133</v>
      </c>
      <c r="AY155" s="14" t="s">
        <v>124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4" t="s">
        <v>133</v>
      </c>
      <c r="BK155" s="196">
        <f>ROUND(I155*H155,2)</f>
        <v>0</v>
      </c>
      <c r="BL155" s="14" t="s">
        <v>132</v>
      </c>
      <c r="BM155" s="195" t="s">
        <v>188</v>
      </c>
    </row>
    <row r="156" spans="2:51" s="12" customFormat="1" ht="12">
      <c r="B156" s="197"/>
      <c r="C156" s="198"/>
      <c r="D156" s="199" t="s">
        <v>135</v>
      </c>
      <c r="E156" s="200" t="s">
        <v>1</v>
      </c>
      <c r="F156" s="201" t="s">
        <v>136</v>
      </c>
      <c r="G156" s="198"/>
      <c r="H156" s="202">
        <v>42.5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135</v>
      </c>
      <c r="AU156" s="208" t="s">
        <v>133</v>
      </c>
      <c r="AV156" s="12" t="s">
        <v>133</v>
      </c>
      <c r="AW156" s="12" t="s">
        <v>31</v>
      </c>
      <c r="AX156" s="12" t="s">
        <v>83</v>
      </c>
      <c r="AY156" s="208" t="s">
        <v>124</v>
      </c>
    </row>
    <row r="157" spans="2:65" s="1" customFormat="1" ht="24" customHeight="1">
      <c r="B157" s="31"/>
      <c r="C157" s="184" t="s">
        <v>189</v>
      </c>
      <c r="D157" s="184" t="s">
        <v>127</v>
      </c>
      <c r="E157" s="185" t="s">
        <v>190</v>
      </c>
      <c r="F157" s="186" t="s">
        <v>191</v>
      </c>
      <c r="G157" s="187" t="s">
        <v>130</v>
      </c>
      <c r="H157" s="188">
        <v>42.5</v>
      </c>
      <c r="I157" s="189"/>
      <c r="J157" s="190">
        <f>ROUND(I157*H157,2)</f>
        <v>0</v>
      </c>
      <c r="K157" s="186" t="s">
        <v>131</v>
      </c>
      <c r="L157" s="35"/>
      <c r="M157" s="191" t="s">
        <v>1</v>
      </c>
      <c r="N157" s="192" t="s">
        <v>41</v>
      </c>
      <c r="O157" s="63"/>
      <c r="P157" s="193">
        <f>O157*H157</f>
        <v>0</v>
      </c>
      <c r="Q157" s="193">
        <v>0</v>
      </c>
      <c r="R157" s="193">
        <f>Q157*H157</f>
        <v>0</v>
      </c>
      <c r="S157" s="193">
        <v>0.00478</v>
      </c>
      <c r="T157" s="194">
        <f>S157*H157</f>
        <v>0.20315000000000003</v>
      </c>
      <c r="AR157" s="195" t="s">
        <v>132</v>
      </c>
      <c r="AT157" s="195" t="s">
        <v>127</v>
      </c>
      <c r="AU157" s="195" t="s">
        <v>133</v>
      </c>
      <c r="AY157" s="14" t="s">
        <v>124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4" t="s">
        <v>133</v>
      </c>
      <c r="BK157" s="196">
        <f>ROUND(I157*H157,2)</f>
        <v>0</v>
      </c>
      <c r="BL157" s="14" t="s">
        <v>132</v>
      </c>
      <c r="BM157" s="195" t="s">
        <v>192</v>
      </c>
    </row>
    <row r="158" spans="2:51" s="12" customFormat="1" ht="12">
      <c r="B158" s="197"/>
      <c r="C158" s="198"/>
      <c r="D158" s="199" t="s">
        <v>135</v>
      </c>
      <c r="E158" s="200" t="s">
        <v>1</v>
      </c>
      <c r="F158" s="201" t="s">
        <v>136</v>
      </c>
      <c r="G158" s="198"/>
      <c r="H158" s="202">
        <v>42.5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135</v>
      </c>
      <c r="AU158" s="208" t="s">
        <v>133</v>
      </c>
      <c r="AV158" s="12" t="s">
        <v>133</v>
      </c>
      <c r="AW158" s="12" t="s">
        <v>31</v>
      </c>
      <c r="AX158" s="12" t="s">
        <v>83</v>
      </c>
      <c r="AY158" s="208" t="s">
        <v>124</v>
      </c>
    </row>
    <row r="159" spans="2:65" s="1" customFormat="1" ht="24" customHeight="1">
      <c r="B159" s="31"/>
      <c r="C159" s="184" t="s">
        <v>193</v>
      </c>
      <c r="D159" s="184" t="s">
        <v>127</v>
      </c>
      <c r="E159" s="185" t="s">
        <v>194</v>
      </c>
      <c r="F159" s="186" t="s">
        <v>195</v>
      </c>
      <c r="G159" s="187" t="s">
        <v>130</v>
      </c>
      <c r="H159" s="188">
        <v>25</v>
      </c>
      <c r="I159" s="189"/>
      <c r="J159" s="190">
        <f>ROUND(I159*H159,2)</f>
        <v>0</v>
      </c>
      <c r="K159" s="186" t="s">
        <v>131</v>
      </c>
      <c r="L159" s="35"/>
      <c r="M159" s="191" t="s">
        <v>1</v>
      </c>
      <c r="N159" s="192" t="s">
        <v>41</v>
      </c>
      <c r="O159" s="63"/>
      <c r="P159" s="193">
        <f>O159*H159</f>
        <v>0</v>
      </c>
      <c r="Q159" s="193">
        <v>0</v>
      </c>
      <c r="R159" s="193">
        <f>Q159*H159</f>
        <v>0</v>
      </c>
      <c r="S159" s="193">
        <v>0.05</v>
      </c>
      <c r="T159" s="194">
        <f>S159*H159</f>
        <v>1.25</v>
      </c>
      <c r="AR159" s="195" t="s">
        <v>132</v>
      </c>
      <c r="AT159" s="195" t="s">
        <v>127</v>
      </c>
      <c r="AU159" s="195" t="s">
        <v>133</v>
      </c>
      <c r="AY159" s="14" t="s">
        <v>124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4" t="s">
        <v>133</v>
      </c>
      <c r="BK159" s="196">
        <f>ROUND(I159*H159,2)</f>
        <v>0</v>
      </c>
      <c r="BL159" s="14" t="s">
        <v>132</v>
      </c>
      <c r="BM159" s="195" t="s">
        <v>196</v>
      </c>
    </row>
    <row r="160" spans="2:65" s="1" customFormat="1" ht="24" customHeight="1">
      <c r="B160" s="31"/>
      <c r="C160" s="184" t="s">
        <v>8</v>
      </c>
      <c r="D160" s="184" t="s">
        <v>127</v>
      </c>
      <c r="E160" s="185" t="s">
        <v>197</v>
      </c>
      <c r="F160" s="186" t="s">
        <v>198</v>
      </c>
      <c r="G160" s="187" t="s">
        <v>130</v>
      </c>
      <c r="H160" s="188">
        <v>25</v>
      </c>
      <c r="I160" s="189"/>
      <c r="J160" s="190">
        <f>ROUND(I160*H160,2)</f>
        <v>0</v>
      </c>
      <c r="K160" s="186" t="s">
        <v>131</v>
      </c>
      <c r="L160" s="35"/>
      <c r="M160" s="191" t="s">
        <v>1</v>
      </c>
      <c r="N160" s="192" t="s">
        <v>41</v>
      </c>
      <c r="O160" s="63"/>
      <c r="P160" s="193">
        <f>O160*H160</f>
        <v>0</v>
      </c>
      <c r="Q160" s="193">
        <v>0</v>
      </c>
      <c r="R160" s="193">
        <f>Q160*H160</f>
        <v>0</v>
      </c>
      <c r="S160" s="193">
        <v>0.022</v>
      </c>
      <c r="T160" s="194">
        <f>S160*H160</f>
        <v>0.5499999999999999</v>
      </c>
      <c r="AR160" s="195" t="s">
        <v>199</v>
      </c>
      <c r="AT160" s="195" t="s">
        <v>127</v>
      </c>
      <c r="AU160" s="195" t="s">
        <v>133</v>
      </c>
      <c r="AY160" s="14" t="s">
        <v>124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4" t="s">
        <v>133</v>
      </c>
      <c r="BK160" s="196">
        <f>ROUND(I160*H160,2)</f>
        <v>0</v>
      </c>
      <c r="BL160" s="14" t="s">
        <v>199</v>
      </c>
      <c r="BM160" s="195" t="s">
        <v>200</v>
      </c>
    </row>
    <row r="161" spans="2:65" s="1" customFormat="1" ht="24" customHeight="1">
      <c r="B161" s="31"/>
      <c r="C161" s="184" t="s">
        <v>199</v>
      </c>
      <c r="D161" s="184" t="s">
        <v>127</v>
      </c>
      <c r="E161" s="185" t="s">
        <v>201</v>
      </c>
      <c r="F161" s="186" t="s">
        <v>202</v>
      </c>
      <c r="G161" s="187" t="s">
        <v>144</v>
      </c>
      <c r="H161" s="188">
        <v>8.5</v>
      </c>
      <c r="I161" s="189"/>
      <c r="J161" s="190">
        <f>ROUND(I161*H161,2)</f>
        <v>0</v>
      </c>
      <c r="K161" s="186" t="s">
        <v>131</v>
      </c>
      <c r="L161" s="35"/>
      <c r="M161" s="191" t="s">
        <v>1</v>
      </c>
      <c r="N161" s="192" t="s">
        <v>41</v>
      </c>
      <c r="O161" s="63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AR161" s="195" t="s">
        <v>132</v>
      </c>
      <c r="AT161" s="195" t="s">
        <v>127</v>
      </c>
      <c r="AU161" s="195" t="s">
        <v>133</v>
      </c>
      <c r="AY161" s="14" t="s">
        <v>124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4" t="s">
        <v>133</v>
      </c>
      <c r="BK161" s="196">
        <f>ROUND(I161*H161,2)</f>
        <v>0</v>
      </c>
      <c r="BL161" s="14" t="s">
        <v>132</v>
      </c>
      <c r="BM161" s="195" t="s">
        <v>203</v>
      </c>
    </row>
    <row r="162" spans="2:51" s="12" customFormat="1" ht="12">
      <c r="B162" s="197"/>
      <c r="C162" s="198"/>
      <c r="D162" s="199" t="s">
        <v>135</v>
      </c>
      <c r="E162" s="200" t="s">
        <v>1</v>
      </c>
      <c r="F162" s="201" t="s">
        <v>204</v>
      </c>
      <c r="G162" s="198"/>
      <c r="H162" s="202">
        <v>8.5</v>
      </c>
      <c r="I162" s="203"/>
      <c r="J162" s="198"/>
      <c r="K162" s="198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135</v>
      </c>
      <c r="AU162" s="208" t="s">
        <v>133</v>
      </c>
      <c r="AV162" s="12" t="s">
        <v>133</v>
      </c>
      <c r="AW162" s="12" t="s">
        <v>31</v>
      </c>
      <c r="AX162" s="12" t="s">
        <v>83</v>
      </c>
      <c r="AY162" s="208" t="s">
        <v>124</v>
      </c>
    </row>
    <row r="163" spans="2:65" s="1" customFormat="1" ht="24" customHeight="1">
      <c r="B163" s="31"/>
      <c r="C163" s="184" t="s">
        <v>205</v>
      </c>
      <c r="D163" s="184" t="s">
        <v>127</v>
      </c>
      <c r="E163" s="185" t="s">
        <v>206</v>
      </c>
      <c r="F163" s="186" t="s">
        <v>207</v>
      </c>
      <c r="G163" s="187" t="s">
        <v>130</v>
      </c>
      <c r="H163" s="188">
        <v>25</v>
      </c>
      <c r="I163" s="189"/>
      <c r="J163" s="190">
        <f>ROUND(I163*H163,2)</f>
        <v>0</v>
      </c>
      <c r="K163" s="186" t="s">
        <v>131</v>
      </c>
      <c r="L163" s="35"/>
      <c r="M163" s="191" t="s">
        <v>1</v>
      </c>
      <c r="N163" s="192" t="s">
        <v>41</v>
      </c>
      <c r="O163" s="63"/>
      <c r="P163" s="193">
        <f>O163*H163</f>
        <v>0</v>
      </c>
      <c r="Q163" s="193">
        <v>0.00158</v>
      </c>
      <c r="R163" s="193">
        <f>Q163*H163</f>
        <v>0.0395</v>
      </c>
      <c r="S163" s="193">
        <v>0</v>
      </c>
      <c r="T163" s="194">
        <f>S163*H163</f>
        <v>0</v>
      </c>
      <c r="AR163" s="195" t="s">
        <v>132</v>
      </c>
      <c r="AT163" s="195" t="s">
        <v>127</v>
      </c>
      <c r="AU163" s="195" t="s">
        <v>133</v>
      </c>
      <c r="AY163" s="14" t="s">
        <v>124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4" t="s">
        <v>133</v>
      </c>
      <c r="BK163" s="196">
        <f>ROUND(I163*H163,2)</f>
        <v>0</v>
      </c>
      <c r="BL163" s="14" t="s">
        <v>132</v>
      </c>
      <c r="BM163" s="195" t="s">
        <v>208</v>
      </c>
    </row>
    <row r="164" spans="2:63" s="11" customFormat="1" ht="22.9" customHeight="1">
      <c r="B164" s="168"/>
      <c r="C164" s="169"/>
      <c r="D164" s="170" t="s">
        <v>74</v>
      </c>
      <c r="E164" s="182" t="s">
        <v>209</v>
      </c>
      <c r="F164" s="182" t="s">
        <v>210</v>
      </c>
      <c r="G164" s="169"/>
      <c r="H164" s="169"/>
      <c r="I164" s="172"/>
      <c r="J164" s="183">
        <f>BK164</f>
        <v>0</v>
      </c>
      <c r="K164" s="169"/>
      <c r="L164" s="174"/>
      <c r="M164" s="175"/>
      <c r="N164" s="176"/>
      <c r="O164" s="176"/>
      <c r="P164" s="177">
        <f>SUM(P165:P170)</f>
        <v>0</v>
      </c>
      <c r="Q164" s="176"/>
      <c r="R164" s="177">
        <f>SUM(R165:R170)</f>
        <v>0.000495</v>
      </c>
      <c r="S164" s="176"/>
      <c r="T164" s="178">
        <f>SUM(T165:T170)</f>
        <v>0</v>
      </c>
      <c r="AR164" s="179" t="s">
        <v>83</v>
      </c>
      <c r="AT164" s="180" t="s">
        <v>74</v>
      </c>
      <c r="AU164" s="180" t="s">
        <v>83</v>
      </c>
      <c r="AY164" s="179" t="s">
        <v>124</v>
      </c>
      <c r="BK164" s="181">
        <f>SUM(BK165:BK170)</f>
        <v>0</v>
      </c>
    </row>
    <row r="165" spans="2:65" s="1" customFormat="1" ht="24" customHeight="1">
      <c r="B165" s="31"/>
      <c r="C165" s="184" t="s">
        <v>211</v>
      </c>
      <c r="D165" s="184" t="s">
        <v>127</v>
      </c>
      <c r="E165" s="185" t="s">
        <v>212</v>
      </c>
      <c r="F165" s="186" t="s">
        <v>213</v>
      </c>
      <c r="G165" s="187" t="s">
        <v>214</v>
      </c>
      <c r="H165" s="188">
        <v>28.764</v>
      </c>
      <c r="I165" s="189"/>
      <c r="J165" s="190">
        <f>ROUND(I165*H165,2)</f>
        <v>0</v>
      </c>
      <c r="K165" s="186" t="s">
        <v>131</v>
      </c>
      <c r="L165" s="35"/>
      <c r="M165" s="191" t="s">
        <v>1</v>
      </c>
      <c r="N165" s="192" t="s">
        <v>41</v>
      </c>
      <c r="O165" s="63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AR165" s="195" t="s">
        <v>132</v>
      </c>
      <c r="AT165" s="195" t="s">
        <v>127</v>
      </c>
      <c r="AU165" s="195" t="s">
        <v>133</v>
      </c>
      <c r="AY165" s="14" t="s">
        <v>124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4" t="s">
        <v>133</v>
      </c>
      <c r="BK165" s="196">
        <f>ROUND(I165*H165,2)</f>
        <v>0</v>
      </c>
      <c r="BL165" s="14" t="s">
        <v>132</v>
      </c>
      <c r="BM165" s="195" t="s">
        <v>215</v>
      </c>
    </row>
    <row r="166" spans="2:65" s="1" customFormat="1" ht="24" customHeight="1">
      <c r="B166" s="31"/>
      <c r="C166" s="184" t="s">
        <v>216</v>
      </c>
      <c r="D166" s="184" t="s">
        <v>127</v>
      </c>
      <c r="E166" s="185" t="s">
        <v>217</v>
      </c>
      <c r="F166" s="186" t="s">
        <v>218</v>
      </c>
      <c r="G166" s="187" t="s">
        <v>214</v>
      </c>
      <c r="H166" s="188">
        <v>28.764</v>
      </c>
      <c r="I166" s="189"/>
      <c r="J166" s="190">
        <f>ROUND(I166*H166,2)</f>
        <v>0</v>
      </c>
      <c r="K166" s="186" t="s">
        <v>131</v>
      </c>
      <c r="L166" s="35"/>
      <c r="M166" s="191" t="s">
        <v>1</v>
      </c>
      <c r="N166" s="192" t="s">
        <v>41</v>
      </c>
      <c r="O166" s="63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AR166" s="195" t="s">
        <v>132</v>
      </c>
      <c r="AT166" s="195" t="s">
        <v>127</v>
      </c>
      <c r="AU166" s="195" t="s">
        <v>133</v>
      </c>
      <c r="AY166" s="14" t="s">
        <v>124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4" t="s">
        <v>133</v>
      </c>
      <c r="BK166" s="196">
        <f>ROUND(I166*H166,2)</f>
        <v>0</v>
      </c>
      <c r="BL166" s="14" t="s">
        <v>132</v>
      </c>
      <c r="BM166" s="195" t="s">
        <v>219</v>
      </c>
    </row>
    <row r="167" spans="2:65" s="1" customFormat="1" ht="24" customHeight="1">
      <c r="B167" s="31"/>
      <c r="C167" s="184" t="s">
        <v>220</v>
      </c>
      <c r="D167" s="184" t="s">
        <v>127</v>
      </c>
      <c r="E167" s="185" t="s">
        <v>221</v>
      </c>
      <c r="F167" s="186" t="s">
        <v>222</v>
      </c>
      <c r="G167" s="187" t="s">
        <v>214</v>
      </c>
      <c r="H167" s="188">
        <v>240.678</v>
      </c>
      <c r="I167" s="189"/>
      <c r="J167" s="190">
        <f>ROUND(I167*H167,2)</f>
        <v>0</v>
      </c>
      <c r="K167" s="186" t="s">
        <v>131</v>
      </c>
      <c r="L167" s="35"/>
      <c r="M167" s="191" t="s">
        <v>1</v>
      </c>
      <c r="N167" s="192" t="s">
        <v>41</v>
      </c>
      <c r="O167" s="63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AR167" s="195" t="s">
        <v>132</v>
      </c>
      <c r="AT167" s="195" t="s">
        <v>127</v>
      </c>
      <c r="AU167" s="195" t="s">
        <v>133</v>
      </c>
      <c r="AY167" s="14" t="s">
        <v>124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4" t="s">
        <v>133</v>
      </c>
      <c r="BK167" s="196">
        <f>ROUND(I167*H167,2)</f>
        <v>0</v>
      </c>
      <c r="BL167" s="14" t="s">
        <v>132</v>
      </c>
      <c r="BM167" s="195" t="s">
        <v>223</v>
      </c>
    </row>
    <row r="168" spans="2:51" s="12" customFormat="1" ht="12">
      <c r="B168" s="197"/>
      <c r="C168" s="198"/>
      <c r="D168" s="199" t="s">
        <v>135</v>
      </c>
      <c r="E168" s="200" t="s">
        <v>1</v>
      </c>
      <c r="F168" s="201" t="s">
        <v>224</v>
      </c>
      <c r="G168" s="198"/>
      <c r="H168" s="202">
        <v>240.678</v>
      </c>
      <c r="I168" s="203"/>
      <c r="J168" s="198"/>
      <c r="K168" s="198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135</v>
      </c>
      <c r="AU168" s="208" t="s">
        <v>133</v>
      </c>
      <c r="AV168" s="12" t="s">
        <v>133</v>
      </c>
      <c r="AW168" s="12" t="s">
        <v>31</v>
      </c>
      <c r="AX168" s="12" t="s">
        <v>83</v>
      </c>
      <c r="AY168" s="208" t="s">
        <v>124</v>
      </c>
    </row>
    <row r="169" spans="2:65" s="1" customFormat="1" ht="36" customHeight="1">
      <c r="B169" s="31"/>
      <c r="C169" s="184" t="s">
        <v>7</v>
      </c>
      <c r="D169" s="184" t="s">
        <v>127</v>
      </c>
      <c r="E169" s="185" t="s">
        <v>225</v>
      </c>
      <c r="F169" s="186" t="s">
        <v>226</v>
      </c>
      <c r="G169" s="187" t="s">
        <v>130</v>
      </c>
      <c r="H169" s="188">
        <v>0.5</v>
      </c>
      <c r="I169" s="189"/>
      <c r="J169" s="190">
        <f>ROUND(I169*H169,2)</f>
        <v>0</v>
      </c>
      <c r="K169" s="186" t="s">
        <v>131</v>
      </c>
      <c r="L169" s="35"/>
      <c r="M169" s="191" t="s">
        <v>1</v>
      </c>
      <c r="N169" s="192" t="s">
        <v>41</v>
      </c>
      <c r="O169" s="63"/>
      <c r="P169" s="193">
        <f>O169*H169</f>
        <v>0</v>
      </c>
      <c r="Q169" s="193">
        <v>0.00099</v>
      </c>
      <c r="R169" s="193">
        <f>Q169*H169</f>
        <v>0.000495</v>
      </c>
      <c r="S169" s="193">
        <v>0</v>
      </c>
      <c r="T169" s="194">
        <f>S169*H169</f>
        <v>0</v>
      </c>
      <c r="AR169" s="195" t="s">
        <v>132</v>
      </c>
      <c r="AT169" s="195" t="s">
        <v>127</v>
      </c>
      <c r="AU169" s="195" t="s">
        <v>133</v>
      </c>
      <c r="AY169" s="14" t="s">
        <v>124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4" t="s">
        <v>133</v>
      </c>
      <c r="BK169" s="196">
        <f>ROUND(I169*H169,2)</f>
        <v>0</v>
      </c>
      <c r="BL169" s="14" t="s">
        <v>132</v>
      </c>
      <c r="BM169" s="195" t="s">
        <v>227</v>
      </c>
    </row>
    <row r="170" spans="2:51" s="12" customFormat="1" ht="12">
      <c r="B170" s="197"/>
      <c r="C170" s="198"/>
      <c r="D170" s="199" t="s">
        <v>135</v>
      </c>
      <c r="E170" s="200" t="s">
        <v>1</v>
      </c>
      <c r="F170" s="201" t="s">
        <v>228</v>
      </c>
      <c r="G170" s="198"/>
      <c r="H170" s="202">
        <v>0.5</v>
      </c>
      <c r="I170" s="203"/>
      <c r="J170" s="198"/>
      <c r="K170" s="198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135</v>
      </c>
      <c r="AU170" s="208" t="s">
        <v>133</v>
      </c>
      <c r="AV170" s="12" t="s">
        <v>133</v>
      </c>
      <c r="AW170" s="12" t="s">
        <v>31</v>
      </c>
      <c r="AX170" s="12" t="s">
        <v>83</v>
      </c>
      <c r="AY170" s="208" t="s">
        <v>124</v>
      </c>
    </row>
    <row r="171" spans="2:63" s="11" customFormat="1" ht="22.9" customHeight="1">
      <c r="B171" s="168"/>
      <c r="C171" s="169"/>
      <c r="D171" s="170" t="s">
        <v>74</v>
      </c>
      <c r="E171" s="182" t="s">
        <v>229</v>
      </c>
      <c r="F171" s="182" t="s">
        <v>230</v>
      </c>
      <c r="G171" s="169"/>
      <c r="H171" s="169"/>
      <c r="I171" s="172"/>
      <c r="J171" s="183">
        <f>BK171</f>
        <v>0</v>
      </c>
      <c r="K171" s="169"/>
      <c r="L171" s="174"/>
      <c r="M171" s="175"/>
      <c r="N171" s="176"/>
      <c r="O171" s="176"/>
      <c r="P171" s="177">
        <f>P172</f>
        <v>0</v>
      </c>
      <c r="Q171" s="176"/>
      <c r="R171" s="177">
        <f>R172</f>
        <v>0</v>
      </c>
      <c r="S171" s="176"/>
      <c r="T171" s="178">
        <f>T172</f>
        <v>0</v>
      </c>
      <c r="AR171" s="179" t="s">
        <v>83</v>
      </c>
      <c r="AT171" s="180" t="s">
        <v>74</v>
      </c>
      <c r="AU171" s="180" t="s">
        <v>83</v>
      </c>
      <c r="AY171" s="179" t="s">
        <v>124</v>
      </c>
      <c r="BK171" s="181">
        <f>BK172</f>
        <v>0</v>
      </c>
    </row>
    <row r="172" spans="2:65" s="1" customFormat="1" ht="16.5" customHeight="1">
      <c r="B172" s="31"/>
      <c r="C172" s="184" t="s">
        <v>231</v>
      </c>
      <c r="D172" s="184" t="s">
        <v>127</v>
      </c>
      <c r="E172" s="185" t="s">
        <v>232</v>
      </c>
      <c r="F172" s="186" t="s">
        <v>233</v>
      </c>
      <c r="G172" s="187" t="s">
        <v>214</v>
      </c>
      <c r="H172" s="188">
        <v>18.663</v>
      </c>
      <c r="I172" s="189"/>
      <c r="J172" s="190">
        <f>ROUND(I172*H172,2)</f>
        <v>0</v>
      </c>
      <c r="K172" s="186" t="s">
        <v>131</v>
      </c>
      <c r="L172" s="35"/>
      <c r="M172" s="191" t="s">
        <v>1</v>
      </c>
      <c r="N172" s="192" t="s">
        <v>41</v>
      </c>
      <c r="O172" s="63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AR172" s="195" t="s">
        <v>132</v>
      </c>
      <c r="AT172" s="195" t="s">
        <v>127</v>
      </c>
      <c r="AU172" s="195" t="s">
        <v>133</v>
      </c>
      <c r="AY172" s="14" t="s">
        <v>124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4" t="s">
        <v>133</v>
      </c>
      <c r="BK172" s="196">
        <f>ROUND(I172*H172,2)</f>
        <v>0</v>
      </c>
      <c r="BL172" s="14" t="s">
        <v>132</v>
      </c>
      <c r="BM172" s="195" t="s">
        <v>234</v>
      </c>
    </row>
    <row r="173" spans="2:63" s="11" customFormat="1" ht="25.9" customHeight="1">
      <c r="B173" s="168"/>
      <c r="C173" s="169"/>
      <c r="D173" s="170" t="s">
        <v>74</v>
      </c>
      <c r="E173" s="171" t="s">
        <v>235</v>
      </c>
      <c r="F173" s="171" t="s">
        <v>236</v>
      </c>
      <c r="G173" s="169"/>
      <c r="H173" s="169"/>
      <c r="I173" s="172"/>
      <c r="J173" s="173">
        <f>BK173</f>
        <v>0</v>
      </c>
      <c r="K173" s="169"/>
      <c r="L173" s="174"/>
      <c r="M173" s="175"/>
      <c r="N173" s="176"/>
      <c r="O173" s="176"/>
      <c r="P173" s="177">
        <f>P174+P214+P217+P223+P226+P234</f>
        <v>0</v>
      </c>
      <c r="Q173" s="176"/>
      <c r="R173" s="177">
        <f>R174+R214+R217+R223+R226+R234</f>
        <v>4.8758821999999995</v>
      </c>
      <c r="S173" s="176"/>
      <c r="T173" s="178">
        <f>T174+T214+T217+T223+T226+T234</f>
        <v>2.14304094</v>
      </c>
      <c r="AR173" s="179" t="s">
        <v>133</v>
      </c>
      <c r="AT173" s="180" t="s">
        <v>74</v>
      </c>
      <c r="AU173" s="180" t="s">
        <v>75</v>
      </c>
      <c r="AY173" s="179" t="s">
        <v>124</v>
      </c>
      <c r="BK173" s="181">
        <f>BK174+BK214+BK217+BK223+BK226+BK234</f>
        <v>0</v>
      </c>
    </row>
    <row r="174" spans="2:63" s="11" customFormat="1" ht="22.9" customHeight="1">
      <c r="B174" s="168"/>
      <c r="C174" s="169"/>
      <c r="D174" s="170" t="s">
        <v>74</v>
      </c>
      <c r="E174" s="182" t="s">
        <v>237</v>
      </c>
      <c r="F174" s="182" t="s">
        <v>238</v>
      </c>
      <c r="G174" s="169"/>
      <c r="H174" s="169"/>
      <c r="I174" s="172"/>
      <c r="J174" s="183">
        <f>BK174</f>
        <v>0</v>
      </c>
      <c r="K174" s="169"/>
      <c r="L174" s="174"/>
      <c r="M174" s="175"/>
      <c r="N174" s="176"/>
      <c r="O174" s="176"/>
      <c r="P174" s="177">
        <f>SUM(P175:P213)</f>
        <v>0</v>
      </c>
      <c r="Q174" s="176"/>
      <c r="R174" s="177">
        <f>SUM(R175:R213)</f>
        <v>0</v>
      </c>
      <c r="S174" s="176"/>
      <c r="T174" s="178">
        <f>SUM(T175:T213)</f>
        <v>0</v>
      </c>
      <c r="AR174" s="179" t="s">
        <v>133</v>
      </c>
      <c r="AT174" s="180" t="s">
        <v>74</v>
      </c>
      <c r="AU174" s="180" t="s">
        <v>83</v>
      </c>
      <c r="AY174" s="179" t="s">
        <v>124</v>
      </c>
      <c r="BK174" s="181">
        <f>SUM(BK175:BK213)</f>
        <v>0</v>
      </c>
    </row>
    <row r="175" spans="2:65" s="1" customFormat="1" ht="16.5" customHeight="1">
      <c r="B175" s="31"/>
      <c r="C175" s="184" t="s">
        <v>239</v>
      </c>
      <c r="D175" s="184" t="s">
        <v>127</v>
      </c>
      <c r="E175" s="185" t="s">
        <v>240</v>
      </c>
      <c r="F175" s="186" t="s">
        <v>241</v>
      </c>
      <c r="G175" s="187" t="s">
        <v>130</v>
      </c>
      <c r="H175" s="188">
        <v>198.9</v>
      </c>
      <c r="I175" s="189"/>
      <c r="J175" s="190">
        <f>ROUND(I175*H175,2)</f>
        <v>0</v>
      </c>
      <c r="K175" s="186" t="s">
        <v>1</v>
      </c>
      <c r="L175" s="35"/>
      <c r="M175" s="191" t="s">
        <v>1</v>
      </c>
      <c r="N175" s="192" t="s">
        <v>41</v>
      </c>
      <c r="O175" s="63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AR175" s="195" t="s">
        <v>199</v>
      </c>
      <c r="AT175" s="195" t="s">
        <v>127</v>
      </c>
      <c r="AU175" s="195" t="s">
        <v>133</v>
      </c>
      <c r="AY175" s="14" t="s">
        <v>124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4" t="s">
        <v>133</v>
      </c>
      <c r="BK175" s="196">
        <f>ROUND(I175*H175,2)</f>
        <v>0</v>
      </c>
      <c r="BL175" s="14" t="s">
        <v>199</v>
      </c>
      <c r="BM175" s="195" t="s">
        <v>242</v>
      </c>
    </row>
    <row r="176" spans="2:51" s="12" customFormat="1" ht="12">
      <c r="B176" s="197"/>
      <c r="C176" s="198"/>
      <c r="D176" s="199" t="s">
        <v>135</v>
      </c>
      <c r="E176" s="200" t="s">
        <v>1</v>
      </c>
      <c r="F176" s="201" t="s">
        <v>243</v>
      </c>
      <c r="G176" s="198"/>
      <c r="H176" s="202">
        <v>198.9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135</v>
      </c>
      <c r="AU176" s="208" t="s">
        <v>133</v>
      </c>
      <c r="AV176" s="12" t="s">
        <v>133</v>
      </c>
      <c r="AW176" s="12" t="s">
        <v>31</v>
      </c>
      <c r="AX176" s="12" t="s">
        <v>83</v>
      </c>
      <c r="AY176" s="208" t="s">
        <v>124</v>
      </c>
    </row>
    <row r="177" spans="2:65" s="1" customFormat="1" ht="16.5" customHeight="1">
      <c r="B177" s="31"/>
      <c r="C177" s="184" t="s">
        <v>244</v>
      </c>
      <c r="D177" s="184" t="s">
        <v>127</v>
      </c>
      <c r="E177" s="185" t="s">
        <v>245</v>
      </c>
      <c r="F177" s="186" t="s">
        <v>246</v>
      </c>
      <c r="G177" s="187" t="s">
        <v>247</v>
      </c>
      <c r="H177" s="188">
        <v>183.6</v>
      </c>
      <c r="I177" s="189"/>
      <c r="J177" s="190">
        <f>ROUND(I177*H177,2)</f>
        <v>0</v>
      </c>
      <c r="K177" s="186" t="s">
        <v>1</v>
      </c>
      <c r="L177" s="35"/>
      <c r="M177" s="191" t="s">
        <v>1</v>
      </c>
      <c r="N177" s="192" t="s">
        <v>41</v>
      </c>
      <c r="O177" s="63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AR177" s="195" t="s">
        <v>199</v>
      </c>
      <c r="AT177" s="195" t="s">
        <v>127</v>
      </c>
      <c r="AU177" s="195" t="s">
        <v>133</v>
      </c>
      <c r="AY177" s="14" t="s">
        <v>124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4" t="s">
        <v>133</v>
      </c>
      <c r="BK177" s="196">
        <f>ROUND(I177*H177,2)</f>
        <v>0</v>
      </c>
      <c r="BL177" s="14" t="s">
        <v>199</v>
      </c>
      <c r="BM177" s="195" t="s">
        <v>248</v>
      </c>
    </row>
    <row r="178" spans="2:51" s="12" customFormat="1" ht="12">
      <c r="B178" s="197"/>
      <c r="C178" s="198"/>
      <c r="D178" s="199" t="s">
        <v>135</v>
      </c>
      <c r="E178" s="200" t="s">
        <v>1</v>
      </c>
      <c r="F178" s="201" t="s">
        <v>249</v>
      </c>
      <c r="G178" s="198"/>
      <c r="H178" s="202">
        <v>183.6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135</v>
      </c>
      <c r="AU178" s="208" t="s">
        <v>133</v>
      </c>
      <c r="AV178" s="12" t="s">
        <v>133</v>
      </c>
      <c r="AW178" s="12" t="s">
        <v>31</v>
      </c>
      <c r="AX178" s="12" t="s">
        <v>83</v>
      </c>
      <c r="AY178" s="208" t="s">
        <v>124</v>
      </c>
    </row>
    <row r="179" spans="2:65" s="1" customFormat="1" ht="16.5" customHeight="1">
      <c r="B179" s="31"/>
      <c r="C179" s="184" t="s">
        <v>250</v>
      </c>
      <c r="D179" s="184" t="s">
        <v>127</v>
      </c>
      <c r="E179" s="185" t="s">
        <v>251</v>
      </c>
      <c r="F179" s="186" t="s">
        <v>252</v>
      </c>
      <c r="G179" s="187" t="s">
        <v>253</v>
      </c>
      <c r="H179" s="188">
        <v>68</v>
      </c>
      <c r="I179" s="189"/>
      <c r="J179" s="190">
        <f>ROUND(I179*H179,2)</f>
        <v>0</v>
      </c>
      <c r="K179" s="186" t="s">
        <v>1</v>
      </c>
      <c r="L179" s="35"/>
      <c r="M179" s="191" t="s">
        <v>1</v>
      </c>
      <c r="N179" s="192" t="s">
        <v>41</v>
      </c>
      <c r="O179" s="63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AR179" s="195" t="s">
        <v>199</v>
      </c>
      <c r="AT179" s="195" t="s">
        <v>127</v>
      </c>
      <c r="AU179" s="195" t="s">
        <v>133</v>
      </c>
      <c r="AY179" s="14" t="s">
        <v>124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4" t="s">
        <v>133</v>
      </c>
      <c r="BK179" s="196">
        <f>ROUND(I179*H179,2)</f>
        <v>0</v>
      </c>
      <c r="BL179" s="14" t="s">
        <v>199</v>
      </c>
      <c r="BM179" s="195" t="s">
        <v>254</v>
      </c>
    </row>
    <row r="180" spans="2:51" s="12" customFormat="1" ht="12">
      <c r="B180" s="197"/>
      <c r="C180" s="198"/>
      <c r="D180" s="199" t="s">
        <v>135</v>
      </c>
      <c r="E180" s="200" t="s">
        <v>1</v>
      </c>
      <c r="F180" s="201" t="s">
        <v>255</v>
      </c>
      <c r="G180" s="198"/>
      <c r="H180" s="202">
        <v>68</v>
      </c>
      <c r="I180" s="203"/>
      <c r="J180" s="198"/>
      <c r="K180" s="198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135</v>
      </c>
      <c r="AU180" s="208" t="s">
        <v>133</v>
      </c>
      <c r="AV180" s="12" t="s">
        <v>133</v>
      </c>
      <c r="AW180" s="12" t="s">
        <v>31</v>
      </c>
      <c r="AX180" s="12" t="s">
        <v>83</v>
      </c>
      <c r="AY180" s="208" t="s">
        <v>124</v>
      </c>
    </row>
    <row r="181" spans="2:65" s="1" customFormat="1" ht="16.5" customHeight="1">
      <c r="B181" s="31"/>
      <c r="C181" s="184" t="s">
        <v>256</v>
      </c>
      <c r="D181" s="184" t="s">
        <v>127</v>
      </c>
      <c r="E181" s="185" t="s">
        <v>257</v>
      </c>
      <c r="F181" s="186" t="s">
        <v>258</v>
      </c>
      <c r="G181" s="187" t="s">
        <v>247</v>
      </c>
      <c r="H181" s="188">
        <v>59.5</v>
      </c>
      <c r="I181" s="189"/>
      <c r="J181" s="190">
        <f>ROUND(I181*H181,2)</f>
        <v>0</v>
      </c>
      <c r="K181" s="186" t="s">
        <v>1</v>
      </c>
      <c r="L181" s="35"/>
      <c r="M181" s="191" t="s">
        <v>1</v>
      </c>
      <c r="N181" s="192" t="s">
        <v>41</v>
      </c>
      <c r="O181" s="63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AR181" s="195" t="s">
        <v>199</v>
      </c>
      <c r="AT181" s="195" t="s">
        <v>127</v>
      </c>
      <c r="AU181" s="195" t="s">
        <v>133</v>
      </c>
      <c r="AY181" s="14" t="s">
        <v>124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4" t="s">
        <v>133</v>
      </c>
      <c r="BK181" s="196">
        <f>ROUND(I181*H181,2)</f>
        <v>0</v>
      </c>
      <c r="BL181" s="14" t="s">
        <v>199</v>
      </c>
      <c r="BM181" s="195" t="s">
        <v>259</v>
      </c>
    </row>
    <row r="182" spans="2:51" s="12" customFormat="1" ht="12">
      <c r="B182" s="197"/>
      <c r="C182" s="198"/>
      <c r="D182" s="199" t="s">
        <v>135</v>
      </c>
      <c r="E182" s="200" t="s">
        <v>1</v>
      </c>
      <c r="F182" s="201" t="s">
        <v>260</v>
      </c>
      <c r="G182" s="198"/>
      <c r="H182" s="202">
        <v>59.5</v>
      </c>
      <c r="I182" s="203"/>
      <c r="J182" s="198"/>
      <c r="K182" s="198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135</v>
      </c>
      <c r="AU182" s="208" t="s">
        <v>133</v>
      </c>
      <c r="AV182" s="12" t="s">
        <v>133</v>
      </c>
      <c r="AW182" s="12" t="s">
        <v>31</v>
      </c>
      <c r="AX182" s="12" t="s">
        <v>83</v>
      </c>
      <c r="AY182" s="208" t="s">
        <v>124</v>
      </c>
    </row>
    <row r="183" spans="2:65" s="1" customFormat="1" ht="16.5" customHeight="1">
      <c r="B183" s="31"/>
      <c r="C183" s="184" t="s">
        <v>261</v>
      </c>
      <c r="D183" s="184" t="s">
        <v>127</v>
      </c>
      <c r="E183" s="185" t="s">
        <v>262</v>
      </c>
      <c r="F183" s="186" t="s">
        <v>263</v>
      </c>
      <c r="G183" s="187" t="s">
        <v>130</v>
      </c>
      <c r="H183" s="188">
        <v>158.1</v>
      </c>
      <c r="I183" s="189"/>
      <c r="J183" s="190">
        <f>ROUND(I183*H183,2)</f>
        <v>0</v>
      </c>
      <c r="K183" s="186" t="s">
        <v>1</v>
      </c>
      <c r="L183" s="35"/>
      <c r="M183" s="191" t="s">
        <v>1</v>
      </c>
      <c r="N183" s="192" t="s">
        <v>41</v>
      </c>
      <c r="O183" s="63"/>
      <c r="P183" s="193">
        <f>O183*H183</f>
        <v>0</v>
      </c>
      <c r="Q183" s="193">
        <v>0</v>
      </c>
      <c r="R183" s="193">
        <f>Q183*H183</f>
        <v>0</v>
      </c>
      <c r="S183" s="193">
        <v>0</v>
      </c>
      <c r="T183" s="194">
        <f>S183*H183</f>
        <v>0</v>
      </c>
      <c r="AR183" s="195" t="s">
        <v>199</v>
      </c>
      <c r="AT183" s="195" t="s">
        <v>127</v>
      </c>
      <c r="AU183" s="195" t="s">
        <v>133</v>
      </c>
      <c r="AY183" s="14" t="s">
        <v>124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4" t="s">
        <v>133</v>
      </c>
      <c r="BK183" s="196">
        <f>ROUND(I183*H183,2)</f>
        <v>0</v>
      </c>
      <c r="BL183" s="14" t="s">
        <v>199</v>
      </c>
      <c r="BM183" s="195" t="s">
        <v>264</v>
      </c>
    </row>
    <row r="184" spans="2:51" s="12" customFormat="1" ht="12">
      <c r="B184" s="197"/>
      <c r="C184" s="198"/>
      <c r="D184" s="199" t="s">
        <v>135</v>
      </c>
      <c r="E184" s="200" t="s">
        <v>1</v>
      </c>
      <c r="F184" s="201" t="s">
        <v>265</v>
      </c>
      <c r="G184" s="198"/>
      <c r="H184" s="202">
        <v>158.1</v>
      </c>
      <c r="I184" s="203"/>
      <c r="J184" s="198"/>
      <c r="K184" s="198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135</v>
      </c>
      <c r="AU184" s="208" t="s">
        <v>133</v>
      </c>
      <c r="AV184" s="12" t="s">
        <v>133</v>
      </c>
      <c r="AW184" s="12" t="s">
        <v>31</v>
      </c>
      <c r="AX184" s="12" t="s">
        <v>83</v>
      </c>
      <c r="AY184" s="208" t="s">
        <v>124</v>
      </c>
    </row>
    <row r="185" spans="2:65" s="1" customFormat="1" ht="16.5" customHeight="1">
      <c r="B185" s="31"/>
      <c r="C185" s="184" t="s">
        <v>266</v>
      </c>
      <c r="D185" s="184" t="s">
        <v>127</v>
      </c>
      <c r="E185" s="185" t="s">
        <v>267</v>
      </c>
      <c r="F185" s="186" t="s">
        <v>268</v>
      </c>
      <c r="G185" s="187" t="s">
        <v>130</v>
      </c>
      <c r="H185" s="188">
        <v>71.4</v>
      </c>
      <c r="I185" s="189"/>
      <c r="J185" s="190">
        <f>ROUND(I185*H185,2)</f>
        <v>0</v>
      </c>
      <c r="K185" s="186" t="s">
        <v>1</v>
      </c>
      <c r="L185" s="35"/>
      <c r="M185" s="191" t="s">
        <v>1</v>
      </c>
      <c r="N185" s="192" t="s">
        <v>41</v>
      </c>
      <c r="O185" s="63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AR185" s="195" t="s">
        <v>199</v>
      </c>
      <c r="AT185" s="195" t="s">
        <v>127</v>
      </c>
      <c r="AU185" s="195" t="s">
        <v>133</v>
      </c>
      <c r="AY185" s="14" t="s">
        <v>124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4" t="s">
        <v>133</v>
      </c>
      <c r="BK185" s="196">
        <f>ROUND(I185*H185,2)</f>
        <v>0</v>
      </c>
      <c r="BL185" s="14" t="s">
        <v>199</v>
      </c>
      <c r="BM185" s="195" t="s">
        <v>269</v>
      </c>
    </row>
    <row r="186" spans="2:51" s="12" customFormat="1" ht="12">
      <c r="B186" s="197"/>
      <c r="C186" s="198"/>
      <c r="D186" s="199" t="s">
        <v>135</v>
      </c>
      <c r="E186" s="200" t="s">
        <v>1</v>
      </c>
      <c r="F186" s="201" t="s">
        <v>270</v>
      </c>
      <c r="G186" s="198"/>
      <c r="H186" s="202">
        <v>71.4</v>
      </c>
      <c r="I186" s="203"/>
      <c r="J186" s="198"/>
      <c r="K186" s="198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135</v>
      </c>
      <c r="AU186" s="208" t="s">
        <v>133</v>
      </c>
      <c r="AV186" s="12" t="s">
        <v>133</v>
      </c>
      <c r="AW186" s="12" t="s">
        <v>31</v>
      </c>
      <c r="AX186" s="12" t="s">
        <v>83</v>
      </c>
      <c r="AY186" s="208" t="s">
        <v>124</v>
      </c>
    </row>
    <row r="187" spans="2:65" s="1" customFormat="1" ht="24" customHeight="1">
      <c r="B187" s="31"/>
      <c r="C187" s="184" t="s">
        <v>271</v>
      </c>
      <c r="D187" s="184" t="s">
        <v>127</v>
      </c>
      <c r="E187" s="185" t="s">
        <v>272</v>
      </c>
      <c r="F187" s="186" t="s">
        <v>273</v>
      </c>
      <c r="G187" s="187" t="s">
        <v>247</v>
      </c>
      <c r="H187" s="188">
        <v>153</v>
      </c>
      <c r="I187" s="189"/>
      <c r="J187" s="190">
        <f>ROUND(I187*H187,2)</f>
        <v>0</v>
      </c>
      <c r="K187" s="186" t="s">
        <v>1</v>
      </c>
      <c r="L187" s="35"/>
      <c r="M187" s="191" t="s">
        <v>1</v>
      </c>
      <c r="N187" s="192" t="s">
        <v>41</v>
      </c>
      <c r="O187" s="63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AR187" s="195" t="s">
        <v>199</v>
      </c>
      <c r="AT187" s="195" t="s">
        <v>127</v>
      </c>
      <c r="AU187" s="195" t="s">
        <v>133</v>
      </c>
      <c r="AY187" s="14" t="s">
        <v>124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4" t="s">
        <v>133</v>
      </c>
      <c r="BK187" s="196">
        <f>ROUND(I187*H187,2)</f>
        <v>0</v>
      </c>
      <c r="BL187" s="14" t="s">
        <v>199</v>
      </c>
      <c r="BM187" s="195" t="s">
        <v>274</v>
      </c>
    </row>
    <row r="188" spans="2:51" s="12" customFormat="1" ht="12">
      <c r="B188" s="197"/>
      <c r="C188" s="198"/>
      <c r="D188" s="199" t="s">
        <v>135</v>
      </c>
      <c r="E188" s="200" t="s">
        <v>1</v>
      </c>
      <c r="F188" s="201" t="s">
        <v>275</v>
      </c>
      <c r="G188" s="198"/>
      <c r="H188" s="202">
        <v>153</v>
      </c>
      <c r="I188" s="203"/>
      <c r="J188" s="198"/>
      <c r="K188" s="198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135</v>
      </c>
      <c r="AU188" s="208" t="s">
        <v>133</v>
      </c>
      <c r="AV188" s="12" t="s">
        <v>133</v>
      </c>
      <c r="AW188" s="12" t="s">
        <v>31</v>
      </c>
      <c r="AX188" s="12" t="s">
        <v>83</v>
      </c>
      <c r="AY188" s="208" t="s">
        <v>124</v>
      </c>
    </row>
    <row r="189" spans="2:65" s="1" customFormat="1" ht="16.5" customHeight="1">
      <c r="B189" s="31"/>
      <c r="C189" s="184" t="s">
        <v>276</v>
      </c>
      <c r="D189" s="184" t="s">
        <v>127</v>
      </c>
      <c r="E189" s="185" t="s">
        <v>277</v>
      </c>
      <c r="F189" s="186" t="s">
        <v>278</v>
      </c>
      <c r="G189" s="187" t="s">
        <v>253</v>
      </c>
      <c r="H189" s="188">
        <v>68</v>
      </c>
      <c r="I189" s="189"/>
      <c r="J189" s="190">
        <f>ROUND(I189*H189,2)</f>
        <v>0</v>
      </c>
      <c r="K189" s="186" t="s">
        <v>1</v>
      </c>
      <c r="L189" s="35"/>
      <c r="M189" s="191" t="s">
        <v>1</v>
      </c>
      <c r="N189" s="192" t="s">
        <v>41</v>
      </c>
      <c r="O189" s="63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AR189" s="195" t="s">
        <v>199</v>
      </c>
      <c r="AT189" s="195" t="s">
        <v>127</v>
      </c>
      <c r="AU189" s="195" t="s">
        <v>133</v>
      </c>
      <c r="AY189" s="14" t="s">
        <v>124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4" t="s">
        <v>133</v>
      </c>
      <c r="BK189" s="196">
        <f>ROUND(I189*H189,2)</f>
        <v>0</v>
      </c>
      <c r="BL189" s="14" t="s">
        <v>199</v>
      </c>
      <c r="BM189" s="195" t="s">
        <v>279</v>
      </c>
    </row>
    <row r="190" spans="2:51" s="12" customFormat="1" ht="12">
      <c r="B190" s="197"/>
      <c r="C190" s="198"/>
      <c r="D190" s="199" t="s">
        <v>135</v>
      </c>
      <c r="E190" s="200" t="s">
        <v>1</v>
      </c>
      <c r="F190" s="201" t="s">
        <v>280</v>
      </c>
      <c r="G190" s="198"/>
      <c r="H190" s="202">
        <v>68</v>
      </c>
      <c r="I190" s="203"/>
      <c r="J190" s="198"/>
      <c r="K190" s="198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135</v>
      </c>
      <c r="AU190" s="208" t="s">
        <v>133</v>
      </c>
      <c r="AV190" s="12" t="s">
        <v>133</v>
      </c>
      <c r="AW190" s="12" t="s">
        <v>31</v>
      </c>
      <c r="AX190" s="12" t="s">
        <v>83</v>
      </c>
      <c r="AY190" s="208" t="s">
        <v>124</v>
      </c>
    </row>
    <row r="191" spans="2:65" s="1" customFormat="1" ht="16.5" customHeight="1">
      <c r="B191" s="31"/>
      <c r="C191" s="184" t="s">
        <v>281</v>
      </c>
      <c r="D191" s="184" t="s">
        <v>127</v>
      </c>
      <c r="E191" s="185" t="s">
        <v>282</v>
      </c>
      <c r="F191" s="186" t="s">
        <v>283</v>
      </c>
      <c r="G191" s="187" t="s">
        <v>253</v>
      </c>
      <c r="H191" s="188">
        <v>136</v>
      </c>
      <c r="I191" s="189"/>
      <c r="J191" s="190">
        <f>ROUND(I191*H191,2)</f>
        <v>0</v>
      </c>
      <c r="K191" s="186" t="s">
        <v>1</v>
      </c>
      <c r="L191" s="35"/>
      <c r="M191" s="191" t="s">
        <v>1</v>
      </c>
      <c r="N191" s="192" t="s">
        <v>41</v>
      </c>
      <c r="O191" s="63"/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4">
        <f>S191*H191</f>
        <v>0</v>
      </c>
      <c r="AR191" s="195" t="s">
        <v>199</v>
      </c>
      <c r="AT191" s="195" t="s">
        <v>127</v>
      </c>
      <c r="AU191" s="195" t="s">
        <v>133</v>
      </c>
      <c r="AY191" s="14" t="s">
        <v>124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4" t="s">
        <v>133</v>
      </c>
      <c r="BK191" s="196">
        <f>ROUND(I191*H191,2)</f>
        <v>0</v>
      </c>
      <c r="BL191" s="14" t="s">
        <v>199</v>
      </c>
      <c r="BM191" s="195" t="s">
        <v>284</v>
      </c>
    </row>
    <row r="192" spans="2:51" s="12" customFormat="1" ht="12">
      <c r="B192" s="197"/>
      <c r="C192" s="198"/>
      <c r="D192" s="199" t="s">
        <v>135</v>
      </c>
      <c r="E192" s="200" t="s">
        <v>1</v>
      </c>
      <c r="F192" s="201" t="s">
        <v>285</v>
      </c>
      <c r="G192" s="198"/>
      <c r="H192" s="202">
        <v>136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135</v>
      </c>
      <c r="AU192" s="208" t="s">
        <v>133</v>
      </c>
      <c r="AV192" s="12" t="s">
        <v>133</v>
      </c>
      <c r="AW192" s="12" t="s">
        <v>31</v>
      </c>
      <c r="AX192" s="12" t="s">
        <v>83</v>
      </c>
      <c r="AY192" s="208" t="s">
        <v>124</v>
      </c>
    </row>
    <row r="193" spans="2:65" s="1" customFormat="1" ht="16.5" customHeight="1">
      <c r="B193" s="31"/>
      <c r="C193" s="184" t="s">
        <v>286</v>
      </c>
      <c r="D193" s="184" t="s">
        <v>127</v>
      </c>
      <c r="E193" s="185" t="s">
        <v>287</v>
      </c>
      <c r="F193" s="186" t="s">
        <v>288</v>
      </c>
      <c r="G193" s="187" t="s">
        <v>130</v>
      </c>
      <c r="H193" s="188">
        <v>154.7</v>
      </c>
      <c r="I193" s="189"/>
      <c r="J193" s="190">
        <f>ROUND(I193*H193,2)</f>
        <v>0</v>
      </c>
      <c r="K193" s="186" t="s">
        <v>1</v>
      </c>
      <c r="L193" s="35"/>
      <c r="M193" s="191" t="s">
        <v>1</v>
      </c>
      <c r="N193" s="192" t="s">
        <v>41</v>
      </c>
      <c r="O193" s="63"/>
      <c r="P193" s="193">
        <f>O193*H193</f>
        <v>0</v>
      </c>
      <c r="Q193" s="193">
        <v>0</v>
      </c>
      <c r="R193" s="193">
        <f>Q193*H193</f>
        <v>0</v>
      </c>
      <c r="S193" s="193">
        <v>0</v>
      </c>
      <c r="T193" s="194">
        <f>S193*H193</f>
        <v>0</v>
      </c>
      <c r="AR193" s="195" t="s">
        <v>199</v>
      </c>
      <c r="AT193" s="195" t="s">
        <v>127</v>
      </c>
      <c r="AU193" s="195" t="s">
        <v>133</v>
      </c>
      <c r="AY193" s="14" t="s">
        <v>124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4" t="s">
        <v>133</v>
      </c>
      <c r="BK193" s="196">
        <f>ROUND(I193*H193,2)</f>
        <v>0</v>
      </c>
      <c r="BL193" s="14" t="s">
        <v>199</v>
      </c>
      <c r="BM193" s="195" t="s">
        <v>289</v>
      </c>
    </row>
    <row r="194" spans="2:51" s="12" customFormat="1" ht="12">
      <c r="B194" s="197"/>
      <c r="C194" s="198"/>
      <c r="D194" s="199" t="s">
        <v>135</v>
      </c>
      <c r="E194" s="200" t="s">
        <v>1</v>
      </c>
      <c r="F194" s="201" t="s">
        <v>290</v>
      </c>
      <c r="G194" s="198"/>
      <c r="H194" s="202">
        <v>154.7</v>
      </c>
      <c r="I194" s="203"/>
      <c r="J194" s="198"/>
      <c r="K194" s="198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135</v>
      </c>
      <c r="AU194" s="208" t="s">
        <v>133</v>
      </c>
      <c r="AV194" s="12" t="s">
        <v>133</v>
      </c>
      <c r="AW194" s="12" t="s">
        <v>31</v>
      </c>
      <c r="AX194" s="12" t="s">
        <v>83</v>
      </c>
      <c r="AY194" s="208" t="s">
        <v>124</v>
      </c>
    </row>
    <row r="195" spans="2:65" s="1" customFormat="1" ht="16.5" customHeight="1">
      <c r="B195" s="31"/>
      <c r="C195" s="184" t="s">
        <v>291</v>
      </c>
      <c r="D195" s="184" t="s">
        <v>127</v>
      </c>
      <c r="E195" s="185" t="s">
        <v>292</v>
      </c>
      <c r="F195" s="186" t="s">
        <v>293</v>
      </c>
      <c r="G195" s="187" t="s">
        <v>130</v>
      </c>
      <c r="H195" s="188">
        <v>166.6</v>
      </c>
      <c r="I195" s="189"/>
      <c r="J195" s="190">
        <f>ROUND(I195*H195,2)</f>
        <v>0</v>
      </c>
      <c r="K195" s="186" t="s">
        <v>1</v>
      </c>
      <c r="L195" s="35"/>
      <c r="M195" s="191" t="s">
        <v>1</v>
      </c>
      <c r="N195" s="192" t="s">
        <v>41</v>
      </c>
      <c r="O195" s="63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AR195" s="195" t="s">
        <v>199</v>
      </c>
      <c r="AT195" s="195" t="s">
        <v>127</v>
      </c>
      <c r="AU195" s="195" t="s">
        <v>133</v>
      </c>
      <c r="AY195" s="14" t="s">
        <v>124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4" t="s">
        <v>133</v>
      </c>
      <c r="BK195" s="196">
        <f>ROUND(I195*H195,2)</f>
        <v>0</v>
      </c>
      <c r="BL195" s="14" t="s">
        <v>199</v>
      </c>
      <c r="BM195" s="195" t="s">
        <v>294</v>
      </c>
    </row>
    <row r="196" spans="2:51" s="12" customFormat="1" ht="12">
      <c r="B196" s="197"/>
      <c r="C196" s="198"/>
      <c r="D196" s="199" t="s">
        <v>135</v>
      </c>
      <c r="E196" s="200" t="s">
        <v>1</v>
      </c>
      <c r="F196" s="201" t="s">
        <v>295</v>
      </c>
      <c r="G196" s="198"/>
      <c r="H196" s="202">
        <v>166.6</v>
      </c>
      <c r="I196" s="203"/>
      <c r="J196" s="198"/>
      <c r="K196" s="198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135</v>
      </c>
      <c r="AU196" s="208" t="s">
        <v>133</v>
      </c>
      <c r="AV196" s="12" t="s">
        <v>133</v>
      </c>
      <c r="AW196" s="12" t="s">
        <v>31</v>
      </c>
      <c r="AX196" s="12" t="s">
        <v>83</v>
      </c>
      <c r="AY196" s="208" t="s">
        <v>124</v>
      </c>
    </row>
    <row r="197" spans="2:65" s="1" customFormat="1" ht="16.5" customHeight="1">
      <c r="B197" s="31"/>
      <c r="C197" s="184" t="s">
        <v>296</v>
      </c>
      <c r="D197" s="184" t="s">
        <v>127</v>
      </c>
      <c r="E197" s="185" t="s">
        <v>297</v>
      </c>
      <c r="F197" s="186" t="s">
        <v>298</v>
      </c>
      <c r="G197" s="187" t="s">
        <v>247</v>
      </c>
      <c r="H197" s="188">
        <v>151.3</v>
      </c>
      <c r="I197" s="189"/>
      <c r="J197" s="190">
        <f>ROUND(I197*H197,2)</f>
        <v>0</v>
      </c>
      <c r="K197" s="186" t="s">
        <v>1</v>
      </c>
      <c r="L197" s="35"/>
      <c r="M197" s="191" t="s">
        <v>1</v>
      </c>
      <c r="N197" s="192" t="s">
        <v>41</v>
      </c>
      <c r="O197" s="63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AR197" s="195" t="s">
        <v>199</v>
      </c>
      <c r="AT197" s="195" t="s">
        <v>127</v>
      </c>
      <c r="AU197" s="195" t="s">
        <v>133</v>
      </c>
      <c r="AY197" s="14" t="s">
        <v>124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4" t="s">
        <v>133</v>
      </c>
      <c r="BK197" s="196">
        <f>ROUND(I197*H197,2)</f>
        <v>0</v>
      </c>
      <c r="BL197" s="14" t="s">
        <v>199</v>
      </c>
      <c r="BM197" s="195" t="s">
        <v>299</v>
      </c>
    </row>
    <row r="198" spans="2:51" s="12" customFormat="1" ht="12">
      <c r="B198" s="197"/>
      <c r="C198" s="198"/>
      <c r="D198" s="199" t="s">
        <v>135</v>
      </c>
      <c r="E198" s="200" t="s">
        <v>1</v>
      </c>
      <c r="F198" s="201" t="s">
        <v>300</v>
      </c>
      <c r="G198" s="198"/>
      <c r="H198" s="202">
        <v>151.3</v>
      </c>
      <c r="I198" s="203"/>
      <c r="J198" s="198"/>
      <c r="K198" s="198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135</v>
      </c>
      <c r="AU198" s="208" t="s">
        <v>133</v>
      </c>
      <c r="AV198" s="12" t="s">
        <v>133</v>
      </c>
      <c r="AW198" s="12" t="s">
        <v>31</v>
      </c>
      <c r="AX198" s="12" t="s">
        <v>83</v>
      </c>
      <c r="AY198" s="208" t="s">
        <v>124</v>
      </c>
    </row>
    <row r="199" spans="2:65" s="1" customFormat="1" ht="16.5" customHeight="1">
      <c r="B199" s="31"/>
      <c r="C199" s="184" t="s">
        <v>301</v>
      </c>
      <c r="D199" s="184" t="s">
        <v>127</v>
      </c>
      <c r="E199" s="185" t="s">
        <v>302</v>
      </c>
      <c r="F199" s="186" t="s">
        <v>303</v>
      </c>
      <c r="G199" s="187" t="s">
        <v>247</v>
      </c>
      <c r="H199" s="188">
        <v>54.4</v>
      </c>
      <c r="I199" s="189"/>
      <c r="J199" s="190">
        <f>ROUND(I199*H199,2)</f>
        <v>0</v>
      </c>
      <c r="K199" s="186" t="s">
        <v>1</v>
      </c>
      <c r="L199" s="35"/>
      <c r="M199" s="191" t="s">
        <v>1</v>
      </c>
      <c r="N199" s="192" t="s">
        <v>41</v>
      </c>
      <c r="O199" s="63"/>
      <c r="P199" s="193">
        <f>O199*H199</f>
        <v>0</v>
      </c>
      <c r="Q199" s="193">
        <v>0</v>
      </c>
      <c r="R199" s="193">
        <f>Q199*H199</f>
        <v>0</v>
      </c>
      <c r="S199" s="193">
        <v>0</v>
      </c>
      <c r="T199" s="194">
        <f>S199*H199</f>
        <v>0</v>
      </c>
      <c r="AR199" s="195" t="s">
        <v>199</v>
      </c>
      <c r="AT199" s="195" t="s">
        <v>127</v>
      </c>
      <c r="AU199" s="195" t="s">
        <v>133</v>
      </c>
      <c r="AY199" s="14" t="s">
        <v>124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4" t="s">
        <v>133</v>
      </c>
      <c r="BK199" s="196">
        <f>ROUND(I199*H199,2)</f>
        <v>0</v>
      </c>
      <c r="BL199" s="14" t="s">
        <v>199</v>
      </c>
      <c r="BM199" s="195" t="s">
        <v>304</v>
      </c>
    </row>
    <row r="200" spans="2:51" s="12" customFormat="1" ht="12">
      <c r="B200" s="197"/>
      <c r="C200" s="198"/>
      <c r="D200" s="199" t="s">
        <v>135</v>
      </c>
      <c r="E200" s="200" t="s">
        <v>1</v>
      </c>
      <c r="F200" s="201" t="s">
        <v>305</v>
      </c>
      <c r="G200" s="198"/>
      <c r="H200" s="202">
        <v>54.4</v>
      </c>
      <c r="I200" s="203"/>
      <c r="J200" s="198"/>
      <c r="K200" s="198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135</v>
      </c>
      <c r="AU200" s="208" t="s">
        <v>133</v>
      </c>
      <c r="AV200" s="12" t="s">
        <v>133</v>
      </c>
      <c r="AW200" s="12" t="s">
        <v>31</v>
      </c>
      <c r="AX200" s="12" t="s">
        <v>83</v>
      </c>
      <c r="AY200" s="208" t="s">
        <v>124</v>
      </c>
    </row>
    <row r="201" spans="2:65" s="1" customFormat="1" ht="16.5" customHeight="1">
      <c r="B201" s="31"/>
      <c r="C201" s="184" t="s">
        <v>306</v>
      </c>
      <c r="D201" s="184" t="s">
        <v>127</v>
      </c>
      <c r="E201" s="185" t="s">
        <v>307</v>
      </c>
      <c r="F201" s="186" t="s">
        <v>308</v>
      </c>
      <c r="G201" s="187" t="s">
        <v>247</v>
      </c>
      <c r="H201" s="188">
        <v>161.5</v>
      </c>
      <c r="I201" s="189"/>
      <c r="J201" s="190">
        <f>ROUND(I201*H201,2)</f>
        <v>0</v>
      </c>
      <c r="K201" s="186" t="s">
        <v>1</v>
      </c>
      <c r="L201" s="35"/>
      <c r="M201" s="191" t="s">
        <v>1</v>
      </c>
      <c r="N201" s="192" t="s">
        <v>41</v>
      </c>
      <c r="O201" s="63"/>
      <c r="P201" s="193">
        <f>O201*H201</f>
        <v>0</v>
      </c>
      <c r="Q201" s="193">
        <v>0</v>
      </c>
      <c r="R201" s="193">
        <f>Q201*H201</f>
        <v>0</v>
      </c>
      <c r="S201" s="193">
        <v>0</v>
      </c>
      <c r="T201" s="194">
        <f>S201*H201</f>
        <v>0</v>
      </c>
      <c r="AR201" s="195" t="s">
        <v>199</v>
      </c>
      <c r="AT201" s="195" t="s">
        <v>127</v>
      </c>
      <c r="AU201" s="195" t="s">
        <v>133</v>
      </c>
      <c r="AY201" s="14" t="s">
        <v>124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4" t="s">
        <v>133</v>
      </c>
      <c r="BK201" s="196">
        <f>ROUND(I201*H201,2)</f>
        <v>0</v>
      </c>
      <c r="BL201" s="14" t="s">
        <v>199</v>
      </c>
      <c r="BM201" s="195" t="s">
        <v>309</v>
      </c>
    </row>
    <row r="202" spans="2:51" s="12" customFormat="1" ht="12">
      <c r="B202" s="197"/>
      <c r="C202" s="198"/>
      <c r="D202" s="199" t="s">
        <v>135</v>
      </c>
      <c r="E202" s="200" t="s">
        <v>1</v>
      </c>
      <c r="F202" s="201" t="s">
        <v>310</v>
      </c>
      <c r="G202" s="198"/>
      <c r="H202" s="202">
        <v>161.5</v>
      </c>
      <c r="I202" s="203"/>
      <c r="J202" s="198"/>
      <c r="K202" s="198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135</v>
      </c>
      <c r="AU202" s="208" t="s">
        <v>133</v>
      </c>
      <c r="AV202" s="12" t="s">
        <v>133</v>
      </c>
      <c r="AW202" s="12" t="s">
        <v>31</v>
      </c>
      <c r="AX202" s="12" t="s">
        <v>83</v>
      </c>
      <c r="AY202" s="208" t="s">
        <v>124</v>
      </c>
    </row>
    <row r="203" spans="2:65" s="1" customFormat="1" ht="16.5" customHeight="1">
      <c r="B203" s="31"/>
      <c r="C203" s="184" t="s">
        <v>311</v>
      </c>
      <c r="D203" s="184" t="s">
        <v>127</v>
      </c>
      <c r="E203" s="185" t="s">
        <v>312</v>
      </c>
      <c r="F203" s="186" t="s">
        <v>313</v>
      </c>
      <c r="G203" s="187" t="s">
        <v>253</v>
      </c>
      <c r="H203" s="188">
        <v>68</v>
      </c>
      <c r="I203" s="189"/>
      <c r="J203" s="190">
        <f>ROUND(I203*H203,2)</f>
        <v>0</v>
      </c>
      <c r="K203" s="186" t="s">
        <v>1</v>
      </c>
      <c r="L203" s="35"/>
      <c r="M203" s="191" t="s">
        <v>1</v>
      </c>
      <c r="N203" s="192" t="s">
        <v>41</v>
      </c>
      <c r="O203" s="63"/>
      <c r="P203" s="193">
        <f>O203*H203</f>
        <v>0</v>
      </c>
      <c r="Q203" s="193">
        <v>0</v>
      </c>
      <c r="R203" s="193">
        <f>Q203*H203</f>
        <v>0</v>
      </c>
      <c r="S203" s="193">
        <v>0</v>
      </c>
      <c r="T203" s="194">
        <f>S203*H203</f>
        <v>0</v>
      </c>
      <c r="AR203" s="195" t="s">
        <v>199</v>
      </c>
      <c r="AT203" s="195" t="s">
        <v>127</v>
      </c>
      <c r="AU203" s="195" t="s">
        <v>133</v>
      </c>
      <c r="AY203" s="14" t="s">
        <v>124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14" t="s">
        <v>133</v>
      </c>
      <c r="BK203" s="196">
        <f>ROUND(I203*H203,2)</f>
        <v>0</v>
      </c>
      <c r="BL203" s="14" t="s">
        <v>199</v>
      </c>
      <c r="BM203" s="195" t="s">
        <v>314</v>
      </c>
    </row>
    <row r="204" spans="2:51" s="12" customFormat="1" ht="12">
      <c r="B204" s="197"/>
      <c r="C204" s="198"/>
      <c r="D204" s="199" t="s">
        <v>135</v>
      </c>
      <c r="E204" s="200" t="s">
        <v>1</v>
      </c>
      <c r="F204" s="201" t="s">
        <v>255</v>
      </c>
      <c r="G204" s="198"/>
      <c r="H204" s="202">
        <v>68</v>
      </c>
      <c r="I204" s="203"/>
      <c r="J204" s="198"/>
      <c r="K204" s="198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135</v>
      </c>
      <c r="AU204" s="208" t="s">
        <v>133</v>
      </c>
      <c r="AV204" s="12" t="s">
        <v>133</v>
      </c>
      <c r="AW204" s="12" t="s">
        <v>31</v>
      </c>
      <c r="AX204" s="12" t="s">
        <v>83</v>
      </c>
      <c r="AY204" s="208" t="s">
        <v>124</v>
      </c>
    </row>
    <row r="205" spans="2:65" s="1" customFormat="1" ht="16.5" customHeight="1">
      <c r="B205" s="31"/>
      <c r="C205" s="184" t="s">
        <v>315</v>
      </c>
      <c r="D205" s="184" t="s">
        <v>127</v>
      </c>
      <c r="E205" s="185" t="s">
        <v>316</v>
      </c>
      <c r="F205" s="186" t="s">
        <v>317</v>
      </c>
      <c r="G205" s="187" t="s">
        <v>253</v>
      </c>
      <c r="H205" s="188">
        <v>136</v>
      </c>
      <c r="I205" s="189"/>
      <c r="J205" s="190">
        <f>ROUND(I205*H205,2)</f>
        <v>0</v>
      </c>
      <c r="K205" s="186" t="s">
        <v>1</v>
      </c>
      <c r="L205" s="35"/>
      <c r="M205" s="191" t="s">
        <v>1</v>
      </c>
      <c r="N205" s="192" t="s">
        <v>41</v>
      </c>
      <c r="O205" s="63"/>
      <c r="P205" s="193">
        <f>O205*H205</f>
        <v>0</v>
      </c>
      <c r="Q205" s="193">
        <v>0</v>
      </c>
      <c r="R205" s="193">
        <f>Q205*H205</f>
        <v>0</v>
      </c>
      <c r="S205" s="193">
        <v>0</v>
      </c>
      <c r="T205" s="194">
        <f>S205*H205</f>
        <v>0</v>
      </c>
      <c r="AR205" s="195" t="s">
        <v>199</v>
      </c>
      <c r="AT205" s="195" t="s">
        <v>127</v>
      </c>
      <c r="AU205" s="195" t="s">
        <v>133</v>
      </c>
      <c r="AY205" s="14" t="s">
        <v>124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4" t="s">
        <v>133</v>
      </c>
      <c r="BK205" s="196">
        <f>ROUND(I205*H205,2)</f>
        <v>0</v>
      </c>
      <c r="BL205" s="14" t="s">
        <v>199</v>
      </c>
      <c r="BM205" s="195" t="s">
        <v>318</v>
      </c>
    </row>
    <row r="206" spans="2:51" s="12" customFormat="1" ht="12">
      <c r="B206" s="197"/>
      <c r="C206" s="198"/>
      <c r="D206" s="199" t="s">
        <v>135</v>
      </c>
      <c r="E206" s="200" t="s">
        <v>1</v>
      </c>
      <c r="F206" s="201" t="s">
        <v>285</v>
      </c>
      <c r="G206" s="198"/>
      <c r="H206" s="202">
        <v>136</v>
      </c>
      <c r="I206" s="203"/>
      <c r="J206" s="198"/>
      <c r="K206" s="198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135</v>
      </c>
      <c r="AU206" s="208" t="s">
        <v>133</v>
      </c>
      <c r="AV206" s="12" t="s">
        <v>133</v>
      </c>
      <c r="AW206" s="12" t="s">
        <v>31</v>
      </c>
      <c r="AX206" s="12" t="s">
        <v>83</v>
      </c>
      <c r="AY206" s="208" t="s">
        <v>124</v>
      </c>
    </row>
    <row r="207" spans="2:65" s="1" customFormat="1" ht="16.5" customHeight="1">
      <c r="B207" s="31"/>
      <c r="C207" s="184" t="s">
        <v>319</v>
      </c>
      <c r="D207" s="184" t="s">
        <v>127</v>
      </c>
      <c r="E207" s="185" t="s">
        <v>320</v>
      </c>
      <c r="F207" s="186" t="s">
        <v>321</v>
      </c>
      <c r="G207" s="187" t="s">
        <v>130</v>
      </c>
      <c r="H207" s="188">
        <v>170</v>
      </c>
      <c r="I207" s="189"/>
      <c r="J207" s="190">
        <f>ROUND(I207*H207,2)</f>
        <v>0</v>
      </c>
      <c r="K207" s="186" t="s">
        <v>1</v>
      </c>
      <c r="L207" s="35"/>
      <c r="M207" s="191" t="s">
        <v>1</v>
      </c>
      <c r="N207" s="192" t="s">
        <v>41</v>
      </c>
      <c r="O207" s="63"/>
      <c r="P207" s="193">
        <f>O207*H207</f>
        <v>0</v>
      </c>
      <c r="Q207" s="193">
        <v>0</v>
      </c>
      <c r="R207" s="193">
        <f>Q207*H207</f>
        <v>0</v>
      </c>
      <c r="S207" s="193">
        <v>0</v>
      </c>
      <c r="T207" s="194">
        <f>S207*H207</f>
        <v>0</v>
      </c>
      <c r="AR207" s="195" t="s">
        <v>199</v>
      </c>
      <c r="AT207" s="195" t="s">
        <v>127</v>
      </c>
      <c r="AU207" s="195" t="s">
        <v>133</v>
      </c>
      <c r="AY207" s="14" t="s">
        <v>124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4" t="s">
        <v>133</v>
      </c>
      <c r="BK207" s="196">
        <f>ROUND(I207*H207,2)</f>
        <v>0</v>
      </c>
      <c r="BL207" s="14" t="s">
        <v>199</v>
      </c>
      <c r="BM207" s="195" t="s">
        <v>322</v>
      </c>
    </row>
    <row r="208" spans="2:51" s="12" customFormat="1" ht="12">
      <c r="B208" s="197"/>
      <c r="C208" s="198"/>
      <c r="D208" s="199" t="s">
        <v>135</v>
      </c>
      <c r="E208" s="200" t="s">
        <v>1</v>
      </c>
      <c r="F208" s="201" t="s">
        <v>323</v>
      </c>
      <c r="G208" s="198"/>
      <c r="H208" s="202">
        <v>170</v>
      </c>
      <c r="I208" s="203"/>
      <c r="J208" s="198"/>
      <c r="K208" s="198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135</v>
      </c>
      <c r="AU208" s="208" t="s">
        <v>133</v>
      </c>
      <c r="AV208" s="12" t="s">
        <v>133</v>
      </c>
      <c r="AW208" s="12" t="s">
        <v>31</v>
      </c>
      <c r="AX208" s="12" t="s">
        <v>83</v>
      </c>
      <c r="AY208" s="208" t="s">
        <v>124</v>
      </c>
    </row>
    <row r="209" spans="2:65" s="1" customFormat="1" ht="16.5" customHeight="1">
      <c r="B209" s="31"/>
      <c r="C209" s="184" t="s">
        <v>324</v>
      </c>
      <c r="D209" s="184" t="s">
        <v>127</v>
      </c>
      <c r="E209" s="185" t="s">
        <v>325</v>
      </c>
      <c r="F209" s="186" t="s">
        <v>288</v>
      </c>
      <c r="G209" s="187" t="s">
        <v>130</v>
      </c>
      <c r="H209" s="188">
        <v>161.5</v>
      </c>
      <c r="I209" s="189"/>
      <c r="J209" s="190">
        <f>ROUND(I209*H209,2)</f>
        <v>0</v>
      </c>
      <c r="K209" s="186" t="s">
        <v>1</v>
      </c>
      <c r="L209" s="35"/>
      <c r="M209" s="191" t="s">
        <v>1</v>
      </c>
      <c r="N209" s="192" t="s">
        <v>41</v>
      </c>
      <c r="O209" s="63"/>
      <c r="P209" s="193">
        <f>O209*H209</f>
        <v>0</v>
      </c>
      <c r="Q209" s="193">
        <v>0</v>
      </c>
      <c r="R209" s="193">
        <f>Q209*H209</f>
        <v>0</v>
      </c>
      <c r="S209" s="193">
        <v>0</v>
      </c>
      <c r="T209" s="194">
        <f>S209*H209</f>
        <v>0</v>
      </c>
      <c r="AR209" s="195" t="s">
        <v>199</v>
      </c>
      <c r="AT209" s="195" t="s">
        <v>127</v>
      </c>
      <c r="AU209" s="195" t="s">
        <v>133</v>
      </c>
      <c r="AY209" s="14" t="s">
        <v>124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14" t="s">
        <v>133</v>
      </c>
      <c r="BK209" s="196">
        <f>ROUND(I209*H209,2)</f>
        <v>0</v>
      </c>
      <c r="BL209" s="14" t="s">
        <v>199</v>
      </c>
      <c r="BM209" s="195" t="s">
        <v>326</v>
      </c>
    </row>
    <row r="210" spans="2:51" s="12" customFormat="1" ht="12">
      <c r="B210" s="197"/>
      <c r="C210" s="198"/>
      <c r="D210" s="199" t="s">
        <v>135</v>
      </c>
      <c r="E210" s="200" t="s">
        <v>1</v>
      </c>
      <c r="F210" s="201" t="s">
        <v>310</v>
      </c>
      <c r="G210" s="198"/>
      <c r="H210" s="202">
        <v>161.5</v>
      </c>
      <c r="I210" s="203"/>
      <c r="J210" s="198"/>
      <c r="K210" s="198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135</v>
      </c>
      <c r="AU210" s="208" t="s">
        <v>133</v>
      </c>
      <c r="AV210" s="12" t="s">
        <v>133</v>
      </c>
      <c r="AW210" s="12" t="s">
        <v>31</v>
      </c>
      <c r="AX210" s="12" t="s">
        <v>83</v>
      </c>
      <c r="AY210" s="208" t="s">
        <v>124</v>
      </c>
    </row>
    <row r="211" spans="2:65" s="1" customFormat="1" ht="16.5" customHeight="1">
      <c r="B211" s="31"/>
      <c r="C211" s="184" t="s">
        <v>327</v>
      </c>
      <c r="D211" s="184" t="s">
        <v>127</v>
      </c>
      <c r="E211" s="185" t="s">
        <v>328</v>
      </c>
      <c r="F211" s="186" t="s">
        <v>329</v>
      </c>
      <c r="G211" s="187" t="s">
        <v>130</v>
      </c>
      <c r="H211" s="188">
        <v>170</v>
      </c>
      <c r="I211" s="189"/>
      <c r="J211" s="190">
        <f>ROUND(I211*H211,2)</f>
        <v>0</v>
      </c>
      <c r="K211" s="186" t="s">
        <v>1</v>
      </c>
      <c r="L211" s="35"/>
      <c r="M211" s="191" t="s">
        <v>1</v>
      </c>
      <c r="N211" s="192" t="s">
        <v>41</v>
      </c>
      <c r="O211" s="63"/>
      <c r="P211" s="193">
        <f>O211*H211</f>
        <v>0</v>
      </c>
      <c r="Q211" s="193">
        <v>0</v>
      </c>
      <c r="R211" s="193">
        <f>Q211*H211</f>
        <v>0</v>
      </c>
      <c r="S211" s="193">
        <v>0</v>
      </c>
      <c r="T211" s="194">
        <f>S211*H211</f>
        <v>0</v>
      </c>
      <c r="AR211" s="195" t="s">
        <v>199</v>
      </c>
      <c r="AT211" s="195" t="s">
        <v>127</v>
      </c>
      <c r="AU211" s="195" t="s">
        <v>133</v>
      </c>
      <c r="AY211" s="14" t="s">
        <v>124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14" t="s">
        <v>133</v>
      </c>
      <c r="BK211" s="196">
        <f>ROUND(I211*H211,2)</f>
        <v>0</v>
      </c>
      <c r="BL211" s="14" t="s">
        <v>199</v>
      </c>
      <c r="BM211" s="195" t="s">
        <v>330</v>
      </c>
    </row>
    <row r="212" spans="2:51" s="12" customFormat="1" ht="12">
      <c r="B212" s="197"/>
      <c r="C212" s="198"/>
      <c r="D212" s="199" t="s">
        <v>135</v>
      </c>
      <c r="E212" s="200" t="s">
        <v>1</v>
      </c>
      <c r="F212" s="201" t="s">
        <v>323</v>
      </c>
      <c r="G212" s="198"/>
      <c r="H212" s="202">
        <v>170</v>
      </c>
      <c r="I212" s="203"/>
      <c r="J212" s="198"/>
      <c r="K212" s="198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135</v>
      </c>
      <c r="AU212" s="208" t="s">
        <v>133</v>
      </c>
      <c r="AV212" s="12" t="s">
        <v>133</v>
      </c>
      <c r="AW212" s="12" t="s">
        <v>31</v>
      </c>
      <c r="AX212" s="12" t="s">
        <v>83</v>
      </c>
      <c r="AY212" s="208" t="s">
        <v>124</v>
      </c>
    </row>
    <row r="213" spans="2:65" s="1" customFormat="1" ht="24" customHeight="1">
      <c r="B213" s="31"/>
      <c r="C213" s="184" t="s">
        <v>331</v>
      </c>
      <c r="D213" s="184" t="s">
        <v>127</v>
      </c>
      <c r="E213" s="185" t="s">
        <v>332</v>
      </c>
      <c r="F213" s="186" t="s">
        <v>333</v>
      </c>
      <c r="G213" s="187" t="s">
        <v>334</v>
      </c>
      <c r="H213" s="209"/>
      <c r="I213" s="189"/>
      <c r="J213" s="190">
        <f>ROUND(I213*H213,2)</f>
        <v>0</v>
      </c>
      <c r="K213" s="186" t="s">
        <v>131</v>
      </c>
      <c r="L213" s="35"/>
      <c r="M213" s="191" t="s">
        <v>1</v>
      </c>
      <c r="N213" s="192" t="s">
        <v>41</v>
      </c>
      <c r="O213" s="63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AR213" s="195" t="s">
        <v>199</v>
      </c>
      <c r="AT213" s="195" t="s">
        <v>127</v>
      </c>
      <c r="AU213" s="195" t="s">
        <v>133</v>
      </c>
      <c r="AY213" s="14" t="s">
        <v>124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14" t="s">
        <v>133</v>
      </c>
      <c r="BK213" s="196">
        <f>ROUND(I213*H213,2)</f>
        <v>0</v>
      </c>
      <c r="BL213" s="14" t="s">
        <v>199</v>
      </c>
      <c r="BM213" s="195" t="s">
        <v>335</v>
      </c>
    </row>
    <row r="214" spans="2:63" s="11" customFormat="1" ht="22.9" customHeight="1">
      <c r="B214" s="168"/>
      <c r="C214" s="169"/>
      <c r="D214" s="170" t="s">
        <v>74</v>
      </c>
      <c r="E214" s="182" t="s">
        <v>336</v>
      </c>
      <c r="F214" s="182" t="s">
        <v>337</v>
      </c>
      <c r="G214" s="169"/>
      <c r="H214" s="169"/>
      <c r="I214" s="172"/>
      <c r="J214" s="183">
        <f>BK214</f>
        <v>0</v>
      </c>
      <c r="K214" s="169"/>
      <c r="L214" s="174"/>
      <c r="M214" s="175"/>
      <c r="N214" s="176"/>
      <c r="O214" s="176"/>
      <c r="P214" s="177">
        <f>SUM(P215:P216)</f>
        <v>0</v>
      </c>
      <c r="Q214" s="176"/>
      <c r="R214" s="177">
        <f>SUM(R215:R216)</f>
        <v>0</v>
      </c>
      <c r="S214" s="176"/>
      <c r="T214" s="178">
        <f>SUM(T215:T216)</f>
        <v>0.08109680000000001</v>
      </c>
      <c r="AR214" s="179" t="s">
        <v>133</v>
      </c>
      <c r="AT214" s="180" t="s">
        <v>74</v>
      </c>
      <c r="AU214" s="180" t="s">
        <v>83</v>
      </c>
      <c r="AY214" s="179" t="s">
        <v>124</v>
      </c>
      <c r="BK214" s="181">
        <f>SUM(BK215:BK216)</f>
        <v>0</v>
      </c>
    </row>
    <row r="215" spans="2:65" s="1" customFormat="1" ht="16.5" customHeight="1">
      <c r="B215" s="31"/>
      <c r="C215" s="184" t="s">
        <v>338</v>
      </c>
      <c r="D215" s="184" t="s">
        <v>127</v>
      </c>
      <c r="E215" s="185" t="s">
        <v>339</v>
      </c>
      <c r="F215" s="186" t="s">
        <v>340</v>
      </c>
      <c r="G215" s="187" t="s">
        <v>144</v>
      </c>
      <c r="H215" s="188">
        <v>121.04</v>
      </c>
      <c r="I215" s="189"/>
      <c r="J215" s="190">
        <f>ROUND(I215*H215,2)</f>
        <v>0</v>
      </c>
      <c r="K215" s="186" t="s">
        <v>131</v>
      </c>
      <c r="L215" s="35"/>
      <c r="M215" s="191" t="s">
        <v>1</v>
      </c>
      <c r="N215" s="192" t="s">
        <v>41</v>
      </c>
      <c r="O215" s="63"/>
      <c r="P215" s="193">
        <f>O215*H215</f>
        <v>0</v>
      </c>
      <c r="Q215" s="193">
        <v>0</v>
      </c>
      <c r="R215" s="193">
        <f>Q215*H215</f>
        <v>0</v>
      </c>
      <c r="S215" s="193">
        <v>0.00067</v>
      </c>
      <c r="T215" s="194">
        <f>S215*H215</f>
        <v>0.08109680000000001</v>
      </c>
      <c r="AR215" s="195" t="s">
        <v>199</v>
      </c>
      <c r="AT215" s="195" t="s">
        <v>127</v>
      </c>
      <c r="AU215" s="195" t="s">
        <v>133</v>
      </c>
      <c r="AY215" s="14" t="s">
        <v>124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4" t="s">
        <v>133</v>
      </c>
      <c r="BK215" s="196">
        <f>ROUND(I215*H215,2)</f>
        <v>0</v>
      </c>
      <c r="BL215" s="14" t="s">
        <v>199</v>
      </c>
      <c r="BM215" s="195" t="s">
        <v>341</v>
      </c>
    </row>
    <row r="216" spans="2:51" s="12" customFormat="1" ht="12">
      <c r="B216" s="197"/>
      <c r="C216" s="198"/>
      <c r="D216" s="199" t="s">
        <v>135</v>
      </c>
      <c r="E216" s="200" t="s">
        <v>1</v>
      </c>
      <c r="F216" s="201" t="s">
        <v>342</v>
      </c>
      <c r="G216" s="198"/>
      <c r="H216" s="202">
        <v>121.04</v>
      </c>
      <c r="I216" s="203"/>
      <c r="J216" s="198"/>
      <c r="K216" s="198"/>
      <c r="L216" s="204"/>
      <c r="M216" s="205"/>
      <c r="N216" s="206"/>
      <c r="O216" s="206"/>
      <c r="P216" s="206"/>
      <c r="Q216" s="206"/>
      <c r="R216" s="206"/>
      <c r="S216" s="206"/>
      <c r="T216" s="207"/>
      <c r="AT216" s="208" t="s">
        <v>135</v>
      </c>
      <c r="AU216" s="208" t="s">
        <v>133</v>
      </c>
      <c r="AV216" s="12" t="s">
        <v>133</v>
      </c>
      <c r="AW216" s="12" t="s">
        <v>31</v>
      </c>
      <c r="AX216" s="12" t="s">
        <v>83</v>
      </c>
      <c r="AY216" s="208" t="s">
        <v>124</v>
      </c>
    </row>
    <row r="217" spans="2:63" s="11" customFormat="1" ht="22.9" customHeight="1">
      <c r="B217" s="168"/>
      <c r="C217" s="169"/>
      <c r="D217" s="170" t="s">
        <v>74</v>
      </c>
      <c r="E217" s="182" t="s">
        <v>343</v>
      </c>
      <c r="F217" s="182" t="s">
        <v>344</v>
      </c>
      <c r="G217" s="169"/>
      <c r="H217" s="169"/>
      <c r="I217" s="172"/>
      <c r="J217" s="183">
        <f>BK217</f>
        <v>0</v>
      </c>
      <c r="K217" s="169"/>
      <c r="L217" s="174"/>
      <c r="M217" s="175"/>
      <c r="N217" s="176"/>
      <c r="O217" s="176"/>
      <c r="P217" s="177">
        <f>SUM(P218:P222)</f>
        <v>0</v>
      </c>
      <c r="Q217" s="176"/>
      <c r="R217" s="177">
        <f>SUM(R218:R222)</f>
        <v>0</v>
      </c>
      <c r="S217" s="176"/>
      <c r="T217" s="178">
        <f>SUM(T218:T222)</f>
        <v>2.06194414</v>
      </c>
      <c r="AR217" s="179" t="s">
        <v>133</v>
      </c>
      <c r="AT217" s="180" t="s">
        <v>74</v>
      </c>
      <c r="AU217" s="180" t="s">
        <v>83</v>
      </c>
      <c r="AY217" s="179" t="s">
        <v>124</v>
      </c>
      <c r="BK217" s="181">
        <f>SUM(BK218:BK222)</f>
        <v>0</v>
      </c>
    </row>
    <row r="218" spans="2:65" s="1" customFormat="1" ht="16.5" customHeight="1">
      <c r="B218" s="31"/>
      <c r="C218" s="184" t="s">
        <v>345</v>
      </c>
      <c r="D218" s="184" t="s">
        <v>127</v>
      </c>
      <c r="E218" s="185" t="s">
        <v>346</v>
      </c>
      <c r="F218" s="186" t="s">
        <v>347</v>
      </c>
      <c r="G218" s="187" t="s">
        <v>253</v>
      </c>
      <c r="H218" s="188">
        <v>34</v>
      </c>
      <c r="I218" s="189"/>
      <c r="J218" s="190">
        <f>ROUND(I218*H218,2)</f>
        <v>0</v>
      </c>
      <c r="K218" s="186" t="s">
        <v>1</v>
      </c>
      <c r="L218" s="35"/>
      <c r="M218" s="191" t="s">
        <v>1</v>
      </c>
      <c r="N218" s="192" t="s">
        <v>41</v>
      </c>
      <c r="O218" s="63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AR218" s="195" t="s">
        <v>199</v>
      </c>
      <c r="AT218" s="195" t="s">
        <v>127</v>
      </c>
      <c r="AU218" s="195" t="s">
        <v>133</v>
      </c>
      <c r="AY218" s="14" t="s">
        <v>124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4" t="s">
        <v>133</v>
      </c>
      <c r="BK218" s="196">
        <f>ROUND(I218*H218,2)</f>
        <v>0</v>
      </c>
      <c r="BL218" s="14" t="s">
        <v>199</v>
      </c>
      <c r="BM218" s="195" t="s">
        <v>348</v>
      </c>
    </row>
    <row r="219" spans="2:65" s="1" customFormat="1" ht="36" customHeight="1">
      <c r="B219" s="31"/>
      <c r="C219" s="184" t="s">
        <v>349</v>
      </c>
      <c r="D219" s="184" t="s">
        <v>127</v>
      </c>
      <c r="E219" s="185" t="s">
        <v>350</v>
      </c>
      <c r="F219" s="186" t="s">
        <v>351</v>
      </c>
      <c r="G219" s="187" t="s">
        <v>130</v>
      </c>
      <c r="H219" s="188">
        <v>121.253</v>
      </c>
      <c r="I219" s="189"/>
      <c r="J219" s="190">
        <f>ROUND(I219*H219,2)</f>
        <v>0</v>
      </c>
      <c r="K219" s="186" t="s">
        <v>131</v>
      </c>
      <c r="L219" s="35"/>
      <c r="M219" s="191" t="s">
        <v>1</v>
      </c>
      <c r="N219" s="192" t="s">
        <v>41</v>
      </c>
      <c r="O219" s="63"/>
      <c r="P219" s="193">
        <f>O219*H219</f>
        <v>0</v>
      </c>
      <c r="Q219" s="193">
        <v>0</v>
      </c>
      <c r="R219" s="193">
        <f>Q219*H219</f>
        <v>0</v>
      </c>
      <c r="S219" s="193">
        <v>0.01638</v>
      </c>
      <c r="T219" s="194">
        <f>S219*H219</f>
        <v>1.9861241399999998</v>
      </c>
      <c r="AR219" s="195" t="s">
        <v>199</v>
      </c>
      <c r="AT219" s="195" t="s">
        <v>127</v>
      </c>
      <c r="AU219" s="195" t="s">
        <v>133</v>
      </c>
      <c r="AY219" s="14" t="s">
        <v>124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4" t="s">
        <v>133</v>
      </c>
      <c r="BK219" s="196">
        <f>ROUND(I219*H219,2)</f>
        <v>0</v>
      </c>
      <c r="BL219" s="14" t="s">
        <v>199</v>
      </c>
      <c r="BM219" s="195" t="s">
        <v>352</v>
      </c>
    </row>
    <row r="220" spans="2:51" s="12" customFormat="1" ht="12">
      <c r="B220" s="197"/>
      <c r="C220" s="198"/>
      <c r="D220" s="199" t="s">
        <v>135</v>
      </c>
      <c r="E220" s="200" t="s">
        <v>1</v>
      </c>
      <c r="F220" s="201" t="s">
        <v>353</v>
      </c>
      <c r="G220" s="198"/>
      <c r="H220" s="202">
        <v>121.253</v>
      </c>
      <c r="I220" s="203"/>
      <c r="J220" s="198"/>
      <c r="K220" s="198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135</v>
      </c>
      <c r="AU220" s="208" t="s">
        <v>133</v>
      </c>
      <c r="AV220" s="12" t="s">
        <v>133</v>
      </c>
      <c r="AW220" s="12" t="s">
        <v>31</v>
      </c>
      <c r="AX220" s="12" t="s">
        <v>83</v>
      </c>
      <c r="AY220" s="208" t="s">
        <v>124</v>
      </c>
    </row>
    <row r="221" spans="2:65" s="1" customFormat="1" ht="16.5" customHeight="1">
      <c r="B221" s="31"/>
      <c r="C221" s="184" t="s">
        <v>354</v>
      </c>
      <c r="D221" s="184" t="s">
        <v>127</v>
      </c>
      <c r="E221" s="185" t="s">
        <v>355</v>
      </c>
      <c r="F221" s="186" t="s">
        <v>356</v>
      </c>
      <c r="G221" s="187" t="s">
        <v>157</v>
      </c>
      <c r="H221" s="188">
        <v>34</v>
      </c>
      <c r="I221" s="189"/>
      <c r="J221" s="190">
        <f>ROUND(I221*H221,2)</f>
        <v>0</v>
      </c>
      <c r="K221" s="186" t="s">
        <v>131</v>
      </c>
      <c r="L221" s="35"/>
      <c r="M221" s="191" t="s">
        <v>1</v>
      </c>
      <c r="N221" s="192" t="s">
        <v>41</v>
      </c>
      <c r="O221" s="63"/>
      <c r="P221" s="193">
        <f>O221*H221</f>
        <v>0</v>
      </c>
      <c r="Q221" s="193">
        <v>0</v>
      </c>
      <c r="R221" s="193">
        <f>Q221*H221</f>
        <v>0</v>
      </c>
      <c r="S221" s="193">
        <v>0.00223</v>
      </c>
      <c r="T221" s="194">
        <f>S221*H221</f>
        <v>0.07582000000000001</v>
      </c>
      <c r="AR221" s="195" t="s">
        <v>199</v>
      </c>
      <c r="AT221" s="195" t="s">
        <v>127</v>
      </c>
      <c r="AU221" s="195" t="s">
        <v>133</v>
      </c>
      <c r="AY221" s="14" t="s">
        <v>124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14" t="s">
        <v>133</v>
      </c>
      <c r="BK221" s="196">
        <f>ROUND(I221*H221,2)</f>
        <v>0</v>
      </c>
      <c r="BL221" s="14" t="s">
        <v>199</v>
      </c>
      <c r="BM221" s="195" t="s">
        <v>357</v>
      </c>
    </row>
    <row r="222" spans="2:51" s="12" customFormat="1" ht="12">
      <c r="B222" s="197"/>
      <c r="C222" s="198"/>
      <c r="D222" s="199" t="s">
        <v>135</v>
      </c>
      <c r="E222" s="200" t="s">
        <v>1</v>
      </c>
      <c r="F222" s="201" t="s">
        <v>358</v>
      </c>
      <c r="G222" s="198"/>
      <c r="H222" s="202">
        <v>34</v>
      </c>
      <c r="I222" s="203"/>
      <c r="J222" s="198"/>
      <c r="K222" s="198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135</v>
      </c>
      <c r="AU222" s="208" t="s">
        <v>133</v>
      </c>
      <c r="AV222" s="12" t="s">
        <v>133</v>
      </c>
      <c r="AW222" s="12" t="s">
        <v>31</v>
      </c>
      <c r="AX222" s="12" t="s">
        <v>83</v>
      </c>
      <c r="AY222" s="208" t="s">
        <v>124</v>
      </c>
    </row>
    <row r="223" spans="2:63" s="11" customFormat="1" ht="22.9" customHeight="1">
      <c r="B223" s="168"/>
      <c r="C223" s="169"/>
      <c r="D223" s="170" t="s">
        <v>74</v>
      </c>
      <c r="E223" s="182" t="s">
        <v>359</v>
      </c>
      <c r="F223" s="182" t="s">
        <v>360</v>
      </c>
      <c r="G223" s="169"/>
      <c r="H223" s="169"/>
      <c r="I223" s="172"/>
      <c r="J223" s="183">
        <f>BK223</f>
        <v>0</v>
      </c>
      <c r="K223" s="169"/>
      <c r="L223" s="174"/>
      <c r="M223" s="175"/>
      <c r="N223" s="176"/>
      <c r="O223" s="176"/>
      <c r="P223" s="177">
        <f>SUM(P224:P225)</f>
        <v>0</v>
      </c>
      <c r="Q223" s="176"/>
      <c r="R223" s="177">
        <f>SUM(R224:R225)</f>
        <v>0</v>
      </c>
      <c r="S223" s="176"/>
      <c r="T223" s="178">
        <f>SUM(T224:T225)</f>
        <v>0</v>
      </c>
      <c r="AR223" s="179" t="s">
        <v>133</v>
      </c>
      <c r="AT223" s="180" t="s">
        <v>74</v>
      </c>
      <c r="AU223" s="180" t="s">
        <v>83</v>
      </c>
      <c r="AY223" s="179" t="s">
        <v>124</v>
      </c>
      <c r="BK223" s="181">
        <f>SUM(BK224:BK225)</f>
        <v>0</v>
      </c>
    </row>
    <row r="224" spans="2:65" s="1" customFormat="1" ht="24" customHeight="1">
      <c r="B224" s="31"/>
      <c r="C224" s="184" t="s">
        <v>361</v>
      </c>
      <c r="D224" s="184" t="s">
        <v>127</v>
      </c>
      <c r="E224" s="185" t="s">
        <v>362</v>
      </c>
      <c r="F224" s="186" t="s">
        <v>363</v>
      </c>
      <c r="G224" s="187" t="s">
        <v>247</v>
      </c>
      <c r="H224" s="188">
        <v>121.04</v>
      </c>
      <c r="I224" s="189"/>
      <c r="J224" s="190">
        <f>ROUND(I224*H224,2)</f>
        <v>0</v>
      </c>
      <c r="K224" s="186" t="s">
        <v>1</v>
      </c>
      <c r="L224" s="35"/>
      <c r="M224" s="191" t="s">
        <v>1</v>
      </c>
      <c r="N224" s="192" t="s">
        <v>41</v>
      </c>
      <c r="O224" s="63"/>
      <c r="P224" s="193">
        <f>O224*H224</f>
        <v>0</v>
      </c>
      <c r="Q224" s="193">
        <v>0</v>
      </c>
      <c r="R224" s="193">
        <f>Q224*H224</f>
        <v>0</v>
      </c>
      <c r="S224" s="193">
        <v>0</v>
      </c>
      <c r="T224" s="194">
        <f>S224*H224</f>
        <v>0</v>
      </c>
      <c r="AR224" s="195" t="s">
        <v>199</v>
      </c>
      <c r="AT224" s="195" t="s">
        <v>127</v>
      </c>
      <c r="AU224" s="195" t="s">
        <v>133</v>
      </c>
      <c r="AY224" s="14" t="s">
        <v>124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14" t="s">
        <v>133</v>
      </c>
      <c r="BK224" s="196">
        <f>ROUND(I224*H224,2)</f>
        <v>0</v>
      </c>
      <c r="BL224" s="14" t="s">
        <v>199</v>
      </c>
      <c r="BM224" s="195" t="s">
        <v>364</v>
      </c>
    </row>
    <row r="225" spans="2:51" s="12" customFormat="1" ht="12">
      <c r="B225" s="197"/>
      <c r="C225" s="198"/>
      <c r="D225" s="199" t="s">
        <v>135</v>
      </c>
      <c r="E225" s="200" t="s">
        <v>1</v>
      </c>
      <c r="F225" s="201" t="s">
        <v>365</v>
      </c>
      <c r="G225" s="198"/>
      <c r="H225" s="202">
        <v>121.04</v>
      </c>
      <c r="I225" s="203"/>
      <c r="J225" s="198"/>
      <c r="K225" s="198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135</v>
      </c>
      <c r="AU225" s="208" t="s">
        <v>133</v>
      </c>
      <c r="AV225" s="12" t="s">
        <v>133</v>
      </c>
      <c r="AW225" s="12" t="s">
        <v>31</v>
      </c>
      <c r="AX225" s="12" t="s">
        <v>83</v>
      </c>
      <c r="AY225" s="208" t="s">
        <v>124</v>
      </c>
    </row>
    <row r="226" spans="2:63" s="11" customFormat="1" ht="22.9" customHeight="1">
      <c r="B226" s="168"/>
      <c r="C226" s="169"/>
      <c r="D226" s="170" t="s">
        <v>74</v>
      </c>
      <c r="E226" s="182" t="s">
        <v>366</v>
      </c>
      <c r="F226" s="182" t="s">
        <v>367</v>
      </c>
      <c r="G226" s="169"/>
      <c r="H226" s="169"/>
      <c r="I226" s="172"/>
      <c r="J226" s="183">
        <f>BK226</f>
        <v>0</v>
      </c>
      <c r="K226" s="169"/>
      <c r="L226" s="174"/>
      <c r="M226" s="175"/>
      <c r="N226" s="176"/>
      <c r="O226" s="176"/>
      <c r="P226" s="177">
        <f>SUM(P227:P233)</f>
        <v>0</v>
      </c>
      <c r="Q226" s="176"/>
      <c r="R226" s="177">
        <f>SUM(R227:R233)</f>
        <v>4.6076901999999995</v>
      </c>
      <c r="S226" s="176"/>
      <c r="T226" s="178">
        <f>SUM(T227:T233)</f>
        <v>0</v>
      </c>
      <c r="AR226" s="179" t="s">
        <v>133</v>
      </c>
      <c r="AT226" s="180" t="s">
        <v>74</v>
      </c>
      <c r="AU226" s="180" t="s">
        <v>83</v>
      </c>
      <c r="AY226" s="179" t="s">
        <v>124</v>
      </c>
      <c r="BK226" s="181">
        <f>SUM(BK227:BK233)</f>
        <v>0</v>
      </c>
    </row>
    <row r="227" spans="2:65" s="1" customFormat="1" ht="16.5" customHeight="1">
      <c r="B227" s="31"/>
      <c r="C227" s="184" t="s">
        <v>368</v>
      </c>
      <c r="D227" s="184" t="s">
        <v>127</v>
      </c>
      <c r="E227" s="185" t="s">
        <v>369</v>
      </c>
      <c r="F227" s="186" t="s">
        <v>370</v>
      </c>
      <c r="G227" s="187" t="s">
        <v>130</v>
      </c>
      <c r="H227" s="188">
        <v>343.74</v>
      </c>
      <c r="I227" s="189"/>
      <c r="J227" s="190">
        <f>ROUND(I227*H227,2)</f>
        <v>0</v>
      </c>
      <c r="K227" s="186" t="s">
        <v>131</v>
      </c>
      <c r="L227" s="35"/>
      <c r="M227" s="191" t="s">
        <v>1</v>
      </c>
      <c r="N227" s="192" t="s">
        <v>41</v>
      </c>
      <c r="O227" s="63"/>
      <c r="P227" s="193">
        <f>O227*H227</f>
        <v>0</v>
      </c>
      <c r="Q227" s="193">
        <v>0.0003</v>
      </c>
      <c r="R227" s="193">
        <f>Q227*H227</f>
        <v>0.10312199999999999</v>
      </c>
      <c r="S227" s="193">
        <v>0</v>
      </c>
      <c r="T227" s="194">
        <f>S227*H227</f>
        <v>0</v>
      </c>
      <c r="AR227" s="195" t="s">
        <v>199</v>
      </c>
      <c r="AT227" s="195" t="s">
        <v>127</v>
      </c>
      <c r="AU227" s="195" t="s">
        <v>133</v>
      </c>
      <c r="AY227" s="14" t="s">
        <v>124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14" t="s">
        <v>133</v>
      </c>
      <c r="BK227" s="196">
        <f>ROUND(I227*H227,2)</f>
        <v>0</v>
      </c>
      <c r="BL227" s="14" t="s">
        <v>199</v>
      </c>
      <c r="BM227" s="195" t="s">
        <v>371</v>
      </c>
    </row>
    <row r="228" spans="2:51" s="12" customFormat="1" ht="12">
      <c r="B228" s="197"/>
      <c r="C228" s="198"/>
      <c r="D228" s="199" t="s">
        <v>135</v>
      </c>
      <c r="E228" s="200" t="s">
        <v>1</v>
      </c>
      <c r="F228" s="201" t="s">
        <v>372</v>
      </c>
      <c r="G228" s="198"/>
      <c r="H228" s="202">
        <v>343.74</v>
      </c>
      <c r="I228" s="203"/>
      <c r="J228" s="198"/>
      <c r="K228" s="198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135</v>
      </c>
      <c r="AU228" s="208" t="s">
        <v>133</v>
      </c>
      <c r="AV228" s="12" t="s">
        <v>133</v>
      </c>
      <c r="AW228" s="12" t="s">
        <v>31</v>
      </c>
      <c r="AX228" s="12" t="s">
        <v>83</v>
      </c>
      <c r="AY228" s="208" t="s">
        <v>124</v>
      </c>
    </row>
    <row r="229" spans="2:65" s="1" customFormat="1" ht="36" customHeight="1">
      <c r="B229" s="31"/>
      <c r="C229" s="184" t="s">
        <v>373</v>
      </c>
      <c r="D229" s="184" t="s">
        <v>127</v>
      </c>
      <c r="E229" s="185" t="s">
        <v>374</v>
      </c>
      <c r="F229" s="186" t="s">
        <v>375</v>
      </c>
      <c r="G229" s="187" t="s">
        <v>130</v>
      </c>
      <c r="H229" s="188">
        <v>160.82</v>
      </c>
      <c r="I229" s="189"/>
      <c r="J229" s="190">
        <f>ROUND(I229*H229,2)</f>
        <v>0</v>
      </c>
      <c r="K229" s="186" t="s">
        <v>131</v>
      </c>
      <c r="L229" s="35"/>
      <c r="M229" s="191" t="s">
        <v>1</v>
      </c>
      <c r="N229" s="192" t="s">
        <v>41</v>
      </c>
      <c r="O229" s="63"/>
      <c r="P229" s="193">
        <f>O229*H229</f>
        <v>0</v>
      </c>
      <c r="Q229" s="193">
        <v>0.00689</v>
      </c>
      <c r="R229" s="193">
        <f>Q229*H229</f>
        <v>1.1080498</v>
      </c>
      <c r="S229" s="193">
        <v>0</v>
      </c>
      <c r="T229" s="194">
        <f>S229*H229</f>
        <v>0</v>
      </c>
      <c r="AR229" s="195" t="s">
        <v>199</v>
      </c>
      <c r="AT229" s="195" t="s">
        <v>127</v>
      </c>
      <c r="AU229" s="195" t="s">
        <v>133</v>
      </c>
      <c r="AY229" s="14" t="s">
        <v>124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4" t="s">
        <v>133</v>
      </c>
      <c r="BK229" s="196">
        <f>ROUND(I229*H229,2)</f>
        <v>0</v>
      </c>
      <c r="BL229" s="14" t="s">
        <v>199</v>
      </c>
      <c r="BM229" s="195" t="s">
        <v>376</v>
      </c>
    </row>
    <row r="230" spans="2:51" s="12" customFormat="1" ht="12">
      <c r="B230" s="197"/>
      <c r="C230" s="198"/>
      <c r="D230" s="199" t="s">
        <v>135</v>
      </c>
      <c r="E230" s="200" t="s">
        <v>1</v>
      </c>
      <c r="F230" s="201" t="s">
        <v>377</v>
      </c>
      <c r="G230" s="198"/>
      <c r="H230" s="202">
        <v>160.82</v>
      </c>
      <c r="I230" s="203"/>
      <c r="J230" s="198"/>
      <c r="K230" s="198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135</v>
      </c>
      <c r="AU230" s="208" t="s">
        <v>133</v>
      </c>
      <c r="AV230" s="12" t="s">
        <v>133</v>
      </c>
      <c r="AW230" s="12" t="s">
        <v>31</v>
      </c>
      <c r="AX230" s="12" t="s">
        <v>83</v>
      </c>
      <c r="AY230" s="208" t="s">
        <v>124</v>
      </c>
    </row>
    <row r="231" spans="2:65" s="1" customFormat="1" ht="36" customHeight="1">
      <c r="B231" s="31"/>
      <c r="C231" s="210" t="s">
        <v>378</v>
      </c>
      <c r="D231" s="210" t="s">
        <v>379</v>
      </c>
      <c r="E231" s="211" t="s">
        <v>380</v>
      </c>
      <c r="F231" s="212" t="s">
        <v>381</v>
      </c>
      <c r="G231" s="213" t="s">
        <v>130</v>
      </c>
      <c r="H231" s="214">
        <v>176.902</v>
      </c>
      <c r="I231" s="215"/>
      <c r="J231" s="216">
        <f>ROUND(I231*H231,2)</f>
        <v>0</v>
      </c>
      <c r="K231" s="212" t="s">
        <v>131</v>
      </c>
      <c r="L231" s="217"/>
      <c r="M231" s="218" t="s">
        <v>1</v>
      </c>
      <c r="N231" s="219" t="s">
        <v>41</v>
      </c>
      <c r="O231" s="63"/>
      <c r="P231" s="193">
        <f>O231*H231</f>
        <v>0</v>
      </c>
      <c r="Q231" s="193">
        <v>0.0192</v>
      </c>
      <c r="R231" s="193">
        <f>Q231*H231</f>
        <v>3.3965183999999993</v>
      </c>
      <c r="S231" s="193">
        <v>0</v>
      </c>
      <c r="T231" s="194">
        <f>S231*H231</f>
        <v>0</v>
      </c>
      <c r="AR231" s="195" t="s">
        <v>286</v>
      </c>
      <c r="AT231" s="195" t="s">
        <v>379</v>
      </c>
      <c r="AU231" s="195" t="s">
        <v>133</v>
      </c>
      <c r="AY231" s="14" t="s">
        <v>124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4" t="s">
        <v>133</v>
      </c>
      <c r="BK231" s="196">
        <f>ROUND(I231*H231,2)</f>
        <v>0</v>
      </c>
      <c r="BL231" s="14" t="s">
        <v>199</v>
      </c>
      <c r="BM231" s="195" t="s">
        <v>382</v>
      </c>
    </row>
    <row r="232" spans="2:51" s="12" customFormat="1" ht="12">
      <c r="B232" s="197"/>
      <c r="C232" s="198"/>
      <c r="D232" s="199" t="s">
        <v>135</v>
      </c>
      <c r="E232" s="200" t="s">
        <v>1</v>
      </c>
      <c r="F232" s="201" t="s">
        <v>383</v>
      </c>
      <c r="G232" s="198"/>
      <c r="H232" s="202">
        <v>176.902</v>
      </c>
      <c r="I232" s="203"/>
      <c r="J232" s="198"/>
      <c r="K232" s="198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135</v>
      </c>
      <c r="AU232" s="208" t="s">
        <v>133</v>
      </c>
      <c r="AV232" s="12" t="s">
        <v>133</v>
      </c>
      <c r="AW232" s="12" t="s">
        <v>31</v>
      </c>
      <c r="AX232" s="12" t="s">
        <v>83</v>
      </c>
      <c r="AY232" s="208" t="s">
        <v>124</v>
      </c>
    </row>
    <row r="233" spans="2:65" s="1" customFormat="1" ht="24" customHeight="1">
      <c r="B233" s="31"/>
      <c r="C233" s="184" t="s">
        <v>384</v>
      </c>
      <c r="D233" s="184" t="s">
        <v>127</v>
      </c>
      <c r="E233" s="185" t="s">
        <v>385</v>
      </c>
      <c r="F233" s="186" t="s">
        <v>386</v>
      </c>
      <c r="G233" s="187" t="s">
        <v>334</v>
      </c>
      <c r="H233" s="209"/>
      <c r="I233" s="189"/>
      <c r="J233" s="190">
        <f>ROUND(I233*H233,2)</f>
        <v>0</v>
      </c>
      <c r="K233" s="186" t="s">
        <v>131</v>
      </c>
      <c r="L233" s="35"/>
      <c r="M233" s="191" t="s">
        <v>1</v>
      </c>
      <c r="N233" s="192" t="s">
        <v>41</v>
      </c>
      <c r="O233" s="63"/>
      <c r="P233" s="193">
        <f>O233*H233</f>
        <v>0</v>
      </c>
      <c r="Q233" s="193">
        <v>0</v>
      </c>
      <c r="R233" s="193">
        <f>Q233*H233</f>
        <v>0</v>
      </c>
      <c r="S233" s="193">
        <v>0</v>
      </c>
      <c r="T233" s="194">
        <f>S233*H233</f>
        <v>0</v>
      </c>
      <c r="AR233" s="195" t="s">
        <v>199</v>
      </c>
      <c r="AT233" s="195" t="s">
        <v>127</v>
      </c>
      <c r="AU233" s="195" t="s">
        <v>133</v>
      </c>
      <c r="AY233" s="14" t="s">
        <v>124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14" t="s">
        <v>133</v>
      </c>
      <c r="BK233" s="196">
        <f>ROUND(I233*H233,2)</f>
        <v>0</v>
      </c>
      <c r="BL233" s="14" t="s">
        <v>199</v>
      </c>
      <c r="BM233" s="195" t="s">
        <v>387</v>
      </c>
    </row>
    <row r="234" spans="2:63" s="11" customFormat="1" ht="22.9" customHeight="1">
      <c r="B234" s="168"/>
      <c r="C234" s="169"/>
      <c r="D234" s="170" t="s">
        <v>74</v>
      </c>
      <c r="E234" s="182" t="s">
        <v>388</v>
      </c>
      <c r="F234" s="182" t="s">
        <v>389</v>
      </c>
      <c r="G234" s="169"/>
      <c r="H234" s="169"/>
      <c r="I234" s="172"/>
      <c r="J234" s="183">
        <f>BK234</f>
        <v>0</v>
      </c>
      <c r="K234" s="169"/>
      <c r="L234" s="174"/>
      <c r="M234" s="175"/>
      <c r="N234" s="176"/>
      <c r="O234" s="176"/>
      <c r="P234" s="177">
        <f>SUM(P235:P238)</f>
        <v>0</v>
      </c>
      <c r="Q234" s="176"/>
      <c r="R234" s="177">
        <f>SUM(R235:R238)</f>
        <v>0.268192</v>
      </c>
      <c r="S234" s="176"/>
      <c r="T234" s="178">
        <f>SUM(T235:T238)</f>
        <v>0</v>
      </c>
      <c r="AR234" s="179" t="s">
        <v>133</v>
      </c>
      <c r="AT234" s="180" t="s">
        <v>74</v>
      </c>
      <c r="AU234" s="180" t="s">
        <v>83</v>
      </c>
      <c r="AY234" s="179" t="s">
        <v>124</v>
      </c>
      <c r="BK234" s="181">
        <f>SUM(BK235:BK238)</f>
        <v>0</v>
      </c>
    </row>
    <row r="235" spans="2:65" s="1" customFormat="1" ht="16.5" customHeight="1">
      <c r="B235" s="31"/>
      <c r="C235" s="184" t="s">
        <v>390</v>
      </c>
      <c r="D235" s="184" t="s">
        <v>127</v>
      </c>
      <c r="E235" s="185" t="s">
        <v>391</v>
      </c>
      <c r="F235" s="186" t="s">
        <v>392</v>
      </c>
      <c r="G235" s="187" t="s">
        <v>130</v>
      </c>
      <c r="H235" s="188">
        <v>231.2</v>
      </c>
      <c r="I235" s="189"/>
      <c r="J235" s="190">
        <f>ROUND(I235*H235,2)</f>
        <v>0</v>
      </c>
      <c r="K235" s="186" t="s">
        <v>131</v>
      </c>
      <c r="L235" s="35"/>
      <c r="M235" s="191" t="s">
        <v>1</v>
      </c>
      <c r="N235" s="192" t="s">
        <v>41</v>
      </c>
      <c r="O235" s="63"/>
      <c r="P235" s="193">
        <f>O235*H235</f>
        <v>0</v>
      </c>
      <c r="Q235" s="193">
        <v>0.00018</v>
      </c>
      <c r="R235" s="193">
        <f>Q235*H235</f>
        <v>0.041616</v>
      </c>
      <c r="S235" s="193">
        <v>0</v>
      </c>
      <c r="T235" s="194">
        <f>S235*H235</f>
        <v>0</v>
      </c>
      <c r="AR235" s="195" t="s">
        <v>199</v>
      </c>
      <c r="AT235" s="195" t="s">
        <v>127</v>
      </c>
      <c r="AU235" s="195" t="s">
        <v>133</v>
      </c>
      <c r="AY235" s="14" t="s">
        <v>124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4" t="s">
        <v>133</v>
      </c>
      <c r="BK235" s="196">
        <f>ROUND(I235*H235,2)</f>
        <v>0</v>
      </c>
      <c r="BL235" s="14" t="s">
        <v>199</v>
      </c>
      <c r="BM235" s="195" t="s">
        <v>393</v>
      </c>
    </row>
    <row r="236" spans="2:51" s="12" customFormat="1" ht="12">
      <c r="B236" s="197"/>
      <c r="C236" s="198"/>
      <c r="D236" s="199" t="s">
        <v>135</v>
      </c>
      <c r="E236" s="200" t="s">
        <v>1</v>
      </c>
      <c r="F236" s="201" t="s">
        <v>394</v>
      </c>
      <c r="G236" s="198"/>
      <c r="H236" s="202">
        <v>231.2</v>
      </c>
      <c r="I236" s="203"/>
      <c r="J236" s="198"/>
      <c r="K236" s="198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135</v>
      </c>
      <c r="AU236" s="208" t="s">
        <v>133</v>
      </c>
      <c r="AV236" s="12" t="s">
        <v>133</v>
      </c>
      <c r="AW236" s="12" t="s">
        <v>31</v>
      </c>
      <c r="AX236" s="12" t="s">
        <v>83</v>
      </c>
      <c r="AY236" s="208" t="s">
        <v>124</v>
      </c>
    </row>
    <row r="237" spans="2:65" s="1" customFormat="1" ht="16.5" customHeight="1">
      <c r="B237" s="31"/>
      <c r="C237" s="184" t="s">
        <v>395</v>
      </c>
      <c r="D237" s="184" t="s">
        <v>127</v>
      </c>
      <c r="E237" s="185" t="s">
        <v>396</v>
      </c>
      <c r="F237" s="186" t="s">
        <v>397</v>
      </c>
      <c r="G237" s="187" t="s">
        <v>130</v>
      </c>
      <c r="H237" s="188">
        <v>231.2</v>
      </c>
      <c r="I237" s="189"/>
      <c r="J237" s="190">
        <f>ROUND(I237*H237,2)</f>
        <v>0</v>
      </c>
      <c r="K237" s="186" t="s">
        <v>131</v>
      </c>
      <c r="L237" s="35"/>
      <c r="M237" s="191" t="s">
        <v>1</v>
      </c>
      <c r="N237" s="192" t="s">
        <v>41</v>
      </c>
      <c r="O237" s="63"/>
      <c r="P237" s="193">
        <f>O237*H237</f>
        <v>0</v>
      </c>
      <c r="Q237" s="193">
        <v>0.00098</v>
      </c>
      <c r="R237" s="193">
        <f>Q237*H237</f>
        <v>0.22657599999999997</v>
      </c>
      <c r="S237" s="193">
        <v>0</v>
      </c>
      <c r="T237" s="194">
        <f>S237*H237</f>
        <v>0</v>
      </c>
      <c r="AR237" s="195" t="s">
        <v>199</v>
      </c>
      <c r="AT237" s="195" t="s">
        <v>127</v>
      </c>
      <c r="AU237" s="195" t="s">
        <v>133</v>
      </c>
      <c r="AY237" s="14" t="s">
        <v>124</v>
      </c>
      <c r="BE237" s="196">
        <f>IF(N237="základní",J237,0)</f>
        <v>0</v>
      </c>
      <c r="BF237" s="196">
        <f>IF(N237="snížená",J237,0)</f>
        <v>0</v>
      </c>
      <c r="BG237" s="196">
        <f>IF(N237="zákl. přenesená",J237,0)</f>
        <v>0</v>
      </c>
      <c r="BH237" s="196">
        <f>IF(N237="sníž. přenesená",J237,0)</f>
        <v>0</v>
      </c>
      <c r="BI237" s="196">
        <f>IF(N237="nulová",J237,0)</f>
        <v>0</v>
      </c>
      <c r="BJ237" s="14" t="s">
        <v>133</v>
      </c>
      <c r="BK237" s="196">
        <f>ROUND(I237*H237,2)</f>
        <v>0</v>
      </c>
      <c r="BL237" s="14" t="s">
        <v>199</v>
      </c>
      <c r="BM237" s="195" t="s">
        <v>398</v>
      </c>
    </row>
    <row r="238" spans="2:51" s="12" customFormat="1" ht="12">
      <c r="B238" s="197"/>
      <c r="C238" s="198"/>
      <c r="D238" s="199" t="s">
        <v>135</v>
      </c>
      <c r="E238" s="200" t="s">
        <v>1</v>
      </c>
      <c r="F238" s="201" t="s">
        <v>399</v>
      </c>
      <c r="G238" s="198"/>
      <c r="H238" s="202">
        <v>231.2</v>
      </c>
      <c r="I238" s="203"/>
      <c r="J238" s="198"/>
      <c r="K238" s="198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135</v>
      </c>
      <c r="AU238" s="208" t="s">
        <v>133</v>
      </c>
      <c r="AV238" s="12" t="s">
        <v>133</v>
      </c>
      <c r="AW238" s="12" t="s">
        <v>31</v>
      </c>
      <c r="AX238" s="12" t="s">
        <v>83</v>
      </c>
      <c r="AY238" s="208" t="s">
        <v>124</v>
      </c>
    </row>
    <row r="239" spans="2:63" s="11" customFormat="1" ht="25.9" customHeight="1">
      <c r="B239" s="168"/>
      <c r="C239" s="169"/>
      <c r="D239" s="170" t="s">
        <v>74</v>
      </c>
      <c r="E239" s="171" t="s">
        <v>400</v>
      </c>
      <c r="F239" s="171" t="s">
        <v>401</v>
      </c>
      <c r="G239" s="169"/>
      <c r="H239" s="169"/>
      <c r="I239" s="172"/>
      <c r="J239" s="173">
        <f>BK239</f>
        <v>0</v>
      </c>
      <c r="K239" s="169"/>
      <c r="L239" s="174"/>
      <c r="M239" s="175"/>
      <c r="N239" s="176"/>
      <c r="O239" s="176"/>
      <c r="P239" s="177">
        <f>P240+P242+P246</f>
        <v>0</v>
      </c>
      <c r="Q239" s="176"/>
      <c r="R239" s="177">
        <f>R240+R242+R246</f>
        <v>0</v>
      </c>
      <c r="S239" s="176"/>
      <c r="T239" s="178">
        <f>T240+T242+T246</f>
        <v>0</v>
      </c>
      <c r="AR239" s="179" t="s">
        <v>154</v>
      </c>
      <c r="AT239" s="180" t="s">
        <v>74</v>
      </c>
      <c r="AU239" s="180" t="s">
        <v>75</v>
      </c>
      <c r="AY239" s="179" t="s">
        <v>124</v>
      </c>
      <c r="BK239" s="181">
        <f>BK240+BK242+BK246</f>
        <v>0</v>
      </c>
    </row>
    <row r="240" spans="2:63" s="11" customFormat="1" ht="22.9" customHeight="1">
      <c r="B240" s="168"/>
      <c r="C240" s="169"/>
      <c r="D240" s="170" t="s">
        <v>74</v>
      </c>
      <c r="E240" s="182" t="s">
        <v>402</v>
      </c>
      <c r="F240" s="182" t="s">
        <v>403</v>
      </c>
      <c r="G240" s="169"/>
      <c r="H240" s="169"/>
      <c r="I240" s="172"/>
      <c r="J240" s="183">
        <f>BK240</f>
        <v>0</v>
      </c>
      <c r="K240" s="169"/>
      <c r="L240" s="174"/>
      <c r="M240" s="175"/>
      <c r="N240" s="176"/>
      <c r="O240" s="176"/>
      <c r="P240" s="177">
        <f>P241</f>
        <v>0</v>
      </c>
      <c r="Q240" s="176"/>
      <c r="R240" s="177">
        <f>R241</f>
        <v>0</v>
      </c>
      <c r="S240" s="176"/>
      <c r="T240" s="178">
        <f>T241</f>
        <v>0</v>
      </c>
      <c r="AR240" s="179" t="s">
        <v>154</v>
      </c>
      <c r="AT240" s="180" t="s">
        <v>74</v>
      </c>
      <c r="AU240" s="180" t="s">
        <v>83</v>
      </c>
      <c r="AY240" s="179" t="s">
        <v>124</v>
      </c>
      <c r="BK240" s="181">
        <f>BK241</f>
        <v>0</v>
      </c>
    </row>
    <row r="241" spans="2:65" s="1" customFormat="1" ht="16.5" customHeight="1">
      <c r="B241" s="31"/>
      <c r="C241" s="184" t="s">
        <v>404</v>
      </c>
      <c r="D241" s="184" t="s">
        <v>127</v>
      </c>
      <c r="E241" s="185" t="s">
        <v>405</v>
      </c>
      <c r="F241" s="186" t="s">
        <v>406</v>
      </c>
      <c r="G241" s="187" t="s">
        <v>407</v>
      </c>
      <c r="H241" s="188">
        <v>1</v>
      </c>
      <c r="I241" s="189"/>
      <c r="J241" s="190">
        <f>ROUND(I241*H241,2)</f>
        <v>0</v>
      </c>
      <c r="K241" s="186" t="s">
        <v>131</v>
      </c>
      <c r="L241" s="35"/>
      <c r="M241" s="191" t="s">
        <v>1</v>
      </c>
      <c r="N241" s="192" t="s">
        <v>41</v>
      </c>
      <c r="O241" s="63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AR241" s="195" t="s">
        <v>408</v>
      </c>
      <c r="AT241" s="195" t="s">
        <v>127</v>
      </c>
      <c r="AU241" s="195" t="s">
        <v>133</v>
      </c>
      <c r="AY241" s="14" t="s">
        <v>124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4" t="s">
        <v>133</v>
      </c>
      <c r="BK241" s="196">
        <f>ROUND(I241*H241,2)</f>
        <v>0</v>
      </c>
      <c r="BL241" s="14" t="s">
        <v>408</v>
      </c>
      <c r="BM241" s="195" t="s">
        <v>409</v>
      </c>
    </row>
    <row r="242" spans="2:63" s="11" customFormat="1" ht="22.9" customHeight="1">
      <c r="B242" s="168"/>
      <c r="C242" s="169"/>
      <c r="D242" s="170" t="s">
        <v>74</v>
      </c>
      <c r="E242" s="182" t="s">
        <v>410</v>
      </c>
      <c r="F242" s="182" t="s">
        <v>411</v>
      </c>
      <c r="G242" s="169"/>
      <c r="H242" s="169"/>
      <c r="I242" s="172"/>
      <c r="J242" s="183">
        <f>BK242</f>
        <v>0</v>
      </c>
      <c r="K242" s="169"/>
      <c r="L242" s="174"/>
      <c r="M242" s="175"/>
      <c r="N242" s="176"/>
      <c r="O242" s="176"/>
      <c r="P242" s="177">
        <f>SUM(P243:P245)</f>
        <v>0</v>
      </c>
      <c r="Q242" s="176"/>
      <c r="R242" s="177">
        <f>SUM(R243:R245)</f>
        <v>0</v>
      </c>
      <c r="S242" s="176"/>
      <c r="T242" s="178">
        <f>SUM(T243:T245)</f>
        <v>0</v>
      </c>
      <c r="AR242" s="179" t="s">
        <v>154</v>
      </c>
      <c r="AT242" s="180" t="s">
        <v>74</v>
      </c>
      <c r="AU242" s="180" t="s">
        <v>83</v>
      </c>
      <c r="AY242" s="179" t="s">
        <v>124</v>
      </c>
      <c r="BK242" s="181">
        <f>SUM(BK243:BK245)</f>
        <v>0</v>
      </c>
    </row>
    <row r="243" spans="2:65" s="1" customFormat="1" ht="16.5" customHeight="1">
      <c r="B243" s="31"/>
      <c r="C243" s="184" t="s">
        <v>412</v>
      </c>
      <c r="D243" s="184" t="s">
        <v>127</v>
      </c>
      <c r="E243" s="185" t="s">
        <v>413</v>
      </c>
      <c r="F243" s="186" t="s">
        <v>414</v>
      </c>
      <c r="G243" s="187" t="s">
        <v>407</v>
      </c>
      <c r="H243" s="188">
        <v>1</v>
      </c>
      <c r="I243" s="189"/>
      <c r="J243" s="190">
        <f>ROUND(I243*H243,2)</f>
        <v>0</v>
      </c>
      <c r="K243" s="186" t="s">
        <v>131</v>
      </c>
      <c r="L243" s="35"/>
      <c r="M243" s="191" t="s">
        <v>1</v>
      </c>
      <c r="N243" s="192" t="s">
        <v>41</v>
      </c>
      <c r="O243" s="63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AR243" s="195" t="s">
        <v>408</v>
      </c>
      <c r="AT243" s="195" t="s">
        <v>127</v>
      </c>
      <c r="AU243" s="195" t="s">
        <v>133</v>
      </c>
      <c r="AY243" s="14" t="s">
        <v>124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4" t="s">
        <v>133</v>
      </c>
      <c r="BK243" s="196">
        <f>ROUND(I243*H243,2)</f>
        <v>0</v>
      </c>
      <c r="BL243" s="14" t="s">
        <v>408</v>
      </c>
      <c r="BM243" s="195" t="s">
        <v>415</v>
      </c>
    </row>
    <row r="244" spans="2:65" s="1" customFormat="1" ht="16.5" customHeight="1">
      <c r="B244" s="31"/>
      <c r="C244" s="184" t="s">
        <v>416</v>
      </c>
      <c r="D244" s="184" t="s">
        <v>127</v>
      </c>
      <c r="E244" s="185" t="s">
        <v>417</v>
      </c>
      <c r="F244" s="186" t="s">
        <v>418</v>
      </c>
      <c r="G244" s="187" t="s">
        <v>407</v>
      </c>
      <c r="H244" s="188">
        <v>1</v>
      </c>
      <c r="I244" s="189"/>
      <c r="J244" s="190">
        <f>ROUND(I244*H244,2)</f>
        <v>0</v>
      </c>
      <c r="K244" s="186" t="s">
        <v>131</v>
      </c>
      <c r="L244" s="35"/>
      <c r="M244" s="191" t="s">
        <v>1</v>
      </c>
      <c r="N244" s="192" t="s">
        <v>41</v>
      </c>
      <c r="O244" s="63"/>
      <c r="P244" s="193">
        <f>O244*H244</f>
        <v>0</v>
      </c>
      <c r="Q244" s="193">
        <v>0</v>
      </c>
      <c r="R244" s="193">
        <f>Q244*H244</f>
        <v>0</v>
      </c>
      <c r="S244" s="193">
        <v>0</v>
      </c>
      <c r="T244" s="194">
        <f>S244*H244</f>
        <v>0</v>
      </c>
      <c r="AR244" s="195" t="s">
        <v>408</v>
      </c>
      <c r="AT244" s="195" t="s">
        <v>127</v>
      </c>
      <c r="AU244" s="195" t="s">
        <v>133</v>
      </c>
      <c r="AY244" s="14" t="s">
        <v>124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14" t="s">
        <v>133</v>
      </c>
      <c r="BK244" s="196">
        <f>ROUND(I244*H244,2)</f>
        <v>0</v>
      </c>
      <c r="BL244" s="14" t="s">
        <v>408</v>
      </c>
      <c r="BM244" s="195" t="s">
        <v>419</v>
      </c>
    </row>
    <row r="245" spans="2:65" s="1" customFormat="1" ht="16.5" customHeight="1">
      <c r="B245" s="31"/>
      <c r="C245" s="184" t="s">
        <v>420</v>
      </c>
      <c r="D245" s="184" t="s">
        <v>127</v>
      </c>
      <c r="E245" s="185" t="s">
        <v>421</v>
      </c>
      <c r="F245" s="186" t="s">
        <v>422</v>
      </c>
      <c r="G245" s="187" t="s">
        <v>407</v>
      </c>
      <c r="H245" s="188">
        <v>1</v>
      </c>
      <c r="I245" s="189"/>
      <c r="J245" s="190">
        <f>ROUND(I245*H245,2)</f>
        <v>0</v>
      </c>
      <c r="K245" s="186" t="s">
        <v>131</v>
      </c>
      <c r="L245" s="35"/>
      <c r="M245" s="191" t="s">
        <v>1</v>
      </c>
      <c r="N245" s="192" t="s">
        <v>41</v>
      </c>
      <c r="O245" s="63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AR245" s="195" t="s">
        <v>408</v>
      </c>
      <c r="AT245" s="195" t="s">
        <v>127</v>
      </c>
      <c r="AU245" s="195" t="s">
        <v>133</v>
      </c>
      <c r="AY245" s="14" t="s">
        <v>124</v>
      </c>
      <c r="BE245" s="196">
        <f>IF(N245="základní",J245,0)</f>
        <v>0</v>
      </c>
      <c r="BF245" s="196">
        <f>IF(N245="snížená",J245,0)</f>
        <v>0</v>
      </c>
      <c r="BG245" s="196">
        <f>IF(N245="zákl. přenesená",J245,0)</f>
        <v>0</v>
      </c>
      <c r="BH245" s="196">
        <f>IF(N245="sníž. přenesená",J245,0)</f>
        <v>0</v>
      </c>
      <c r="BI245" s="196">
        <f>IF(N245="nulová",J245,0)</f>
        <v>0</v>
      </c>
      <c r="BJ245" s="14" t="s">
        <v>133</v>
      </c>
      <c r="BK245" s="196">
        <f>ROUND(I245*H245,2)</f>
        <v>0</v>
      </c>
      <c r="BL245" s="14" t="s">
        <v>408</v>
      </c>
      <c r="BM245" s="195" t="s">
        <v>423</v>
      </c>
    </row>
    <row r="246" spans="2:63" s="11" customFormat="1" ht="22.9" customHeight="1">
      <c r="B246" s="168"/>
      <c r="C246" s="169"/>
      <c r="D246" s="170" t="s">
        <v>74</v>
      </c>
      <c r="E246" s="182" t="s">
        <v>424</v>
      </c>
      <c r="F246" s="182" t="s">
        <v>425</v>
      </c>
      <c r="G246" s="169"/>
      <c r="H246" s="169"/>
      <c r="I246" s="172"/>
      <c r="J246" s="183">
        <f>BK246</f>
        <v>0</v>
      </c>
      <c r="K246" s="169"/>
      <c r="L246" s="174"/>
      <c r="M246" s="175"/>
      <c r="N246" s="176"/>
      <c r="O246" s="176"/>
      <c r="P246" s="177">
        <f>SUM(P247:P248)</f>
        <v>0</v>
      </c>
      <c r="Q246" s="176"/>
      <c r="R246" s="177">
        <f>SUM(R247:R248)</f>
        <v>0</v>
      </c>
      <c r="S246" s="176"/>
      <c r="T246" s="178">
        <f>SUM(T247:T248)</f>
        <v>0</v>
      </c>
      <c r="AR246" s="179" t="s">
        <v>154</v>
      </c>
      <c r="AT246" s="180" t="s">
        <v>74</v>
      </c>
      <c r="AU246" s="180" t="s">
        <v>83</v>
      </c>
      <c r="AY246" s="179" t="s">
        <v>124</v>
      </c>
      <c r="BK246" s="181">
        <f>SUM(BK247:BK248)</f>
        <v>0</v>
      </c>
    </row>
    <row r="247" spans="2:65" s="1" customFormat="1" ht="16.5" customHeight="1">
      <c r="B247" s="31"/>
      <c r="C247" s="184" t="s">
        <v>426</v>
      </c>
      <c r="D247" s="184" t="s">
        <v>127</v>
      </c>
      <c r="E247" s="185" t="s">
        <v>427</v>
      </c>
      <c r="F247" s="186" t="s">
        <v>428</v>
      </c>
      <c r="G247" s="187" t="s">
        <v>407</v>
      </c>
      <c r="H247" s="188">
        <v>1</v>
      </c>
      <c r="I247" s="189"/>
      <c r="J247" s="190">
        <f>ROUND(I247*H247,2)</f>
        <v>0</v>
      </c>
      <c r="K247" s="186" t="s">
        <v>131</v>
      </c>
      <c r="L247" s="35"/>
      <c r="M247" s="191" t="s">
        <v>1</v>
      </c>
      <c r="N247" s="192" t="s">
        <v>41</v>
      </c>
      <c r="O247" s="63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AR247" s="195" t="s">
        <v>408</v>
      </c>
      <c r="AT247" s="195" t="s">
        <v>127</v>
      </c>
      <c r="AU247" s="195" t="s">
        <v>133</v>
      </c>
      <c r="AY247" s="14" t="s">
        <v>124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4" t="s">
        <v>133</v>
      </c>
      <c r="BK247" s="196">
        <f>ROUND(I247*H247,2)</f>
        <v>0</v>
      </c>
      <c r="BL247" s="14" t="s">
        <v>408</v>
      </c>
      <c r="BM247" s="195" t="s">
        <v>429</v>
      </c>
    </row>
    <row r="248" spans="2:65" s="1" customFormat="1" ht="16.5" customHeight="1">
      <c r="B248" s="31"/>
      <c r="C248" s="184" t="s">
        <v>430</v>
      </c>
      <c r="D248" s="184" t="s">
        <v>127</v>
      </c>
      <c r="E248" s="185" t="s">
        <v>431</v>
      </c>
      <c r="F248" s="186" t="s">
        <v>432</v>
      </c>
      <c r="G248" s="187" t="s">
        <v>407</v>
      </c>
      <c r="H248" s="188">
        <v>1</v>
      </c>
      <c r="I248" s="189"/>
      <c r="J248" s="190">
        <f>ROUND(I248*H248,2)</f>
        <v>0</v>
      </c>
      <c r="K248" s="186" t="s">
        <v>131</v>
      </c>
      <c r="L248" s="35"/>
      <c r="M248" s="220" t="s">
        <v>1</v>
      </c>
      <c r="N248" s="221" t="s">
        <v>41</v>
      </c>
      <c r="O248" s="222"/>
      <c r="P248" s="223">
        <f>O248*H248</f>
        <v>0</v>
      </c>
      <c r="Q248" s="223">
        <v>0</v>
      </c>
      <c r="R248" s="223">
        <f>Q248*H248</f>
        <v>0</v>
      </c>
      <c r="S248" s="223">
        <v>0</v>
      </c>
      <c r="T248" s="224">
        <f>S248*H248</f>
        <v>0</v>
      </c>
      <c r="AR248" s="195" t="s">
        <v>408</v>
      </c>
      <c r="AT248" s="195" t="s">
        <v>127</v>
      </c>
      <c r="AU248" s="195" t="s">
        <v>133</v>
      </c>
      <c r="AY248" s="14" t="s">
        <v>124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14" t="s">
        <v>133</v>
      </c>
      <c r="BK248" s="196">
        <f>ROUND(I248*H248,2)</f>
        <v>0</v>
      </c>
      <c r="BL248" s="14" t="s">
        <v>408</v>
      </c>
      <c r="BM248" s="195" t="s">
        <v>433</v>
      </c>
    </row>
    <row r="249" spans="2:12" s="1" customFormat="1" ht="6.95" customHeight="1">
      <c r="B249" s="46"/>
      <c r="C249" s="47"/>
      <c r="D249" s="47"/>
      <c r="E249" s="47"/>
      <c r="F249" s="47"/>
      <c r="G249" s="47"/>
      <c r="H249" s="47"/>
      <c r="I249" s="135"/>
      <c r="J249" s="47"/>
      <c r="K249" s="47"/>
      <c r="L249" s="35"/>
    </row>
  </sheetData>
  <sheetProtection algorithmName="SHA-512" hashValue="2PdZmP/cV/AioMtZZ9LBUPDeZLpQgS8JgviQmA9Ven5OZgZi7t1xhW52Mcf6vHCiUIG8YGWRil8qn4RuwdKLyA==" saltValue="QUE/qmq7leVzdSKcz1iyxBDd9iqSyxyWlipRS52JvglH1rKqRfD1CTg7eMM0JheDupg7RxvgeL8dGOUDKXb77A==" spinCount="100000" sheet="1" objects="1" scenarios="1" formatColumns="0" formatRows="0" autoFilter="0"/>
  <autoFilter ref="C131:K248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ludmila.lorencova</cp:lastModifiedBy>
  <dcterms:created xsi:type="dcterms:W3CDTF">2019-06-03T12:23:39Z</dcterms:created>
  <dcterms:modified xsi:type="dcterms:W3CDTF">2019-06-20T05:13:57Z</dcterms:modified>
  <cp:category/>
  <cp:version/>
  <cp:contentType/>
  <cp:contentStatus/>
</cp:coreProperties>
</file>