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INV-ON_Náchod\13 VZ Rozšíření JIP\Priloha č. 6 _ soupis stav.praci\01 ARCH VV\"/>
    </mc:Choice>
  </mc:AlternateContent>
  <bookViews>
    <workbookView xWindow="25710" yWindow="1140" windowWidth="24885" windowHeight="25425" activeTab="1"/>
  </bookViews>
  <sheets>
    <sheet name="Rekapitulace stavby" sheetId="1" r:id="rId1"/>
    <sheet name="NACHOD 1 - SO-01-Vlastní ..." sheetId="2" r:id="rId2"/>
    <sheet name="Pokyny pro vyplnění" sheetId="3" r:id="rId3"/>
  </sheets>
  <definedNames>
    <definedName name="_xlnm._FilterDatabase" localSheetId="1" hidden="1">'NACHOD 1 - SO-01-Vlastní ...'!$C$99:$K$227</definedName>
    <definedName name="_xlnm.Print_Titles" localSheetId="1">'NACHOD 1 - SO-01-Vlastní ...'!$99:$99</definedName>
    <definedName name="_xlnm.Print_Titles" localSheetId="0">'Rekapitulace stavby'!$49:$49</definedName>
    <definedName name="_xlnm.Print_Area" localSheetId="1">'NACHOD 1 - SO-01-Vlastní ...'!$C$4:$J$36,'NACHOD 1 - SO-01-Vlastní ...'!$C$42:$J$81,'NACHOD 1 - SO-01-Vlastní ...'!$C$87:$K$227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H196" i="2" l="1"/>
  <c r="H190" i="2"/>
  <c r="H189" i="2"/>
  <c r="J207" i="2"/>
  <c r="BE207" i="2" s="1"/>
  <c r="BK207" i="2"/>
  <c r="BI207" i="2"/>
  <c r="BH207" i="2"/>
  <c r="BG207" i="2"/>
  <c r="BF207" i="2"/>
  <c r="T207" i="2"/>
  <c r="R207" i="2"/>
  <c r="P207" i="2"/>
  <c r="J206" i="2"/>
  <c r="AY52" i="1" l="1"/>
  <c r="AX52" i="1"/>
  <c r="BI227" i="2"/>
  <c r="BH227" i="2"/>
  <c r="BG227" i="2"/>
  <c r="BF227" i="2"/>
  <c r="T227" i="2"/>
  <c r="T226" i="2" s="1"/>
  <c r="R227" i="2"/>
  <c r="R226" i="2"/>
  <c r="P227" i="2"/>
  <c r="P226" i="2" s="1"/>
  <c r="BK227" i="2"/>
  <c r="BK226" i="2" s="1"/>
  <c r="J226" i="2" s="1"/>
  <c r="J80" i="2" s="1"/>
  <c r="J227" i="2"/>
  <c r="BE227" i="2" s="1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R221" i="2" s="1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T221" i="2" s="1"/>
  <c r="T218" i="2" s="1"/>
  <c r="R222" i="2"/>
  <c r="P222" i="2"/>
  <c r="P221" i="2"/>
  <c r="BK222" i="2"/>
  <c r="J222" i="2"/>
  <c r="BE222" i="2" s="1"/>
  <c r="BI220" i="2"/>
  <c r="BH220" i="2"/>
  <c r="BG220" i="2"/>
  <c r="BF220" i="2"/>
  <c r="T220" i="2"/>
  <c r="T219" i="2"/>
  <c r="R220" i="2"/>
  <c r="R219" i="2"/>
  <c r="P220" i="2"/>
  <c r="P219" i="2"/>
  <c r="BK220" i="2"/>
  <c r="BK219" i="2" s="1"/>
  <c r="J220" i="2"/>
  <c r="BE220" i="2" s="1"/>
  <c r="BI216" i="2"/>
  <c r="BH216" i="2"/>
  <c r="BG216" i="2"/>
  <c r="BF216" i="2"/>
  <c r="T216" i="2"/>
  <c r="T215" i="2" s="1"/>
  <c r="R216" i="2"/>
  <c r="R215" i="2" s="1"/>
  <c r="P216" i="2"/>
  <c r="P215" i="2" s="1"/>
  <c r="BK216" i="2"/>
  <c r="BK215" i="2" s="1"/>
  <c r="J215" i="2" s="1"/>
  <c r="J76" i="2" s="1"/>
  <c r="J216" i="2"/>
  <c r="BE216" i="2" s="1"/>
  <c r="BI214" i="2"/>
  <c r="BH214" i="2"/>
  <c r="BG214" i="2"/>
  <c r="BF214" i="2"/>
  <c r="T214" i="2"/>
  <c r="T213" i="2" s="1"/>
  <c r="R214" i="2"/>
  <c r="R213" i="2" s="1"/>
  <c r="P214" i="2"/>
  <c r="P213" i="2"/>
  <c r="BK214" i="2"/>
  <c r="BK213" i="2" s="1"/>
  <c r="J213" i="2" s="1"/>
  <c r="J75" i="2" s="1"/>
  <c r="J214" i="2"/>
  <c r="BE214" i="2" s="1"/>
  <c r="BI212" i="2"/>
  <c r="BH212" i="2"/>
  <c r="BG212" i="2"/>
  <c r="BF212" i="2"/>
  <c r="T212" i="2"/>
  <c r="T211" i="2"/>
  <c r="T210" i="2" s="1"/>
  <c r="R212" i="2"/>
  <c r="R211" i="2" s="1"/>
  <c r="R210" i="2" s="1"/>
  <c r="P212" i="2"/>
  <c r="P211" i="2"/>
  <c r="P210" i="2"/>
  <c r="BK212" i="2"/>
  <c r="BK211" i="2" s="1"/>
  <c r="J211" i="2" s="1"/>
  <c r="J74" i="2" s="1"/>
  <c r="J212" i="2"/>
  <c r="BE212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T203" i="2" s="1"/>
  <c r="R206" i="2"/>
  <c r="P206" i="2"/>
  <c r="BK206" i="2"/>
  <c r="BE206" i="2"/>
  <c r="BI204" i="2"/>
  <c r="BH204" i="2"/>
  <c r="BG204" i="2"/>
  <c r="BF204" i="2"/>
  <c r="T204" i="2"/>
  <c r="R204" i="2"/>
  <c r="R203" i="2" s="1"/>
  <c r="P204" i="2"/>
  <c r="P203" i="2" s="1"/>
  <c r="BK204" i="2"/>
  <c r="BK203" i="2" s="1"/>
  <c r="J204" i="2"/>
  <c r="BE204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T198" i="2" s="1"/>
  <c r="R201" i="2"/>
  <c r="P201" i="2"/>
  <c r="BK201" i="2"/>
  <c r="J201" i="2"/>
  <c r="BE201" i="2" s="1"/>
  <c r="BI199" i="2"/>
  <c r="BH199" i="2"/>
  <c r="BG199" i="2"/>
  <c r="BF199" i="2"/>
  <c r="T199" i="2"/>
  <c r="R199" i="2"/>
  <c r="R198" i="2" s="1"/>
  <c r="P199" i="2"/>
  <c r="P198" i="2" s="1"/>
  <c r="BK199" i="2"/>
  <c r="J199" i="2"/>
  <c r="BE199" i="2" s="1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P176" i="2" s="1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 s="1"/>
  <c r="BI181" i="2"/>
  <c r="BH181" i="2"/>
  <c r="BG181" i="2"/>
  <c r="BF181" i="2"/>
  <c r="T181" i="2"/>
  <c r="T176" i="2" s="1"/>
  <c r="R181" i="2"/>
  <c r="R176" i="2" s="1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 s="1"/>
  <c r="BI177" i="2"/>
  <c r="BH177" i="2"/>
  <c r="BG177" i="2"/>
  <c r="BF177" i="2"/>
  <c r="T177" i="2"/>
  <c r="R177" i="2"/>
  <c r="P177" i="2"/>
  <c r="BK177" i="2"/>
  <c r="J177" i="2"/>
  <c r="BE177" i="2" s="1"/>
  <c r="BI175" i="2"/>
  <c r="BH175" i="2"/>
  <c r="BG175" i="2"/>
  <c r="BF175" i="2"/>
  <c r="T175" i="2"/>
  <c r="T171" i="2" s="1"/>
  <c r="R175" i="2"/>
  <c r="R171" i="2" s="1"/>
  <c r="P175" i="2"/>
  <c r="P171" i="2" s="1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P164" i="2" s="1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5" i="2"/>
  <c r="BH165" i="2"/>
  <c r="BG165" i="2"/>
  <c r="BF165" i="2"/>
  <c r="T165" i="2"/>
  <c r="R165" i="2"/>
  <c r="P165" i="2"/>
  <c r="BK165" i="2"/>
  <c r="J165" i="2"/>
  <c r="BE165" i="2" s="1"/>
  <c r="BI163" i="2"/>
  <c r="BH163" i="2"/>
  <c r="BG163" i="2"/>
  <c r="BF163" i="2"/>
  <c r="T163" i="2"/>
  <c r="R163" i="2"/>
  <c r="R159" i="2" s="1"/>
  <c r="P163" i="2"/>
  <c r="P159" i="2" s="1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T151" i="2" s="1"/>
  <c r="R153" i="2"/>
  <c r="P153" i="2"/>
  <c r="BK153" i="2"/>
  <c r="J153" i="2"/>
  <c r="BE153" i="2" s="1"/>
  <c r="BI152" i="2"/>
  <c r="BH152" i="2"/>
  <c r="BG152" i="2"/>
  <c r="BF152" i="2"/>
  <c r="T152" i="2"/>
  <c r="R152" i="2"/>
  <c r="R151" i="2"/>
  <c r="P152" i="2"/>
  <c r="BK152" i="2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R143" i="2" s="1"/>
  <c r="P144" i="2"/>
  <c r="P143" i="2" s="1"/>
  <c r="BK144" i="2"/>
  <c r="J144" i="2"/>
  <c r="BE144" i="2" s="1"/>
  <c r="BI141" i="2"/>
  <c r="BH141" i="2"/>
  <c r="BG141" i="2"/>
  <c r="BF141" i="2"/>
  <c r="T141" i="2"/>
  <c r="T140" i="2"/>
  <c r="R141" i="2"/>
  <c r="R140" i="2"/>
  <c r="P141" i="2"/>
  <c r="P140" i="2"/>
  <c r="BK141" i="2"/>
  <c r="BK140" i="2" s="1"/>
  <c r="J140" i="2" s="1"/>
  <c r="J62" i="2" s="1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R134" i="2" s="1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T134" i="2" s="1"/>
  <c r="R135" i="2"/>
  <c r="P135" i="2"/>
  <c r="P134" i="2"/>
  <c r="BK135" i="2"/>
  <c r="J135" i="2"/>
  <c r="BE135" i="2"/>
  <c r="BI132" i="2"/>
  <c r="BH132" i="2"/>
  <c r="BG132" i="2"/>
  <c r="BF132" i="2"/>
  <c r="T132" i="2"/>
  <c r="R132" i="2"/>
  <c r="P132" i="2"/>
  <c r="BK132" i="2"/>
  <c r="J132" i="2"/>
  <c r="BE132" i="2" s="1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T116" i="2" s="1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P116" i="2" s="1"/>
  <c r="BK122" i="2"/>
  <c r="J122" i="2"/>
  <c r="BE122" i="2" s="1"/>
  <c r="BI120" i="2"/>
  <c r="BH120" i="2"/>
  <c r="BG120" i="2"/>
  <c r="BF120" i="2"/>
  <c r="T120" i="2"/>
  <c r="R120" i="2"/>
  <c r="R116" i="2" s="1"/>
  <c r="P120" i="2"/>
  <c r="BK120" i="2"/>
  <c r="J120" i="2"/>
  <c r="BE120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T107" i="2" s="1"/>
  <c r="R109" i="2"/>
  <c r="P109" i="2"/>
  <c r="BK109" i="2"/>
  <c r="J109" i="2"/>
  <c r="BE109" i="2"/>
  <c r="BI108" i="2"/>
  <c r="BH108" i="2"/>
  <c r="BG108" i="2"/>
  <c r="BF108" i="2"/>
  <c r="T108" i="2"/>
  <c r="R108" i="2"/>
  <c r="R107" i="2" s="1"/>
  <c r="P108" i="2"/>
  <c r="P107" i="2" s="1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T102" i="2"/>
  <c r="R103" i="2"/>
  <c r="R102" i="2" s="1"/>
  <c r="P103" i="2"/>
  <c r="P102" i="2"/>
  <c r="BK103" i="2"/>
  <c r="BK102" i="2" s="1"/>
  <c r="J103" i="2"/>
  <c r="BE103" i="2" s="1"/>
  <c r="F97" i="2"/>
  <c r="J96" i="2"/>
  <c r="F96" i="2"/>
  <c r="F94" i="2"/>
  <c r="E92" i="2"/>
  <c r="F52" i="2"/>
  <c r="J51" i="2"/>
  <c r="F51" i="2"/>
  <c r="F49" i="2"/>
  <c r="E47" i="2"/>
  <c r="J12" i="2"/>
  <c r="J49" i="2" s="1"/>
  <c r="J94" i="2"/>
  <c r="E7" i="2"/>
  <c r="E45" i="2" s="1"/>
  <c r="AS51" i="1"/>
  <c r="L47" i="1"/>
  <c r="AM46" i="1"/>
  <c r="L46" i="1"/>
  <c r="AM44" i="1"/>
  <c r="L44" i="1"/>
  <c r="L42" i="1"/>
  <c r="L41" i="1"/>
  <c r="R218" i="2" l="1"/>
  <c r="T164" i="2"/>
  <c r="R164" i="2"/>
  <c r="R142" i="2" s="1"/>
  <c r="T159" i="2"/>
  <c r="BK159" i="2"/>
  <c r="J159" i="2" s="1"/>
  <c r="J66" i="2" s="1"/>
  <c r="P151" i="2"/>
  <c r="T143" i="2"/>
  <c r="R187" i="2"/>
  <c r="T187" i="2"/>
  <c r="P187" i="2"/>
  <c r="P142" i="2" s="1"/>
  <c r="J203" i="2"/>
  <c r="J72" i="2" s="1"/>
  <c r="BK134" i="2"/>
  <c r="J134" i="2" s="1"/>
  <c r="J61" i="2" s="1"/>
  <c r="BK171" i="2"/>
  <c r="J171" i="2" s="1"/>
  <c r="J68" i="2" s="1"/>
  <c r="BK221" i="2"/>
  <c r="J221" i="2" s="1"/>
  <c r="J79" i="2" s="1"/>
  <c r="BK143" i="2"/>
  <c r="J143" i="2" s="1"/>
  <c r="J64" i="2" s="1"/>
  <c r="BK198" i="2"/>
  <c r="BK164" i="2"/>
  <c r="J164" i="2" s="1"/>
  <c r="J67" i="2" s="1"/>
  <c r="E90" i="2"/>
  <c r="F32" i="2"/>
  <c r="BB52" i="1" s="1"/>
  <c r="BB51" i="1" s="1"/>
  <c r="AX51" i="1" s="1"/>
  <c r="BK107" i="2"/>
  <c r="J107" i="2" s="1"/>
  <c r="J59" i="2" s="1"/>
  <c r="BK116" i="2"/>
  <c r="J116" i="2" s="1"/>
  <c r="J60" i="2" s="1"/>
  <c r="BK176" i="2"/>
  <c r="J176" i="2" s="1"/>
  <c r="J69" i="2" s="1"/>
  <c r="F33" i="2"/>
  <c r="BC52" i="1" s="1"/>
  <c r="BC51" i="1" s="1"/>
  <c r="W29" i="1" s="1"/>
  <c r="J31" i="2"/>
  <c r="AW52" i="1" s="1"/>
  <c r="F34" i="2"/>
  <c r="BD52" i="1" s="1"/>
  <c r="BD51" i="1" s="1"/>
  <c r="W30" i="1" s="1"/>
  <c r="BK151" i="2"/>
  <c r="J151" i="2" s="1"/>
  <c r="J65" i="2" s="1"/>
  <c r="BK187" i="2"/>
  <c r="J187" i="2" s="1"/>
  <c r="J70" i="2" s="1"/>
  <c r="T101" i="2"/>
  <c r="R101" i="2"/>
  <c r="P101" i="2"/>
  <c r="J219" i="2"/>
  <c r="J78" i="2" s="1"/>
  <c r="P218" i="2"/>
  <c r="J30" i="2"/>
  <c r="AV52" i="1" s="1"/>
  <c r="F30" i="2"/>
  <c r="AZ52" i="1" s="1"/>
  <c r="AZ51" i="1" s="1"/>
  <c r="J102" i="2"/>
  <c r="J58" i="2" s="1"/>
  <c r="F31" i="2"/>
  <c r="BA52" i="1" s="1"/>
  <c r="BA51" i="1" s="1"/>
  <c r="BK210" i="2"/>
  <c r="J210" i="2" s="1"/>
  <c r="J73" i="2" s="1"/>
  <c r="BK218" i="2" l="1"/>
  <c r="J218" i="2" s="1"/>
  <c r="J77" i="2" s="1"/>
  <c r="J198" i="2"/>
  <c r="J71" i="2" s="1"/>
  <c r="T142" i="2"/>
  <c r="T100" i="2" s="1"/>
  <c r="W28" i="1"/>
  <c r="R100" i="2"/>
  <c r="AT52" i="1"/>
  <c r="AY51" i="1"/>
  <c r="BK142" i="2"/>
  <c r="J142" i="2" s="1"/>
  <c r="J63" i="2" s="1"/>
  <c r="BK101" i="2"/>
  <c r="J101" i="2" s="1"/>
  <c r="J57" i="2" s="1"/>
  <c r="W27" i="1"/>
  <c r="AW51" i="1"/>
  <c r="AK27" i="1" s="1"/>
  <c r="P100" i="2"/>
  <c r="AU52" i="1" s="1"/>
  <c r="AU51" i="1" s="1"/>
  <c r="W26" i="1"/>
  <c r="AV51" i="1"/>
  <c r="BK100" i="2" l="1"/>
  <c r="J100" i="2" s="1"/>
  <c r="J56" i="2" s="1"/>
  <c r="AT51" i="1"/>
  <c r="AK26" i="1"/>
  <c r="J27" i="2" l="1"/>
  <c r="J36" i="2" s="1"/>
  <c r="AG52" i="1" l="1"/>
  <c r="AN52" i="1" s="1"/>
  <c r="AG51" i="1" l="1"/>
  <c r="AK23" i="1" s="1"/>
  <c r="AK32" i="1" s="1"/>
  <c r="AN51" i="1" l="1"/>
</calcChain>
</file>

<file path=xl/sharedStrings.xml><?xml version="1.0" encoding="utf-8"?>
<sst xmlns="http://schemas.openxmlformats.org/spreadsheetml/2006/main" count="2234" uniqueCount="688">
  <si>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</si>
  <si>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</si>
  <si>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</si>
  <si>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</si>
  <si>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</si>
  <si>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</si>
  <si>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</si>
  <si>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{3d970ffc-ed19-44b2-bdcf-aa0fcb897ee1}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</si>
  <si>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</si>
  <si>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</si>
  <si>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</si>
  <si>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</si>
  <si>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</si>
  <si>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</si>
  <si>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</si>
  <si>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</si>
  <si>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NACHOD</t>
  </si>
  <si>
    <t>Stavba:</t>
  </si>
  <si>
    <t>ONN-objekt D 3NP-zřízení intermediálního pokoje</t>
  </si>
  <si>
    <t>KSO:</t>
  </si>
  <si>
    <t>CC-CZ:</t>
  </si>
  <si>
    <t>Místo:</t>
  </si>
  <si>
    <t>ONN Náchod</t>
  </si>
  <si>
    <t>Datum:</t>
  </si>
  <si>
    <t>Zadavatel:</t>
  </si>
  <si>
    <t>IČ:</t>
  </si>
  <si>
    <t>DIČ:</t>
  </si>
  <si>
    <t>Uchazeč:</t>
  </si>
  <si>
    <t>bude určen ve výběrovém řízení</t>
  </si>
  <si>
    <t>Projektant:</t>
  </si>
  <si>
    <t>JIKA CZ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</si>
  <si>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</si>
  <si>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</si>
  <si>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</si>
  <si>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</si>
  <si>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</si>
  <si>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</si>
  <si>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</si>
  <si>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</si>
  <si>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</si>
  <si>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</si>
  <si>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</si>
  <si>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</si>
  <si>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</si>
  <si>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</si>
  <si>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</si>
  <si>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</si>
  <si>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</si>
  <si>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</si>
  <si>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</si>
  <si>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</si>
  <si>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</si>
  <si>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</si>
  <si>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</si>
  <si>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</si>
  <si>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</si>
  <si>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</si>
  <si>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</si>
  <si>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</si>
  <si>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</si>
  <si>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</si>
  <si>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</si>
  <si>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</si>
  <si>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</si>
  <si>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</si>
  <si>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</si>
  <si>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</si>
  <si>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</si>
  <si>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</si>
  <si>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</si>
  <si>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</si>
  <si>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</si>
  <si>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NACHOD 1</t>
  </si>
  <si>
    <t>SO-01-Vlastní objekt</t>
  </si>
  <si>
    <t>STA</t>
  </si>
  <si>
    <t>1</t>
  </si>
  <si>
    <t>{dc490ecf-75bf-4cd8-93f5-ceba1a5859d8}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</si>
  <si>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</si>
  <si>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</si>
  <si>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</si>
  <si>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</si>
  <si>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</si>
  <si>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</si>
  <si>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</si>
  <si>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</si>
  <si>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</si>
  <si>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</si>
  <si>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</si>
  <si>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</si>
  <si>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</si>
  <si>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</si>
  <si>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</si>
  <si>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</si>
  <si>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</si>
  <si>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</si>
  <si>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</si>
  <si>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</si>
  <si>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</si>
  <si>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</si>
  <si>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</si>
  <si>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</si>
  <si>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</si>
  <si>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</si>
  <si>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</si>
  <si>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</si>
  <si>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</si>
  <si>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</si>
  <si>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</si>
  <si>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22-M - Slaboprodé rozvody 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</si>
  <si>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</si>
  <si>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</si>
  <si>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</si>
  <si>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</si>
  <si>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</si>
  <si>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</si>
  <si>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</si>
  <si>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</si>
  <si>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</si>
  <si>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</si>
  <si>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</si>
  <si>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</si>
  <si>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</si>
  <si>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</si>
  <si>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</si>
  <si>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</si>
  <si>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</si>
  <si>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</si>
  <si>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</si>
  <si>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</si>
  <si>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</si>
  <si>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</si>
  <si>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</si>
  <si>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</si>
  <si>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</si>
  <si>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</si>
  <si>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dodatečně osazované do připravených otvorů bez zazdění hlav do č. 12</t>
  </si>
  <si>
    <t>t</t>
  </si>
  <si>
    <t>4</t>
  </si>
  <si>
    <t>-386123447</t>
  </si>
  <si>
    <t>VV</t>
  </si>
  <si>
    <t>"L 50/50/5"  1,8*2*0,00375</t>
  </si>
  <si>
    <t>340238220</t>
  </si>
  <si>
    <t>Zazdívka otvorů v příčkách nebo stěnách plochy přes 0,25 m2 do 1 m2 děrovanými cihlami [PORORTHERM P+D], pevnosti P10, tl. příčky 80 mm</t>
  </si>
  <si>
    <t>m2</t>
  </si>
  <si>
    <t>-433079814</t>
  </si>
  <si>
    <t>1,2*2,02*2</t>
  </si>
  <si>
    <t>6</t>
  </si>
  <si>
    <t>Úpravy povrchů, podlahy a osazování výplní</t>
  </si>
  <si>
    <t>612311131</t>
  </si>
  <si>
    <t>Potažení vnitřních ploch štukem tloušťky do 3 mm svislých konstrukcí stěn</t>
  </si>
  <si>
    <t>-1523972957</t>
  </si>
  <si>
    <t>612325412</t>
  </si>
  <si>
    <t>Oprava vápenocementové nebo vápenné omítky vnitřních ploch hladké, tloušťky do 20 mm stěn, v rozsahu opravované plochy přes 10 do 30%</t>
  </si>
  <si>
    <t>104625522</t>
  </si>
  <si>
    <t>5</t>
  </si>
  <si>
    <t>612331111</t>
  </si>
  <si>
    <t>Omítka cementová vnitřních ploch nanášená ručně jednovrstvá, tloušťky do 10 mm hrubá zatřená stěn svislých konstrukcí</t>
  </si>
  <si>
    <t>885694053</t>
  </si>
  <si>
    <t>631312141</t>
  </si>
  <si>
    <t>Doplnění dosavadních mazanin prostým betonem s dodáním hmot, bez potěru, plochy jednotlivě rýh v dosavadních mazaninách</t>
  </si>
  <si>
    <t>m3</t>
  </si>
  <si>
    <t>-866230303</t>
  </si>
  <si>
    <t>"po vybourané příčce"  5,635*0,15*0,05</t>
  </si>
  <si>
    <t>7</t>
  </si>
  <si>
    <t>642944221</t>
  </si>
  <si>
    <t>Osazení ocelových dveřních zárubní lisovaných nebo z úhelníků dodatečně s vybetonováním prahu, plochy přes 2,5 m2</t>
  </si>
  <si>
    <t>kus</t>
  </si>
  <si>
    <t>-1283385181</t>
  </si>
  <si>
    <t>8</t>
  </si>
  <si>
    <t>M</t>
  </si>
  <si>
    <t>553312080</t>
  </si>
  <si>
    <t>zárubeň ocelová pro běžné zdění hranatý profil s drážko 110 1450 dvoukřídlá</t>
  </si>
  <si>
    <t>1313705833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</si>
  <si>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</si>
  <si>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</si>
  <si>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</si>
  <si>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</si>
  <si>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1759425463</t>
  </si>
  <si>
    <t>10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</si>
  <si>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</si>
  <si>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</si>
  <si>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-615592174</t>
  </si>
  <si>
    <t>45,31</t>
  </si>
  <si>
    <t>11</t>
  </si>
  <si>
    <t>962031133</t>
  </si>
  <si>
    <t>Bourání příček z cihel, tvárnic nebo příčkovek z cihel pálených, plných nebo dutých na maltu vápennou nebo vápenocementovou, tl. do 150 mm</t>
  </si>
  <si>
    <t>403113798</t>
  </si>
  <si>
    <t>5,635*3,55</t>
  </si>
  <si>
    <t>12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</si>
  <si>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</si>
  <si>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</si>
  <si>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-1199691296</t>
  </si>
  <si>
    <t>0,1*2,1*4+0,1*2,07*2</t>
  </si>
  <si>
    <t>13</t>
  </si>
  <si>
    <t>971033621</t>
  </si>
  <si>
    <t>Vybourání otvorů ve zdivu základovém nebo nadzákladovém z cihel, tvárnic, příčkovek z cihel pálených na maltu vápennou nebo vápenocementovou plochy do 4 m2, tl. do 100 mm</t>
  </si>
  <si>
    <t>-1219618893</t>
  </si>
  <si>
    <t>1,6*2,07</t>
  </si>
  <si>
    <t>14</t>
  </si>
  <si>
    <t>974031666</t>
  </si>
  <si>
    <t>Vysekání rýh ve zdivu cihelném na maltu vápennou nebo vápenocementovou pro vtahování nosníků do zdí, před vybouráním otvoru do hl. 150 mm, při v. nosníku do 250 mm</t>
  </si>
  <si>
    <t>m</t>
  </si>
  <si>
    <t>-283130625</t>
  </si>
  <si>
    <t>1,8*2</t>
  </si>
  <si>
    <t>978013141</t>
  </si>
  <si>
    <t>Otlučení vápenných nebo vápenocementových omítek vnitřních ploch stěn s vyškrabáním spar, s očištěním zdiva, v rozsahu přes 10 do 30 %</t>
  </si>
  <si>
    <t>1644444683</t>
  </si>
  <si>
    <t>(3,61+0,15+3,935+2,83+1,107+0,15+0,343+3,592+5,635*2)*3,5</t>
  </si>
  <si>
    <t>0,44*3,5*2</t>
  </si>
  <si>
    <t>Součet</t>
  </si>
  <si>
    <t>16</t>
  </si>
  <si>
    <t>978059541</t>
  </si>
  <si>
    <t>Odsekání obkladů stěn včetně otlučení podkladní omítky až na zdivo z obkládaček vnitřních, z jakýchkoliv materiálů, plochy přes 1 m2</t>
  </si>
  <si>
    <t>-1176000736</t>
  </si>
  <si>
    <t>1,0*1,5*2</t>
  </si>
  <si>
    <t>997</t>
  </si>
  <si>
    <t>Přesun sutě</t>
  </si>
  <si>
    <t>17</t>
  </si>
  <si>
    <t>997013112</t>
  </si>
  <si>
    <t>Vnitrostaveništní doprava suti a vybouraných hmot vodorovně do 50 m svisle s použitím mechanizace pro budovy a haly výšky přes 6 do 9 m</t>
  </si>
  <si>
    <t>719499109</t>
  </si>
  <si>
    <t>18</t>
  </si>
  <si>
    <t>997013501</t>
  </si>
  <si>
    <t>Odvoz suti a vybouraných hmot na skládku nebo meziskládku se složením, na vzdálenost do 1 km</t>
  </si>
  <si>
    <t>180976956</t>
  </si>
  <si>
    <t>19</t>
  </si>
  <si>
    <t>997013509</t>
  </si>
  <si>
    <t>Odvoz suti a vybouraných hmot na skládku nebo meziskládku se složením, na vzdálenost Příplatek k ceně za každý další i započatý 1 km přes 1 km</t>
  </si>
  <si>
    <t>-827881443</t>
  </si>
  <si>
    <t>7,495*9</t>
  </si>
  <si>
    <t>20</t>
  </si>
  <si>
    <t>997013831</t>
  </si>
  <si>
    <t>Poplatek za uložení stavebního odpadu na skládce (skládkovné) směsného</t>
  </si>
  <si>
    <t>483320021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</si>
  <si>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</si>
  <si>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</si>
  <si>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</si>
  <si>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</si>
  <si>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-712031651</t>
  </si>
  <si>
    <t>PSV</t>
  </si>
  <si>
    <t>Práce a dodávky PSV</t>
  </si>
  <si>
    <t>714</t>
  </si>
  <si>
    <t>Akustická a protiotřesová opatření</t>
  </si>
  <si>
    <t>22</t>
  </si>
  <si>
    <t>714121012</t>
  </si>
  <si>
    <t>Montáž akustických minerálních panelů podstropních s rozšířenou pohltivostí zvuku zavěšených na rošt polozapuštěný</t>
  </si>
  <si>
    <t>1131333012</t>
  </si>
  <si>
    <t>23</t>
  </si>
  <si>
    <t>590361320</t>
  </si>
  <si>
    <t>panel akustický pro zdravotnická zařízení polozapuštěný rastr š.24, bílá, 600x600x15mm</t>
  </si>
  <si>
    <t>32</t>
  </si>
  <si>
    <t>-1827974948</t>
  </si>
  <si>
    <t>45,31*1,05 'Přepočtené koeficientem množství</t>
  </si>
  <si>
    <t>24</t>
  </si>
  <si>
    <t>714121041</t>
  </si>
  <si>
    <t>Montáž akustických minerálních panelů napojení na stěnu lištou obvodovou</t>
  </si>
  <si>
    <t>1079155673</t>
  </si>
  <si>
    <t>25</t>
  </si>
  <si>
    <t>590362530</t>
  </si>
  <si>
    <t>rastr nosný pro kazetové minerální podhledy obvodová lišta H=22 pozinkovaná lakovaná ocel, L=3000mm</t>
  </si>
  <si>
    <t>1003519883</t>
  </si>
  <si>
    <t>28,421*1,05 'Přepočtené koeficientem množství</t>
  </si>
  <si>
    <t>26</t>
  </si>
  <si>
    <t>998714202</t>
  </si>
  <si>
    <t>Přesun hmot pro akustická a protiotřesová opatření stanovený procentní sazbou (%) z ceny vodorovná dopravní vzdálenost do 50 m v objektech výšky přes 6 do 12 m</t>
  </si>
  <si>
    <t>%</t>
  </si>
  <si>
    <t>1526273738</t>
  </si>
  <si>
    <t>725</t>
  </si>
  <si>
    <t>Zdravotechnika - zařizovací předměty</t>
  </si>
  <si>
    <t>27</t>
  </si>
  <si>
    <t>725210821</t>
  </si>
  <si>
    <t>soubor</t>
  </si>
  <si>
    <t>-857837282</t>
  </si>
  <si>
    <t>28</t>
  </si>
  <si>
    <t>-437682278</t>
  </si>
  <si>
    <t>29</t>
  </si>
  <si>
    <t>725291211</t>
  </si>
  <si>
    <t>-2057043292</t>
  </si>
  <si>
    <t>30</t>
  </si>
  <si>
    <t>725291621</t>
  </si>
  <si>
    <t>-1381967711</t>
  </si>
  <si>
    <t>31</t>
  </si>
  <si>
    <t>725291631</t>
  </si>
  <si>
    <t>1490009234</t>
  </si>
  <si>
    <t>479818436</t>
  </si>
  <si>
    <t>33</t>
  </si>
  <si>
    <t>998725202</t>
  </si>
  <si>
    <t>Přesun hmot pro zařizovací předměty stanovený procentní sazbou (%) z ceny vodorovná dopravní vzdálenost do 50 m v objektech výšky přes 6 do 12 m</t>
  </si>
  <si>
    <t>702384021</t>
  </si>
  <si>
    <t>763</t>
  </si>
  <si>
    <t>Konstrukce suché výstavby</t>
  </si>
  <si>
    <t>34</t>
  </si>
  <si>
    <t>763111411</t>
  </si>
  <si>
    <t>Příčka ze sádrokartonových desek s nosnou konstrukcí z jednoduchých ocelových profilů UW, CW dvojitě opláštěná deskami standardními A tl. 2 x 12,5 mm, EI 60, příčka tl. 100 mm, profil 50 TI tl. 50 mm, Rw 50 dB</t>
  </si>
  <si>
    <t>-1204460843</t>
  </si>
  <si>
    <t>(1,7+1,15)*3,5</t>
  </si>
  <si>
    <t>35</t>
  </si>
  <si>
    <t>763111717</t>
  </si>
  <si>
    <t>Příčka ze sádrokartonových desek ostatní konstrukce a práce na příčkách ze sádrokartonových desek základní penetrační nátěr</t>
  </si>
  <si>
    <t>1966199632</t>
  </si>
  <si>
    <t>36</t>
  </si>
  <si>
    <t>998763402</t>
  </si>
  <si>
    <t>Přesun hmot pro konstrukce montované z desek stanovený procentní sazbou (%) z ceny vodorovná dopravní vzdálenost do 50 m v objektech výšky přes 6 do 12 m</t>
  </si>
  <si>
    <t>-1787236679</t>
  </si>
  <si>
    <t>766</t>
  </si>
  <si>
    <t>Konstrukce truhlářské</t>
  </si>
  <si>
    <t>37</t>
  </si>
  <si>
    <t>766001</t>
  </si>
  <si>
    <t>D+M kuchyňská linka dolní a horní skříńky pracovní deska postforming vč. LED svítidla</t>
  </si>
  <si>
    <t>bm</t>
  </si>
  <si>
    <t>820484441</t>
  </si>
  <si>
    <t>"schema T01"  2,3</t>
  </si>
  <si>
    <t>38</t>
  </si>
  <si>
    <t>766660011</t>
  </si>
  <si>
    <t>Montáž dveřních křídel dřevěných nebo plastových otevíravých do ocelové zárubně povrchově upravených dvoukřídlových, šířky do 1450 mm</t>
  </si>
  <si>
    <t>-445003857</t>
  </si>
  <si>
    <t>39</t>
  </si>
  <si>
    <t>611603100</t>
  </si>
  <si>
    <t>-1273950254</t>
  </si>
  <si>
    <t>40</t>
  </si>
  <si>
    <t>998766202</t>
  </si>
  <si>
    <t>Přesun hmot pro konstrukce truhlářské stanovený procentní sazbou (%) z ceny vodorovná dopravní vzdálenost do 50 m v objektech výšky přes 6 do 12 m</t>
  </si>
  <si>
    <t>-697250366</t>
  </si>
  <si>
    <t>767</t>
  </si>
  <si>
    <t>Konstrukce zámečnické</t>
  </si>
  <si>
    <t>41</t>
  </si>
  <si>
    <t>767581802</t>
  </si>
  <si>
    <t>Demontáž podhledů  lamel</t>
  </si>
  <si>
    <t>1429912716</t>
  </si>
  <si>
    <t>"chodba"  85,0</t>
  </si>
  <si>
    <t>42</t>
  </si>
  <si>
    <t>767583343</t>
  </si>
  <si>
    <t>Montáž kovových podhledů  lamelových šířky 150, plochy přes 20 m2</t>
  </si>
  <si>
    <t>156710723</t>
  </si>
  <si>
    <t>43</t>
  </si>
  <si>
    <t>998767202</t>
  </si>
  <si>
    <t>Přesun hmot pro zámečnické konstrukce  stanovený procentní sazbou (%) z ceny vodorovná dopravní vzdálenost do 50 m v objektech výšky přes 6 do 12 m</t>
  </si>
  <si>
    <t>-1100094123</t>
  </si>
  <si>
    <t>776</t>
  </si>
  <si>
    <t>Podlahy povlakové</t>
  </si>
  <si>
    <t>44</t>
  </si>
  <si>
    <t>776111115</t>
  </si>
  <si>
    <t>Příprava podkladu broušení podlah stávajícího podkladu před litím stěrky</t>
  </si>
  <si>
    <t>-916842941</t>
  </si>
  <si>
    <t>21,84+23,75</t>
  </si>
  <si>
    <t>45</t>
  </si>
  <si>
    <t>776121321</t>
  </si>
  <si>
    <t>Příprava podkladu penetrace neředěná podlah</t>
  </si>
  <si>
    <t>-1736042961</t>
  </si>
  <si>
    <t>45,31*1,1</t>
  </si>
  <si>
    <t>46</t>
  </si>
  <si>
    <t>776141111</t>
  </si>
  <si>
    <t>Příprava podkladu vyrovnání samonivelační stěrkou podlah min.pevnosti 20 MPa, tloušťky do 3 mm</t>
  </si>
  <si>
    <t>-1566137040</t>
  </si>
  <si>
    <t>47</t>
  </si>
  <si>
    <t>776201812</t>
  </si>
  <si>
    <t>Demontáž povlakových podlahovin lepených ručně s podložkou</t>
  </si>
  <si>
    <t>1367542876</t>
  </si>
  <si>
    <t>48</t>
  </si>
  <si>
    <t>776231111</t>
  </si>
  <si>
    <t>Montáž podlahovin z vinylu lepením lamel nebo čtverců standardním lepidlem</t>
  </si>
  <si>
    <t>1780020294</t>
  </si>
  <si>
    <t>49</t>
  </si>
  <si>
    <t>284110460</t>
  </si>
  <si>
    <t>PVC homogenní zátěžové antistatické tl. 2,00 mm, čtverce 608x608, el. odpor &lt; 1000 Mohm, třída zátěže 34/43</t>
  </si>
  <si>
    <t>-1277643352</t>
  </si>
  <si>
    <t>49,8409090909091*1,1 'Přepočtené koeficientem množství</t>
  </si>
  <si>
    <t>50</t>
  </si>
  <si>
    <t>998776202</t>
  </si>
  <si>
    <t>Přesun hmot pro podlahy povlakové stanovený procentní sazbou (%) z ceny vodorovná dopravní vzdálenost do 50 m v objektech výšky přes 6 do 12 m</t>
  </si>
  <si>
    <t>-626840204</t>
  </si>
  <si>
    <t>781</t>
  </si>
  <si>
    <t>Dokončovací práce - obklady</t>
  </si>
  <si>
    <t>51</t>
  </si>
  <si>
    <t>781414111</t>
  </si>
  <si>
    <t>Montáž obkladů vnitřních stěn z obkladaček a dekorů (listel) pórovinových lepených flexibilním lepidlem z obkladaček pravoúhlých do 22 ks/m2</t>
  </si>
  <si>
    <t>1631205748</t>
  </si>
  <si>
    <t>52</t>
  </si>
  <si>
    <t>597610260</t>
  </si>
  <si>
    <t>obkládačky keramické - koupelny  (barevné) 25 x 33 x 0,7 cm I. j.</t>
  </si>
  <si>
    <t>-1319965458</t>
  </si>
  <si>
    <t>53</t>
  </si>
  <si>
    <t>781494511</t>
  </si>
  <si>
    <t>Ostatní prvky plastové profily ukončovací a dilatační lepené flexibilním lepidlem ukončovací</t>
  </si>
  <si>
    <t>2131471936</t>
  </si>
  <si>
    <t>1,0+2,3+0,4</t>
  </si>
  <si>
    <t>54</t>
  </si>
  <si>
    <t>781495111</t>
  </si>
  <si>
    <t>Ostatní prvky ostatní práce penetrace podkladu</t>
  </si>
  <si>
    <t>-1478918673</t>
  </si>
  <si>
    <t>55</t>
  </si>
  <si>
    <t>781495115</t>
  </si>
  <si>
    <t>Ostatní prvky ostatní práce spárování silikonem</t>
  </si>
  <si>
    <t>1825886515</t>
  </si>
  <si>
    <t>56</t>
  </si>
  <si>
    <t>998781202</t>
  </si>
  <si>
    <t>Přesun hmot pro obklady keramické stanovený procentní sazbou (%) z ceny vodorovná dopravní vzdálenost do 50 m v objektech výšky přes 6 do 12 m</t>
  </si>
  <si>
    <t>-1418121702</t>
  </si>
  <si>
    <t>783</t>
  </si>
  <si>
    <t>Dokončovací práce - nátěry</t>
  </si>
  <si>
    <t>57</t>
  </si>
  <si>
    <t>783314101</t>
  </si>
  <si>
    <t>Základní nátěr zámečnických konstrukcí jednonásobný syntetický</t>
  </si>
  <si>
    <t>1305515528</t>
  </si>
  <si>
    <t>"zárubeň"  0,25*(1,45+1,97*2)</t>
  </si>
  <si>
    <t>58</t>
  </si>
  <si>
    <t>783315101</t>
  </si>
  <si>
    <t>Mezinátěr zámečnických konstrukcí jednonásobný syntetický standardní</t>
  </si>
  <si>
    <t>-314799620</t>
  </si>
  <si>
    <t>59</t>
  </si>
  <si>
    <t>783317101</t>
  </si>
  <si>
    <t>Krycí nátěr (email) zámečnických konstrukcí jednonásobný syntetický standardní</t>
  </si>
  <si>
    <t>-704369489</t>
  </si>
  <si>
    <t>784</t>
  </si>
  <si>
    <t>Dokončovací práce - malby a tapety</t>
  </si>
  <si>
    <t>60</t>
  </si>
  <si>
    <t>784121001</t>
  </si>
  <si>
    <t>Oškrabání malby v místnostech výšky do 3,80 m</t>
  </si>
  <si>
    <t>-517127257</t>
  </si>
  <si>
    <t>97,535*0,7</t>
  </si>
  <si>
    <t>61</t>
  </si>
  <si>
    <t>784181101</t>
  </si>
  <si>
    <t>Penetrace podkladu jednonásobná základní akrylátová v místnostech výšky do 3,80 m</t>
  </si>
  <si>
    <t>346754984</t>
  </si>
  <si>
    <t>62</t>
  </si>
  <si>
    <t>784331001</t>
  </si>
  <si>
    <t>Malby protiplísňové dvojnásobné, bílé v místnostech výšky do 3,80 m</t>
  </si>
  <si>
    <t>-659621167</t>
  </si>
  <si>
    <t>28,421*3,0+45,31</t>
  </si>
  <si>
    <t>Práce a dodávky M</t>
  </si>
  <si>
    <t>21-M</t>
  </si>
  <si>
    <t>Elektromontáže</t>
  </si>
  <si>
    <t>63</t>
  </si>
  <si>
    <t>210001</t>
  </si>
  <si>
    <t>kpl</t>
  </si>
  <si>
    <t>64</t>
  </si>
  <si>
    <t>-931529556</t>
  </si>
  <si>
    <t>22-M</t>
  </si>
  <si>
    <t xml:space="preserve">Slaboprodé rozvody </t>
  </si>
  <si>
    <t>220001</t>
  </si>
  <si>
    <t>D+M slaboproudé rozvody (STK,STA,CCTV)</t>
  </si>
  <si>
    <t>2120446558</t>
  </si>
  <si>
    <t>HZS</t>
  </si>
  <si>
    <t>Hodinové zúčtovací sazby</t>
  </si>
  <si>
    <t>65</t>
  </si>
  <si>
    <t>HZS1301</t>
  </si>
  <si>
    <t>hod</t>
  </si>
  <si>
    <t>512</t>
  </si>
  <si>
    <t>-186400746</t>
  </si>
  <si>
    <t>VRN</t>
  </si>
  <si>
    <t>Vedlejší rozpočtové náklady</t>
  </si>
  <si>
    <t>VRN1</t>
  </si>
  <si>
    <t>Průzkumné, geodetické a projektové práce</t>
  </si>
  <si>
    <t>66</t>
  </si>
  <si>
    <t>013002000</t>
  </si>
  <si>
    <t>1024</t>
  </si>
  <si>
    <t>845030964</t>
  </si>
  <si>
    <t>VRN3</t>
  </si>
  <si>
    <t>Zařízení staveniště</t>
  </si>
  <si>
    <t>67</t>
  </si>
  <si>
    <t>032002000</t>
  </si>
  <si>
    <t>Hlavní tituly průvodních činností a nákladů zařízení staveniště vybavení staveniště</t>
  </si>
  <si>
    <t>435518546</t>
  </si>
  <si>
    <t>68</t>
  </si>
  <si>
    <t>033002000</t>
  </si>
  <si>
    <t>Hlavní tituly průvodních činností a nákladů zařízení staveniště připojení na inženýrské sítě</t>
  </si>
  <si>
    <t>-383608133</t>
  </si>
  <si>
    <t>69</t>
  </si>
  <si>
    <t>034002000</t>
  </si>
  <si>
    <t>Hlavní tituly průvodních činností a nákladů zařízení staveniště zabezpečení staveniště</t>
  </si>
  <si>
    <t>-1156803587</t>
  </si>
  <si>
    <t>70</t>
  </si>
  <si>
    <t>039002000</t>
  </si>
  <si>
    <t>Hlavní tituly průvodních činností a nákladů zařízení staveniště zrušení zařízení staveniště</t>
  </si>
  <si>
    <t>-1270576118</t>
  </si>
  <si>
    <t>VRN4</t>
  </si>
  <si>
    <t>Inženýrská činnost</t>
  </si>
  <si>
    <t>71</t>
  </si>
  <si>
    <t>043002000</t>
  </si>
  <si>
    <t>Hlavní tituly průvodních činností a nákladů inženýrská činnost zkoušky a ostatní měření</t>
  </si>
  <si>
    <t>-780311679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</si>
  <si>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</si>
  <si>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</si>
  <si>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</si>
  <si>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</si>
  <si>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</si>
  <si>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</si>
  <si>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</si>
  <si>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</si>
  <si>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</si>
  <si>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</si>
  <si>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</si>
  <si>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</si>
  <si>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</si>
  <si>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</si>
  <si>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</si>
  <si>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</si>
  <si>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</si>
  <si>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</si>
  <si>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</si>
  <si>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</si>
  <si>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</si>
  <si>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</si>
  <si>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</si>
  <si>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</si>
  <si>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</si>
  <si>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</si>
  <si>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</si>
  <si>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</si>
  <si>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</si>
  <si>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</si>
  <si>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</si>
  <si>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</si>
  <si>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</si>
  <si>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</si>
  <si>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</si>
  <si>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</si>
  <si>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</si>
  <si>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</si>
  <si>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</si>
  <si>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</si>
  <si>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</si>
  <si>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</si>
  <si>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</si>
  <si>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</si>
  <si>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</si>
  <si>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</si>
  <si>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</si>
  <si>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</si>
  <si>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</si>
  <si>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</si>
  <si>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</si>
  <si>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</si>
  <si>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</si>
  <si>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</si>
  <si>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</si>
  <si>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</si>
  <si>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</si>
  <si>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</si>
  <si>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</si>
  <si>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</si>
  <si>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</si>
  <si>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</si>
  <si>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</si>
  <si>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</si>
  <si>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</si>
  <si>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</si>
  <si>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</si>
  <si>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</si>
  <si>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</si>
  <si>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</si>
  <si>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</si>
  <si>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</si>
  <si>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</si>
  <si>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</si>
  <si>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</si>
  <si>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</si>
  <si>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</si>
  <si>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</si>
  <si>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</si>
  <si>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</si>
  <si>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</si>
  <si>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</si>
  <si>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</si>
  <si>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</si>
  <si>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</si>
  <si>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</si>
  <si>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</si>
  <si>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</si>
  <si>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</si>
  <si>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</si>
  <si>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</si>
  <si>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</si>
  <si>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</si>
  <si>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</si>
  <si>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</si>
  <si>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</si>
  <si>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</si>
  <si>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</si>
  <si>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</si>
  <si>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</si>
  <si>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</si>
  <si>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</si>
  <si>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</si>
  <si>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</si>
  <si>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</si>
  <si>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</si>
  <si>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</si>
  <si>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</si>
  <si>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</si>
  <si>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</si>
  <si>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</si>
  <si>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</si>
  <si>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</si>
  <si>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</si>
  <si>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</si>
  <si>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</si>
  <si>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</si>
  <si>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</si>
  <si>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</si>
  <si>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</si>
  <si>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</si>
  <si>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</si>
  <si>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</si>
  <si>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</si>
  <si>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</si>
  <si>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</si>
  <si>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</si>
  <si>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</si>
  <si>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</si>
  <si>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</si>
  <si>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</si>
  <si>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</si>
  <si>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</si>
  <si>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</si>
  <si>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</si>
  <si>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</si>
  <si>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</si>
  <si>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</si>
  <si>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</si>
  <si>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</si>
  <si>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</si>
  <si>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</si>
  <si>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</si>
  <si>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</si>
  <si>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</si>
  <si>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</si>
  <si>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</si>
  <si>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</si>
  <si>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</si>
  <si>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</si>
  <si>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</si>
  <si>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</si>
  <si>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</si>
  <si>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</si>
  <si>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</si>
  <si>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</si>
  <si>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</si>
  <si>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</si>
  <si>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</si>
  <si>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</si>
  <si>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</si>
  <si>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</si>
  <si>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</si>
  <si>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</si>
  <si>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</si>
  <si>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</si>
  <si>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</si>
  <si>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</si>
  <si>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</si>
  <si>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</si>
  <si>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</si>
  <si>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</si>
  <si>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</si>
  <si>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</si>
  <si>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</si>
  <si>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</si>
  <si>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</si>
  <si>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</si>
  <si>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</si>
  <si>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</si>
  <si>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</si>
  <si>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</si>
  <si>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</si>
  <si>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D+M rozvody elektro vč. svítidel  + rozvody medicilních plynů</t>
  </si>
  <si>
    <t>Demontáž umyvadel bez výtokových armatur umyvadel (specifikace dle PD D.1.4k)</t>
  </si>
  <si>
    <t>Doplňky zařízení koupelen a záchodů keramické mýdelník jednoduchý (specifikace dle PD D.1.4k)</t>
  </si>
  <si>
    <t>Doplňky zařízení koupelen a záchodů nerezové zásobník toaletních papírů d=300 mm (specifikace dle PD D.1.4k)</t>
  </si>
  <si>
    <t>Doplňky zařízení koupelen a záchodů nerezové zásobník papírových ručníků (specifikace dle PD D.1.4k)</t>
  </si>
  <si>
    <t>Hodinové zúčtovací sazby všech profesí</t>
  </si>
  <si>
    <t xml:space="preserve">Hlavní tituly průvodních činností a nákladů průzkumné, geodetické a projektové práce projektové práce, přítomnost statika na stavbě pro posudky </t>
  </si>
  <si>
    <t>CS ÚRS 2019 01</t>
  </si>
  <si>
    <t xml:space="preserve"> Stavební přípomocné práce, demontáže, zpětné montáže  TZB nezahrnuté v položkách  rozpočtu </t>
  </si>
  <si>
    <t>Umyvadla keramická bez výtokových armatur se zápachovou uzávěrkou připevněná na stěnu šrouby bílá 550 mm (specifikace dle PD D.1.4k - UMYVADLO - 550mm S KRYTEM SIFÓNU,)</t>
  </si>
  <si>
    <t>Baterie umyvadlové stojánkové klasické s výpustí (specifikace dle PD D.1.4k - BEZDOTYKOVÁ BATERIE S NAPÁJECÍM ZDROJEM, 230V/50Hz/24V,)</t>
  </si>
  <si>
    <t>725822633R</t>
  </si>
  <si>
    <t>725211602R</t>
  </si>
  <si>
    <t xml:space="preserve">dveře dřevěné vnitřní hladké plné 2křídlové 145x197 cm  </t>
  </si>
  <si>
    <t>(D.1.1.9) včetně příslušenctví a polepů  1ks</t>
  </si>
  <si>
    <t xml:space="preserve">Královéhradecký kraj </t>
  </si>
  <si>
    <t>784003</t>
  </si>
  <si>
    <t xml:space="preserve">Infografika na dveře </t>
  </si>
  <si>
    <t>ks</t>
  </si>
  <si>
    <t>(2,3+0,4)*0,6+1,0*1,5 +4,3*2</t>
  </si>
  <si>
    <t>11,72*1,15 'Přepočtené koeficientem množství</t>
  </si>
  <si>
    <t>11,72*0,7</t>
  </si>
  <si>
    <t>"pod vnitřní obklady"  (2,3+0,4)*0,6+1,0*1,5 +4,3*2</t>
  </si>
  <si>
    <t>NACHOD 1 - SO-01-Vlastní objekt včetně VRN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</si>
</sst>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name val="Trebuchet MS"/>
      <family val="2"/>
    </font>
    <font>
      <i/>
      <sz val="8"/>
      <color rgb="FF0000FF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3" fillId="2" borderId="0" xfId="1" applyFont="1" applyFill="1" applyAlignment="1">
      <alignment vertical="center"/>
    </xf>
    <xf numFmtId="0" fontId="41" fillId="2" borderId="0" xfId="1" applyFill="1"/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0" fillId="0" borderId="7" xfId="0" applyBorder="1"/>
    <xf numFmtId="0" fontId="0" fillId="0" borderId="5" xfId="0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5" borderId="10" xfId="0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166" fontId="27" fillId="0" borderId="24" xfId="0" applyNumberFormat="1" applyFont="1" applyBorder="1" applyAlignment="1">
      <alignment vertical="center"/>
    </xf>
    <xf numFmtId="4" fontId="27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6" xfId="0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ill="1" applyBorder="1" applyAlignment="1">
      <alignment vertical="center"/>
    </xf>
    <xf numFmtId="0" fontId="0" fillId="0" borderId="4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right" vertical="center"/>
    </xf>
    <xf numFmtId="0" fontId="0" fillId="5" borderId="6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30" fillId="0" borderId="16" xfId="0" applyNumberFormat="1" applyFont="1" applyBorder="1"/>
    <xf numFmtId="166" fontId="30" fillId="0" borderId="17" xfId="0" applyNumberFormat="1" applyFont="1" applyBorder="1"/>
    <xf numFmtId="4" fontId="31" fillId="0" borderId="0" xfId="0" applyNumberFormat="1" applyFont="1" applyAlignment="1">
      <alignment vertical="center"/>
    </xf>
    <xf numFmtId="0" fontId="7" fillId="0" borderId="5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8" xfId="0" applyFont="1" applyBorder="1"/>
    <xf numFmtId="166" fontId="7" fillId="0" borderId="0" xfId="0" applyNumberFormat="1" applyFont="1"/>
    <xf numFmtId="166" fontId="7" fillId="0" borderId="19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5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0" fontId="0" fillId="0" borderId="28" xfId="0" applyBorder="1" applyAlignment="1" applyProtection="1">
      <alignment horizontal="center" vertical="center" wrapText="1"/>
      <protection locked="0"/>
    </xf>
    <xf numFmtId="167" fontId="0" fillId="0" borderId="28" xfId="0" applyNumberFormat="1" applyBorder="1" applyAlignment="1" applyProtection="1">
      <alignment vertical="center"/>
      <protection locked="0"/>
    </xf>
    <xf numFmtId="4" fontId="0" fillId="0" borderId="28" xfId="0" applyNumberForma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8" fillId="0" borderId="5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3" fillId="0" borderId="28" xfId="0" applyFont="1" applyBorder="1" applyAlignment="1" applyProtection="1">
      <alignment horizontal="center" vertical="center"/>
      <protection locked="0"/>
    </xf>
    <xf numFmtId="49" fontId="33" fillId="0" borderId="28" xfId="0" applyNumberFormat="1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left" vertical="center" wrapText="1"/>
      <protection locked="0"/>
    </xf>
    <xf numFmtId="0" fontId="33" fillId="0" borderId="28" xfId="0" applyFont="1" applyBorder="1" applyAlignment="1" applyProtection="1">
      <alignment horizontal="center" vertical="center" wrapText="1"/>
      <protection locked="0"/>
    </xf>
    <xf numFmtId="167" fontId="33" fillId="0" borderId="28" xfId="0" applyNumberFormat="1" applyFont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  <protection locked="0"/>
    </xf>
    <xf numFmtId="0" fontId="33" fillId="0" borderId="5" xfId="0" applyFont="1" applyBorder="1" applyAlignment="1">
      <alignment vertical="center"/>
    </xf>
    <xf numFmtId="0" fontId="33" fillId="0" borderId="28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4" fillId="0" borderId="29" xfId="0" applyFont="1" applyBorder="1" applyAlignment="1" applyProtection="1">
      <alignment vertical="center" wrapText="1"/>
      <protection locked="0"/>
    </xf>
    <xf numFmtId="0" fontId="34" fillId="0" borderId="30" xfId="0" applyFont="1" applyBorder="1" applyAlignment="1" applyProtection="1">
      <alignment vertical="center" wrapText="1"/>
      <protection locked="0"/>
    </xf>
    <xf numFmtId="0" fontId="34" fillId="0" borderId="31" xfId="0" applyFont="1" applyBorder="1" applyAlignment="1" applyProtection="1">
      <alignment vertical="center" wrapText="1"/>
      <protection locked="0"/>
    </xf>
    <xf numFmtId="0" fontId="34" fillId="0" borderId="32" xfId="0" applyFont="1" applyBorder="1" applyAlignment="1" applyProtection="1">
      <alignment horizontal="center" vertical="center" wrapText="1"/>
      <protection locked="0"/>
    </xf>
    <xf numFmtId="0" fontId="34" fillId="0" borderId="33" xfId="0" applyFont="1" applyBorder="1" applyAlignment="1" applyProtection="1">
      <alignment horizontal="center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33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vertical="center" wrapText="1"/>
      <protection locked="0"/>
    </xf>
    <xf numFmtId="0" fontId="34" fillId="0" borderId="35" xfId="0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34" fillId="0" borderId="36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top"/>
      <protection locked="0"/>
    </xf>
    <xf numFmtId="0" fontId="34" fillId="0" borderId="0" xfId="0" applyFont="1" applyAlignment="1" applyProtection="1">
      <alignment vertical="top"/>
      <protection locked="0"/>
    </xf>
    <xf numFmtId="0" fontId="34" fillId="0" borderId="29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 applyProtection="1">
      <alignment horizontal="left" vertical="center"/>
      <protection locked="0"/>
    </xf>
    <xf numFmtId="0" fontId="34" fillId="0" borderId="31" xfId="0" applyFont="1" applyBorder="1" applyAlignment="1" applyProtection="1">
      <alignment horizontal="left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left" vertical="center" wrapText="1"/>
      <protection locked="0"/>
    </xf>
    <xf numFmtId="0" fontId="34" fillId="0" borderId="30" xfId="0" applyFont="1" applyBorder="1" applyAlignment="1" applyProtection="1">
      <alignment horizontal="left" vertical="center" wrapText="1"/>
      <protection locked="0"/>
    </xf>
    <xf numFmtId="0" fontId="34" fillId="0" borderId="3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7" fillId="0" borderId="35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vertical="center" wrapText="1"/>
      <protection locked="0"/>
    </xf>
    <xf numFmtId="0" fontId="37" fillId="0" borderId="36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1" xfId="0" applyFont="1" applyBorder="1" applyAlignment="1" applyProtection="1">
      <alignment horizontal="center" vertical="top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Protection="1">
      <protection locked="0"/>
    </xf>
    <xf numFmtId="0" fontId="34" fillId="0" borderId="32" xfId="0" applyFont="1" applyBorder="1" applyAlignment="1" applyProtection="1">
      <alignment vertical="top"/>
      <protection locked="0"/>
    </xf>
    <xf numFmtId="0" fontId="34" fillId="0" borderId="33" xfId="0" applyFont="1" applyBorder="1" applyAlignment="1" applyProtection="1">
      <alignment vertical="top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35" xfId="0" applyFont="1" applyBorder="1" applyAlignment="1" applyProtection="1">
      <alignment vertical="top"/>
      <protection locked="0"/>
    </xf>
    <xf numFmtId="0" fontId="34" fillId="0" borderId="34" xfId="0" applyFont="1" applyBorder="1" applyAlignment="1" applyProtection="1">
      <alignment vertical="top"/>
      <protection locked="0"/>
    </xf>
    <xf numFmtId="0" fontId="34" fillId="0" borderId="36" xfId="0" applyFont="1" applyBorder="1" applyAlignment="1" applyProtection="1">
      <alignment vertical="top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horizontal="left" vertical="center"/>
    </xf>
    <xf numFmtId="4" fontId="43" fillId="6" borderId="37" xfId="0" applyNumberFormat="1" applyFont="1" applyFill="1" applyBorder="1" applyAlignment="1" applyProtection="1">
      <alignment vertical="center"/>
      <protection locked="0"/>
    </xf>
    <xf numFmtId="4" fontId="44" fillId="6" borderId="37" xfId="0" applyNumberFormat="1" applyFont="1" applyFill="1" applyBorder="1" applyAlignment="1" applyProtection="1">
      <alignment vertical="center"/>
      <protection locked="0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8" fillId="2" borderId="0" xfId="1" applyFont="1" applyFill="1" applyAlignment="1">
      <alignment vertical="center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36" fillId="0" borderId="34" xfId="0" applyFont="1" applyBorder="1" applyAlignment="1" applyProtection="1">
      <alignment horizontal="left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49" fontId="37" fillId="0" borderId="1" xfId="0" applyNumberFormat="1" applyFont="1" applyBorder="1" applyAlignment="1" applyProtection="1">
      <alignment horizontal="left" vertical="center" wrapText="1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0" fillId="7" borderId="28" xfId="0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zoomScaleNormal="100" workbookViewId="0">
      <pane ySplit="1" topLeftCell="A11" activePane="bottomLeft" state="frozen"/>
      <selection pane="bottomLeft" activeCell="G11" sqref="G1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4" t="s">
        <v>4</v>
      </c>
      <c r="BB1" s="14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0" t="s">
        <v>6</v>
      </c>
      <c r="BU1" s="20" t="s">
        <v>6</v>
      </c>
      <c r="BV1" s="20" t="s">
        <v>7</v>
      </c>
    </row>
    <row r="2" spans="1:74" ht="36.950000000000003" customHeight="1" x14ac:dyDescent="0.3">
      <c r="AR2" s="250" t="s">
        <v>8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21" t="s">
        <v>9</v>
      </c>
      <c r="BT2" s="21" t="s">
        <v>10</v>
      </c>
    </row>
    <row r="3" spans="1:74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 x14ac:dyDescent="0.3">
      <c r="B4" s="25"/>
      <c r="D4" s="26" t="s">
        <v>12</v>
      </c>
      <c r="AQ4" s="27"/>
      <c r="AS4" s="28" t="s">
        <v>13</v>
      </c>
      <c r="BS4" s="21" t="s">
        <v>14</v>
      </c>
    </row>
    <row r="5" spans="1:74" ht="14.45" customHeight="1" x14ac:dyDescent="0.3">
      <c r="B5" s="25"/>
      <c r="D5" s="29" t="s">
        <v>15</v>
      </c>
      <c r="K5" s="276" t="s">
        <v>16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Q5" s="27"/>
      <c r="BS5" s="21" t="s">
        <v>9</v>
      </c>
    </row>
    <row r="6" spans="1:74" ht="36.950000000000003" customHeight="1" x14ac:dyDescent="0.3">
      <c r="B6" s="25"/>
      <c r="D6" s="31" t="s">
        <v>17</v>
      </c>
      <c r="K6" s="277" t="s">
        <v>18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Q6" s="27"/>
      <c r="BS6" s="21" t="s">
        <v>9</v>
      </c>
    </row>
    <row r="7" spans="1:74" ht="14.45" customHeight="1" x14ac:dyDescent="0.3">
      <c r="B7" s="25"/>
      <c r="D7" s="32" t="s">
        <v>19</v>
      </c>
      <c r="K7" s="30" t="s">
        <v>5</v>
      </c>
      <c r="AK7" s="32" t="s">
        <v>20</v>
      </c>
      <c r="AN7" s="30" t="s">
        <v>5</v>
      </c>
      <c r="AQ7" s="27"/>
      <c r="BS7" s="21" t="s">
        <v>9</v>
      </c>
    </row>
    <row r="8" spans="1:74" ht="14.45" customHeight="1" x14ac:dyDescent="0.3">
      <c r="B8" s="25"/>
      <c r="D8" s="32" t="s">
        <v>21</v>
      </c>
      <c r="K8" s="30" t="s">
        <v>22</v>
      </c>
      <c r="AK8" s="32" t="s">
        <v>23</v>
      </c>
      <c r="AN8" s="247">
        <v>43541</v>
      </c>
      <c r="AQ8" s="27"/>
      <c r="BS8" s="21" t="s">
        <v>9</v>
      </c>
    </row>
    <row r="9" spans="1:74" ht="14.45" customHeight="1" x14ac:dyDescent="0.3">
      <c r="B9" s="25"/>
      <c r="AQ9" s="27"/>
      <c r="BS9" s="21" t="s">
        <v>9</v>
      </c>
    </row>
    <row r="10" spans="1:74" ht="14.45" customHeight="1" x14ac:dyDescent="0.3">
      <c r="B10" s="25"/>
      <c r="D10" s="32" t="s">
        <v>24</v>
      </c>
      <c r="AK10" s="32" t="s">
        <v>25</v>
      </c>
      <c r="AN10" s="30" t="s">
        <v>5</v>
      </c>
      <c r="AQ10" s="27"/>
      <c r="BS10" s="21" t="s">
        <v>9</v>
      </c>
    </row>
    <row r="11" spans="1:74" ht="18.399999999999999" customHeight="1" x14ac:dyDescent="0.3">
      <c r="B11" s="25"/>
      <c r="E11" s="30" t="s">
        <v>679</v>
      </c>
      <c r="AK11" s="32" t="s">
        <v>26</v>
      </c>
      <c r="AN11" s="30" t="s">
        <v>5</v>
      </c>
      <c r="AQ11" s="27"/>
      <c r="BS11" s="21" t="s">
        <v>9</v>
      </c>
    </row>
    <row r="12" spans="1:74" ht="6.95" customHeight="1" x14ac:dyDescent="0.3">
      <c r="B12" s="25"/>
      <c r="AQ12" s="27"/>
      <c r="BS12" s="21" t="s">
        <v>9</v>
      </c>
    </row>
    <row r="13" spans="1:74" ht="14.45" customHeight="1" x14ac:dyDescent="0.3">
      <c r="B13" s="25"/>
      <c r="D13" s="32" t="s">
        <v>27</v>
      </c>
      <c r="AK13" s="32" t="s">
        <v>25</v>
      </c>
      <c r="AN13" s="30" t="s">
        <v>5</v>
      </c>
      <c r="AQ13" s="27"/>
      <c r="BS13" s="21" t="s">
        <v>9</v>
      </c>
    </row>
    <row r="14" spans="1:74" ht="15" x14ac:dyDescent="0.3">
      <c r="B14" s="25"/>
      <c r="E14" s="30" t="s">
        <v>28</v>
      </c>
      <c r="AK14" s="32" t="s">
        <v>26</v>
      </c>
      <c r="AN14" s="30" t="s">
        <v>5</v>
      </c>
      <c r="AQ14" s="27"/>
      <c r="BS14" s="21" t="s">
        <v>9</v>
      </c>
    </row>
    <row r="15" spans="1:74" ht="6.95" customHeight="1" x14ac:dyDescent="0.3">
      <c r="B15" s="25"/>
      <c r="AQ15" s="27"/>
      <c r="BS15" s="21" t="s">
        <v>6</v>
      </c>
    </row>
    <row r="16" spans="1:74" ht="14.45" customHeight="1" x14ac:dyDescent="0.3">
      <c r="B16" s="25"/>
      <c r="D16" s="32" t="s">
        <v>29</v>
      </c>
      <c r="AK16" s="32" t="s">
        <v>25</v>
      </c>
      <c r="AN16" s="30" t="s">
        <v>5</v>
      </c>
      <c r="AQ16" s="27"/>
      <c r="BS16" s="21" t="s">
        <v>6</v>
      </c>
    </row>
    <row r="17" spans="2:71" ht="18.399999999999999" customHeight="1" x14ac:dyDescent="0.3">
      <c r="B17" s="25"/>
      <c r="E17" s="30" t="s">
        <v>30</v>
      </c>
      <c r="AK17" s="32" t="s">
        <v>26</v>
      </c>
      <c r="AN17" s="30" t="s">
        <v>5</v>
      </c>
      <c r="AQ17" s="27"/>
      <c r="BS17" s="21" t="s">
        <v>31</v>
      </c>
    </row>
    <row r="18" spans="2:71" ht="6.95" customHeight="1" x14ac:dyDescent="0.3">
      <c r="B18" s="25"/>
      <c r="AQ18" s="27"/>
      <c r="BS18" s="21" t="s">
        <v>9</v>
      </c>
    </row>
    <row r="19" spans="2:71" ht="14.45" customHeight="1" x14ac:dyDescent="0.3">
      <c r="B19" s="25"/>
      <c r="D19" s="32" t="s">
        <v>32</v>
      </c>
      <c r="AQ19" s="27"/>
      <c r="BS19" s="21" t="s">
        <v>9</v>
      </c>
    </row>
    <row r="20" spans="2:71" ht="16.5" customHeight="1" x14ac:dyDescent="0.3">
      <c r="B20" s="25"/>
      <c r="E20" s="278" t="s">
        <v>5</v>
      </c>
      <c r="F20" s="278"/>
      <c r="G20" s="278"/>
      <c r="H20" s="278"/>
      <c r="I20" s="278"/>
      <c r="J20" s="278"/>
      <c r="K20" s="278"/>
      <c r="L20" s="278"/>
      <c r="M20" s="278"/>
      <c r="N20" s="278"/>
      <c r="O20" s="278"/>
      <c r="P20" s="278"/>
      <c r="Q20" s="278"/>
      <c r="R20" s="278"/>
      <c r="S20" s="278"/>
      <c r="T20" s="278"/>
      <c r="U20" s="278"/>
      <c r="V20" s="278"/>
      <c r="W20" s="278"/>
      <c r="X20" s="278"/>
      <c r="Y20" s="278"/>
      <c r="Z20" s="278"/>
      <c r="AA20" s="278"/>
      <c r="AB20" s="278"/>
      <c r="AC20" s="278"/>
      <c r="AD20" s="278"/>
      <c r="AE20" s="278"/>
      <c r="AF20" s="278"/>
      <c r="AG20" s="278"/>
      <c r="AH20" s="278"/>
      <c r="AI20" s="278"/>
      <c r="AJ20" s="278"/>
      <c r="AK20" s="278"/>
      <c r="AL20" s="278"/>
      <c r="AM20" s="278"/>
      <c r="AN20" s="278"/>
      <c r="AQ20" s="27"/>
      <c r="BS20" s="21" t="s">
        <v>6</v>
      </c>
    </row>
    <row r="21" spans="2:71" ht="6.95" customHeight="1" x14ac:dyDescent="0.3">
      <c r="B21" s="25"/>
      <c r="AQ21" s="27"/>
    </row>
    <row r="22" spans="2:71" ht="6.95" customHeight="1" x14ac:dyDescent="0.3">
      <c r="B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Q22" s="27"/>
    </row>
    <row r="23" spans="2:71" s="1" customFormat="1" ht="25.9" customHeight="1" x14ac:dyDescent="0.3">
      <c r="B23" s="34"/>
      <c r="D23" s="35" t="s">
        <v>33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279">
        <f>ROUND(AG51,2)</f>
        <v>0</v>
      </c>
      <c r="AL23" s="280"/>
      <c r="AM23" s="280"/>
      <c r="AN23" s="280"/>
      <c r="AO23" s="280"/>
      <c r="AQ23" s="37"/>
    </row>
    <row r="24" spans="2:71" s="1" customFormat="1" ht="6.95" customHeight="1" x14ac:dyDescent="0.3">
      <c r="B24" s="34"/>
      <c r="AQ24" s="37"/>
    </row>
    <row r="25" spans="2:71" s="1" customFormat="1" x14ac:dyDescent="0.3">
      <c r="B25" s="34"/>
      <c r="L25" s="281" t="s">
        <v>34</v>
      </c>
      <c r="M25" s="281"/>
      <c r="N25" s="281"/>
      <c r="O25" s="281"/>
      <c r="W25" s="281" t="s">
        <v>35</v>
      </c>
      <c r="X25" s="281"/>
      <c r="Y25" s="281"/>
      <c r="Z25" s="281"/>
      <c r="AA25" s="281"/>
      <c r="AB25" s="281"/>
      <c r="AC25" s="281"/>
      <c r="AD25" s="281"/>
      <c r="AE25" s="281"/>
      <c r="AK25" s="281" t="s">
        <v>36</v>
      </c>
      <c r="AL25" s="281"/>
      <c r="AM25" s="281"/>
      <c r="AN25" s="281"/>
      <c r="AO25" s="281"/>
      <c r="AQ25" s="37"/>
    </row>
    <row r="26" spans="2:71" s="2" customFormat="1" ht="14.45" customHeight="1" x14ac:dyDescent="0.3">
      <c r="B26" s="39"/>
      <c r="D26" s="40" t="s">
        <v>37</v>
      </c>
      <c r="F26" s="40" t="s">
        <v>38</v>
      </c>
      <c r="L26" s="269">
        <v>0.21</v>
      </c>
      <c r="M26" s="270"/>
      <c r="N26" s="270"/>
      <c r="O26" s="270"/>
      <c r="W26" s="271">
        <f>ROUND(AZ51,2)</f>
        <v>0</v>
      </c>
      <c r="X26" s="270"/>
      <c r="Y26" s="270"/>
      <c r="Z26" s="270"/>
      <c r="AA26" s="270"/>
      <c r="AB26" s="270"/>
      <c r="AC26" s="270"/>
      <c r="AD26" s="270"/>
      <c r="AE26" s="270"/>
      <c r="AK26" s="271">
        <f>ROUND(AV51,2)</f>
        <v>0</v>
      </c>
      <c r="AL26" s="270"/>
      <c r="AM26" s="270"/>
      <c r="AN26" s="270"/>
      <c r="AO26" s="270"/>
      <c r="AQ26" s="41"/>
    </row>
    <row r="27" spans="2:71" s="2" customFormat="1" ht="14.45" customHeight="1" x14ac:dyDescent="0.3">
      <c r="B27" s="39"/>
      <c r="F27" s="40" t="s">
        <v>39</v>
      </c>
      <c r="L27" s="269">
        <v>0.15</v>
      </c>
      <c r="M27" s="270"/>
      <c r="N27" s="270"/>
      <c r="O27" s="270"/>
      <c r="W27" s="271">
        <f>ROUND(BA51,2)</f>
        <v>0</v>
      </c>
      <c r="X27" s="270"/>
      <c r="Y27" s="270"/>
      <c r="Z27" s="270"/>
      <c r="AA27" s="270"/>
      <c r="AB27" s="270"/>
      <c r="AC27" s="270"/>
      <c r="AD27" s="270"/>
      <c r="AE27" s="270"/>
      <c r="AK27" s="271">
        <f>ROUND(AW51,2)</f>
        <v>0</v>
      </c>
      <c r="AL27" s="270"/>
      <c r="AM27" s="270"/>
      <c r="AN27" s="270"/>
      <c r="AO27" s="270"/>
      <c r="AQ27" s="41"/>
    </row>
    <row r="28" spans="2:71" s="2" customFormat="1" ht="14.45" hidden="1" customHeight="1" x14ac:dyDescent="0.3">
      <c r="B28" s="39"/>
      <c r="F28" s="40" t="s">
        <v>40</v>
      </c>
      <c r="L28" s="269">
        <v>0.21</v>
      </c>
      <c r="M28" s="270"/>
      <c r="N28" s="270"/>
      <c r="O28" s="270"/>
      <c r="W28" s="271">
        <f>ROUND(BB51,2)</f>
        <v>0</v>
      </c>
      <c r="X28" s="270"/>
      <c r="Y28" s="270"/>
      <c r="Z28" s="270"/>
      <c r="AA28" s="270"/>
      <c r="AB28" s="270"/>
      <c r="AC28" s="270"/>
      <c r="AD28" s="270"/>
      <c r="AE28" s="270"/>
      <c r="AK28" s="271">
        <v>0</v>
      </c>
      <c r="AL28" s="270"/>
      <c r="AM28" s="270"/>
      <c r="AN28" s="270"/>
      <c r="AO28" s="270"/>
      <c r="AQ28" s="41"/>
    </row>
    <row r="29" spans="2:71" s="2" customFormat="1" ht="14.45" hidden="1" customHeight="1" x14ac:dyDescent="0.3">
      <c r="B29" s="39"/>
      <c r="F29" s="40" t="s">
        <v>41</v>
      </c>
      <c r="L29" s="269">
        <v>0.15</v>
      </c>
      <c r="M29" s="270"/>
      <c r="N29" s="270"/>
      <c r="O29" s="270"/>
      <c r="W29" s="271">
        <f>ROUND(BC51,2)</f>
        <v>0</v>
      </c>
      <c r="X29" s="270"/>
      <c r="Y29" s="270"/>
      <c r="Z29" s="270"/>
      <c r="AA29" s="270"/>
      <c r="AB29" s="270"/>
      <c r="AC29" s="270"/>
      <c r="AD29" s="270"/>
      <c r="AE29" s="270"/>
      <c r="AK29" s="271">
        <v>0</v>
      </c>
      <c r="AL29" s="270"/>
      <c r="AM29" s="270"/>
      <c r="AN29" s="270"/>
      <c r="AO29" s="270"/>
      <c r="AQ29" s="41"/>
    </row>
    <row r="30" spans="2:71" s="2" customFormat="1" ht="14.45" hidden="1" customHeight="1" x14ac:dyDescent="0.3">
      <c r="B30" s="39"/>
      <c r="F30" s="40" t="s">
        <v>42</v>
      </c>
      <c r="L30" s="269">
        <v>0</v>
      </c>
      <c r="M30" s="270"/>
      <c r="N30" s="270"/>
      <c r="O30" s="270"/>
      <c r="W30" s="271">
        <f>ROUND(BD51,2)</f>
        <v>0</v>
      </c>
      <c r="X30" s="270"/>
      <c r="Y30" s="270"/>
      <c r="Z30" s="270"/>
      <c r="AA30" s="270"/>
      <c r="AB30" s="270"/>
      <c r="AC30" s="270"/>
      <c r="AD30" s="270"/>
      <c r="AE30" s="270"/>
      <c r="AK30" s="271">
        <v>0</v>
      </c>
      <c r="AL30" s="270"/>
      <c r="AM30" s="270"/>
      <c r="AN30" s="270"/>
      <c r="AO30" s="270"/>
      <c r="AQ30" s="41"/>
    </row>
    <row r="31" spans="2:71" s="1" customFormat="1" ht="6.95" customHeight="1" x14ac:dyDescent="0.3">
      <c r="B31" s="34"/>
      <c r="AQ31" s="37"/>
    </row>
    <row r="32" spans="2:71" s="1" customFormat="1" ht="25.9" customHeight="1" x14ac:dyDescent="0.3">
      <c r="B32" s="34"/>
      <c r="C32" s="42"/>
      <c r="D32" s="43" t="s">
        <v>43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5" t="s">
        <v>44</v>
      </c>
      <c r="U32" s="44"/>
      <c r="V32" s="44"/>
      <c r="W32" s="44"/>
      <c r="X32" s="272" t="s">
        <v>45</v>
      </c>
      <c r="Y32" s="273"/>
      <c r="Z32" s="273"/>
      <c r="AA32" s="273"/>
      <c r="AB32" s="273"/>
      <c r="AC32" s="44"/>
      <c r="AD32" s="44"/>
      <c r="AE32" s="44"/>
      <c r="AF32" s="44"/>
      <c r="AG32" s="44"/>
      <c r="AH32" s="44"/>
      <c r="AI32" s="44"/>
      <c r="AJ32" s="44"/>
      <c r="AK32" s="274">
        <f>SUM(AK23:AK30)</f>
        <v>0</v>
      </c>
      <c r="AL32" s="273"/>
      <c r="AM32" s="273"/>
      <c r="AN32" s="273"/>
      <c r="AO32" s="275"/>
      <c r="AP32" s="42"/>
      <c r="AQ32" s="46"/>
    </row>
    <row r="33" spans="2:56" s="1" customFormat="1" ht="6.95" customHeight="1" x14ac:dyDescent="0.3">
      <c r="B33" s="34"/>
      <c r="AQ33" s="37"/>
    </row>
    <row r="34" spans="2:56" s="1" customFormat="1" ht="6.95" customHeight="1" x14ac:dyDescent="0.3"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9"/>
    </row>
    <row r="38" spans="2:56" s="1" customFormat="1" ht="6.95" customHeight="1" x14ac:dyDescent="0.3"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34"/>
    </row>
    <row r="39" spans="2:56" s="1" customFormat="1" ht="36.950000000000003" customHeight="1" x14ac:dyDescent="0.3">
      <c r="B39" s="34"/>
      <c r="C39" s="26" t="s">
        <v>46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2"/>
      <c r="C41" s="32" t="s">
        <v>15</v>
      </c>
      <c r="L41" s="3" t="str">
        <f>K5</f>
        <v>NACHOD</v>
      </c>
      <c r="AR41" s="52"/>
    </row>
    <row r="42" spans="2:56" s="4" customFormat="1" ht="36.950000000000003" customHeight="1" x14ac:dyDescent="0.3">
      <c r="B42" s="53"/>
      <c r="C42" s="54" t="s">
        <v>17</v>
      </c>
      <c r="L42" s="257" t="str">
        <f>K6</f>
        <v>ONN-objekt D 3NP-zřízení intermediálního pokoje</v>
      </c>
      <c r="M42" s="258"/>
      <c r="N42" s="258"/>
      <c r="O42" s="258"/>
      <c r="P42" s="258"/>
      <c r="Q42" s="258"/>
      <c r="R42" s="258"/>
      <c r="S42" s="258"/>
      <c r="T42" s="258"/>
      <c r="U42" s="258"/>
      <c r="V42" s="258"/>
      <c r="W42" s="258"/>
      <c r="X42" s="258"/>
      <c r="Y42" s="258"/>
      <c r="Z42" s="258"/>
      <c r="AA42" s="258"/>
      <c r="AB42" s="258"/>
      <c r="AC42" s="258"/>
      <c r="AD42" s="258"/>
      <c r="AE42" s="258"/>
      <c r="AF42" s="258"/>
      <c r="AG42" s="258"/>
      <c r="AH42" s="258"/>
      <c r="AI42" s="258"/>
      <c r="AJ42" s="258"/>
      <c r="AK42" s="258"/>
      <c r="AL42" s="258"/>
      <c r="AM42" s="258"/>
      <c r="AN42" s="258"/>
      <c r="AO42" s="258"/>
      <c r="AR42" s="53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32" t="s">
        <v>21</v>
      </c>
      <c r="L44" s="55" t="str">
        <f>IF(K8="","",K8)</f>
        <v>ONN Náchod</v>
      </c>
      <c r="AI44" s="32" t="s">
        <v>23</v>
      </c>
      <c r="AM44" s="259">
        <f>IF(AN8= "","",AN8)</f>
        <v>43541</v>
      </c>
      <c r="AN44" s="259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32" t="s">
        <v>24</v>
      </c>
      <c r="L46" s="3" t="str">
        <f>IF(E11= "","",E11)</f>
        <v xml:space="preserve">Královéhradecký kraj </v>
      </c>
      <c r="AI46" s="32" t="s">
        <v>29</v>
      </c>
      <c r="AM46" s="260" t="str">
        <f>IF(E17="","",E17)</f>
        <v>JIKA CZ</v>
      </c>
      <c r="AN46" s="260"/>
      <c r="AO46" s="260"/>
      <c r="AP46" s="260"/>
      <c r="AR46" s="34"/>
      <c r="AS46" s="261" t="s">
        <v>47</v>
      </c>
      <c r="AT46" s="262"/>
      <c r="AU46" s="57"/>
      <c r="AV46" s="57"/>
      <c r="AW46" s="57"/>
      <c r="AX46" s="57"/>
      <c r="AY46" s="57"/>
      <c r="AZ46" s="57"/>
      <c r="BA46" s="57"/>
      <c r="BB46" s="57"/>
      <c r="BC46" s="57"/>
      <c r="BD46" s="58"/>
    </row>
    <row r="47" spans="2:56" s="1" customFormat="1" ht="15" x14ac:dyDescent="0.3">
      <c r="B47" s="34"/>
      <c r="C47" s="32" t="s">
        <v>27</v>
      </c>
      <c r="L47" s="3" t="str">
        <f>IF(E14="","",E14)</f>
        <v>bude určen ve výběrovém řízení</v>
      </c>
      <c r="AR47" s="34"/>
      <c r="AS47" s="263"/>
      <c r="AT47" s="264"/>
      <c r="BD47" s="59"/>
    </row>
    <row r="48" spans="2:56" s="1" customFormat="1" ht="10.9" customHeight="1" x14ac:dyDescent="0.3">
      <c r="B48" s="34"/>
      <c r="AR48" s="34"/>
      <c r="AS48" s="263"/>
      <c r="AT48" s="264"/>
      <c r="BD48" s="59"/>
    </row>
    <row r="49" spans="1:91" s="1" customFormat="1" ht="29.25" customHeight="1" x14ac:dyDescent="0.3">
      <c r="B49" s="34"/>
      <c r="C49" s="265" t="s">
        <v>48</v>
      </c>
      <c r="D49" s="266"/>
      <c r="E49" s="266"/>
      <c r="F49" s="266"/>
      <c r="G49" s="266"/>
      <c r="H49" s="60"/>
      <c r="I49" s="267" t="s">
        <v>49</v>
      </c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8" t="s">
        <v>50</v>
      </c>
      <c r="AH49" s="266"/>
      <c r="AI49" s="266"/>
      <c r="AJ49" s="266"/>
      <c r="AK49" s="266"/>
      <c r="AL49" s="266"/>
      <c r="AM49" s="266"/>
      <c r="AN49" s="267" t="s">
        <v>51</v>
      </c>
      <c r="AO49" s="266"/>
      <c r="AP49" s="266"/>
      <c r="AQ49" s="61" t="s">
        <v>52</v>
      </c>
      <c r="AR49" s="34"/>
      <c r="AS49" s="62" t="s">
        <v>53</v>
      </c>
      <c r="AT49" s="63" t="s">
        <v>54</v>
      </c>
      <c r="AU49" s="63" t="s">
        <v>55</v>
      </c>
      <c r="AV49" s="63" t="s">
        <v>56</v>
      </c>
      <c r="AW49" s="63" t="s">
        <v>57</v>
      </c>
      <c r="AX49" s="63" t="s">
        <v>58</v>
      </c>
      <c r="AY49" s="63" t="s">
        <v>59</v>
      </c>
      <c r="AZ49" s="63" t="s">
        <v>60</v>
      </c>
      <c r="BA49" s="63" t="s">
        <v>61</v>
      </c>
      <c r="BB49" s="63" t="s">
        <v>62</v>
      </c>
      <c r="BC49" s="63" t="s">
        <v>63</v>
      </c>
      <c r="BD49" s="64" t="s">
        <v>64</v>
      </c>
    </row>
    <row r="50" spans="1:91" s="1" customFormat="1" ht="10.9" customHeight="1" x14ac:dyDescent="0.3">
      <c r="B50" s="34"/>
      <c r="AR50" s="34"/>
      <c r="AS50" s="65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4" customFormat="1" ht="32.450000000000003" customHeight="1" x14ac:dyDescent="0.3">
      <c r="B51" s="53"/>
      <c r="C51" s="66" t="s">
        <v>65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255">
        <f>ROUND(AG52,2)</f>
        <v>0</v>
      </c>
      <c r="AH51" s="255"/>
      <c r="AI51" s="255"/>
      <c r="AJ51" s="255"/>
      <c r="AK51" s="255"/>
      <c r="AL51" s="255"/>
      <c r="AM51" s="255"/>
      <c r="AN51" s="256">
        <f>SUM(AG51,AT51)</f>
        <v>0</v>
      </c>
      <c r="AO51" s="256"/>
      <c r="AP51" s="256"/>
      <c r="AQ51" s="69" t="s">
        <v>5</v>
      </c>
      <c r="AR51" s="53"/>
      <c r="AS51" s="70">
        <f>ROUND(AS52,2)</f>
        <v>0</v>
      </c>
      <c r="AT51" s="71">
        <f>ROUND(SUM(AV51:AW51),2)</f>
        <v>0</v>
      </c>
      <c r="AU51" s="72">
        <f>ROUND(AU52,5)</f>
        <v>406.91154</v>
      </c>
      <c r="AV51" s="71">
        <f>ROUND(AZ51*L26,2)</f>
        <v>0</v>
      </c>
      <c r="AW51" s="71">
        <f>ROUND(BA51*L27,2)</f>
        <v>0</v>
      </c>
      <c r="AX51" s="71">
        <f>ROUND(BB51*L26,2)</f>
        <v>0</v>
      </c>
      <c r="AY51" s="71">
        <f>ROUND(BC51*L27,2)</f>
        <v>0</v>
      </c>
      <c r="AZ51" s="71">
        <f>ROUND(AZ52,2)</f>
        <v>0</v>
      </c>
      <c r="BA51" s="71">
        <f>ROUND(BA52,2)</f>
        <v>0</v>
      </c>
      <c r="BB51" s="71">
        <f>ROUND(BB52,2)</f>
        <v>0</v>
      </c>
      <c r="BC51" s="71">
        <f>ROUND(BC52,2)</f>
        <v>0</v>
      </c>
      <c r="BD51" s="73">
        <f>ROUND(BD52,2)</f>
        <v>0</v>
      </c>
      <c r="BS51" s="54" t="s">
        <v>66</v>
      </c>
      <c r="BT51" s="54" t="s">
        <v>67</v>
      </c>
      <c r="BU51" s="74" t="s">
        <v>68</v>
      </c>
      <c r="BV51" s="54" t="s">
        <v>69</v>
      </c>
      <c r="BW51" s="54" t="s">
        <v>7</v>
      </c>
      <c r="BX51" s="54" t="s">
        <v>70</v>
      </c>
      <c r="CL51" s="54" t="s">
        <v>5</v>
      </c>
    </row>
    <row r="52" spans="1:91" s="5" customFormat="1" ht="31.5" customHeight="1" x14ac:dyDescent="0.3">
      <c r="A52" s="75" t="s">
        <v>71</v>
      </c>
      <c r="B52" s="76"/>
      <c r="C52" s="77"/>
      <c r="D52" s="254" t="s">
        <v>72</v>
      </c>
      <c r="E52" s="254"/>
      <c r="F52" s="254"/>
      <c r="G52" s="254"/>
      <c r="H52" s="254"/>
      <c r="I52" s="78"/>
      <c r="J52" s="254" t="s">
        <v>73</v>
      </c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2">
        <f>'NACHOD 1 - SO-01-Vlastní ...'!J27</f>
        <v>0</v>
      </c>
      <c r="AH52" s="253"/>
      <c r="AI52" s="253"/>
      <c r="AJ52" s="253"/>
      <c r="AK52" s="253"/>
      <c r="AL52" s="253"/>
      <c r="AM52" s="253"/>
      <c r="AN52" s="252">
        <f>SUM(AG52,AT52)</f>
        <v>0</v>
      </c>
      <c r="AO52" s="253"/>
      <c r="AP52" s="253"/>
      <c r="AQ52" s="79" t="s">
        <v>74</v>
      </c>
      <c r="AR52" s="76"/>
      <c r="AS52" s="80">
        <v>0</v>
      </c>
      <c r="AT52" s="81">
        <f>ROUND(SUM(AV52:AW52),2)</f>
        <v>0</v>
      </c>
      <c r="AU52" s="82">
        <f>'NACHOD 1 - SO-01-Vlastní ...'!P100</f>
        <v>406.91154400000005</v>
      </c>
      <c r="AV52" s="81">
        <f>'NACHOD 1 - SO-01-Vlastní ...'!J30</f>
        <v>0</v>
      </c>
      <c r="AW52" s="81">
        <f>'NACHOD 1 - SO-01-Vlastní ...'!J31</f>
        <v>0</v>
      </c>
      <c r="AX52" s="81">
        <f>'NACHOD 1 - SO-01-Vlastní ...'!J32</f>
        <v>0</v>
      </c>
      <c r="AY52" s="81">
        <f>'NACHOD 1 - SO-01-Vlastní ...'!J33</f>
        <v>0</v>
      </c>
      <c r="AZ52" s="81">
        <f>'NACHOD 1 - SO-01-Vlastní ...'!F30</f>
        <v>0</v>
      </c>
      <c r="BA52" s="81">
        <f>'NACHOD 1 - SO-01-Vlastní ...'!F31</f>
        <v>0</v>
      </c>
      <c r="BB52" s="81">
        <f>'NACHOD 1 - SO-01-Vlastní ...'!F32</f>
        <v>0</v>
      </c>
      <c r="BC52" s="81">
        <f>'NACHOD 1 - SO-01-Vlastní ...'!F33</f>
        <v>0</v>
      </c>
      <c r="BD52" s="83">
        <f>'NACHOD 1 - SO-01-Vlastní ...'!F34</f>
        <v>0</v>
      </c>
      <c r="BT52" s="84" t="s">
        <v>75</v>
      </c>
      <c r="BV52" s="84" t="s">
        <v>69</v>
      </c>
      <c r="BW52" s="84" t="s">
        <v>76</v>
      </c>
      <c r="BX52" s="84" t="s">
        <v>7</v>
      </c>
      <c r="CL52" s="84" t="s">
        <v>5</v>
      </c>
      <c r="CM52" s="84" t="s">
        <v>77</v>
      </c>
    </row>
    <row r="53" spans="1:91" s="1" customFormat="1" ht="30" customHeight="1" x14ac:dyDescent="0.3">
      <c r="B53" s="34"/>
      <c r="AR53" s="34"/>
    </row>
    <row r="54" spans="1:91" s="1" customFormat="1" ht="6.95" customHeight="1" x14ac:dyDescent="0.3"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34"/>
    </row>
  </sheetData>
  <mergeCells count="39">
    <mergeCell ref="K5:AO5"/>
    <mergeCell ref="K6:AO6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NACHOD 1 - SO-01-Vlas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8"/>
  <sheetViews>
    <sheetView showGridLines="0" tabSelected="1" workbookViewId="0">
      <pane ySplit="1" topLeftCell="A197" activePane="bottomLeft" state="frozen"/>
      <selection pane="bottomLeft" activeCell="F214" sqref="F2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15"/>
      <c r="C1" s="15"/>
      <c r="D1" s="16" t="s">
        <v>1</v>
      </c>
      <c r="E1" s="15"/>
      <c r="F1" s="85" t="s">
        <v>78</v>
      </c>
      <c r="G1" s="286" t="s">
        <v>79</v>
      </c>
      <c r="H1" s="286"/>
      <c r="I1" s="15"/>
      <c r="J1" s="85" t="s">
        <v>80</v>
      </c>
      <c r="K1" s="16" t="s">
        <v>81</v>
      </c>
      <c r="L1" s="85" t="s">
        <v>82</v>
      </c>
      <c r="M1" s="85"/>
      <c r="N1" s="85"/>
      <c r="O1" s="85"/>
      <c r="P1" s="85"/>
      <c r="Q1" s="85"/>
      <c r="R1" s="85"/>
      <c r="S1" s="85"/>
      <c r="T1" s="85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 x14ac:dyDescent="0.3">
      <c r="L2" s="250" t="s">
        <v>8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21" t="s">
        <v>76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77</v>
      </c>
    </row>
    <row r="4" spans="1:70" ht="36.950000000000003" customHeight="1" x14ac:dyDescent="0.3">
      <c r="B4" s="25"/>
      <c r="D4" s="26" t="s">
        <v>83</v>
      </c>
      <c r="K4" s="27"/>
      <c r="M4" s="28" t="s">
        <v>13</v>
      </c>
      <c r="AT4" s="21" t="s">
        <v>6</v>
      </c>
    </row>
    <row r="5" spans="1:70" ht="6.95" customHeight="1" x14ac:dyDescent="0.3">
      <c r="B5" s="25"/>
      <c r="K5" s="27"/>
    </row>
    <row r="6" spans="1:70" ht="15" x14ac:dyDescent="0.3">
      <c r="B6" s="25"/>
      <c r="D6" s="32" t="s">
        <v>17</v>
      </c>
      <c r="K6" s="27"/>
    </row>
    <row r="7" spans="1:70" ht="16.5" customHeight="1" x14ac:dyDescent="0.3">
      <c r="B7" s="25"/>
      <c r="E7" s="283" t="str">
        <f>'Rekapitulace stavby'!K6</f>
        <v>ONN-objekt D 3NP-zřízení intermediálního pokoje</v>
      </c>
      <c r="F7" s="284"/>
      <c r="G7" s="284"/>
      <c r="H7" s="284"/>
      <c r="K7" s="27"/>
    </row>
    <row r="8" spans="1:70" s="1" customFormat="1" ht="15" x14ac:dyDescent="0.3">
      <c r="B8" s="34"/>
      <c r="D8" s="32" t="s">
        <v>84</v>
      </c>
      <c r="K8" s="37"/>
    </row>
    <row r="9" spans="1:70" s="1" customFormat="1" ht="36.950000000000003" customHeight="1" x14ac:dyDescent="0.3">
      <c r="B9" s="34"/>
      <c r="E9" s="257" t="s">
        <v>687</v>
      </c>
      <c r="F9" s="285"/>
      <c r="G9" s="285"/>
      <c r="H9" s="285"/>
      <c r="K9" s="37"/>
    </row>
    <row r="10" spans="1:70" s="1" customFormat="1" x14ac:dyDescent="0.3">
      <c r="B10" s="34"/>
      <c r="K10" s="37"/>
    </row>
    <row r="11" spans="1:70" s="1" customFormat="1" ht="14.45" customHeight="1" x14ac:dyDescent="0.3">
      <c r="B11" s="34"/>
      <c r="D11" s="32" t="s">
        <v>19</v>
      </c>
      <c r="F11" s="30" t="s">
        <v>5</v>
      </c>
      <c r="I11" s="32" t="s">
        <v>20</v>
      </c>
      <c r="J11" s="30" t="s">
        <v>5</v>
      </c>
      <c r="K11" s="37"/>
    </row>
    <row r="12" spans="1:70" s="1" customFormat="1" ht="14.45" customHeight="1" x14ac:dyDescent="0.3">
      <c r="B12" s="34"/>
      <c r="D12" s="32" t="s">
        <v>21</v>
      </c>
      <c r="F12" s="30" t="s">
        <v>22</v>
      </c>
      <c r="I12" s="32" t="s">
        <v>23</v>
      </c>
      <c r="J12" s="56">
        <f>'Rekapitulace stavby'!AN8</f>
        <v>43541</v>
      </c>
      <c r="K12" s="37"/>
    </row>
    <row r="13" spans="1:70" s="1" customFormat="1" ht="10.9" customHeight="1" x14ac:dyDescent="0.3">
      <c r="B13" s="34"/>
      <c r="K13" s="37"/>
    </row>
    <row r="14" spans="1:70" s="1" customFormat="1" ht="14.45" customHeight="1" x14ac:dyDescent="0.3">
      <c r="B14" s="34"/>
      <c r="D14" s="32" t="s">
        <v>24</v>
      </c>
      <c r="I14" s="32" t="s">
        <v>25</v>
      </c>
      <c r="J14" s="30" t="s">
        <v>5</v>
      </c>
      <c r="K14" s="37"/>
    </row>
    <row r="15" spans="1:70" s="1" customFormat="1" ht="18" customHeight="1" x14ac:dyDescent="0.3">
      <c r="B15" s="34"/>
      <c r="E15" s="30" t="s">
        <v>679</v>
      </c>
      <c r="I15" s="32" t="s">
        <v>26</v>
      </c>
      <c r="J15" s="30" t="s">
        <v>5</v>
      </c>
      <c r="K15" s="37"/>
    </row>
    <row r="16" spans="1:70" s="1" customFormat="1" ht="6.95" customHeight="1" x14ac:dyDescent="0.3">
      <c r="B16" s="34"/>
      <c r="K16" s="37"/>
    </row>
    <row r="17" spans="2:11" s="1" customFormat="1" ht="14.45" customHeight="1" x14ac:dyDescent="0.3">
      <c r="B17" s="34"/>
      <c r="D17" s="32" t="s">
        <v>27</v>
      </c>
      <c r="I17" s="32" t="s">
        <v>25</v>
      </c>
      <c r="J17" s="30" t="s">
        <v>5</v>
      </c>
      <c r="K17" s="37"/>
    </row>
    <row r="18" spans="2:11" s="1" customFormat="1" ht="18" customHeight="1" x14ac:dyDescent="0.3">
      <c r="B18" s="34"/>
      <c r="E18" s="30" t="s">
        <v>28</v>
      </c>
      <c r="I18" s="32" t="s">
        <v>26</v>
      </c>
      <c r="J18" s="30" t="s">
        <v>5</v>
      </c>
      <c r="K18" s="37"/>
    </row>
    <row r="19" spans="2:11" s="1" customFormat="1" ht="6.95" customHeight="1" x14ac:dyDescent="0.3">
      <c r="B19" s="34"/>
      <c r="K19" s="37"/>
    </row>
    <row r="20" spans="2:11" s="1" customFormat="1" ht="14.45" customHeight="1" x14ac:dyDescent="0.3">
      <c r="B20" s="34"/>
      <c r="D20" s="32" t="s">
        <v>29</v>
      </c>
      <c r="I20" s="32" t="s">
        <v>25</v>
      </c>
      <c r="J20" s="30" t="s">
        <v>5</v>
      </c>
      <c r="K20" s="37"/>
    </row>
    <row r="21" spans="2:11" s="1" customFormat="1" ht="18" customHeight="1" x14ac:dyDescent="0.3">
      <c r="B21" s="34"/>
      <c r="E21" s="30" t="s">
        <v>30</v>
      </c>
      <c r="I21" s="32" t="s">
        <v>26</v>
      </c>
      <c r="J21" s="30" t="s">
        <v>5</v>
      </c>
      <c r="K21" s="37"/>
    </row>
    <row r="22" spans="2:11" s="1" customFormat="1" ht="6.95" customHeight="1" x14ac:dyDescent="0.3">
      <c r="B22" s="34"/>
      <c r="K22" s="37"/>
    </row>
    <row r="23" spans="2:11" s="1" customFormat="1" ht="14.45" customHeight="1" x14ac:dyDescent="0.3">
      <c r="B23" s="34"/>
      <c r="D23" s="32" t="s">
        <v>32</v>
      </c>
      <c r="K23" s="37"/>
    </row>
    <row r="24" spans="2:11" s="6" customFormat="1" ht="16.5" customHeight="1" x14ac:dyDescent="0.3">
      <c r="B24" s="86"/>
      <c r="E24" s="278" t="s">
        <v>5</v>
      </c>
      <c r="F24" s="278"/>
      <c r="G24" s="278"/>
      <c r="H24" s="278"/>
      <c r="K24" s="87"/>
    </row>
    <row r="25" spans="2:11" s="1" customFormat="1" ht="6.95" customHeight="1" x14ac:dyDescent="0.3">
      <c r="B25" s="34"/>
      <c r="K25" s="37"/>
    </row>
    <row r="26" spans="2:11" s="1" customFormat="1" ht="6.95" customHeight="1" x14ac:dyDescent="0.3">
      <c r="B26" s="34"/>
      <c r="D26" s="57"/>
      <c r="E26" s="57"/>
      <c r="F26" s="57"/>
      <c r="G26" s="57"/>
      <c r="H26" s="57"/>
      <c r="I26" s="57"/>
      <c r="J26" s="57"/>
      <c r="K26" s="88"/>
    </row>
    <row r="27" spans="2:11" s="1" customFormat="1" ht="25.35" customHeight="1" x14ac:dyDescent="0.3">
      <c r="B27" s="34"/>
      <c r="D27" s="89" t="s">
        <v>33</v>
      </c>
      <c r="J27" s="68">
        <f>ROUND(J100,2)</f>
        <v>0</v>
      </c>
      <c r="K27" s="37"/>
    </row>
    <row r="28" spans="2:11" s="1" customFormat="1" ht="6.95" customHeight="1" x14ac:dyDescent="0.3">
      <c r="B28" s="34"/>
      <c r="D28" s="57"/>
      <c r="E28" s="57"/>
      <c r="F28" s="57"/>
      <c r="G28" s="57"/>
      <c r="H28" s="57"/>
      <c r="I28" s="57"/>
      <c r="J28" s="57"/>
      <c r="K28" s="88"/>
    </row>
    <row r="29" spans="2:11" s="1" customFormat="1" ht="14.45" customHeight="1" x14ac:dyDescent="0.3">
      <c r="B29" s="34"/>
      <c r="F29" s="38" t="s">
        <v>35</v>
      </c>
      <c r="I29" s="38" t="s">
        <v>34</v>
      </c>
      <c r="J29" s="38" t="s">
        <v>36</v>
      </c>
      <c r="K29" s="37"/>
    </row>
    <row r="30" spans="2:11" s="1" customFormat="1" ht="14.45" customHeight="1" x14ac:dyDescent="0.3">
      <c r="B30" s="34"/>
      <c r="D30" s="40" t="s">
        <v>37</v>
      </c>
      <c r="E30" s="40" t="s">
        <v>38</v>
      </c>
      <c r="F30" s="90">
        <f>ROUND(SUM(BE100:BE227), 2)</f>
        <v>0</v>
      </c>
      <c r="I30" s="91">
        <v>0.21</v>
      </c>
      <c r="J30" s="90">
        <f>ROUND(ROUND((SUM(BE100:BE227)), 2)*I30, 2)</f>
        <v>0</v>
      </c>
      <c r="K30" s="37"/>
    </row>
    <row r="31" spans="2:11" s="1" customFormat="1" ht="14.45" customHeight="1" x14ac:dyDescent="0.3">
      <c r="B31" s="34"/>
      <c r="E31" s="40" t="s">
        <v>39</v>
      </c>
      <c r="F31" s="90">
        <f>ROUND(SUM(BF100:BF227), 2)</f>
        <v>0</v>
      </c>
      <c r="I31" s="91">
        <v>0.15</v>
      </c>
      <c r="J31" s="90">
        <f>ROUND(ROUND((SUM(BF100:BF227)), 2)*I31, 2)</f>
        <v>0</v>
      </c>
      <c r="K31" s="37"/>
    </row>
    <row r="32" spans="2:11" s="1" customFormat="1" ht="14.45" hidden="1" customHeight="1" x14ac:dyDescent="0.3">
      <c r="B32" s="34"/>
      <c r="E32" s="40" t="s">
        <v>40</v>
      </c>
      <c r="F32" s="90">
        <f>ROUND(SUM(BG100:BG227), 2)</f>
        <v>0</v>
      </c>
      <c r="I32" s="91">
        <v>0.21</v>
      </c>
      <c r="J32" s="90">
        <v>0</v>
      </c>
      <c r="K32" s="37"/>
    </row>
    <row r="33" spans="2:11" s="1" customFormat="1" ht="14.45" hidden="1" customHeight="1" x14ac:dyDescent="0.3">
      <c r="B33" s="34"/>
      <c r="E33" s="40" t="s">
        <v>41</v>
      </c>
      <c r="F33" s="90">
        <f>ROUND(SUM(BH100:BH227), 2)</f>
        <v>0</v>
      </c>
      <c r="I33" s="91">
        <v>0.15</v>
      </c>
      <c r="J33" s="90">
        <v>0</v>
      </c>
      <c r="K33" s="37"/>
    </row>
    <row r="34" spans="2:11" s="1" customFormat="1" ht="14.45" hidden="1" customHeight="1" x14ac:dyDescent="0.3">
      <c r="B34" s="34"/>
      <c r="E34" s="40" t="s">
        <v>42</v>
      </c>
      <c r="F34" s="90">
        <f>ROUND(SUM(BI100:BI227), 2)</f>
        <v>0</v>
      </c>
      <c r="I34" s="91">
        <v>0</v>
      </c>
      <c r="J34" s="90">
        <v>0</v>
      </c>
      <c r="K34" s="37"/>
    </row>
    <row r="35" spans="2:11" s="1" customFormat="1" ht="6.95" customHeight="1" x14ac:dyDescent="0.3">
      <c r="B35" s="34"/>
      <c r="K35" s="37"/>
    </row>
    <row r="36" spans="2:11" s="1" customFormat="1" ht="25.35" customHeight="1" x14ac:dyDescent="0.3">
      <c r="B36" s="34"/>
      <c r="C36" s="92"/>
      <c r="D36" s="93" t="s">
        <v>43</v>
      </c>
      <c r="E36" s="60"/>
      <c r="F36" s="60"/>
      <c r="G36" s="94" t="s">
        <v>44</v>
      </c>
      <c r="H36" s="95" t="s">
        <v>45</v>
      </c>
      <c r="I36" s="60"/>
      <c r="J36" s="96">
        <f>SUM(J27:J34)</f>
        <v>0</v>
      </c>
      <c r="K36" s="97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48"/>
      <c r="J37" s="48"/>
      <c r="K37" s="49"/>
    </row>
    <row r="41" spans="2:11" s="1" customFormat="1" ht="6.95" customHeight="1" x14ac:dyDescent="0.3">
      <c r="B41" s="50"/>
      <c r="C41" s="51"/>
      <c r="D41" s="51"/>
      <c r="E41" s="51"/>
      <c r="F41" s="51"/>
      <c r="G41" s="51"/>
      <c r="H41" s="51"/>
      <c r="I41" s="51"/>
      <c r="J41" s="51"/>
      <c r="K41" s="98"/>
    </row>
    <row r="42" spans="2:11" s="1" customFormat="1" ht="36.950000000000003" customHeight="1" x14ac:dyDescent="0.3">
      <c r="B42" s="34"/>
      <c r="C42" s="26" t="s">
        <v>85</v>
      </c>
      <c r="K42" s="37"/>
    </row>
    <row r="43" spans="2:11" s="1" customFormat="1" ht="6.95" customHeight="1" x14ac:dyDescent="0.3">
      <c r="B43" s="34"/>
      <c r="K43" s="37"/>
    </row>
    <row r="44" spans="2:11" s="1" customFormat="1" ht="14.45" customHeight="1" x14ac:dyDescent="0.3">
      <c r="B44" s="34"/>
      <c r="C44" s="32" t="s">
        <v>17</v>
      </c>
      <c r="K44" s="37"/>
    </row>
    <row r="45" spans="2:11" s="1" customFormat="1" ht="16.5" customHeight="1" x14ac:dyDescent="0.3">
      <c r="B45" s="34"/>
      <c r="E45" s="283" t="str">
        <f>E7</f>
        <v>ONN-objekt D 3NP-zřízení intermediálního pokoje</v>
      </c>
      <c r="F45" s="284"/>
      <c r="G45" s="284"/>
      <c r="H45" s="284"/>
      <c r="K45" s="37"/>
    </row>
    <row r="46" spans="2:11" s="1" customFormat="1" ht="14.45" customHeight="1" x14ac:dyDescent="0.3">
      <c r="B46" s="34"/>
      <c r="C46" s="32" t="s">
        <v>84</v>
      </c>
      <c r="K46" s="37"/>
    </row>
    <row r="47" spans="2:11" s="1" customFormat="1" ht="17.25" customHeight="1" x14ac:dyDescent="0.3">
      <c r="B47" s="34"/>
      <c r="E47" s="257" t="str">
        <f>E9</f>
        <v>NACHOD 1 - SO-01-Vlastní objekt včetně VRN</v>
      </c>
      <c r="F47" s="285"/>
      <c r="G47" s="285"/>
      <c r="H47" s="285"/>
      <c r="K47" s="37"/>
    </row>
    <row r="48" spans="2:11" s="1" customFormat="1" ht="6.95" customHeight="1" x14ac:dyDescent="0.3">
      <c r="B48" s="34"/>
      <c r="K48" s="37"/>
    </row>
    <row r="49" spans="2:47" s="1" customFormat="1" ht="18" customHeight="1" x14ac:dyDescent="0.3">
      <c r="B49" s="34"/>
      <c r="C49" s="32" t="s">
        <v>21</v>
      </c>
      <c r="F49" s="30" t="str">
        <f>F12</f>
        <v>ONN Náchod</v>
      </c>
      <c r="I49" s="32" t="s">
        <v>23</v>
      </c>
      <c r="J49" s="56">
        <f>IF(J12="","",J12)</f>
        <v>43541</v>
      </c>
      <c r="K49" s="37"/>
    </row>
    <row r="50" spans="2:47" s="1" customFormat="1" ht="6.95" customHeight="1" x14ac:dyDescent="0.3">
      <c r="B50" s="34"/>
      <c r="K50" s="37"/>
    </row>
    <row r="51" spans="2:47" s="1" customFormat="1" ht="15" x14ac:dyDescent="0.3">
      <c r="B51" s="34"/>
      <c r="C51" s="32" t="s">
        <v>24</v>
      </c>
      <c r="F51" s="30" t="str">
        <f>E15</f>
        <v xml:space="preserve">Královéhradecký kraj </v>
      </c>
      <c r="I51" s="32" t="s">
        <v>29</v>
      </c>
      <c r="J51" s="278" t="str">
        <f>E21</f>
        <v>JIKA CZ</v>
      </c>
      <c r="K51" s="37"/>
    </row>
    <row r="52" spans="2:47" s="1" customFormat="1" ht="14.45" customHeight="1" x14ac:dyDescent="0.3">
      <c r="B52" s="34"/>
      <c r="C52" s="32" t="s">
        <v>27</v>
      </c>
      <c r="F52" s="30" t="str">
        <f>IF(E18="","",E18)</f>
        <v>bude určen ve výběrovém řízení</v>
      </c>
      <c r="J52" s="282"/>
      <c r="K52" s="37"/>
    </row>
    <row r="53" spans="2:47" s="1" customFormat="1" ht="10.35" customHeight="1" x14ac:dyDescent="0.3">
      <c r="B53" s="34"/>
      <c r="K53" s="37"/>
    </row>
    <row r="54" spans="2:47" s="1" customFormat="1" ht="29.25" customHeight="1" x14ac:dyDescent="0.3">
      <c r="B54" s="34"/>
      <c r="C54" s="99" t="s">
        <v>86</v>
      </c>
      <c r="D54" s="92"/>
      <c r="E54" s="92"/>
      <c r="F54" s="92"/>
      <c r="G54" s="92"/>
      <c r="H54" s="92"/>
      <c r="I54" s="92"/>
      <c r="J54" s="100" t="s">
        <v>87</v>
      </c>
      <c r="K54" s="101"/>
    </row>
    <row r="55" spans="2:47" s="1" customFormat="1" ht="10.35" customHeight="1" x14ac:dyDescent="0.3">
      <c r="B55" s="34"/>
      <c r="K55" s="37"/>
    </row>
    <row r="56" spans="2:47" s="1" customFormat="1" ht="29.25" customHeight="1" x14ac:dyDescent="0.3">
      <c r="B56" s="34"/>
      <c r="C56" s="102" t="s">
        <v>88</v>
      </c>
      <c r="J56" s="68">
        <f>J100</f>
        <v>0</v>
      </c>
      <c r="K56" s="37"/>
      <c r="AU56" s="21" t="s">
        <v>89</v>
      </c>
    </row>
    <row r="57" spans="2:47" s="7" customFormat="1" ht="24.95" customHeight="1" x14ac:dyDescent="0.3">
      <c r="B57" s="103"/>
      <c r="D57" s="104" t="s">
        <v>90</v>
      </c>
      <c r="E57" s="105"/>
      <c r="F57" s="105"/>
      <c r="G57" s="105"/>
      <c r="H57" s="105"/>
      <c r="I57" s="105"/>
      <c r="J57" s="106">
        <f>J101</f>
        <v>0</v>
      </c>
      <c r="K57" s="107"/>
    </row>
    <row r="58" spans="2:47" s="8" customFormat="1" ht="19.899999999999999" customHeight="1" x14ac:dyDescent="0.3">
      <c r="B58" s="108"/>
      <c r="D58" s="109" t="s">
        <v>91</v>
      </c>
      <c r="E58" s="110"/>
      <c r="F58" s="110"/>
      <c r="G58" s="110"/>
      <c r="H58" s="110"/>
      <c r="I58" s="110"/>
      <c r="J58" s="111">
        <f>J102</f>
        <v>0</v>
      </c>
      <c r="K58" s="112"/>
    </row>
    <row r="59" spans="2:47" s="8" customFormat="1" ht="19.899999999999999" customHeight="1" x14ac:dyDescent="0.3">
      <c r="B59" s="108"/>
      <c r="D59" s="109" t="s">
        <v>92</v>
      </c>
      <c r="E59" s="110"/>
      <c r="F59" s="110"/>
      <c r="G59" s="110"/>
      <c r="H59" s="110"/>
      <c r="I59" s="110"/>
      <c r="J59" s="111">
        <f>J107</f>
        <v>0</v>
      </c>
      <c r="K59" s="112"/>
    </row>
    <row r="60" spans="2:47" s="8" customFormat="1" ht="19.899999999999999" customHeight="1" x14ac:dyDescent="0.3">
      <c r="B60" s="108"/>
      <c r="D60" s="109" t="s">
        <v>93</v>
      </c>
      <c r="E60" s="110"/>
      <c r="F60" s="110"/>
      <c r="G60" s="110"/>
      <c r="H60" s="110"/>
      <c r="I60" s="110"/>
      <c r="J60" s="111">
        <f>J116</f>
        <v>0</v>
      </c>
      <c r="K60" s="112"/>
    </row>
    <row r="61" spans="2:47" s="8" customFormat="1" ht="19.899999999999999" customHeight="1" x14ac:dyDescent="0.3">
      <c r="B61" s="108"/>
      <c r="D61" s="109" t="s">
        <v>94</v>
      </c>
      <c r="E61" s="110"/>
      <c r="F61" s="110"/>
      <c r="G61" s="110"/>
      <c r="H61" s="110"/>
      <c r="I61" s="110"/>
      <c r="J61" s="111">
        <f>J134</f>
        <v>0</v>
      </c>
      <c r="K61" s="112"/>
    </row>
    <row r="62" spans="2:47" s="8" customFormat="1" ht="19.899999999999999" customHeight="1" x14ac:dyDescent="0.3">
      <c r="B62" s="108"/>
      <c r="D62" s="109" t="s">
        <v>95</v>
      </c>
      <c r="E62" s="110"/>
      <c r="F62" s="110"/>
      <c r="G62" s="110"/>
      <c r="H62" s="110"/>
      <c r="I62" s="110"/>
      <c r="J62" s="111">
        <f>J140</f>
        <v>0</v>
      </c>
      <c r="K62" s="112"/>
    </row>
    <row r="63" spans="2:47" s="7" customFormat="1" ht="24.95" customHeight="1" x14ac:dyDescent="0.3">
      <c r="B63" s="103"/>
      <c r="D63" s="104" t="s">
        <v>96</v>
      </c>
      <c r="E63" s="105"/>
      <c r="F63" s="105"/>
      <c r="G63" s="105"/>
      <c r="H63" s="105"/>
      <c r="I63" s="105"/>
      <c r="J63" s="106">
        <f>J142</f>
        <v>0</v>
      </c>
      <c r="K63" s="107"/>
    </row>
    <row r="64" spans="2:47" s="8" customFormat="1" ht="19.899999999999999" customHeight="1" x14ac:dyDescent="0.3">
      <c r="B64" s="108"/>
      <c r="D64" s="109" t="s">
        <v>97</v>
      </c>
      <c r="E64" s="110"/>
      <c r="F64" s="110"/>
      <c r="G64" s="110"/>
      <c r="H64" s="110"/>
      <c r="I64" s="110"/>
      <c r="J64" s="111">
        <f>J143</f>
        <v>0</v>
      </c>
      <c r="K64" s="112"/>
    </row>
    <row r="65" spans="2:11" s="8" customFormat="1" ht="19.899999999999999" customHeight="1" x14ac:dyDescent="0.3">
      <c r="B65" s="108"/>
      <c r="D65" s="109" t="s">
        <v>98</v>
      </c>
      <c r="E65" s="110"/>
      <c r="F65" s="110"/>
      <c r="G65" s="110"/>
      <c r="H65" s="110"/>
      <c r="I65" s="110"/>
      <c r="J65" s="111">
        <f>J151</f>
        <v>0</v>
      </c>
      <c r="K65" s="112"/>
    </row>
    <row r="66" spans="2:11" s="8" customFormat="1" ht="19.899999999999999" customHeight="1" x14ac:dyDescent="0.3">
      <c r="B66" s="108"/>
      <c r="D66" s="109" t="s">
        <v>99</v>
      </c>
      <c r="E66" s="110"/>
      <c r="F66" s="110"/>
      <c r="G66" s="110"/>
      <c r="H66" s="110"/>
      <c r="I66" s="110"/>
      <c r="J66" s="111">
        <f>J159</f>
        <v>0</v>
      </c>
      <c r="K66" s="112"/>
    </row>
    <row r="67" spans="2:11" s="8" customFormat="1" ht="19.899999999999999" customHeight="1" x14ac:dyDescent="0.3">
      <c r="B67" s="108"/>
      <c r="D67" s="109" t="s">
        <v>100</v>
      </c>
      <c r="E67" s="110"/>
      <c r="F67" s="110"/>
      <c r="G67" s="110"/>
      <c r="H67" s="110"/>
      <c r="I67" s="110"/>
      <c r="J67" s="111">
        <f>J164</f>
        <v>0</v>
      </c>
      <c r="K67" s="112"/>
    </row>
    <row r="68" spans="2:11" s="8" customFormat="1" ht="19.899999999999999" customHeight="1" x14ac:dyDescent="0.3">
      <c r="B68" s="108"/>
      <c r="D68" s="109" t="s">
        <v>101</v>
      </c>
      <c r="E68" s="110"/>
      <c r="F68" s="110"/>
      <c r="G68" s="110"/>
      <c r="H68" s="110"/>
      <c r="I68" s="110"/>
      <c r="J68" s="111">
        <f>J171</f>
        <v>0</v>
      </c>
      <c r="K68" s="112"/>
    </row>
    <row r="69" spans="2:11" s="8" customFormat="1" ht="19.899999999999999" customHeight="1" x14ac:dyDescent="0.3">
      <c r="B69" s="108"/>
      <c r="D69" s="109" t="s">
        <v>102</v>
      </c>
      <c r="E69" s="110"/>
      <c r="F69" s="110"/>
      <c r="G69" s="110"/>
      <c r="H69" s="110"/>
      <c r="I69" s="110"/>
      <c r="J69" s="111">
        <f>J176</f>
        <v>0</v>
      </c>
      <c r="K69" s="112"/>
    </row>
    <row r="70" spans="2:11" s="8" customFormat="1" ht="19.899999999999999" customHeight="1" x14ac:dyDescent="0.3">
      <c r="B70" s="108"/>
      <c r="D70" s="109" t="s">
        <v>103</v>
      </c>
      <c r="E70" s="110"/>
      <c r="F70" s="110"/>
      <c r="G70" s="110"/>
      <c r="H70" s="110"/>
      <c r="I70" s="110"/>
      <c r="J70" s="111">
        <f>J187</f>
        <v>0</v>
      </c>
      <c r="K70" s="112"/>
    </row>
    <row r="71" spans="2:11" s="8" customFormat="1" ht="19.899999999999999" customHeight="1" x14ac:dyDescent="0.3">
      <c r="B71" s="108"/>
      <c r="D71" s="109" t="s">
        <v>104</v>
      </c>
      <c r="E71" s="110"/>
      <c r="F71" s="110"/>
      <c r="G71" s="110"/>
      <c r="H71" s="110"/>
      <c r="I71" s="110"/>
      <c r="J71" s="111">
        <f>J198</f>
        <v>0</v>
      </c>
      <c r="K71" s="112"/>
    </row>
    <row r="72" spans="2:11" s="8" customFormat="1" ht="19.899999999999999" customHeight="1" x14ac:dyDescent="0.3">
      <c r="B72" s="108"/>
      <c r="D72" s="109" t="s">
        <v>105</v>
      </c>
      <c r="E72" s="110"/>
      <c r="F72" s="110"/>
      <c r="G72" s="110"/>
      <c r="H72" s="110"/>
      <c r="I72" s="110"/>
      <c r="J72" s="111">
        <f>J203</f>
        <v>0</v>
      </c>
      <c r="K72" s="112"/>
    </row>
    <row r="73" spans="2:11" s="7" customFormat="1" ht="24.95" customHeight="1" x14ac:dyDescent="0.3">
      <c r="B73" s="103"/>
      <c r="D73" s="104" t="s">
        <v>106</v>
      </c>
      <c r="E73" s="105"/>
      <c r="F73" s="105"/>
      <c r="G73" s="105"/>
      <c r="H73" s="105"/>
      <c r="I73" s="105"/>
      <c r="J73" s="106">
        <f>J210</f>
        <v>0</v>
      </c>
      <c r="K73" s="107"/>
    </row>
    <row r="74" spans="2:11" s="8" customFormat="1" ht="19.899999999999999" customHeight="1" x14ac:dyDescent="0.3">
      <c r="B74" s="108"/>
      <c r="D74" s="109" t="s">
        <v>107</v>
      </c>
      <c r="E74" s="110"/>
      <c r="F74" s="110"/>
      <c r="G74" s="110"/>
      <c r="H74" s="110"/>
      <c r="I74" s="110"/>
      <c r="J74" s="111">
        <f>J211</f>
        <v>0</v>
      </c>
      <c r="K74" s="112"/>
    </row>
    <row r="75" spans="2:11" s="8" customFormat="1" ht="19.899999999999999" customHeight="1" x14ac:dyDescent="0.3">
      <c r="B75" s="108"/>
      <c r="D75" s="109" t="s">
        <v>108</v>
      </c>
      <c r="E75" s="110"/>
      <c r="F75" s="110"/>
      <c r="G75" s="110"/>
      <c r="H75" s="110"/>
      <c r="I75" s="110"/>
      <c r="J75" s="111">
        <f>J213</f>
        <v>0</v>
      </c>
      <c r="K75" s="112"/>
    </row>
    <row r="76" spans="2:11" s="7" customFormat="1" ht="24.95" customHeight="1" x14ac:dyDescent="0.3">
      <c r="B76" s="103"/>
      <c r="D76" s="104" t="s">
        <v>109</v>
      </c>
      <c r="E76" s="105"/>
      <c r="F76" s="105"/>
      <c r="G76" s="105"/>
      <c r="H76" s="105"/>
      <c r="I76" s="105"/>
      <c r="J76" s="106">
        <f>J215</f>
        <v>0</v>
      </c>
      <c r="K76" s="107"/>
    </row>
    <row r="77" spans="2:11" s="7" customFormat="1" ht="24.95" customHeight="1" x14ac:dyDescent="0.3">
      <c r="B77" s="103"/>
      <c r="D77" s="104" t="s">
        <v>110</v>
      </c>
      <c r="E77" s="105"/>
      <c r="F77" s="105"/>
      <c r="G77" s="105"/>
      <c r="H77" s="105"/>
      <c r="I77" s="105"/>
      <c r="J77" s="106">
        <f>J218</f>
        <v>0</v>
      </c>
      <c r="K77" s="107"/>
    </row>
    <row r="78" spans="2:11" s="8" customFormat="1" ht="19.899999999999999" customHeight="1" x14ac:dyDescent="0.3">
      <c r="B78" s="108"/>
      <c r="D78" s="109" t="s">
        <v>111</v>
      </c>
      <c r="E78" s="110"/>
      <c r="F78" s="110"/>
      <c r="G78" s="110"/>
      <c r="H78" s="110"/>
      <c r="I78" s="110"/>
      <c r="J78" s="111">
        <f>J219</f>
        <v>0</v>
      </c>
      <c r="K78" s="112"/>
    </row>
    <row r="79" spans="2:11" s="8" customFormat="1" ht="19.899999999999999" customHeight="1" x14ac:dyDescent="0.3">
      <c r="B79" s="108"/>
      <c r="D79" s="109" t="s">
        <v>112</v>
      </c>
      <c r="E79" s="110"/>
      <c r="F79" s="110"/>
      <c r="G79" s="110"/>
      <c r="H79" s="110"/>
      <c r="I79" s="110"/>
      <c r="J79" s="111">
        <f>J221</f>
        <v>0</v>
      </c>
      <c r="K79" s="112"/>
    </row>
    <row r="80" spans="2:11" s="8" customFormat="1" ht="19.899999999999999" customHeight="1" x14ac:dyDescent="0.3">
      <c r="B80" s="108"/>
      <c r="D80" s="109" t="s">
        <v>113</v>
      </c>
      <c r="E80" s="110"/>
      <c r="F80" s="110"/>
      <c r="G80" s="110"/>
      <c r="H80" s="110"/>
      <c r="I80" s="110"/>
      <c r="J80" s="111">
        <f>J226</f>
        <v>0</v>
      </c>
      <c r="K80" s="112"/>
    </row>
    <row r="81" spans="2:12" s="1" customFormat="1" ht="21.75" customHeight="1" x14ac:dyDescent="0.3">
      <c r="B81" s="34"/>
      <c r="K81" s="37"/>
    </row>
    <row r="82" spans="2:12" s="1" customFormat="1" ht="6.95" customHeight="1" x14ac:dyDescent="0.3">
      <c r="B82" s="47"/>
      <c r="C82" s="48"/>
      <c r="D82" s="48"/>
      <c r="E82" s="48"/>
      <c r="F82" s="48"/>
      <c r="G82" s="48"/>
      <c r="H82" s="48"/>
      <c r="I82" s="48"/>
      <c r="J82" s="48"/>
      <c r="K82" s="49"/>
    </row>
    <row r="86" spans="2:12" s="1" customFormat="1" ht="6.95" customHeight="1" x14ac:dyDescent="0.3"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34"/>
    </row>
    <row r="87" spans="2:12" s="1" customFormat="1" ht="36.950000000000003" customHeight="1" x14ac:dyDescent="0.3">
      <c r="B87" s="34"/>
      <c r="C87" s="26" t="s">
        <v>114</v>
      </c>
      <c r="L87" s="34"/>
    </row>
    <row r="88" spans="2:12" s="1" customFormat="1" ht="6.95" customHeight="1" x14ac:dyDescent="0.3">
      <c r="B88" s="34"/>
      <c r="L88" s="34"/>
    </row>
    <row r="89" spans="2:12" s="1" customFormat="1" ht="14.45" customHeight="1" x14ac:dyDescent="0.3">
      <c r="B89" s="34"/>
      <c r="C89" s="32" t="s">
        <v>17</v>
      </c>
      <c r="L89" s="34"/>
    </row>
    <row r="90" spans="2:12" s="1" customFormat="1" ht="16.5" customHeight="1" x14ac:dyDescent="0.3">
      <c r="B90" s="34"/>
      <c r="E90" s="283" t="str">
        <f>E7</f>
        <v>ONN-objekt D 3NP-zřízení intermediálního pokoje</v>
      </c>
      <c r="F90" s="284"/>
      <c r="G90" s="284"/>
      <c r="H90" s="284"/>
      <c r="L90" s="34"/>
    </row>
    <row r="91" spans="2:12" s="1" customFormat="1" ht="14.45" customHeight="1" x14ac:dyDescent="0.3">
      <c r="B91" s="34"/>
      <c r="C91" s="32" t="s">
        <v>84</v>
      </c>
      <c r="L91" s="34"/>
    </row>
    <row r="92" spans="2:12" s="1" customFormat="1" ht="17.25" customHeight="1" x14ac:dyDescent="0.3">
      <c r="B92" s="34"/>
      <c r="E92" s="257" t="str">
        <f>E9</f>
        <v>NACHOD 1 - SO-01-Vlastní objekt včetně VRN</v>
      </c>
      <c r="F92" s="285"/>
      <c r="G92" s="285"/>
      <c r="H92" s="285"/>
      <c r="L92" s="34"/>
    </row>
    <row r="93" spans="2:12" s="1" customFormat="1" ht="6.95" customHeight="1" x14ac:dyDescent="0.3">
      <c r="B93" s="34"/>
      <c r="L93" s="34"/>
    </row>
    <row r="94" spans="2:12" s="1" customFormat="1" ht="18" customHeight="1" x14ac:dyDescent="0.3">
      <c r="B94" s="34"/>
      <c r="C94" s="32" t="s">
        <v>21</v>
      </c>
      <c r="F94" s="30" t="str">
        <f>F12</f>
        <v>ONN Náchod</v>
      </c>
      <c r="I94" s="32" t="s">
        <v>23</v>
      </c>
      <c r="J94" s="56">
        <f>IF(J12="","",J12)</f>
        <v>43541</v>
      </c>
      <c r="L94" s="34"/>
    </row>
    <row r="95" spans="2:12" s="1" customFormat="1" ht="6.95" customHeight="1" x14ac:dyDescent="0.3">
      <c r="B95" s="34"/>
      <c r="L95" s="34"/>
    </row>
    <row r="96" spans="2:12" s="1" customFormat="1" ht="15" x14ac:dyDescent="0.3">
      <c r="B96" s="34"/>
      <c r="C96" s="32" t="s">
        <v>24</v>
      </c>
      <c r="F96" s="30" t="str">
        <f>E15</f>
        <v xml:space="preserve">Královéhradecký kraj </v>
      </c>
      <c r="I96" s="32" t="s">
        <v>29</v>
      </c>
      <c r="J96" s="30" t="str">
        <f>E21</f>
        <v>JIKA CZ</v>
      </c>
      <c r="L96" s="34"/>
    </row>
    <row r="97" spans="2:65" s="1" customFormat="1" ht="14.45" customHeight="1" x14ac:dyDescent="0.3">
      <c r="B97" s="34"/>
      <c r="C97" s="32" t="s">
        <v>27</v>
      </c>
      <c r="F97" s="30" t="str">
        <f>IF(E18="","",E18)</f>
        <v>bude určen ve výběrovém řízení</v>
      </c>
      <c r="L97" s="34"/>
    </row>
    <row r="98" spans="2:65" s="1" customFormat="1" ht="10.35" customHeight="1" x14ac:dyDescent="0.3">
      <c r="B98" s="34"/>
      <c r="L98" s="34"/>
    </row>
    <row r="99" spans="2:65" s="9" customFormat="1" ht="29.25" customHeight="1" x14ac:dyDescent="0.3">
      <c r="B99" s="113"/>
      <c r="C99" s="114" t="s">
        <v>115</v>
      </c>
      <c r="D99" s="115" t="s">
        <v>52</v>
      </c>
      <c r="E99" s="115" t="s">
        <v>48</v>
      </c>
      <c r="F99" s="115" t="s">
        <v>116</v>
      </c>
      <c r="G99" s="115" t="s">
        <v>117</v>
      </c>
      <c r="H99" s="115" t="s">
        <v>118</v>
      </c>
      <c r="I99" s="115" t="s">
        <v>119</v>
      </c>
      <c r="J99" s="115" t="s">
        <v>87</v>
      </c>
      <c r="K99" s="116" t="s">
        <v>120</v>
      </c>
      <c r="L99" s="113"/>
      <c r="M99" s="62" t="s">
        <v>121</v>
      </c>
      <c r="N99" s="63" t="s">
        <v>37</v>
      </c>
      <c r="O99" s="63" t="s">
        <v>122</v>
      </c>
      <c r="P99" s="63" t="s">
        <v>123</v>
      </c>
      <c r="Q99" s="63" t="s">
        <v>124</v>
      </c>
      <c r="R99" s="63" t="s">
        <v>125</v>
      </c>
      <c r="S99" s="63" t="s">
        <v>126</v>
      </c>
      <c r="T99" s="64" t="s">
        <v>127</v>
      </c>
    </row>
    <row r="100" spans="2:65" s="1" customFormat="1" ht="29.25" customHeight="1" x14ac:dyDescent="0.35">
      <c r="B100" s="34"/>
      <c r="C100" s="66" t="s">
        <v>88</v>
      </c>
      <c r="J100" s="117">
        <f>BK100</f>
        <v>0</v>
      </c>
      <c r="L100" s="34"/>
      <c r="M100" s="65"/>
      <c r="N100" s="57"/>
      <c r="O100" s="57"/>
      <c r="P100" s="118">
        <f>P101+P142+P210+P215+P218</f>
        <v>406.91154400000005</v>
      </c>
      <c r="Q100" s="57"/>
      <c r="R100" s="118">
        <f>R101+R142+R210+R215+R218</f>
        <v>4.11867713</v>
      </c>
      <c r="S100" s="57"/>
      <c r="T100" s="119">
        <f>T101+T142+T210+T215+T218</f>
        <v>7.8363792500000011</v>
      </c>
      <c r="AT100" s="21" t="s">
        <v>66</v>
      </c>
      <c r="AU100" s="21" t="s">
        <v>89</v>
      </c>
      <c r="BK100" s="120">
        <f>BK101+BK142+BK210+BK215+BK218</f>
        <v>0</v>
      </c>
    </row>
    <row r="101" spans="2:65" s="10" customFormat="1" ht="37.35" customHeight="1" x14ac:dyDescent="0.35">
      <c r="B101" s="121"/>
      <c r="D101" s="122" t="s">
        <v>66</v>
      </c>
      <c r="E101" s="123" t="s">
        <v>128</v>
      </c>
      <c r="F101" s="123" t="s">
        <v>129</v>
      </c>
      <c r="J101" s="124">
        <f>BK101</f>
        <v>0</v>
      </c>
      <c r="L101" s="121"/>
      <c r="M101" s="125"/>
      <c r="P101" s="126">
        <f>P102+P107+P116+P134+P140</f>
        <v>117.73921900000001</v>
      </c>
      <c r="R101" s="126">
        <f>R102+R107+R116+R134+R140</f>
        <v>2.7193273399999995</v>
      </c>
      <c r="T101" s="127">
        <f>T102+T107+T116+T134+T140</f>
        <v>7.2995240000000008</v>
      </c>
      <c r="AR101" s="122" t="s">
        <v>75</v>
      </c>
      <c r="AT101" s="128" t="s">
        <v>66</v>
      </c>
      <c r="AU101" s="128" t="s">
        <v>67</v>
      </c>
      <c r="AY101" s="122" t="s">
        <v>130</v>
      </c>
      <c r="BK101" s="129">
        <f>BK102+BK107+BK116+BK134+BK140</f>
        <v>0</v>
      </c>
    </row>
    <row r="102" spans="2:65" s="10" customFormat="1" ht="19.899999999999999" customHeight="1" x14ac:dyDescent="0.3">
      <c r="B102" s="121"/>
      <c r="D102" s="122" t="s">
        <v>66</v>
      </c>
      <c r="E102" s="130" t="s">
        <v>131</v>
      </c>
      <c r="F102" s="130" t="s">
        <v>132</v>
      </c>
      <c r="J102" s="131">
        <f>BK102</f>
        <v>0</v>
      </c>
      <c r="L102" s="121"/>
      <c r="M102" s="125"/>
      <c r="P102" s="126">
        <f>SUM(P103:P106)</f>
        <v>3.8636400000000002</v>
      </c>
      <c r="R102" s="126">
        <f>SUM(R103:R106)</f>
        <v>0.46282735999999997</v>
      </c>
      <c r="T102" s="127">
        <f>SUM(T103:T106)</f>
        <v>0</v>
      </c>
      <c r="AR102" s="122" t="s">
        <v>75</v>
      </c>
      <c r="AT102" s="128" t="s">
        <v>66</v>
      </c>
      <c r="AU102" s="128" t="s">
        <v>75</v>
      </c>
      <c r="AY102" s="122" t="s">
        <v>130</v>
      </c>
      <c r="BK102" s="129">
        <f>SUM(BK103:BK106)</f>
        <v>0</v>
      </c>
    </row>
    <row r="103" spans="2:65" s="1" customFormat="1" ht="25.5" customHeight="1" x14ac:dyDescent="0.3">
      <c r="B103" s="132"/>
      <c r="C103" s="133" t="s">
        <v>75</v>
      </c>
      <c r="D103" s="133" t="s">
        <v>133</v>
      </c>
      <c r="E103" s="134" t="s">
        <v>134</v>
      </c>
      <c r="F103" s="135" t="s">
        <v>135</v>
      </c>
      <c r="G103" s="136" t="s">
        <v>136</v>
      </c>
      <c r="H103" s="137">
        <v>1.4E-2</v>
      </c>
      <c r="I103" s="248">
        <v>0</v>
      </c>
      <c r="J103" s="138">
        <f>ROUND(I103*H103,2)</f>
        <v>0</v>
      </c>
      <c r="K103" s="135" t="s">
        <v>671</v>
      </c>
      <c r="L103" s="34"/>
      <c r="M103" s="139" t="s">
        <v>5</v>
      </c>
      <c r="N103" s="140" t="s">
        <v>38</v>
      </c>
      <c r="O103" s="141">
        <v>40.5</v>
      </c>
      <c r="P103" s="141">
        <f>O103*H103</f>
        <v>0.56700000000000006</v>
      </c>
      <c r="Q103" s="141">
        <v>1.0900000000000001</v>
      </c>
      <c r="R103" s="141">
        <f>Q103*H103</f>
        <v>1.5260000000000001E-2</v>
      </c>
      <c r="S103" s="141">
        <v>0</v>
      </c>
      <c r="T103" s="142">
        <f>S103*H103</f>
        <v>0</v>
      </c>
      <c r="AR103" s="21" t="s">
        <v>137</v>
      </c>
      <c r="AT103" s="21" t="s">
        <v>133</v>
      </c>
      <c r="AU103" s="21" t="s">
        <v>77</v>
      </c>
      <c r="AY103" s="21" t="s">
        <v>130</v>
      </c>
      <c r="BE103" s="143">
        <f>IF(N103="základní",J103,0)</f>
        <v>0</v>
      </c>
      <c r="BF103" s="143">
        <f>IF(N103="snížená",J103,0)</f>
        <v>0</v>
      </c>
      <c r="BG103" s="143">
        <f>IF(N103="zákl. přenesená",J103,0)</f>
        <v>0</v>
      </c>
      <c r="BH103" s="143">
        <f>IF(N103="sníž. přenesená",J103,0)</f>
        <v>0</v>
      </c>
      <c r="BI103" s="143">
        <f>IF(N103="nulová",J103,0)</f>
        <v>0</v>
      </c>
      <c r="BJ103" s="21" t="s">
        <v>75</v>
      </c>
      <c r="BK103" s="143">
        <f>ROUND(I103*H103,2)</f>
        <v>0</v>
      </c>
      <c r="BL103" s="21" t="s">
        <v>137</v>
      </c>
      <c r="BM103" s="21" t="s">
        <v>138</v>
      </c>
    </row>
    <row r="104" spans="2:65" s="11" customFormat="1" x14ac:dyDescent="0.3">
      <c r="B104" s="144"/>
      <c r="D104" s="145" t="s">
        <v>139</v>
      </c>
      <c r="E104" s="146" t="s">
        <v>5</v>
      </c>
      <c r="F104" s="147" t="s">
        <v>140</v>
      </c>
      <c r="H104" s="148">
        <v>1.4E-2</v>
      </c>
      <c r="L104" s="144"/>
      <c r="M104" s="149"/>
      <c r="T104" s="150"/>
      <c r="AT104" s="146" t="s">
        <v>139</v>
      </c>
      <c r="AU104" s="146" t="s">
        <v>77</v>
      </c>
      <c r="AV104" s="11" t="s">
        <v>77</v>
      </c>
      <c r="AW104" s="11" t="s">
        <v>31</v>
      </c>
      <c r="AX104" s="11" t="s">
        <v>75</v>
      </c>
      <c r="AY104" s="146" t="s">
        <v>130</v>
      </c>
    </row>
    <row r="105" spans="2:65" s="1" customFormat="1" ht="25.5" customHeight="1" x14ac:dyDescent="0.3">
      <c r="B105" s="132"/>
      <c r="C105" s="133" t="s">
        <v>77</v>
      </c>
      <c r="D105" s="133" t="s">
        <v>133</v>
      </c>
      <c r="E105" s="134" t="s">
        <v>141</v>
      </c>
      <c r="F105" s="135" t="s">
        <v>142</v>
      </c>
      <c r="G105" s="136" t="s">
        <v>143</v>
      </c>
      <c r="H105" s="137">
        <v>4.8479999999999999</v>
      </c>
      <c r="I105" s="248">
        <v>0</v>
      </c>
      <c r="J105" s="138">
        <f>ROUND(I105*H105,2)</f>
        <v>0</v>
      </c>
      <c r="K105" s="135" t="s">
        <v>671</v>
      </c>
      <c r="L105" s="34"/>
      <c r="M105" s="139" t="s">
        <v>5</v>
      </c>
      <c r="N105" s="140" t="s">
        <v>38</v>
      </c>
      <c r="O105" s="141">
        <v>0.68</v>
      </c>
      <c r="P105" s="141">
        <f>O105*H105</f>
        <v>3.29664</v>
      </c>
      <c r="Q105" s="141">
        <v>9.2319999999999999E-2</v>
      </c>
      <c r="R105" s="141">
        <f>Q105*H105</f>
        <v>0.44756735999999997</v>
      </c>
      <c r="S105" s="141">
        <v>0</v>
      </c>
      <c r="T105" s="142">
        <f>S105*H105</f>
        <v>0</v>
      </c>
      <c r="AR105" s="21" t="s">
        <v>137</v>
      </c>
      <c r="AT105" s="21" t="s">
        <v>133</v>
      </c>
      <c r="AU105" s="21" t="s">
        <v>77</v>
      </c>
      <c r="AY105" s="21" t="s">
        <v>130</v>
      </c>
      <c r="BE105" s="143">
        <f>IF(N105="základní",J105,0)</f>
        <v>0</v>
      </c>
      <c r="BF105" s="143">
        <f>IF(N105="snížená",J105,0)</f>
        <v>0</v>
      </c>
      <c r="BG105" s="143">
        <f>IF(N105="zákl. přenesená",J105,0)</f>
        <v>0</v>
      </c>
      <c r="BH105" s="143">
        <f>IF(N105="sníž. přenesená",J105,0)</f>
        <v>0</v>
      </c>
      <c r="BI105" s="143">
        <f>IF(N105="nulová",J105,0)</f>
        <v>0</v>
      </c>
      <c r="BJ105" s="21" t="s">
        <v>75</v>
      </c>
      <c r="BK105" s="143">
        <f>ROUND(I105*H105,2)</f>
        <v>0</v>
      </c>
      <c r="BL105" s="21" t="s">
        <v>137</v>
      </c>
      <c r="BM105" s="21" t="s">
        <v>144</v>
      </c>
    </row>
    <row r="106" spans="2:65" s="11" customFormat="1" x14ac:dyDescent="0.3">
      <c r="B106" s="144"/>
      <c r="D106" s="145" t="s">
        <v>139</v>
      </c>
      <c r="E106" s="146" t="s">
        <v>5</v>
      </c>
      <c r="F106" s="147" t="s">
        <v>145</v>
      </c>
      <c r="H106" s="148">
        <v>4.8479999999999999</v>
      </c>
      <c r="L106" s="144"/>
      <c r="M106" s="149"/>
      <c r="T106" s="150"/>
      <c r="AT106" s="146" t="s">
        <v>139</v>
      </c>
      <c r="AU106" s="146" t="s">
        <v>77</v>
      </c>
      <c r="AV106" s="11" t="s">
        <v>77</v>
      </c>
      <c r="AW106" s="11" t="s">
        <v>31</v>
      </c>
      <c r="AX106" s="11" t="s">
        <v>75</v>
      </c>
      <c r="AY106" s="146" t="s">
        <v>130</v>
      </c>
    </row>
    <row r="107" spans="2:65" s="10" customFormat="1" ht="29.85" customHeight="1" x14ac:dyDescent="0.3">
      <c r="B107" s="121"/>
      <c r="D107" s="122" t="s">
        <v>66</v>
      </c>
      <c r="E107" s="130" t="s">
        <v>146</v>
      </c>
      <c r="F107" s="130" t="s">
        <v>147</v>
      </c>
      <c r="J107" s="131">
        <f>BK107</f>
        <v>0</v>
      </c>
      <c r="L107" s="121"/>
      <c r="M107" s="125"/>
      <c r="P107" s="126">
        <f>SUM(P108:P115)</f>
        <v>62.556475000000006</v>
      </c>
      <c r="R107" s="126">
        <f>SUM(R108:R115)</f>
        <v>2.2487972799999998</v>
      </c>
      <c r="T107" s="127">
        <f>SUM(T108:T115)</f>
        <v>0</v>
      </c>
      <c r="AR107" s="122" t="s">
        <v>75</v>
      </c>
      <c r="AT107" s="128" t="s">
        <v>66</v>
      </c>
      <c r="AU107" s="128" t="s">
        <v>75</v>
      </c>
      <c r="AY107" s="122" t="s">
        <v>130</v>
      </c>
      <c r="BK107" s="129">
        <f>SUM(BK108:BK115)</f>
        <v>0</v>
      </c>
    </row>
    <row r="108" spans="2:65" s="1" customFormat="1" ht="16.5" customHeight="1" x14ac:dyDescent="0.3">
      <c r="B108" s="132"/>
      <c r="C108" s="133" t="s">
        <v>131</v>
      </c>
      <c r="D108" s="133" t="s">
        <v>133</v>
      </c>
      <c r="E108" s="134" t="s">
        <v>148</v>
      </c>
      <c r="F108" s="135" t="s">
        <v>149</v>
      </c>
      <c r="G108" s="136" t="s">
        <v>143</v>
      </c>
      <c r="H108" s="137">
        <v>97.534999999999997</v>
      </c>
      <c r="I108" s="248">
        <v>0</v>
      </c>
      <c r="J108" s="138">
        <f>ROUND(I108*H108,2)</f>
        <v>0</v>
      </c>
      <c r="K108" s="135" t="s">
        <v>671</v>
      </c>
      <c r="L108" s="34"/>
      <c r="M108" s="139" t="s">
        <v>5</v>
      </c>
      <c r="N108" s="140" t="s">
        <v>38</v>
      </c>
      <c r="O108" s="141">
        <v>0.27200000000000002</v>
      </c>
      <c r="P108" s="141">
        <f>O108*H108</f>
        <v>26.529520000000002</v>
      </c>
      <c r="Q108" s="141">
        <v>3.0000000000000001E-3</v>
      </c>
      <c r="R108" s="141">
        <f>Q108*H108</f>
        <v>0.292605</v>
      </c>
      <c r="S108" s="141">
        <v>0</v>
      </c>
      <c r="T108" s="142">
        <f>S108*H108</f>
        <v>0</v>
      </c>
      <c r="AR108" s="21" t="s">
        <v>137</v>
      </c>
      <c r="AT108" s="21" t="s">
        <v>133</v>
      </c>
      <c r="AU108" s="21" t="s">
        <v>77</v>
      </c>
      <c r="AY108" s="21" t="s">
        <v>130</v>
      </c>
      <c r="BE108" s="143">
        <f>IF(N108="základní",J108,0)</f>
        <v>0</v>
      </c>
      <c r="BF108" s="143">
        <f>IF(N108="snížená",J108,0)</f>
        <v>0</v>
      </c>
      <c r="BG108" s="143">
        <f>IF(N108="zákl. přenesená",J108,0)</f>
        <v>0</v>
      </c>
      <c r="BH108" s="143">
        <f>IF(N108="sníž. přenesená",J108,0)</f>
        <v>0</v>
      </c>
      <c r="BI108" s="143">
        <f>IF(N108="nulová",J108,0)</f>
        <v>0</v>
      </c>
      <c r="BJ108" s="21" t="s">
        <v>75</v>
      </c>
      <c r="BK108" s="143">
        <f>ROUND(I108*H108,2)</f>
        <v>0</v>
      </c>
      <c r="BL108" s="21" t="s">
        <v>137</v>
      </c>
      <c r="BM108" s="21" t="s">
        <v>150</v>
      </c>
    </row>
    <row r="109" spans="2:65" s="1" customFormat="1" ht="25.5" customHeight="1" x14ac:dyDescent="0.3">
      <c r="B109" s="132"/>
      <c r="C109" s="133" t="s">
        <v>137</v>
      </c>
      <c r="D109" s="133" t="s">
        <v>133</v>
      </c>
      <c r="E109" s="134" t="s">
        <v>151</v>
      </c>
      <c r="F109" s="135" t="s">
        <v>152</v>
      </c>
      <c r="G109" s="136" t="s">
        <v>143</v>
      </c>
      <c r="H109" s="137">
        <v>97.534999999999997</v>
      </c>
      <c r="I109" s="248">
        <v>0</v>
      </c>
      <c r="J109" s="138">
        <f>ROUND(I109*H109,2)</f>
        <v>0</v>
      </c>
      <c r="K109" s="135" t="s">
        <v>671</v>
      </c>
      <c r="L109" s="34"/>
      <c r="M109" s="139" t="s">
        <v>5</v>
      </c>
      <c r="N109" s="140" t="s">
        <v>38</v>
      </c>
      <c r="O109" s="141">
        <v>0.29699999999999999</v>
      </c>
      <c r="P109" s="141">
        <f>O109*H109</f>
        <v>28.967894999999999</v>
      </c>
      <c r="Q109" s="141">
        <v>1.5599999999999999E-2</v>
      </c>
      <c r="R109" s="141">
        <f>Q109*H109</f>
        <v>1.5215459999999998</v>
      </c>
      <c r="S109" s="141">
        <v>0</v>
      </c>
      <c r="T109" s="142">
        <f>S109*H109</f>
        <v>0</v>
      </c>
      <c r="AR109" s="21" t="s">
        <v>137</v>
      </c>
      <c r="AT109" s="21" t="s">
        <v>133</v>
      </c>
      <c r="AU109" s="21" t="s">
        <v>77</v>
      </c>
      <c r="AY109" s="21" t="s">
        <v>130</v>
      </c>
      <c r="BE109" s="143">
        <f>IF(N109="základní",J109,0)</f>
        <v>0</v>
      </c>
      <c r="BF109" s="143">
        <f>IF(N109="snížená",J109,0)</f>
        <v>0</v>
      </c>
      <c r="BG109" s="143">
        <f>IF(N109="zákl. přenesená",J109,0)</f>
        <v>0</v>
      </c>
      <c r="BH109" s="143">
        <f>IF(N109="sníž. přenesená",J109,0)</f>
        <v>0</v>
      </c>
      <c r="BI109" s="143">
        <f>IF(N109="nulová",J109,0)</f>
        <v>0</v>
      </c>
      <c r="BJ109" s="21" t="s">
        <v>75</v>
      </c>
      <c r="BK109" s="143">
        <f>ROUND(I109*H109,2)</f>
        <v>0</v>
      </c>
      <c r="BL109" s="21" t="s">
        <v>137</v>
      </c>
      <c r="BM109" s="21" t="s">
        <v>153</v>
      </c>
    </row>
    <row r="110" spans="2:65" s="1" customFormat="1" ht="25.5" customHeight="1" x14ac:dyDescent="0.3">
      <c r="B110" s="132"/>
      <c r="C110" s="133" t="s">
        <v>154</v>
      </c>
      <c r="D110" s="133" t="s">
        <v>133</v>
      </c>
      <c r="E110" s="134" t="s">
        <v>155</v>
      </c>
      <c r="F110" s="135" t="s">
        <v>156</v>
      </c>
      <c r="G110" s="136" t="s">
        <v>143</v>
      </c>
      <c r="H110" s="137">
        <v>11.719999999999999</v>
      </c>
      <c r="I110" s="248">
        <v>0</v>
      </c>
      <c r="J110" s="138">
        <f>ROUND(I110*H110,2)</f>
        <v>0</v>
      </c>
      <c r="K110" s="135" t="s">
        <v>671</v>
      </c>
      <c r="L110" s="34"/>
      <c r="M110" s="139" t="s">
        <v>5</v>
      </c>
      <c r="N110" s="140" t="s">
        <v>38</v>
      </c>
      <c r="O110" s="141">
        <v>0.41</v>
      </c>
      <c r="P110" s="141">
        <f>O110*H110</f>
        <v>4.8051999999999992</v>
      </c>
      <c r="Q110" s="141">
        <v>2.1000000000000001E-2</v>
      </c>
      <c r="R110" s="141">
        <f>Q110*H110</f>
        <v>0.24611999999999998</v>
      </c>
      <c r="S110" s="141">
        <v>0</v>
      </c>
      <c r="T110" s="142">
        <f>S110*H110</f>
        <v>0</v>
      </c>
      <c r="AR110" s="21" t="s">
        <v>137</v>
      </c>
      <c r="AT110" s="21" t="s">
        <v>133</v>
      </c>
      <c r="AU110" s="21" t="s">
        <v>77</v>
      </c>
      <c r="AY110" s="21" t="s">
        <v>130</v>
      </c>
      <c r="BE110" s="143">
        <f>IF(N110="základní",J110,0)</f>
        <v>0</v>
      </c>
      <c r="BF110" s="143">
        <f>IF(N110="snížená",J110,0)</f>
        <v>0</v>
      </c>
      <c r="BG110" s="143">
        <f>IF(N110="zákl. přenesená",J110,0)</f>
        <v>0</v>
      </c>
      <c r="BH110" s="143">
        <f>IF(N110="sníž. přenesená",J110,0)</f>
        <v>0</v>
      </c>
      <c r="BI110" s="143">
        <f>IF(N110="nulová",J110,0)</f>
        <v>0</v>
      </c>
      <c r="BJ110" s="21" t="s">
        <v>75</v>
      </c>
      <c r="BK110" s="143">
        <f>ROUND(I110*H110,2)</f>
        <v>0</v>
      </c>
      <c r="BL110" s="21" t="s">
        <v>137</v>
      </c>
      <c r="BM110" s="21" t="s">
        <v>157</v>
      </c>
    </row>
    <row r="111" spans="2:65" s="11" customFormat="1" x14ac:dyDescent="0.3">
      <c r="B111" s="144"/>
      <c r="D111" s="145" t="s">
        <v>139</v>
      </c>
      <c r="E111" s="146" t="s">
        <v>5</v>
      </c>
      <c r="F111" s="147" t="s">
        <v>686</v>
      </c>
      <c r="H111" s="148">
        <v>11.719999999999999</v>
      </c>
      <c r="L111" s="144"/>
      <c r="M111" s="149"/>
      <c r="T111" s="150"/>
      <c r="AT111" s="146" t="s">
        <v>139</v>
      </c>
      <c r="AU111" s="146" t="s">
        <v>77</v>
      </c>
      <c r="AV111" s="11" t="s">
        <v>77</v>
      </c>
      <c r="AW111" s="11" t="s">
        <v>31</v>
      </c>
      <c r="AX111" s="11" t="s">
        <v>75</v>
      </c>
      <c r="AY111" s="146" t="s">
        <v>130</v>
      </c>
    </row>
    <row r="112" spans="2:65" s="1" customFormat="1" ht="25.5" customHeight="1" x14ac:dyDescent="0.3">
      <c r="B112" s="132"/>
      <c r="C112" s="133" t="s">
        <v>146</v>
      </c>
      <c r="D112" s="133" t="s">
        <v>133</v>
      </c>
      <c r="E112" s="134" t="s">
        <v>158</v>
      </c>
      <c r="F112" s="135" t="s">
        <v>159</v>
      </c>
      <c r="G112" s="136" t="s">
        <v>160</v>
      </c>
      <c r="H112" s="137">
        <v>4.2000000000000003E-2</v>
      </c>
      <c r="I112" s="248">
        <v>0</v>
      </c>
      <c r="J112" s="138">
        <f>ROUND(I112*H112,2)</f>
        <v>0</v>
      </c>
      <c r="K112" s="135" t="s">
        <v>671</v>
      </c>
      <c r="L112" s="34"/>
      <c r="M112" s="139" t="s">
        <v>5</v>
      </c>
      <c r="N112" s="140" t="s">
        <v>38</v>
      </c>
      <c r="O112" s="141">
        <v>5.33</v>
      </c>
      <c r="P112" s="141">
        <f>O112*H112</f>
        <v>0.22386</v>
      </c>
      <c r="Q112" s="141">
        <v>2.2563399999999998</v>
      </c>
      <c r="R112" s="141">
        <f>Q112*H112</f>
        <v>9.4766279999999994E-2</v>
      </c>
      <c r="S112" s="141">
        <v>0</v>
      </c>
      <c r="T112" s="142">
        <f>S112*H112</f>
        <v>0</v>
      </c>
      <c r="AR112" s="21" t="s">
        <v>137</v>
      </c>
      <c r="AT112" s="21" t="s">
        <v>133</v>
      </c>
      <c r="AU112" s="21" t="s">
        <v>77</v>
      </c>
      <c r="AY112" s="21" t="s">
        <v>130</v>
      </c>
      <c r="BE112" s="143">
        <f>IF(N112="základní",J112,0)</f>
        <v>0</v>
      </c>
      <c r="BF112" s="143">
        <f>IF(N112="snížená",J112,0)</f>
        <v>0</v>
      </c>
      <c r="BG112" s="143">
        <f>IF(N112="zákl. přenesená",J112,0)</f>
        <v>0</v>
      </c>
      <c r="BH112" s="143">
        <f>IF(N112="sníž. přenesená",J112,0)</f>
        <v>0</v>
      </c>
      <c r="BI112" s="143">
        <f>IF(N112="nulová",J112,0)</f>
        <v>0</v>
      </c>
      <c r="BJ112" s="21" t="s">
        <v>75</v>
      </c>
      <c r="BK112" s="143">
        <f>ROUND(I112*H112,2)</f>
        <v>0</v>
      </c>
      <c r="BL112" s="21" t="s">
        <v>137</v>
      </c>
      <c r="BM112" s="21" t="s">
        <v>161</v>
      </c>
    </row>
    <row r="113" spans="2:65" s="11" customFormat="1" x14ac:dyDescent="0.3">
      <c r="B113" s="144"/>
      <c r="D113" s="145" t="s">
        <v>139</v>
      </c>
      <c r="E113" s="146" t="s">
        <v>5</v>
      </c>
      <c r="F113" s="147" t="s">
        <v>162</v>
      </c>
      <c r="H113" s="148">
        <v>4.2000000000000003E-2</v>
      </c>
      <c r="L113" s="144"/>
      <c r="M113" s="149"/>
      <c r="T113" s="150"/>
      <c r="AT113" s="146" t="s">
        <v>139</v>
      </c>
      <c r="AU113" s="146" t="s">
        <v>77</v>
      </c>
      <c r="AV113" s="11" t="s">
        <v>77</v>
      </c>
      <c r="AW113" s="11" t="s">
        <v>31</v>
      </c>
      <c r="AX113" s="11" t="s">
        <v>75</v>
      </c>
      <c r="AY113" s="146" t="s">
        <v>130</v>
      </c>
    </row>
    <row r="114" spans="2:65" s="1" customFormat="1" ht="25.5" customHeight="1" x14ac:dyDescent="0.3">
      <c r="B114" s="132"/>
      <c r="C114" s="133" t="s">
        <v>163</v>
      </c>
      <c r="D114" s="133" t="s">
        <v>133</v>
      </c>
      <c r="E114" s="134" t="s">
        <v>164</v>
      </c>
      <c r="F114" s="135" t="s">
        <v>165</v>
      </c>
      <c r="G114" s="136" t="s">
        <v>166</v>
      </c>
      <c r="H114" s="137">
        <v>1</v>
      </c>
      <c r="I114" s="248">
        <v>0</v>
      </c>
      <c r="J114" s="138">
        <f>ROUND(I114*H114,2)</f>
        <v>0</v>
      </c>
      <c r="K114" s="135" t="s">
        <v>671</v>
      </c>
      <c r="L114" s="34"/>
      <c r="M114" s="139" t="s">
        <v>5</v>
      </c>
      <c r="N114" s="140" t="s">
        <v>38</v>
      </c>
      <c r="O114" s="141">
        <v>2.0299999999999998</v>
      </c>
      <c r="P114" s="141">
        <f>O114*H114</f>
        <v>2.0299999999999998</v>
      </c>
      <c r="Q114" s="141">
        <v>7.1459999999999996E-2</v>
      </c>
      <c r="R114" s="141">
        <f>Q114*H114</f>
        <v>7.1459999999999996E-2</v>
      </c>
      <c r="S114" s="141">
        <v>0</v>
      </c>
      <c r="T114" s="142">
        <f>S114*H114</f>
        <v>0</v>
      </c>
      <c r="AR114" s="21" t="s">
        <v>137</v>
      </c>
      <c r="AT114" s="21" t="s">
        <v>133</v>
      </c>
      <c r="AU114" s="21" t="s">
        <v>77</v>
      </c>
      <c r="AY114" s="21" t="s">
        <v>130</v>
      </c>
      <c r="BE114" s="143">
        <f>IF(N114="základní",J114,0)</f>
        <v>0</v>
      </c>
      <c r="BF114" s="143">
        <f>IF(N114="snížená",J114,0)</f>
        <v>0</v>
      </c>
      <c r="BG114" s="143">
        <f>IF(N114="zákl. přenesená",J114,0)</f>
        <v>0</v>
      </c>
      <c r="BH114" s="143">
        <f>IF(N114="sníž. přenesená",J114,0)</f>
        <v>0</v>
      </c>
      <c r="BI114" s="143">
        <f>IF(N114="nulová",J114,0)</f>
        <v>0</v>
      </c>
      <c r="BJ114" s="21" t="s">
        <v>75</v>
      </c>
      <c r="BK114" s="143">
        <f>ROUND(I114*H114,2)</f>
        <v>0</v>
      </c>
      <c r="BL114" s="21" t="s">
        <v>137</v>
      </c>
      <c r="BM114" s="21" t="s">
        <v>167</v>
      </c>
    </row>
    <row r="115" spans="2:65" s="1" customFormat="1" ht="25.5" customHeight="1" x14ac:dyDescent="0.3">
      <c r="B115" s="132"/>
      <c r="C115" s="151" t="s">
        <v>168</v>
      </c>
      <c r="D115" s="151" t="s">
        <v>169</v>
      </c>
      <c r="E115" s="152" t="s">
        <v>170</v>
      </c>
      <c r="F115" s="153" t="s">
        <v>171</v>
      </c>
      <c r="G115" s="154" t="s">
        <v>166</v>
      </c>
      <c r="H115" s="155">
        <v>1</v>
      </c>
      <c r="I115" s="249">
        <v>0</v>
      </c>
      <c r="J115" s="156">
        <f>ROUND(I115*H115,2)</f>
        <v>0</v>
      </c>
      <c r="K115" s="153" t="s">
        <v>671</v>
      </c>
      <c r="L115" s="157"/>
      <c r="M115" s="158" t="s">
        <v>5</v>
      </c>
      <c r="N115" s="159" t="s">
        <v>38</v>
      </c>
      <c r="O115" s="141">
        <v>0</v>
      </c>
      <c r="P115" s="141">
        <f>O115*H115</f>
        <v>0</v>
      </c>
      <c r="Q115" s="141">
        <v>2.23E-2</v>
      </c>
      <c r="R115" s="141">
        <f>Q115*H115</f>
        <v>2.23E-2</v>
      </c>
      <c r="S115" s="141">
        <v>0</v>
      </c>
      <c r="T115" s="142">
        <f>S115*H115</f>
        <v>0</v>
      </c>
      <c r="AR115" s="21" t="s">
        <v>168</v>
      </c>
      <c r="AT115" s="21" t="s">
        <v>169</v>
      </c>
      <c r="AU115" s="21" t="s">
        <v>77</v>
      </c>
      <c r="AY115" s="21" t="s">
        <v>130</v>
      </c>
      <c r="BE115" s="143">
        <f>IF(N115="základní",J115,0)</f>
        <v>0</v>
      </c>
      <c r="BF115" s="143">
        <f>IF(N115="snížená",J115,0)</f>
        <v>0</v>
      </c>
      <c r="BG115" s="143">
        <f>IF(N115="zákl. přenesená",J115,0)</f>
        <v>0</v>
      </c>
      <c r="BH115" s="143">
        <f>IF(N115="sníž. přenesená",J115,0)</f>
        <v>0</v>
      </c>
      <c r="BI115" s="143">
        <f>IF(N115="nulová",J115,0)</f>
        <v>0</v>
      </c>
      <c r="BJ115" s="21" t="s">
        <v>75</v>
      </c>
      <c r="BK115" s="143">
        <f>ROUND(I115*H115,2)</f>
        <v>0</v>
      </c>
      <c r="BL115" s="21" t="s">
        <v>137</v>
      </c>
      <c r="BM115" s="21" t="s">
        <v>172</v>
      </c>
    </row>
    <row r="116" spans="2:65" s="10" customFormat="1" ht="29.85" customHeight="1" x14ac:dyDescent="0.3">
      <c r="B116" s="121"/>
      <c r="D116" s="122" t="s">
        <v>66</v>
      </c>
      <c r="E116" s="130" t="s">
        <v>173</v>
      </c>
      <c r="F116" s="130" t="s">
        <v>174</v>
      </c>
      <c r="J116" s="131">
        <f>BK116</f>
        <v>0</v>
      </c>
      <c r="L116" s="121"/>
      <c r="M116" s="125"/>
      <c r="P116" s="126">
        <f>SUM(P117:P133)</f>
        <v>38.070875999999998</v>
      </c>
      <c r="R116" s="126">
        <f>SUM(R117:R133)</f>
        <v>7.7026999999999998E-3</v>
      </c>
      <c r="T116" s="127">
        <f>SUM(T117:T133)</f>
        <v>7.2995240000000008</v>
      </c>
      <c r="AR116" s="122" t="s">
        <v>75</v>
      </c>
      <c r="AT116" s="128" t="s">
        <v>66</v>
      </c>
      <c r="AU116" s="128" t="s">
        <v>75</v>
      </c>
      <c r="AY116" s="122" t="s">
        <v>130</v>
      </c>
      <c r="BK116" s="129">
        <f>SUM(BK117:BK133)</f>
        <v>0</v>
      </c>
    </row>
    <row r="117" spans="2:65" s="1" customFormat="1" ht="25.5" customHeight="1" x14ac:dyDescent="0.3">
      <c r="B117" s="132"/>
      <c r="C117" s="133" t="s">
        <v>173</v>
      </c>
      <c r="D117" s="133" t="s">
        <v>133</v>
      </c>
      <c r="E117" s="134" t="s">
        <v>175</v>
      </c>
      <c r="F117" s="135" t="s">
        <v>176</v>
      </c>
      <c r="G117" s="136" t="s">
        <v>143</v>
      </c>
      <c r="H117" s="137">
        <v>45.31</v>
      </c>
      <c r="I117" s="248">
        <v>0</v>
      </c>
      <c r="J117" s="138">
        <f>ROUND(I117*H117,2)</f>
        <v>0</v>
      </c>
      <c r="K117" s="135" t="s">
        <v>671</v>
      </c>
      <c r="L117" s="34"/>
      <c r="M117" s="139" t="s">
        <v>5</v>
      </c>
      <c r="N117" s="140" t="s">
        <v>38</v>
      </c>
      <c r="O117" s="141">
        <v>0.105</v>
      </c>
      <c r="P117" s="141">
        <f>O117*H117</f>
        <v>4.7575500000000002</v>
      </c>
      <c r="Q117" s="141">
        <v>1.2999999999999999E-4</v>
      </c>
      <c r="R117" s="141">
        <f>Q117*H117</f>
        <v>5.8902999999999994E-3</v>
      </c>
      <c r="S117" s="141">
        <v>0</v>
      </c>
      <c r="T117" s="142">
        <f>S117*H117</f>
        <v>0</v>
      </c>
      <c r="AR117" s="21" t="s">
        <v>137</v>
      </c>
      <c r="AT117" s="21" t="s">
        <v>133</v>
      </c>
      <c r="AU117" s="21" t="s">
        <v>77</v>
      </c>
      <c r="AY117" s="21" t="s">
        <v>130</v>
      </c>
      <c r="BE117" s="143">
        <f>IF(N117="základní",J117,0)</f>
        <v>0</v>
      </c>
      <c r="BF117" s="143">
        <f>IF(N117="snížená",J117,0)</f>
        <v>0</v>
      </c>
      <c r="BG117" s="143">
        <f>IF(N117="zákl. přenesená",J117,0)</f>
        <v>0</v>
      </c>
      <c r="BH117" s="143">
        <f>IF(N117="sníž. přenesená",J117,0)</f>
        <v>0</v>
      </c>
      <c r="BI117" s="143">
        <f>IF(N117="nulová",J117,0)</f>
        <v>0</v>
      </c>
      <c r="BJ117" s="21" t="s">
        <v>75</v>
      </c>
      <c r="BK117" s="143">
        <f>ROUND(I117*H117,2)</f>
        <v>0</v>
      </c>
      <c r="BL117" s="21" t="s">
        <v>137</v>
      </c>
      <c r="BM117" s="21" t="s">
        <v>177</v>
      </c>
    </row>
    <row r="118" spans="2:65" s="1" customFormat="1" ht="63.75" customHeight="1" x14ac:dyDescent="0.3">
      <c r="B118" s="132"/>
      <c r="C118" s="133" t="s">
        <v>178</v>
      </c>
      <c r="D118" s="133" t="s">
        <v>133</v>
      </c>
      <c r="E118" s="134" t="s">
        <v>179</v>
      </c>
      <c r="F118" s="135" t="s">
        <v>180</v>
      </c>
      <c r="G118" s="136" t="s">
        <v>143</v>
      </c>
      <c r="H118" s="137">
        <v>45.31</v>
      </c>
      <c r="I118" s="248">
        <v>0</v>
      </c>
      <c r="J118" s="138">
        <f>ROUND(I118*H118,2)</f>
        <v>0</v>
      </c>
      <c r="K118" s="135" t="s">
        <v>671</v>
      </c>
      <c r="L118" s="34"/>
      <c r="M118" s="139" t="s">
        <v>5</v>
      </c>
      <c r="N118" s="140" t="s">
        <v>38</v>
      </c>
      <c r="O118" s="141">
        <v>0.308</v>
      </c>
      <c r="P118" s="141">
        <f>O118*H118</f>
        <v>13.95548</v>
      </c>
      <c r="Q118" s="141">
        <v>4.0000000000000003E-5</v>
      </c>
      <c r="R118" s="141">
        <f>Q118*H118</f>
        <v>1.8124000000000003E-3</v>
      </c>
      <c r="S118" s="141">
        <v>0</v>
      </c>
      <c r="T118" s="142">
        <f>S118*H118</f>
        <v>0</v>
      </c>
      <c r="AR118" s="21" t="s">
        <v>137</v>
      </c>
      <c r="AT118" s="21" t="s">
        <v>133</v>
      </c>
      <c r="AU118" s="21" t="s">
        <v>77</v>
      </c>
      <c r="AY118" s="21" t="s">
        <v>130</v>
      </c>
      <c r="BE118" s="143">
        <f>IF(N118="základní",J118,0)</f>
        <v>0</v>
      </c>
      <c r="BF118" s="143">
        <f>IF(N118="snížená",J118,0)</f>
        <v>0</v>
      </c>
      <c r="BG118" s="143">
        <f>IF(N118="zákl. přenesená",J118,0)</f>
        <v>0</v>
      </c>
      <c r="BH118" s="143">
        <f>IF(N118="sníž. přenesená",J118,0)</f>
        <v>0</v>
      </c>
      <c r="BI118" s="143">
        <f>IF(N118="nulová",J118,0)</f>
        <v>0</v>
      </c>
      <c r="BJ118" s="21" t="s">
        <v>75</v>
      </c>
      <c r="BK118" s="143">
        <f>ROUND(I118*H118,2)</f>
        <v>0</v>
      </c>
      <c r="BL118" s="21" t="s">
        <v>137</v>
      </c>
      <c r="BM118" s="21" t="s">
        <v>181</v>
      </c>
    </row>
    <row r="119" spans="2:65" s="11" customFormat="1" x14ac:dyDescent="0.3">
      <c r="B119" s="144"/>
      <c r="D119" s="145" t="s">
        <v>139</v>
      </c>
      <c r="E119" s="146" t="s">
        <v>5</v>
      </c>
      <c r="F119" s="147" t="s">
        <v>182</v>
      </c>
      <c r="H119" s="148">
        <v>45.31</v>
      </c>
      <c r="L119" s="144"/>
      <c r="M119" s="149"/>
      <c r="T119" s="150"/>
      <c r="AT119" s="146" t="s">
        <v>139</v>
      </c>
      <c r="AU119" s="146" t="s">
        <v>77</v>
      </c>
      <c r="AV119" s="11" t="s">
        <v>77</v>
      </c>
      <c r="AW119" s="11" t="s">
        <v>31</v>
      </c>
      <c r="AX119" s="11" t="s">
        <v>75</v>
      </c>
      <c r="AY119" s="146" t="s">
        <v>130</v>
      </c>
    </row>
    <row r="120" spans="2:65" s="1" customFormat="1" ht="25.5" customHeight="1" x14ac:dyDescent="0.3">
      <c r="B120" s="132"/>
      <c r="C120" s="133" t="s">
        <v>183</v>
      </c>
      <c r="D120" s="133" t="s">
        <v>133</v>
      </c>
      <c r="E120" s="134" t="s">
        <v>184</v>
      </c>
      <c r="F120" s="135" t="s">
        <v>185</v>
      </c>
      <c r="G120" s="136" t="s">
        <v>143</v>
      </c>
      <c r="H120" s="137">
        <v>20.004000000000001</v>
      </c>
      <c r="I120" s="248">
        <v>0</v>
      </c>
      <c r="J120" s="138">
        <f>ROUND(I120*H120,2)</f>
        <v>0</v>
      </c>
      <c r="K120" s="135" t="s">
        <v>671</v>
      </c>
      <c r="L120" s="34"/>
      <c r="M120" s="139" t="s">
        <v>5</v>
      </c>
      <c r="N120" s="140" t="s">
        <v>38</v>
      </c>
      <c r="O120" s="141">
        <v>0.28399999999999997</v>
      </c>
      <c r="P120" s="141">
        <f>O120*H120</f>
        <v>5.6811359999999995</v>
      </c>
      <c r="Q120" s="141">
        <v>0</v>
      </c>
      <c r="R120" s="141">
        <f>Q120*H120</f>
        <v>0</v>
      </c>
      <c r="S120" s="141">
        <v>0.26100000000000001</v>
      </c>
      <c r="T120" s="142">
        <f>S120*H120</f>
        <v>5.2210440000000009</v>
      </c>
      <c r="AR120" s="21" t="s">
        <v>137</v>
      </c>
      <c r="AT120" s="21" t="s">
        <v>133</v>
      </c>
      <c r="AU120" s="21" t="s">
        <v>77</v>
      </c>
      <c r="AY120" s="21" t="s">
        <v>130</v>
      </c>
      <c r="BE120" s="143">
        <f>IF(N120="základní",J120,0)</f>
        <v>0</v>
      </c>
      <c r="BF120" s="143">
        <f>IF(N120="snížená",J120,0)</f>
        <v>0</v>
      </c>
      <c r="BG120" s="143">
        <f>IF(N120="zákl. přenesená",J120,0)</f>
        <v>0</v>
      </c>
      <c r="BH120" s="143">
        <f>IF(N120="sníž. přenesená",J120,0)</f>
        <v>0</v>
      </c>
      <c r="BI120" s="143">
        <f>IF(N120="nulová",J120,0)</f>
        <v>0</v>
      </c>
      <c r="BJ120" s="21" t="s">
        <v>75</v>
      </c>
      <c r="BK120" s="143">
        <f>ROUND(I120*H120,2)</f>
        <v>0</v>
      </c>
      <c r="BL120" s="21" t="s">
        <v>137</v>
      </c>
      <c r="BM120" s="21" t="s">
        <v>186</v>
      </c>
    </row>
    <row r="121" spans="2:65" s="11" customFormat="1" x14ac:dyDescent="0.3">
      <c r="B121" s="144"/>
      <c r="D121" s="145" t="s">
        <v>139</v>
      </c>
      <c r="E121" s="146" t="s">
        <v>5</v>
      </c>
      <c r="F121" s="147" t="s">
        <v>187</v>
      </c>
      <c r="H121" s="148">
        <v>20.004000000000001</v>
      </c>
      <c r="L121" s="144"/>
      <c r="M121" s="149"/>
      <c r="T121" s="150"/>
      <c r="AT121" s="146" t="s">
        <v>139</v>
      </c>
      <c r="AU121" s="146" t="s">
        <v>77</v>
      </c>
      <c r="AV121" s="11" t="s">
        <v>77</v>
      </c>
      <c r="AW121" s="11" t="s">
        <v>31</v>
      </c>
      <c r="AX121" s="11" t="s">
        <v>75</v>
      </c>
      <c r="AY121" s="146" t="s">
        <v>130</v>
      </c>
    </row>
    <row r="122" spans="2:65" s="1" customFormat="1" ht="38.25" customHeight="1" x14ac:dyDescent="0.3">
      <c r="B122" s="132"/>
      <c r="C122" s="133" t="s">
        <v>188</v>
      </c>
      <c r="D122" s="133" t="s">
        <v>133</v>
      </c>
      <c r="E122" s="134" t="s">
        <v>189</v>
      </c>
      <c r="F122" s="135" t="s">
        <v>190</v>
      </c>
      <c r="G122" s="136" t="s">
        <v>143</v>
      </c>
      <c r="H122" s="137">
        <v>1.254</v>
      </c>
      <c r="I122" s="248">
        <v>0</v>
      </c>
      <c r="J122" s="138">
        <f>ROUND(I122*H122,2)</f>
        <v>0</v>
      </c>
      <c r="K122" s="135" t="s">
        <v>671</v>
      </c>
      <c r="L122" s="34"/>
      <c r="M122" s="139" t="s">
        <v>5</v>
      </c>
      <c r="N122" s="140" t="s">
        <v>38</v>
      </c>
      <c r="O122" s="141">
        <v>0.42499999999999999</v>
      </c>
      <c r="P122" s="141">
        <f>O122*H122</f>
        <v>0.53295000000000003</v>
      </c>
      <c r="Q122" s="141">
        <v>0</v>
      </c>
      <c r="R122" s="141">
        <f>Q122*H122</f>
        <v>0</v>
      </c>
      <c r="S122" s="141">
        <v>5.5E-2</v>
      </c>
      <c r="T122" s="142">
        <f>S122*H122</f>
        <v>6.8970000000000004E-2</v>
      </c>
      <c r="AR122" s="21" t="s">
        <v>137</v>
      </c>
      <c r="AT122" s="21" t="s">
        <v>133</v>
      </c>
      <c r="AU122" s="21" t="s">
        <v>77</v>
      </c>
      <c r="AY122" s="21" t="s">
        <v>130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21" t="s">
        <v>75</v>
      </c>
      <c r="BK122" s="143">
        <f>ROUND(I122*H122,2)</f>
        <v>0</v>
      </c>
      <c r="BL122" s="21" t="s">
        <v>137</v>
      </c>
      <c r="BM122" s="21" t="s">
        <v>191</v>
      </c>
    </row>
    <row r="123" spans="2:65" s="11" customFormat="1" x14ac:dyDescent="0.3">
      <c r="B123" s="144"/>
      <c r="D123" s="145" t="s">
        <v>139</v>
      </c>
      <c r="E123" s="146" t="s">
        <v>5</v>
      </c>
      <c r="F123" s="147" t="s">
        <v>192</v>
      </c>
      <c r="H123" s="148">
        <v>1.254</v>
      </c>
      <c r="L123" s="144"/>
      <c r="M123" s="149"/>
      <c r="T123" s="150"/>
      <c r="AT123" s="146" t="s">
        <v>139</v>
      </c>
      <c r="AU123" s="146" t="s">
        <v>77</v>
      </c>
      <c r="AV123" s="11" t="s">
        <v>77</v>
      </c>
      <c r="AW123" s="11" t="s">
        <v>31</v>
      </c>
      <c r="AX123" s="11" t="s">
        <v>75</v>
      </c>
      <c r="AY123" s="146" t="s">
        <v>130</v>
      </c>
    </row>
    <row r="124" spans="2:65" s="1" customFormat="1" ht="38.25" customHeight="1" x14ac:dyDescent="0.3">
      <c r="B124" s="132"/>
      <c r="C124" s="133" t="s">
        <v>193</v>
      </c>
      <c r="D124" s="133" t="s">
        <v>133</v>
      </c>
      <c r="E124" s="134" t="s">
        <v>194</v>
      </c>
      <c r="F124" s="135" t="s">
        <v>195</v>
      </c>
      <c r="G124" s="136" t="s">
        <v>143</v>
      </c>
      <c r="H124" s="137">
        <v>3.3119999999999998</v>
      </c>
      <c r="I124" s="248">
        <v>0</v>
      </c>
      <c r="J124" s="138">
        <f>ROUND(I124*H124,2)</f>
        <v>0</v>
      </c>
      <c r="K124" s="135" t="s">
        <v>671</v>
      </c>
      <c r="L124" s="34"/>
      <c r="M124" s="139" t="s">
        <v>5</v>
      </c>
      <c r="N124" s="140" t="s">
        <v>38</v>
      </c>
      <c r="O124" s="141">
        <v>0.33</v>
      </c>
      <c r="P124" s="141">
        <f>O124*H124</f>
        <v>1.0929599999999999</v>
      </c>
      <c r="Q124" s="141">
        <v>0</v>
      </c>
      <c r="R124" s="141">
        <f>Q124*H124</f>
        <v>0</v>
      </c>
      <c r="S124" s="141">
        <v>0.18</v>
      </c>
      <c r="T124" s="142">
        <f>S124*H124</f>
        <v>0.59615999999999991</v>
      </c>
      <c r="AR124" s="21" t="s">
        <v>137</v>
      </c>
      <c r="AT124" s="21" t="s">
        <v>133</v>
      </c>
      <c r="AU124" s="21" t="s">
        <v>77</v>
      </c>
      <c r="AY124" s="21" t="s">
        <v>130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21" t="s">
        <v>75</v>
      </c>
      <c r="BK124" s="143">
        <f>ROUND(I124*H124,2)</f>
        <v>0</v>
      </c>
      <c r="BL124" s="21" t="s">
        <v>137</v>
      </c>
      <c r="BM124" s="21" t="s">
        <v>196</v>
      </c>
    </row>
    <row r="125" spans="2:65" s="11" customFormat="1" x14ac:dyDescent="0.3">
      <c r="B125" s="144"/>
      <c r="D125" s="145" t="s">
        <v>139</v>
      </c>
      <c r="E125" s="146" t="s">
        <v>5</v>
      </c>
      <c r="F125" s="147" t="s">
        <v>197</v>
      </c>
      <c r="H125" s="148">
        <v>3.3119999999999998</v>
      </c>
      <c r="L125" s="144"/>
      <c r="M125" s="149"/>
      <c r="T125" s="150"/>
      <c r="AT125" s="146" t="s">
        <v>139</v>
      </c>
      <c r="AU125" s="146" t="s">
        <v>77</v>
      </c>
      <c r="AV125" s="11" t="s">
        <v>77</v>
      </c>
      <c r="AW125" s="11" t="s">
        <v>31</v>
      </c>
      <c r="AX125" s="11" t="s">
        <v>75</v>
      </c>
      <c r="AY125" s="146" t="s">
        <v>130</v>
      </c>
    </row>
    <row r="126" spans="2:65" s="1" customFormat="1" ht="38.25" customHeight="1" x14ac:dyDescent="0.3">
      <c r="B126" s="132"/>
      <c r="C126" s="133" t="s">
        <v>198</v>
      </c>
      <c r="D126" s="133" t="s">
        <v>133</v>
      </c>
      <c r="E126" s="134" t="s">
        <v>199</v>
      </c>
      <c r="F126" s="135" t="s">
        <v>200</v>
      </c>
      <c r="G126" s="136" t="s">
        <v>201</v>
      </c>
      <c r="H126" s="137">
        <v>3.6</v>
      </c>
      <c r="I126" s="248">
        <v>0</v>
      </c>
      <c r="J126" s="138">
        <f>ROUND(I126*H126,2)</f>
        <v>0</v>
      </c>
      <c r="K126" s="135" t="s">
        <v>671</v>
      </c>
      <c r="L126" s="34"/>
      <c r="M126" s="139" t="s">
        <v>5</v>
      </c>
      <c r="N126" s="140" t="s">
        <v>38</v>
      </c>
      <c r="O126" s="141">
        <v>0.93</v>
      </c>
      <c r="P126" s="141">
        <f>O126*H126</f>
        <v>3.3480000000000003</v>
      </c>
      <c r="Q126" s="141">
        <v>0</v>
      </c>
      <c r="R126" s="141">
        <f>Q126*H126</f>
        <v>0</v>
      </c>
      <c r="S126" s="141">
        <v>6.5000000000000002E-2</v>
      </c>
      <c r="T126" s="142">
        <f>S126*H126</f>
        <v>0.23400000000000001</v>
      </c>
      <c r="AR126" s="21" t="s">
        <v>137</v>
      </c>
      <c r="AT126" s="21" t="s">
        <v>133</v>
      </c>
      <c r="AU126" s="21" t="s">
        <v>77</v>
      </c>
      <c r="AY126" s="21" t="s">
        <v>130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21" t="s">
        <v>75</v>
      </c>
      <c r="BK126" s="143">
        <f>ROUND(I126*H126,2)</f>
        <v>0</v>
      </c>
      <c r="BL126" s="21" t="s">
        <v>137</v>
      </c>
      <c r="BM126" s="21" t="s">
        <v>202</v>
      </c>
    </row>
    <row r="127" spans="2:65" s="11" customFormat="1" x14ac:dyDescent="0.3">
      <c r="B127" s="144"/>
      <c r="D127" s="145" t="s">
        <v>139</v>
      </c>
      <c r="E127" s="146" t="s">
        <v>5</v>
      </c>
      <c r="F127" s="147" t="s">
        <v>203</v>
      </c>
      <c r="H127" s="148">
        <v>3.6</v>
      </c>
      <c r="L127" s="144"/>
      <c r="M127" s="149"/>
      <c r="T127" s="150"/>
      <c r="AT127" s="146" t="s">
        <v>139</v>
      </c>
      <c r="AU127" s="146" t="s">
        <v>77</v>
      </c>
      <c r="AV127" s="11" t="s">
        <v>77</v>
      </c>
      <c r="AW127" s="11" t="s">
        <v>31</v>
      </c>
      <c r="AX127" s="11" t="s">
        <v>75</v>
      </c>
      <c r="AY127" s="146" t="s">
        <v>130</v>
      </c>
    </row>
    <row r="128" spans="2:65" s="1" customFormat="1" ht="25.5" customHeight="1" x14ac:dyDescent="0.3">
      <c r="B128" s="132"/>
      <c r="C128" s="133" t="s">
        <v>11</v>
      </c>
      <c r="D128" s="133" t="s">
        <v>133</v>
      </c>
      <c r="E128" s="134" t="s">
        <v>204</v>
      </c>
      <c r="F128" s="135" t="s">
        <v>205</v>
      </c>
      <c r="G128" s="136" t="s">
        <v>143</v>
      </c>
      <c r="H128" s="137">
        <v>97.534999999999997</v>
      </c>
      <c r="I128" s="248">
        <v>0</v>
      </c>
      <c r="J128" s="138">
        <f>ROUND(I128*H128,2)</f>
        <v>0</v>
      </c>
      <c r="K128" s="135" t="s">
        <v>671</v>
      </c>
      <c r="L128" s="34"/>
      <c r="M128" s="139" t="s">
        <v>5</v>
      </c>
      <c r="N128" s="140" t="s">
        <v>38</v>
      </c>
      <c r="O128" s="141">
        <v>0.08</v>
      </c>
      <c r="P128" s="141">
        <f>O128*H128</f>
        <v>7.8027999999999995</v>
      </c>
      <c r="Q128" s="141">
        <v>0</v>
      </c>
      <c r="R128" s="141">
        <f>Q128*H128</f>
        <v>0</v>
      </c>
      <c r="S128" s="141">
        <v>0.01</v>
      </c>
      <c r="T128" s="142">
        <f>S128*H128</f>
        <v>0.97534999999999994</v>
      </c>
      <c r="AR128" s="21" t="s">
        <v>137</v>
      </c>
      <c r="AT128" s="21" t="s">
        <v>133</v>
      </c>
      <c r="AU128" s="21" t="s">
        <v>77</v>
      </c>
      <c r="AY128" s="21" t="s">
        <v>130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21" t="s">
        <v>75</v>
      </c>
      <c r="BK128" s="143">
        <f>ROUND(I128*H128,2)</f>
        <v>0</v>
      </c>
      <c r="BL128" s="21" t="s">
        <v>137</v>
      </c>
      <c r="BM128" s="21" t="s">
        <v>206</v>
      </c>
    </row>
    <row r="129" spans="2:65" s="11" customFormat="1" x14ac:dyDescent="0.3">
      <c r="B129" s="144"/>
      <c r="D129" s="145" t="s">
        <v>139</v>
      </c>
      <c r="E129" s="146" t="s">
        <v>5</v>
      </c>
      <c r="F129" s="147" t="s">
        <v>207</v>
      </c>
      <c r="H129" s="148">
        <v>94.454999999999998</v>
      </c>
      <c r="L129" s="144"/>
      <c r="M129" s="149"/>
      <c r="T129" s="150"/>
      <c r="AT129" s="146" t="s">
        <v>139</v>
      </c>
      <c r="AU129" s="146" t="s">
        <v>77</v>
      </c>
      <c r="AV129" s="11" t="s">
        <v>77</v>
      </c>
      <c r="AW129" s="11" t="s">
        <v>31</v>
      </c>
      <c r="AX129" s="11" t="s">
        <v>67</v>
      </c>
      <c r="AY129" s="146" t="s">
        <v>130</v>
      </c>
    </row>
    <row r="130" spans="2:65" s="11" customFormat="1" x14ac:dyDescent="0.3">
      <c r="B130" s="144"/>
      <c r="D130" s="145" t="s">
        <v>139</v>
      </c>
      <c r="E130" s="146" t="s">
        <v>5</v>
      </c>
      <c r="F130" s="147" t="s">
        <v>208</v>
      </c>
      <c r="H130" s="148">
        <v>3.08</v>
      </c>
      <c r="L130" s="144"/>
      <c r="M130" s="149"/>
      <c r="T130" s="150"/>
      <c r="AT130" s="146" t="s">
        <v>139</v>
      </c>
      <c r="AU130" s="146" t="s">
        <v>77</v>
      </c>
      <c r="AV130" s="11" t="s">
        <v>77</v>
      </c>
      <c r="AW130" s="11" t="s">
        <v>31</v>
      </c>
      <c r="AX130" s="11" t="s">
        <v>67</v>
      </c>
      <c r="AY130" s="146" t="s">
        <v>130</v>
      </c>
    </row>
    <row r="131" spans="2:65" s="12" customFormat="1" x14ac:dyDescent="0.3">
      <c r="B131" s="160"/>
      <c r="D131" s="145" t="s">
        <v>139</v>
      </c>
      <c r="E131" s="161" t="s">
        <v>5</v>
      </c>
      <c r="F131" s="162" t="s">
        <v>209</v>
      </c>
      <c r="H131" s="163">
        <v>97.534999999999997</v>
      </c>
      <c r="L131" s="160"/>
      <c r="M131" s="164"/>
      <c r="T131" s="165"/>
      <c r="AT131" s="161" t="s">
        <v>139</v>
      </c>
      <c r="AU131" s="161" t="s">
        <v>77</v>
      </c>
      <c r="AV131" s="12" t="s">
        <v>137</v>
      </c>
      <c r="AW131" s="12" t="s">
        <v>31</v>
      </c>
      <c r="AX131" s="12" t="s">
        <v>75</v>
      </c>
      <c r="AY131" s="161" t="s">
        <v>130</v>
      </c>
    </row>
    <row r="132" spans="2:65" s="1" customFormat="1" ht="25.5" customHeight="1" x14ac:dyDescent="0.3">
      <c r="B132" s="132"/>
      <c r="C132" s="133" t="s">
        <v>210</v>
      </c>
      <c r="D132" s="133" t="s">
        <v>133</v>
      </c>
      <c r="E132" s="134" t="s">
        <v>211</v>
      </c>
      <c r="F132" s="135" t="s">
        <v>212</v>
      </c>
      <c r="G132" s="136" t="s">
        <v>143</v>
      </c>
      <c r="H132" s="137">
        <v>3</v>
      </c>
      <c r="I132" s="248">
        <v>0</v>
      </c>
      <c r="J132" s="138">
        <f>ROUND(I132*H132,2)</f>
        <v>0</v>
      </c>
      <c r="K132" s="135" t="s">
        <v>671</v>
      </c>
      <c r="L132" s="34"/>
      <c r="M132" s="139" t="s">
        <v>5</v>
      </c>
      <c r="N132" s="140" t="s">
        <v>38</v>
      </c>
      <c r="O132" s="141">
        <v>0.3</v>
      </c>
      <c r="P132" s="141">
        <f>O132*H132</f>
        <v>0.89999999999999991</v>
      </c>
      <c r="Q132" s="141">
        <v>0</v>
      </c>
      <c r="R132" s="141">
        <f>Q132*H132</f>
        <v>0</v>
      </c>
      <c r="S132" s="141">
        <v>6.8000000000000005E-2</v>
      </c>
      <c r="T132" s="142">
        <f>S132*H132</f>
        <v>0.20400000000000001</v>
      </c>
      <c r="AR132" s="21" t="s">
        <v>137</v>
      </c>
      <c r="AT132" s="21" t="s">
        <v>133</v>
      </c>
      <c r="AU132" s="21" t="s">
        <v>77</v>
      </c>
      <c r="AY132" s="21" t="s">
        <v>130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21" t="s">
        <v>75</v>
      </c>
      <c r="BK132" s="143">
        <f>ROUND(I132*H132,2)</f>
        <v>0</v>
      </c>
      <c r="BL132" s="21" t="s">
        <v>137</v>
      </c>
      <c r="BM132" s="21" t="s">
        <v>213</v>
      </c>
    </row>
    <row r="133" spans="2:65" s="11" customFormat="1" x14ac:dyDescent="0.3">
      <c r="B133" s="144"/>
      <c r="D133" s="145" t="s">
        <v>139</v>
      </c>
      <c r="E133" s="146" t="s">
        <v>5</v>
      </c>
      <c r="F133" s="147" t="s">
        <v>214</v>
      </c>
      <c r="H133" s="148">
        <v>3</v>
      </c>
      <c r="L133" s="144"/>
      <c r="M133" s="149"/>
      <c r="T133" s="150"/>
      <c r="AT133" s="146" t="s">
        <v>139</v>
      </c>
      <c r="AU133" s="146" t="s">
        <v>77</v>
      </c>
      <c r="AV133" s="11" t="s">
        <v>77</v>
      </c>
      <c r="AW133" s="11" t="s">
        <v>31</v>
      </c>
      <c r="AX133" s="11" t="s">
        <v>75</v>
      </c>
      <c r="AY133" s="146" t="s">
        <v>130</v>
      </c>
    </row>
    <row r="134" spans="2:65" s="10" customFormat="1" ht="29.85" customHeight="1" x14ac:dyDescent="0.3">
      <c r="B134" s="121"/>
      <c r="D134" s="122" t="s">
        <v>66</v>
      </c>
      <c r="E134" s="130" t="s">
        <v>215</v>
      </c>
      <c r="F134" s="130" t="s">
        <v>216</v>
      </c>
      <c r="J134" s="131">
        <f>BK134</f>
        <v>0</v>
      </c>
      <c r="L134" s="121"/>
      <c r="M134" s="125"/>
      <c r="P134" s="126">
        <f>SUM(P135:P139)</f>
        <v>12.440826000000001</v>
      </c>
      <c r="R134" s="126">
        <f>SUM(R135:R139)</f>
        <v>0</v>
      </c>
      <c r="T134" s="127">
        <f>SUM(T135:T139)</f>
        <v>0</v>
      </c>
      <c r="AR134" s="122" t="s">
        <v>75</v>
      </c>
      <c r="AT134" s="128" t="s">
        <v>66</v>
      </c>
      <c r="AU134" s="128" t="s">
        <v>75</v>
      </c>
      <c r="AY134" s="122" t="s">
        <v>130</v>
      </c>
      <c r="BK134" s="129">
        <f>SUM(BK135:BK139)</f>
        <v>0</v>
      </c>
    </row>
    <row r="135" spans="2:65" s="1" customFormat="1" ht="25.5" customHeight="1" x14ac:dyDescent="0.3">
      <c r="B135" s="132"/>
      <c r="C135" s="133" t="s">
        <v>217</v>
      </c>
      <c r="D135" s="133" t="s">
        <v>133</v>
      </c>
      <c r="E135" s="134" t="s">
        <v>218</v>
      </c>
      <c r="F135" s="135" t="s">
        <v>219</v>
      </c>
      <c r="G135" s="136" t="s">
        <v>136</v>
      </c>
      <c r="H135" s="137">
        <v>7.8360000000000003</v>
      </c>
      <c r="I135" s="248">
        <v>0</v>
      </c>
      <c r="J135" s="138">
        <f>ROUND(I135*H135,2)</f>
        <v>0</v>
      </c>
      <c r="K135" s="135" t="s">
        <v>671</v>
      </c>
      <c r="L135" s="34"/>
      <c r="M135" s="139" t="s">
        <v>5</v>
      </c>
      <c r="N135" s="140" t="s">
        <v>38</v>
      </c>
      <c r="O135" s="141">
        <v>1.411</v>
      </c>
      <c r="P135" s="141">
        <f>O135*H135</f>
        <v>11.056596000000001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21" t="s">
        <v>137</v>
      </c>
      <c r="AT135" s="21" t="s">
        <v>133</v>
      </c>
      <c r="AU135" s="21" t="s">
        <v>77</v>
      </c>
      <c r="AY135" s="21" t="s">
        <v>130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21" t="s">
        <v>75</v>
      </c>
      <c r="BK135" s="143">
        <f>ROUND(I135*H135,2)</f>
        <v>0</v>
      </c>
      <c r="BL135" s="21" t="s">
        <v>137</v>
      </c>
      <c r="BM135" s="21" t="s">
        <v>220</v>
      </c>
    </row>
    <row r="136" spans="2:65" s="1" customFormat="1" ht="25.5" customHeight="1" x14ac:dyDescent="0.3">
      <c r="B136" s="132"/>
      <c r="C136" s="133" t="s">
        <v>221</v>
      </c>
      <c r="D136" s="133" t="s">
        <v>133</v>
      </c>
      <c r="E136" s="134" t="s">
        <v>222</v>
      </c>
      <c r="F136" s="135" t="s">
        <v>223</v>
      </c>
      <c r="G136" s="136" t="s">
        <v>136</v>
      </c>
      <c r="H136" s="137">
        <v>7.8360000000000003</v>
      </c>
      <c r="I136" s="248">
        <v>0</v>
      </c>
      <c r="J136" s="138">
        <f>ROUND(I136*H136,2)</f>
        <v>0</v>
      </c>
      <c r="K136" s="135" t="s">
        <v>671</v>
      </c>
      <c r="L136" s="34"/>
      <c r="M136" s="139" t="s">
        <v>5</v>
      </c>
      <c r="N136" s="140" t="s">
        <v>38</v>
      </c>
      <c r="O136" s="141">
        <v>0.125</v>
      </c>
      <c r="P136" s="141">
        <f>O136*H136</f>
        <v>0.97950000000000004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21" t="s">
        <v>137</v>
      </c>
      <c r="AT136" s="21" t="s">
        <v>133</v>
      </c>
      <c r="AU136" s="21" t="s">
        <v>77</v>
      </c>
      <c r="AY136" s="21" t="s">
        <v>130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21" t="s">
        <v>75</v>
      </c>
      <c r="BK136" s="143">
        <f>ROUND(I136*H136,2)</f>
        <v>0</v>
      </c>
      <c r="BL136" s="21" t="s">
        <v>137</v>
      </c>
      <c r="BM136" s="21" t="s">
        <v>224</v>
      </c>
    </row>
    <row r="137" spans="2:65" s="1" customFormat="1" ht="25.5" customHeight="1" x14ac:dyDescent="0.3">
      <c r="B137" s="132"/>
      <c r="C137" s="133" t="s">
        <v>225</v>
      </c>
      <c r="D137" s="133" t="s">
        <v>133</v>
      </c>
      <c r="E137" s="134" t="s">
        <v>226</v>
      </c>
      <c r="F137" s="135" t="s">
        <v>227</v>
      </c>
      <c r="G137" s="136" t="s">
        <v>136</v>
      </c>
      <c r="H137" s="137">
        <v>67.454999999999998</v>
      </c>
      <c r="I137" s="248">
        <v>0</v>
      </c>
      <c r="J137" s="138">
        <f>ROUND(I137*H137,2)</f>
        <v>0</v>
      </c>
      <c r="K137" s="135" t="s">
        <v>671</v>
      </c>
      <c r="L137" s="34"/>
      <c r="M137" s="139" t="s">
        <v>5</v>
      </c>
      <c r="N137" s="140" t="s">
        <v>38</v>
      </c>
      <c r="O137" s="141">
        <v>6.0000000000000001E-3</v>
      </c>
      <c r="P137" s="141">
        <f>O137*H137</f>
        <v>0.40472999999999998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21" t="s">
        <v>137</v>
      </c>
      <c r="AT137" s="21" t="s">
        <v>133</v>
      </c>
      <c r="AU137" s="21" t="s">
        <v>77</v>
      </c>
      <c r="AY137" s="21" t="s">
        <v>130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21" t="s">
        <v>75</v>
      </c>
      <c r="BK137" s="143">
        <f>ROUND(I137*H137,2)</f>
        <v>0</v>
      </c>
      <c r="BL137" s="21" t="s">
        <v>137</v>
      </c>
      <c r="BM137" s="21" t="s">
        <v>228</v>
      </c>
    </row>
    <row r="138" spans="2:65" s="11" customFormat="1" x14ac:dyDescent="0.3">
      <c r="B138" s="144"/>
      <c r="D138" s="145" t="s">
        <v>139</v>
      </c>
      <c r="E138" s="146" t="s">
        <v>5</v>
      </c>
      <c r="F138" s="147" t="s">
        <v>229</v>
      </c>
      <c r="H138" s="148">
        <v>67.454999999999998</v>
      </c>
      <c r="L138" s="144"/>
      <c r="M138" s="149"/>
      <c r="T138" s="150"/>
      <c r="AT138" s="146" t="s">
        <v>139</v>
      </c>
      <c r="AU138" s="146" t="s">
        <v>77</v>
      </c>
      <c r="AV138" s="11" t="s">
        <v>77</v>
      </c>
      <c r="AW138" s="11" t="s">
        <v>31</v>
      </c>
      <c r="AX138" s="11" t="s">
        <v>75</v>
      </c>
      <c r="AY138" s="146" t="s">
        <v>130</v>
      </c>
    </row>
    <row r="139" spans="2:65" s="1" customFormat="1" ht="16.5" customHeight="1" x14ac:dyDescent="0.3">
      <c r="B139" s="132"/>
      <c r="C139" s="133" t="s">
        <v>230</v>
      </c>
      <c r="D139" s="133" t="s">
        <v>133</v>
      </c>
      <c r="E139" s="134" t="s">
        <v>231</v>
      </c>
      <c r="F139" s="135" t="s">
        <v>232</v>
      </c>
      <c r="G139" s="136" t="s">
        <v>136</v>
      </c>
      <c r="H139" s="137">
        <v>7.8360000000000003</v>
      </c>
      <c r="I139" s="248">
        <v>0</v>
      </c>
      <c r="J139" s="138">
        <f>ROUND(I139*H139,2)</f>
        <v>0</v>
      </c>
      <c r="K139" s="135" t="s">
        <v>671</v>
      </c>
      <c r="L139" s="34"/>
      <c r="M139" s="139" t="s">
        <v>5</v>
      </c>
      <c r="N139" s="140" t="s">
        <v>38</v>
      </c>
      <c r="O139" s="141">
        <v>0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21" t="s">
        <v>137</v>
      </c>
      <c r="AT139" s="21" t="s">
        <v>133</v>
      </c>
      <c r="AU139" s="21" t="s">
        <v>77</v>
      </c>
      <c r="AY139" s="21" t="s">
        <v>130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21" t="s">
        <v>75</v>
      </c>
      <c r="BK139" s="143">
        <f>ROUND(I139*H139,2)</f>
        <v>0</v>
      </c>
      <c r="BL139" s="21" t="s">
        <v>137</v>
      </c>
      <c r="BM139" s="21" t="s">
        <v>233</v>
      </c>
    </row>
    <row r="140" spans="2:65" s="10" customFormat="1" ht="29.85" customHeight="1" x14ac:dyDescent="0.3">
      <c r="B140" s="121"/>
      <c r="D140" s="122" t="s">
        <v>66</v>
      </c>
      <c r="E140" s="130" t="s">
        <v>234</v>
      </c>
      <c r="F140" s="130" t="s">
        <v>235</v>
      </c>
      <c r="J140" s="131">
        <f>BK140</f>
        <v>0</v>
      </c>
      <c r="L140" s="121"/>
      <c r="M140" s="125"/>
      <c r="P140" s="126">
        <f>P141</f>
        <v>0.80740200000000006</v>
      </c>
      <c r="R140" s="126">
        <f>R141</f>
        <v>0</v>
      </c>
      <c r="T140" s="127">
        <f>T141</f>
        <v>0</v>
      </c>
      <c r="AR140" s="122" t="s">
        <v>75</v>
      </c>
      <c r="AT140" s="128" t="s">
        <v>66</v>
      </c>
      <c r="AU140" s="128" t="s">
        <v>75</v>
      </c>
      <c r="AY140" s="122" t="s">
        <v>130</v>
      </c>
      <c r="BK140" s="129">
        <f>BK141</f>
        <v>0</v>
      </c>
    </row>
    <row r="141" spans="2:65" s="1" customFormat="1" ht="38.25" customHeight="1" x14ac:dyDescent="0.3">
      <c r="B141" s="132"/>
      <c r="C141" s="133" t="s">
        <v>10</v>
      </c>
      <c r="D141" s="133" t="s">
        <v>133</v>
      </c>
      <c r="E141" s="134" t="s">
        <v>236</v>
      </c>
      <c r="F141" s="135" t="s">
        <v>237</v>
      </c>
      <c r="G141" s="136" t="s">
        <v>136</v>
      </c>
      <c r="H141" s="137">
        <v>2.5390000000000001</v>
      </c>
      <c r="I141" s="248">
        <v>0</v>
      </c>
      <c r="J141" s="138">
        <f>ROUND(I141*H141,2)</f>
        <v>0</v>
      </c>
      <c r="K141" s="135" t="s">
        <v>671</v>
      </c>
      <c r="L141" s="34"/>
      <c r="M141" s="139" t="s">
        <v>5</v>
      </c>
      <c r="N141" s="140" t="s">
        <v>38</v>
      </c>
      <c r="O141" s="141">
        <v>0.318</v>
      </c>
      <c r="P141" s="141">
        <f>O141*H141</f>
        <v>0.80740200000000006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21" t="s">
        <v>137</v>
      </c>
      <c r="AT141" s="21" t="s">
        <v>133</v>
      </c>
      <c r="AU141" s="21" t="s">
        <v>77</v>
      </c>
      <c r="AY141" s="21" t="s">
        <v>130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21" t="s">
        <v>75</v>
      </c>
      <c r="BK141" s="143">
        <f>ROUND(I141*H141,2)</f>
        <v>0</v>
      </c>
      <c r="BL141" s="21" t="s">
        <v>137</v>
      </c>
      <c r="BM141" s="21" t="s">
        <v>238</v>
      </c>
    </row>
    <row r="142" spans="2:65" s="10" customFormat="1" ht="37.35" customHeight="1" x14ac:dyDescent="0.35">
      <c r="B142" s="121"/>
      <c r="D142" s="122" t="s">
        <v>66</v>
      </c>
      <c r="E142" s="123" t="s">
        <v>239</v>
      </c>
      <c r="F142" s="123" t="s">
        <v>240</v>
      </c>
      <c r="J142" s="124">
        <f>BK142</f>
        <v>0</v>
      </c>
      <c r="L142" s="121"/>
      <c r="M142" s="125"/>
      <c r="P142" s="126">
        <f>P143+P151+P159+P164+P171+P176+P187+P198+P203</f>
        <v>229.17232500000003</v>
      </c>
      <c r="R142" s="126">
        <f>R143+R151+R159+R164+R171+R176+R187+R198+R203</f>
        <v>1.39934979</v>
      </c>
      <c r="T142" s="127">
        <f>T143+T151+T159+T164+T171+T176+T187+T198+T203</f>
        <v>0.53685525000000001</v>
      </c>
      <c r="AR142" s="122" t="s">
        <v>77</v>
      </c>
      <c r="AT142" s="128" t="s">
        <v>66</v>
      </c>
      <c r="AU142" s="128" t="s">
        <v>67</v>
      </c>
      <c r="AY142" s="122" t="s">
        <v>130</v>
      </c>
      <c r="BK142" s="129">
        <f>BK143+BK151+BK159+BK164+BK171+BK176+BK187+BK198+BK203</f>
        <v>0</v>
      </c>
    </row>
    <row r="143" spans="2:65" s="10" customFormat="1" ht="19.899999999999999" customHeight="1" x14ac:dyDescent="0.3">
      <c r="B143" s="121"/>
      <c r="D143" s="122" t="s">
        <v>66</v>
      </c>
      <c r="E143" s="130" t="s">
        <v>241</v>
      </c>
      <c r="F143" s="130" t="s">
        <v>242</v>
      </c>
      <c r="J143" s="131">
        <f>BK143</f>
        <v>0</v>
      </c>
      <c r="L143" s="121"/>
      <c r="M143" s="125"/>
      <c r="P143" s="126">
        <f>SUM(P144:P150)</f>
        <v>37.760408000000005</v>
      </c>
      <c r="R143" s="126">
        <f>SUM(R144:R150)</f>
        <v>0.12762030000000002</v>
      </c>
      <c r="T143" s="127">
        <f>SUM(T144:T150)</f>
        <v>0</v>
      </c>
      <c r="AR143" s="122" t="s">
        <v>77</v>
      </c>
      <c r="AT143" s="128" t="s">
        <v>66</v>
      </c>
      <c r="AU143" s="128" t="s">
        <v>75</v>
      </c>
      <c r="AY143" s="122" t="s">
        <v>130</v>
      </c>
      <c r="BK143" s="129">
        <f>SUM(BK144:BK150)</f>
        <v>0</v>
      </c>
    </row>
    <row r="144" spans="2:65" s="1" customFormat="1" ht="25.5" customHeight="1" x14ac:dyDescent="0.3">
      <c r="B144" s="132"/>
      <c r="C144" s="133" t="s">
        <v>243</v>
      </c>
      <c r="D144" s="133" t="s">
        <v>133</v>
      </c>
      <c r="E144" s="134" t="s">
        <v>244</v>
      </c>
      <c r="F144" s="135" t="s">
        <v>245</v>
      </c>
      <c r="G144" s="136" t="s">
        <v>143</v>
      </c>
      <c r="H144" s="137">
        <v>45.31</v>
      </c>
      <c r="I144" s="248">
        <v>0</v>
      </c>
      <c r="J144" s="138">
        <f>ROUND(I144*H144,2)</f>
        <v>0</v>
      </c>
      <c r="K144" s="135" t="s">
        <v>671</v>
      </c>
      <c r="L144" s="34"/>
      <c r="M144" s="139" t="s">
        <v>5</v>
      </c>
      <c r="N144" s="140" t="s">
        <v>38</v>
      </c>
      <c r="O144" s="141">
        <v>0.72799999999999998</v>
      </c>
      <c r="P144" s="141">
        <f>O144*H144</f>
        <v>32.985680000000002</v>
      </c>
      <c r="Q144" s="141">
        <v>1.1800000000000001E-3</v>
      </c>
      <c r="R144" s="141">
        <f>Q144*H144</f>
        <v>5.3465800000000008E-2</v>
      </c>
      <c r="S144" s="141">
        <v>0</v>
      </c>
      <c r="T144" s="142">
        <f>S144*H144</f>
        <v>0</v>
      </c>
      <c r="AR144" s="21" t="s">
        <v>210</v>
      </c>
      <c r="AT144" s="21" t="s">
        <v>133</v>
      </c>
      <c r="AU144" s="21" t="s">
        <v>77</v>
      </c>
      <c r="AY144" s="21" t="s">
        <v>130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21" t="s">
        <v>75</v>
      </c>
      <c r="BK144" s="143">
        <f>ROUND(I144*H144,2)</f>
        <v>0</v>
      </c>
      <c r="BL144" s="21" t="s">
        <v>210</v>
      </c>
      <c r="BM144" s="21" t="s">
        <v>246</v>
      </c>
    </row>
    <row r="145" spans="2:65" s="1" customFormat="1" ht="25.5" customHeight="1" x14ac:dyDescent="0.3">
      <c r="B145" s="132"/>
      <c r="C145" s="151" t="s">
        <v>247</v>
      </c>
      <c r="D145" s="151" t="s">
        <v>169</v>
      </c>
      <c r="E145" s="152" t="s">
        <v>248</v>
      </c>
      <c r="F145" s="153" t="s">
        <v>249</v>
      </c>
      <c r="G145" s="154" t="s">
        <v>143</v>
      </c>
      <c r="H145" s="155">
        <v>47.576000000000001</v>
      </c>
      <c r="I145" s="249">
        <v>0</v>
      </c>
      <c r="J145" s="156">
        <f>ROUND(I145*H145,2)</f>
        <v>0</v>
      </c>
      <c r="K145" s="153"/>
      <c r="L145" s="157"/>
      <c r="M145" s="158" t="s">
        <v>5</v>
      </c>
      <c r="N145" s="159" t="s">
        <v>38</v>
      </c>
      <c r="O145" s="141">
        <v>0</v>
      </c>
      <c r="P145" s="141">
        <f>O145*H145</f>
        <v>0</v>
      </c>
      <c r="Q145" s="141">
        <v>1.32E-3</v>
      </c>
      <c r="R145" s="141">
        <f>Q145*H145</f>
        <v>6.2800320000000007E-2</v>
      </c>
      <c r="S145" s="141">
        <v>0</v>
      </c>
      <c r="T145" s="142">
        <f>S145*H145</f>
        <v>0</v>
      </c>
      <c r="AR145" s="21" t="s">
        <v>250</v>
      </c>
      <c r="AT145" s="21" t="s">
        <v>169</v>
      </c>
      <c r="AU145" s="21" t="s">
        <v>77</v>
      </c>
      <c r="AY145" s="21" t="s">
        <v>130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21" t="s">
        <v>75</v>
      </c>
      <c r="BK145" s="143">
        <f>ROUND(I145*H145,2)</f>
        <v>0</v>
      </c>
      <c r="BL145" s="21" t="s">
        <v>210</v>
      </c>
      <c r="BM145" s="21" t="s">
        <v>251</v>
      </c>
    </row>
    <row r="146" spans="2:65" s="11" customFormat="1" x14ac:dyDescent="0.3">
      <c r="B146" s="144"/>
      <c r="D146" s="145" t="s">
        <v>139</v>
      </c>
      <c r="F146" s="147" t="s">
        <v>252</v>
      </c>
      <c r="H146" s="148">
        <v>47.576000000000001</v>
      </c>
      <c r="L146" s="144"/>
      <c r="M146" s="149"/>
      <c r="T146" s="150"/>
      <c r="AT146" s="146" t="s">
        <v>139</v>
      </c>
      <c r="AU146" s="146" t="s">
        <v>77</v>
      </c>
      <c r="AV146" s="11" t="s">
        <v>77</v>
      </c>
      <c r="AW146" s="11" t="s">
        <v>6</v>
      </c>
      <c r="AX146" s="11" t="s">
        <v>75</v>
      </c>
      <c r="AY146" s="146" t="s">
        <v>130</v>
      </c>
    </row>
    <row r="147" spans="2:65" s="1" customFormat="1" ht="16.5" customHeight="1" x14ac:dyDescent="0.3">
      <c r="B147" s="132"/>
      <c r="C147" s="133" t="s">
        <v>253</v>
      </c>
      <c r="D147" s="133" t="s">
        <v>133</v>
      </c>
      <c r="E147" s="134" t="s">
        <v>254</v>
      </c>
      <c r="F147" s="135" t="s">
        <v>255</v>
      </c>
      <c r="G147" s="136" t="s">
        <v>201</v>
      </c>
      <c r="H147" s="137">
        <v>28.420999999999999</v>
      </c>
      <c r="I147" s="248">
        <v>0</v>
      </c>
      <c r="J147" s="138">
        <f>ROUND(I147*H147,2)</f>
        <v>0</v>
      </c>
      <c r="K147" s="135" t="s">
        <v>671</v>
      </c>
      <c r="L147" s="34"/>
      <c r="M147" s="139" t="s">
        <v>5</v>
      </c>
      <c r="N147" s="140" t="s">
        <v>38</v>
      </c>
      <c r="O147" s="141">
        <v>0.16800000000000001</v>
      </c>
      <c r="P147" s="141">
        <f>O147*H147</f>
        <v>4.7747280000000005</v>
      </c>
      <c r="Q147" s="141">
        <v>2.0000000000000001E-4</v>
      </c>
      <c r="R147" s="141">
        <f>Q147*H147</f>
        <v>5.6842000000000004E-3</v>
      </c>
      <c r="S147" s="141">
        <v>0</v>
      </c>
      <c r="T147" s="142">
        <f>S147*H147</f>
        <v>0</v>
      </c>
      <c r="AR147" s="21" t="s">
        <v>210</v>
      </c>
      <c r="AT147" s="21" t="s">
        <v>133</v>
      </c>
      <c r="AU147" s="21" t="s">
        <v>77</v>
      </c>
      <c r="AY147" s="21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21" t="s">
        <v>75</v>
      </c>
      <c r="BK147" s="143">
        <f>ROUND(I147*H147,2)</f>
        <v>0</v>
      </c>
      <c r="BL147" s="21" t="s">
        <v>210</v>
      </c>
      <c r="BM147" s="21" t="s">
        <v>256</v>
      </c>
    </row>
    <row r="148" spans="2:65" s="1" customFormat="1" ht="25.5" customHeight="1" x14ac:dyDescent="0.3">
      <c r="B148" s="132"/>
      <c r="C148" s="151" t="s">
        <v>257</v>
      </c>
      <c r="D148" s="151" t="s">
        <v>169</v>
      </c>
      <c r="E148" s="152" t="s">
        <v>258</v>
      </c>
      <c r="F148" s="153" t="s">
        <v>259</v>
      </c>
      <c r="G148" s="154" t="s">
        <v>201</v>
      </c>
      <c r="H148" s="155">
        <v>29.841999999999999</v>
      </c>
      <c r="I148" s="249">
        <v>0</v>
      </c>
      <c r="J148" s="156">
        <f>ROUND(I148*H148,2)</f>
        <v>0</v>
      </c>
      <c r="K148" s="153"/>
      <c r="L148" s="157"/>
      <c r="M148" s="158" t="s">
        <v>5</v>
      </c>
      <c r="N148" s="159" t="s">
        <v>38</v>
      </c>
      <c r="O148" s="141">
        <v>0</v>
      </c>
      <c r="P148" s="141">
        <f>O148*H148</f>
        <v>0</v>
      </c>
      <c r="Q148" s="141">
        <v>1.9000000000000001E-4</v>
      </c>
      <c r="R148" s="141">
        <f>Q148*H148</f>
        <v>5.6699799999999998E-3</v>
      </c>
      <c r="S148" s="141">
        <v>0</v>
      </c>
      <c r="T148" s="142">
        <f>S148*H148</f>
        <v>0</v>
      </c>
      <c r="AR148" s="21" t="s">
        <v>250</v>
      </c>
      <c r="AT148" s="21" t="s">
        <v>169</v>
      </c>
      <c r="AU148" s="21" t="s">
        <v>77</v>
      </c>
      <c r="AY148" s="21" t="s">
        <v>130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21" t="s">
        <v>75</v>
      </c>
      <c r="BK148" s="143">
        <f>ROUND(I148*H148,2)</f>
        <v>0</v>
      </c>
      <c r="BL148" s="21" t="s">
        <v>210</v>
      </c>
      <c r="BM148" s="21" t="s">
        <v>260</v>
      </c>
    </row>
    <row r="149" spans="2:65" s="11" customFormat="1" x14ac:dyDescent="0.3">
      <c r="B149" s="144"/>
      <c r="D149" s="145" t="s">
        <v>139</v>
      </c>
      <c r="F149" s="147" t="s">
        <v>261</v>
      </c>
      <c r="H149" s="148">
        <v>29.841999999999999</v>
      </c>
      <c r="L149" s="144"/>
      <c r="M149" s="149"/>
      <c r="T149" s="150"/>
      <c r="AT149" s="146" t="s">
        <v>139</v>
      </c>
      <c r="AU149" s="146" t="s">
        <v>77</v>
      </c>
      <c r="AV149" s="11" t="s">
        <v>77</v>
      </c>
      <c r="AW149" s="11" t="s">
        <v>6</v>
      </c>
      <c r="AX149" s="11" t="s">
        <v>75</v>
      </c>
      <c r="AY149" s="146" t="s">
        <v>130</v>
      </c>
    </row>
    <row r="150" spans="2:65" s="1" customFormat="1" ht="38.25" customHeight="1" x14ac:dyDescent="0.3">
      <c r="B150" s="132"/>
      <c r="C150" s="133" t="s">
        <v>262</v>
      </c>
      <c r="D150" s="133" t="s">
        <v>133</v>
      </c>
      <c r="E150" s="134" t="s">
        <v>263</v>
      </c>
      <c r="F150" s="135" t="s">
        <v>264</v>
      </c>
      <c r="G150" s="136" t="s">
        <v>265</v>
      </c>
      <c r="H150" s="248">
        <v>0</v>
      </c>
      <c r="I150" s="248">
        <v>0</v>
      </c>
      <c r="J150" s="138">
        <f>ROUND(I150*H150,2)</f>
        <v>0</v>
      </c>
      <c r="K150" s="135" t="s">
        <v>671</v>
      </c>
      <c r="L150" s="34"/>
      <c r="M150" s="139" t="s">
        <v>5</v>
      </c>
      <c r="N150" s="140" t="s">
        <v>38</v>
      </c>
      <c r="O150" s="141">
        <v>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21" t="s">
        <v>210</v>
      </c>
      <c r="AT150" s="21" t="s">
        <v>133</v>
      </c>
      <c r="AU150" s="21" t="s">
        <v>77</v>
      </c>
      <c r="AY150" s="21" t="s">
        <v>130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21" t="s">
        <v>75</v>
      </c>
      <c r="BK150" s="143">
        <f>ROUND(I150*H150,2)</f>
        <v>0</v>
      </c>
      <c r="BL150" s="21" t="s">
        <v>210</v>
      </c>
      <c r="BM150" s="21" t="s">
        <v>266</v>
      </c>
    </row>
    <row r="151" spans="2:65" s="10" customFormat="1" ht="29.85" customHeight="1" x14ac:dyDescent="0.3">
      <c r="B151" s="121"/>
      <c r="D151" s="122" t="s">
        <v>66</v>
      </c>
      <c r="E151" s="130" t="s">
        <v>267</v>
      </c>
      <c r="F151" s="130" t="s">
        <v>268</v>
      </c>
      <c r="J151" s="131">
        <f>BK151</f>
        <v>0</v>
      </c>
      <c r="L151" s="121"/>
      <c r="M151" s="125"/>
      <c r="P151" s="126">
        <f>SUM(P152:P158)</f>
        <v>3.0140000000000002</v>
      </c>
      <c r="R151" s="126">
        <f>SUM(R152:R158)</f>
        <v>1.806E-2</v>
      </c>
      <c r="T151" s="127">
        <f>SUM(T152:T158)</f>
        <v>3.8920000000000003E-2</v>
      </c>
      <c r="AR151" s="122" t="s">
        <v>77</v>
      </c>
      <c r="AT151" s="128" t="s">
        <v>66</v>
      </c>
      <c r="AU151" s="128" t="s">
        <v>75</v>
      </c>
      <c r="AY151" s="122" t="s">
        <v>130</v>
      </c>
      <c r="BK151" s="129">
        <f>SUM(BK152:BK158)</f>
        <v>0</v>
      </c>
    </row>
    <row r="152" spans="2:65" s="1" customFormat="1" ht="16.5" customHeight="1" x14ac:dyDescent="0.3">
      <c r="B152" s="132"/>
      <c r="C152" s="133" t="s">
        <v>269</v>
      </c>
      <c r="D152" s="133" t="s">
        <v>133</v>
      </c>
      <c r="E152" s="134" t="s">
        <v>270</v>
      </c>
      <c r="F152" s="135" t="s">
        <v>665</v>
      </c>
      <c r="G152" s="136" t="s">
        <v>271</v>
      </c>
      <c r="H152" s="137">
        <v>2</v>
      </c>
      <c r="I152" s="248">
        <v>0</v>
      </c>
      <c r="J152" s="138">
        <f t="shared" ref="J152:J158" si="0">ROUND(I152*H152,2)</f>
        <v>0</v>
      </c>
      <c r="K152" s="135" t="s">
        <v>671</v>
      </c>
      <c r="L152" s="34"/>
      <c r="M152" s="139" t="s">
        <v>5</v>
      </c>
      <c r="N152" s="140" t="s">
        <v>38</v>
      </c>
      <c r="O152" s="141">
        <v>0.36199999999999999</v>
      </c>
      <c r="P152" s="141">
        <f t="shared" ref="P152:P158" si="1">O152*H152</f>
        <v>0.72399999999999998</v>
      </c>
      <c r="Q152" s="141">
        <v>0</v>
      </c>
      <c r="R152" s="141">
        <f t="shared" ref="R152:R158" si="2">Q152*H152</f>
        <v>0</v>
      </c>
      <c r="S152" s="141">
        <v>1.9460000000000002E-2</v>
      </c>
      <c r="T152" s="142">
        <f t="shared" ref="T152:T158" si="3">S152*H152</f>
        <v>3.8920000000000003E-2</v>
      </c>
      <c r="AR152" s="21" t="s">
        <v>210</v>
      </c>
      <c r="AT152" s="21" t="s">
        <v>133</v>
      </c>
      <c r="AU152" s="21" t="s">
        <v>77</v>
      </c>
      <c r="AY152" s="21" t="s">
        <v>130</v>
      </c>
      <c r="BE152" s="143">
        <f t="shared" ref="BE152:BE158" si="4">IF(N152="základní",J152,0)</f>
        <v>0</v>
      </c>
      <c r="BF152" s="143">
        <f t="shared" ref="BF152:BF158" si="5">IF(N152="snížená",J152,0)</f>
        <v>0</v>
      </c>
      <c r="BG152" s="143">
        <f t="shared" ref="BG152:BG158" si="6">IF(N152="zákl. přenesená",J152,0)</f>
        <v>0</v>
      </c>
      <c r="BH152" s="143">
        <f t="shared" ref="BH152:BH158" si="7">IF(N152="sníž. přenesená",J152,0)</f>
        <v>0</v>
      </c>
      <c r="BI152" s="143">
        <f t="shared" ref="BI152:BI158" si="8">IF(N152="nulová",J152,0)</f>
        <v>0</v>
      </c>
      <c r="BJ152" s="21" t="s">
        <v>75</v>
      </c>
      <c r="BK152" s="143">
        <f t="shared" ref="BK152:BK158" si="9">ROUND(I152*H152,2)</f>
        <v>0</v>
      </c>
      <c r="BL152" s="21" t="s">
        <v>210</v>
      </c>
      <c r="BM152" s="21" t="s">
        <v>272</v>
      </c>
    </row>
    <row r="153" spans="2:65" s="1" customFormat="1" ht="39.75" customHeight="1" x14ac:dyDescent="0.3">
      <c r="B153" s="132"/>
      <c r="C153" s="133" t="s">
        <v>273</v>
      </c>
      <c r="D153" s="133" t="s">
        <v>133</v>
      </c>
      <c r="E153" s="134" t="s">
        <v>676</v>
      </c>
      <c r="F153" s="135" t="s">
        <v>673</v>
      </c>
      <c r="G153" s="136" t="s">
        <v>271</v>
      </c>
      <c r="H153" s="137">
        <v>1</v>
      </c>
      <c r="I153" s="248">
        <v>0</v>
      </c>
      <c r="J153" s="138">
        <f t="shared" si="0"/>
        <v>0</v>
      </c>
      <c r="K153" s="135"/>
      <c r="L153" s="34"/>
      <c r="M153" s="139" t="s">
        <v>5</v>
      </c>
      <c r="N153" s="140" t="s">
        <v>38</v>
      </c>
      <c r="O153" s="141">
        <v>1.1000000000000001</v>
      </c>
      <c r="P153" s="141">
        <f t="shared" si="1"/>
        <v>1.1000000000000001</v>
      </c>
      <c r="Q153" s="141">
        <v>1.4760000000000001E-2</v>
      </c>
      <c r="R153" s="141">
        <f t="shared" si="2"/>
        <v>1.4760000000000001E-2</v>
      </c>
      <c r="S153" s="141">
        <v>0</v>
      </c>
      <c r="T153" s="142">
        <f t="shared" si="3"/>
        <v>0</v>
      </c>
      <c r="AR153" s="21" t="s">
        <v>210</v>
      </c>
      <c r="AT153" s="21" t="s">
        <v>133</v>
      </c>
      <c r="AU153" s="21" t="s">
        <v>77</v>
      </c>
      <c r="AY153" s="21" t="s">
        <v>130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21" t="s">
        <v>75</v>
      </c>
      <c r="BK153" s="143">
        <f t="shared" si="9"/>
        <v>0</v>
      </c>
      <c r="BL153" s="21" t="s">
        <v>210</v>
      </c>
      <c r="BM153" s="21" t="s">
        <v>274</v>
      </c>
    </row>
    <row r="154" spans="2:65" s="1" customFormat="1" ht="30" customHeight="1" x14ac:dyDescent="0.3">
      <c r="B154" s="132"/>
      <c r="C154" s="133" t="s">
        <v>275</v>
      </c>
      <c r="D154" s="133" t="s">
        <v>133</v>
      </c>
      <c r="E154" s="134" t="s">
        <v>276</v>
      </c>
      <c r="F154" s="135" t="s">
        <v>666</v>
      </c>
      <c r="G154" s="136" t="s">
        <v>271</v>
      </c>
      <c r="H154" s="137">
        <v>1</v>
      </c>
      <c r="I154" s="248">
        <v>0</v>
      </c>
      <c r="J154" s="138">
        <f t="shared" si="0"/>
        <v>0</v>
      </c>
      <c r="K154" s="135" t="s">
        <v>671</v>
      </c>
      <c r="L154" s="34"/>
      <c r="M154" s="139" t="s">
        <v>5</v>
      </c>
      <c r="N154" s="140" t="s">
        <v>38</v>
      </c>
      <c r="O154" s="141">
        <v>0.33</v>
      </c>
      <c r="P154" s="141">
        <f t="shared" si="1"/>
        <v>0.33</v>
      </c>
      <c r="Q154" s="141">
        <v>7.2000000000000005E-4</v>
      </c>
      <c r="R154" s="141">
        <f t="shared" si="2"/>
        <v>7.2000000000000005E-4</v>
      </c>
      <c r="S154" s="141">
        <v>0</v>
      </c>
      <c r="T154" s="142">
        <f t="shared" si="3"/>
        <v>0</v>
      </c>
      <c r="AR154" s="21" t="s">
        <v>210</v>
      </c>
      <c r="AT154" s="21" t="s">
        <v>133</v>
      </c>
      <c r="AU154" s="21" t="s">
        <v>77</v>
      </c>
      <c r="AY154" s="21" t="s">
        <v>130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21" t="s">
        <v>75</v>
      </c>
      <c r="BK154" s="143">
        <f t="shared" si="9"/>
        <v>0</v>
      </c>
      <c r="BL154" s="21" t="s">
        <v>210</v>
      </c>
      <c r="BM154" s="21" t="s">
        <v>277</v>
      </c>
    </row>
    <row r="155" spans="2:65" s="1" customFormat="1" ht="25.5" customHeight="1" x14ac:dyDescent="0.3">
      <c r="B155" s="132"/>
      <c r="C155" s="133" t="s">
        <v>278</v>
      </c>
      <c r="D155" s="133" t="s">
        <v>133</v>
      </c>
      <c r="E155" s="134" t="s">
        <v>279</v>
      </c>
      <c r="F155" s="135" t="s">
        <v>667</v>
      </c>
      <c r="G155" s="136" t="s">
        <v>271</v>
      </c>
      <c r="H155" s="137">
        <v>1</v>
      </c>
      <c r="I155" s="248">
        <v>0</v>
      </c>
      <c r="J155" s="138">
        <f t="shared" si="0"/>
        <v>0</v>
      </c>
      <c r="K155" s="135" t="s">
        <v>671</v>
      </c>
      <c r="L155" s="34"/>
      <c r="M155" s="139" t="s">
        <v>5</v>
      </c>
      <c r="N155" s="140" t="s">
        <v>38</v>
      </c>
      <c r="O155" s="141">
        <v>0.33</v>
      </c>
      <c r="P155" s="141">
        <f t="shared" si="1"/>
        <v>0.33</v>
      </c>
      <c r="Q155" s="141">
        <v>5.1999999999999995E-4</v>
      </c>
      <c r="R155" s="141">
        <f t="shared" si="2"/>
        <v>5.1999999999999995E-4</v>
      </c>
      <c r="S155" s="141">
        <v>0</v>
      </c>
      <c r="T155" s="142">
        <f t="shared" si="3"/>
        <v>0</v>
      </c>
      <c r="AR155" s="21" t="s">
        <v>210</v>
      </c>
      <c r="AT155" s="21" t="s">
        <v>133</v>
      </c>
      <c r="AU155" s="21" t="s">
        <v>77</v>
      </c>
      <c r="AY155" s="21" t="s">
        <v>130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21" t="s">
        <v>75</v>
      </c>
      <c r="BK155" s="143">
        <f t="shared" si="9"/>
        <v>0</v>
      </c>
      <c r="BL155" s="21" t="s">
        <v>210</v>
      </c>
      <c r="BM155" s="21" t="s">
        <v>280</v>
      </c>
    </row>
    <row r="156" spans="2:65" s="1" customFormat="1" ht="27" x14ac:dyDescent="0.3">
      <c r="B156" s="132"/>
      <c r="C156" s="133" t="s">
        <v>281</v>
      </c>
      <c r="D156" s="133" t="s">
        <v>133</v>
      </c>
      <c r="E156" s="134" t="s">
        <v>282</v>
      </c>
      <c r="F156" s="135" t="s">
        <v>668</v>
      </c>
      <c r="G156" s="136" t="s">
        <v>271</v>
      </c>
      <c r="H156" s="137">
        <v>1</v>
      </c>
      <c r="I156" s="248">
        <v>0</v>
      </c>
      <c r="J156" s="138">
        <f t="shared" si="0"/>
        <v>0</v>
      </c>
      <c r="K156" s="135" t="s">
        <v>671</v>
      </c>
      <c r="L156" s="34"/>
      <c r="M156" s="139" t="s">
        <v>5</v>
      </c>
      <c r="N156" s="140" t="s">
        <v>38</v>
      </c>
      <c r="O156" s="141">
        <v>0.33</v>
      </c>
      <c r="P156" s="141">
        <f t="shared" si="1"/>
        <v>0.33</v>
      </c>
      <c r="Q156" s="141">
        <v>5.1999999999999995E-4</v>
      </c>
      <c r="R156" s="141">
        <f t="shared" si="2"/>
        <v>5.1999999999999995E-4</v>
      </c>
      <c r="S156" s="141">
        <v>0</v>
      </c>
      <c r="T156" s="142">
        <f t="shared" si="3"/>
        <v>0</v>
      </c>
      <c r="AR156" s="21" t="s">
        <v>210</v>
      </c>
      <c r="AT156" s="21" t="s">
        <v>133</v>
      </c>
      <c r="AU156" s="21" t="s">
        <v>77</v>
      </c>
      <c r="AY156" s="21" t="s">
        <v>130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21" t="s">
        <v>75</v>
      </c>
      <c r="BK156" s="143">
        <f t="shared" si="9"/>
        <v>0</v>
      </c>
      <c r="BL156" s="21" t="s">
        <v>210</v>
      </c>
      <c r="BM156" s="21" t="s">
        <v>283</v>
      </c>
    </row>
    <row r="157" spans="2:65" s="1" customFormat="1" ht="37.5" customHeight="1" x14ac:dyDescent="0.3">
      <c r="B157" s="132"/>
      <c r="C157" s="133" t="s">
        <v>250</v>
      </c>
      <c r="D157" s="133" t="s">
        <v>133</v>
      </c>
      <c r="E157" s="134" t="s">
        <v>675</v>
      </c>
      <c r="F157" s="135" t="s">
        <v>674</v>
      </c>
      <c r="G157" s="136" t="s">
        <v>271</v>
      </c>
      <c r="H157" s="137">
        <v>1</v>
      </c>
      <c r="I157" s="248">
        <v>0</v>
      </c>
      <c r="J157" s="138">
        <f t="shared" si="0"/>
        <v>0</v>
      </c>
      <c r="K157" s="135"/>
      <c r="L157" s="34"/>
      <c r="M157" s="139" t="s">
        <v>5</v>
      </c>
      <c r="N157" s="140" t="s">
        <v>38</v>
      </c>
      <c r="O157" s="141">
        <v>0.2</v>
      </c>
      <c r="P157" s="141">
        <f t="shared" si="1"/>
        <v>0.2</v>
      </c>
      <c r="Q157" s="141">
        <v>1.5399999999999999E-3</v>
      </c>
      <c r="R157" s="141">
        <f t="shared" si="2"/>
        <v>1.5399999999999999E-3</v>
      </c>
      <c r="S157" s="141">
        <v>0</v>
      </c>
      <c r="T157" s="142">
        <f t="shared" si="3"/>
        <v>0</v>
      </c>
      <c r="AR157" s="21" t="s">
        <v>210</v>
      </c>
      <c r="AT157" s="21" t="s">
        <v>133</v>
      </c>
      <c r="AU157" s="21" t="s">
        <v>77</v>
      </c>
      <c r="AY157" s="21" t="s">
        <v>130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21" t="s">
        <v>75</v>
      </c>
      <c r="BK157" s="143">
        <f t="shared" si="9"/>
        <v>0</v>
      </c>
      <c r="BL157" s="21" t="s">
        <v>210</v>
      </c>
      <c r="BM157" s="21" t="s">
        <v>284</v>
      </c>
    </row>
    <row r="158" spans="2:65" s="1" customFormat="1" ht="38.25" customHeight="1" x14ac:dyDescent="0.3">
      <c r="B158" s="132"/>
      <c r="C158" s="133" t="s">
        <v>285</v>
      </c>
      <c r="D158" s="133" t="s">
        <v>133</v>
      </c>
      <c r="E158" s="134" t="s">
        <v>286</v>
      </c>
      <c r="F158" s="135" t="s">
        <v>287</v>
      </c>
      <c r="G158" s="136" t="s">
        <v>265</v>
      </c>
      <c r="H158" s="248">
        <v>0</v>
      </c>
      <c r="I158" s="248">
        <v>0</v>
      </c>
      <c r="J158" s="138">
        <f t="shared" si="0"/>
        <v>0</v>
      </c>
      <c r="K158" s="135" t="s">
        <v>671</v>
      </c>
      <c r="L158" s="34"/>
      <c r="M158" s="139" t="s">
        <v>5</v>
      </c>
      <c r="N158" s="140" t="s">
        <v>38</v>
      </c>
      <c r="O158" s="141">
        <v>0</v>
      </c>
      <c r="P158" s="141">
        <f t="shared" si="1"/>
        <v>0</v>
      </c>
      <c r="Q158" s="141">
        <v>0</v>
      </c>
      <c r="R158" s="141">
        <f t="shared" si="2"/>
        <v>0</v>
      </c>
      <c r="S158" s="141">
        <v>0</v>
      </c>
      <c r="T158" s="142">
        <f t="shared" si="3"/>
        <v>0</v>
      </c>
      <c r="AR158" s="21" t="s">
        <v>210</v>
      </c>
      <c r="AT158" s="21" t="s">
        <v>133</v>
      </c>
      <c r="AU158" s="21" t="s">
        <v>77</v>
      </c>
      <c r="AY158" s="21" t="s">
        <v>130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21" t="s">
        <v>75</v>
      </c>
      <c r="BK158" s="143">
        <f t="shared" si="9"/>
        <v>0</v>
      </c>
      <c r="BL158" s="21" t="s">
        <v>210</v>
      </c>
      <c r="BM158" s="21" t="s">
        <v>288</v>
      </c>
    </row>
    <row r="159" spans="2:65" s="10" customFormat="1" ht="29.85" customHeight="1" x14ac:dyDescent="0.3">
      <c r="B159" s="121"/>
      <c r="D159" s="122" t="s">
        <v>66</v>
      </c>
      <c r="E159" s="130" t="s">
        <v>289</v>
      </c>
      <c r="F159" s="130" t="s">
        <v>290</v>
      </c>
      <c r="J159" s="131">
        <f>BK159</f>
        <v>0</v>
      </c>
      <c r="L159" s="121"/>
      <c r="M159" s="125"/>
      <c r="P159" s="126">
        <f>SUM(P160:P163)</f>
        <v>13.566000000000001</v>
      </c>
      <c r="R159" s="126">
        <f>SUM(R160:R163)</f>
        <v>0.44189250000000002</v>
      </c>
      <c r="T159" s="127">
        <f>SUM(T160:T163)</f>
        <v>0</v>
      </c>
      <c r="AR159" s="122" t="s">
        <v>77</v>
      </c>
      <c r="AT159" s="128" t="s">
        <v>66</v>
      </c>
      <c r="AU159" s="128" t="s">
        <v>75</v>
      </c>
      <c r="AY159" s="122" t="s">
        <v>130</v>
      </c>
      <c r="BK159" s="129">
        <f>SUM(BK160:BK163)</f>
        <v>0</v>
      </c>
    </row>
    <row r="160" spans="2:65" s="1" customFormat="1" ht="38.25" customHeight="1" x14ac:dyDescent="0.3">
      <c r="B160" s="132"/>
      <c r="C160" s="133" t="s">
        <v>291</v>
      </c>
      <c r="D160" s="133" t="s">
        <v>133</v>
      </c>
      <c r="E160" s="134" t="s">
        <v>292</v>
      </c>
      <c r="F160" s="135" t="s">
        <v>293</v>
      </c>
      <c r="G160" s="136" t="s">
        <v>143</v>
      </c>
      <c r="H160" s="137">
        <v>9.9749999999999996</v>
      </c>
      <c r="I160" s="248">
        <v>0</v>
      </c>
      <c r="J160" s="138">
        <f>ROUND(I160*H160,2)</f>
        <v>0</v>
      </c>
      <c r="K160" s="135" t="s">
        <v>671</v>
      </c>
      <c r="L160" s="34"/>
      <c r="M160" s="139" t="s">
        <v>5</v>
      </c>
      <c r="N160" s="140" t="s">
        <v>38</v>
      </c>
      <c r="O160" s="141">
        <v>1.296</v>
      </c>
      <c r="P160" s="141">
        <f>O160*H160</f>
        <v>12.9276</v>
      </c>
      <c r="Q160" s="141">
        <v>4.41E-2</v>
      </c>
      <c r="R160" s="141">
        <f>Q160*H160</f>
        <v>0.4398975</v>
      </c>
      <c r="S160" s="141">
        <v>0</v>
      </c>
      <c r="T160" s="142">
        <f>S160*H160</f>
        <v>0</v>
      </c>
      <c r="AR160" s="21" t="s">
        <v>210</v>
      </c>
      <c r="AT160" s="21" t="s">
        <v>133</v>
      </c>
      <c r="AU160" s="21" t="s">
        <v>77</v>
      </c>
      <c r="AY160" s="21" t="s">
        <v>130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21" t="s">
        <v>75</v>
      </c>
      <c r="BK160" s="143">
        <f>ROUND(I160*H160,2)</f>
        <v>0</v>
      </c>
      <c r="BL160" s="21" t="s">
        <v>210</v>
      </c>
      <c r="BM160" s="21" t="s">
        <v>294</v>
      </c>
    </row>
    <row r="161" spans="2:65" s="11" customFormat="1" x14ac:dyDescent="0.3">
      <c r="B161" s="144"/>
      <c r="D161" s="145" t="s">
        <v>139</v>
      </c>
      <c r="E161" s="146" t="s">
        <v>5</v>
      </c>
      <c r="F161" s="147" t="s">
        <v>295</v>
      </c>
      <c r="H161" s="148">
        <v>9.9749999999999996</v>
      </c>
      <c r="L161" s="144"/>
      <c r="M161" s="149"/>
      <c r="T161" s="150"/>
      <c r="AT161" s="146" t="s">
        <v>139</v>
      </c>
      <c r="AU161" s="146" t="s">
        <v>77</v>
      </c>
      <c r="AV161" s="11" t="s">
        <v>77</v>
      </c>
      <c r="AW161" s="11" t="s">
        <v>31</v>
      </c>
      <c r="AX161" s="11" t="s">
        <v>75</v>
      </c>
      <c r="AY161" s="146" t="s">
        <v>130</v>
      </c>
    </row>
    <row r="162" spans="2:65" s="1" customFormat="1" ht="25.5" customHeight="1" x14ac:dyDescent="0.3">
      <c r="B162" s="132"/>
      <c r="C162" s="133" t="s">
        <v>296</v>
      </c>
      <c r="D162" s="133" t="s">
        <v>133</v>
      </c>
      <c r="E162" s="134" t="s">
        <v>297</v>
      </c>
      <c r="F162" s="135" t="s">
        <v>298</v>
      </c>
      <c r="G162" s="136" t="s">
        <v>143</v>
      </c>
      <c r="H162" s="137">
        <v>9.9749999999999996</v>
      </c>
      <c r="I162" s="248">
        <v>0</v>
      </c>
      <c r="J162" s="138">
        <f>ROUND(I162*H162,2)</f>
        <v>0</v>
      </c>
      <c r="K162" s="135" t="s">
        <v>671</v>
      </c>
      <c r="L162" s="34"/>
      <c r="M162" s="139" t="s">
        <v>5</v>
      </c>
      <c r="N162" s="140" t="s">
        <v>38</v>
      </c>
      <c r="O162" s="141">
        <v>6.4000000000000001E-2</v>
      </c>
      <c r="P162" s="141">
        <f>O162*H162</f>
        <v>0.63839999999999997</v>
      </c>
      <c r="Q162" s="141">
        <v>2.0000000000000001E-4</v>
      </c>
      <c r="R162" s="141">
        <f>Q162*H162</f>
        <v>1.9949999999999998E-3</v>
      </c>
      <c r="S162" s="141">
        <v>0</v>
      </c>
      <c r="T162" s="142">
        <f>S162*H162</f>
        <v>0</v>
      </c>
      <c r="AR162" s="21" t="s">
        <v>210</v>
      </c>
      <c r="AT162" s="21" t="s">
        <v>133</v>
      </c>
      <c r="AU162" s="21" t="s">
        <v>77</v>
      </c>
      <c r="AY162" s="21" t="s">
        <v>130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21" t="s">
        <v>75</v>
      </c>
      <c r="BK162" s="143">
        <f>ROUND(I162*H162,2)</f>
        <v>0</v>
      </c>
      <c r="BL162" s="21" t="s">
        <v>210</v>
      </c>
      <c r="BM162" s="21" t="s">
        <v>299</v>
      </c>
    </row>
    <row r="163" spans="2:65" s="1" customFormat="1" ht="38.25" customHeight="1" x14ac:dyDescent="0.3">
      <c r="B163" s="132"/>
      <c r="C163" s="133" t="s">
        <v>300</v>
      </c>
      <c r="D163" s="133" t="s">
        <v>133</v>
      </c>
      <c r="E163" s="134" t="s">
        <v>301</v>
      </c>
      <c r="F163" s="135" t="s">
        <v>302</v>
      </c>
      <c r="G163" s="136" t="s">
        <v>265</v>
      </c>
      <c r="H163" s="248">
        <v>0</v>
      </c>
      <c r="I163" s="248">
        <v>0</v>
      </c>
      <c r="J163" s="138">
        <f>ROUND(I163*H163,2)</f>
        <v>0</v>
      </c>
      <c r="K163" s="135" t="s">
        <v>671</v>
      </c>
      <c r="L163" s="34"/>
      <c r="M163" s="139" t="s">
        <v>5</v>
      </c>
      <c r="N163" s="140" t="s">
        <v>38</v>
      </c>
      <c r="O163" s="141">
        <v>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21" t="s">
        <v>210</v>
      </c>
      <c r="AT163" s="21" t="s">
        <v>133</v>
      </c>
      <c r="AU163" s="21" t="s">
        <v>77</v>
      </c>
      <c r="AY163" s="21" t="s">
        <v>130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21" t="s">
        <v>75</v>
      </c>
      <c r="BK163" s="143">
        <f>ROUND(I163*H163,2)</f>
        <v>0</v>
      </c>
      <c r="BL163" s="21" t="s">
        <v>210</v>
      </c>
      <c r="BM163" s="21" t="s">
        <v>303</v>
      </c>
    </row>
    <row r="164" spans="2:65" s="10" customFormat="1" ht="29.85" customHeight="1" x14ac:dyDescent="0.3">
      <c r="B164" s="121"/>
      <c r="D164" s="122" t="s">
        <v>66</v>
      </c>
      <c r="E164" s="130" t="s">
        <v>304</v>
      </c>
      <c r="F164" s="130" t="s">
        <v>305</v>
      </c>
      <c r="J164" s="131">
        <f>BK164</f>
        <v>0</v>
      </c>
      <c r="L164" s="121"/>
      <c r="M164" s="125"/>
      <c r="P164" s="126">
        <f>SUM(P165:P170)</f>
        <v>1.915</v>
      </c>
      <c r="R164" s="126">
        <f>SUM(R165:R170)</f>
        <v>3.2000000000000001E-2</v>
      </c>
      <c r="T164" s="127">
        <f>SUM(T165:T170)</f>
        <v>0</v>
      </c>
      <c r="AR164" s="122" t="s">
        <v>77</v>
      </c>
      <c r="AT164" s="128" t="s">
        <v>66</v>
      </c>
      <c r="AU164" s="128" t="s">
        <v>75</v>
      </c>
      <c r="AY164" s="122" t="s">
        <v>130</v>
      </c>
      <c r="BK164" s="129">
        <f>SUM(BK165:BK170)</f>
        <v>0</v>
      </c>
    </row>
    <row r="165" spans="2:65" s="1" customFormat="1" ht="25.5" customHeight="1" x14ac:dyDescent="0.3">
      <c r="B165" s="132"/>
      <c r="C165" s="133" t="s">
        <v>306</v>
      </c>
      <c r="D165" s="133" t="s">
        <v>133</v>
      </c>
      <c r="E165" s="134" t="s">
        <v>307</v>
      </c>
      <c r="F165" s="135" t="s">
        <v>308</v>
      </c>
      <c r="G165" s="136" t="s">
        <v>309</v>
      </c>
      <c r="H165" s="137">
        <v>2.2999999999999998</v>
      </c>
      <c r="I165" s="248">
        <v>0</v>
      </c>
      <c r="J165" s="138">
        <f>ROUND(I165*H165,2)</f>
        <v>0</v>
      </c>
      <c r="K165" s="135" t="s">
        <v>5</v>
      </c>
      <c r="L165" s="34"/>
      <c r="M165" s="139" t="s">
        <v>5</v>
      </c>
      <c r="N165" s="140" t="s">
        <v>38</v>
      </c>
      <c r="O165" s="141">
        <v>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21" t="s">
        <v>210</v>
      </c>
      <c r="AT165" s="21" t="s">
        <v>133</v>
      </c>
      <c r="AU165" s="21" t="s">
        <v>77</v>
      </c>
      <c r="AY165" s="21" t="s">
        <v>130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21" t="s">
        <v>75</v>
      </c>
      <c r="BK165" s="143">
        <f>ROUND(I165*H165,2)</f>
        <v>0</v>
      </c>
      <c r="BL165" s="21" t="s">
        <v>210</v>
      </c>
      <c r="BM165" s="21" t="s">
        <v>310</v>
      </c>
    </row>
    <row r="166" spans="2:65" s="11" customFormat="1" x14ac:dyDescent="0.3">
      <c r="B166" s="144"/>
      <c r="D166" s="145" t="s">
        <v>139</v>
      </c>
      <c r="E166" s="146" t="s">
        <v>5</v>
      </c>
      <c r="F166" s="147" t="s">
        <v>311</v>
      </c>
      <c r="H166" s="148">
        <v>2.2999999999999998</v>
      </c>
      <c r="L166" s="144"/>
      <c r="M166" s="149"/>
      <c r="T166" s="150"/>
      <c r="AT166" s="146" t="s">
        <v>139</v>
      </c>
      <c r="AU166" s="146" t="s">
        <v>77</v>
      </c>
      <c r="AV166" s="11" t="s">
        <v>77</v>
      </c>
      <c r="AW166" s="11" t="s">
        <v>31</v>
      </c>
      <c r="AX166" s="11" t="s">
        <v>75</v>
      </c>
      <c r="AY166" s="146" t="s">
        <v>130</v>
      </c>
    </row>
    <row r="167" spans="2:65" s="1" customFormat="1" ht="25.5" customHeight="1" x14ac:dyDescent="0.3">
      <c r="B167" s="132"/>
      <c r="C167" s="133" t="s">
        <v>312</v>
      </c>
      <c r="D167" s="133" t="s">
        <v>133</v>
      </c>
      <c r="E167" s="134" t="s">
        <v>313</v>
      </c>
      <c r="F167" s="135" t="s">
        <v>314</v>
      </c>
      <c r="G167" s="136" t="s">
        <v>166</v>
      </c>
      <c r="H167" s="137">
        <v>1</v>
      </c>
      <c r="I167" s="248">
        <v>0</v>
      </c>
      <c r="J167" s="138">
        <f>ROUND(I167*H167,2)</f>
        <v>0</v>
      </c>
      <c r="K167" s="135" t="s">
        <v>671</v>
      </c>
      <c r="L167" s="34"/>
      <c r="M167" s="139" t="s">
        <v>5</v>
      </c>
      <c r="N167" s="140" t="s">
        <v>38</v>
      </c>
      <c r="O167" s="141">
        <v>1.915</v>
      </c>
      <c r="P167" s="141">
        <f>O167*H167</f>
        <v>1.915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21" t="s">
        <v>210</v>
      </c>
      <c r="AT167" s="21" t="s">
        <v>133</v>
      </c>
      <c r="AU167" s="21" t="s">
        <v>77</v>
      </c>
      <c r="AY167" s="21" t="s">
        <v>130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21" t="s">
        <v>75</v>
      </c>
      <c r="BK167" s="143">
        <f>ROUND(I167*H167,2)</f>
        <v>0</v>
      </c>
      <c r="BL167" s="21" t="s">
        <v>210</v>
      </c>
      <c r="BM167" s="21" t="s">
        <v>315</v>
      </c>
    </row>
    <row r="168" spans="2:65" s="1" customFormat="1" ht="28.5" customHeight="1" x14ac:dyDescent="0.3">
      <c r="B168" s="132"/>
      <c r="C168" s="151" t="s">
        <v>316</v>
      </c>
      <c r="D168" s="151" t="s">
        <v>169</v>
      </c>
      <c r="E168" s="152" t="s">
        <v>317</v>
      </c>
      <c r="F168" s="153" t="s">
        <v>677</v>
      </c>
      <c r="G168" s="154" t="s">
        <v>166</v>
      </c>
      <c r="H168" s="155">
        <v>1</v>
      </c>
      <c r="I168" s="249">
        <v>0</v>
      </c>
      <c r="J168" s="156">
        <f>ROUND(I168*H168,2)</f>
        <v>0</v>
      </c>
      <c r="K168" s="153"/>
      <c r="L168" s="157"/>
      <c r="M168" s="158" t="s">
        <v>5</v>
      </c>
      <c r="N168" s="159" t="s">
        <v>38</v>
      </c>
      <c r="O168" s="141">
        <v>0</v>
      </c>
      <c r="P168" s="141">
        <f>O168*H168</f>
        <v>0</v>
      </c>
      <c r="Q168" s="141">
        <v>3.2000000000000001E-2</v>
      </c>
      <c r="R168" s="141">
        <f>Q168*H168</f>
        <v>3.2000000000000001E-2</v>
      </c>
      <c r="S168" s="141">
        <v>0</v>
      </c>
      <c r="T168" s="142">
        <f>S168*H168</f>
        <v>0</v>
      </c>
      <c r="AR168" s="21" t="s">
        <v>250</v>
      </c>
      <c r="AT168" s="21" t="s">
        <v>169</v>
      </c>
      <c r="AU168" s="21" t="s">
        <v>77</v>
      </c>
      <c r="AY168" s="21" t="s">
        <v>130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21" t="s">
        <v>75</v>
      </c>
      <c r="BK168" s="143">
        <f>ROUND(I168*H168,2)</f>
        <v>0</v>
      </c>
      <c r="BL168" s="21" t="s">
        <v>210</v>
      </c>
      <c r="BM168" s="21" t="s">
        <v>318</v>
      </c>
    </row>
    <row r="169" spans="2:65" s="11" customFormat="1" x14ac:dyDescent="0.3">
      <c r="B169" s="144"/>
      <c r="D169" s="145" t="s">
        <v>139</v>
      </c>
      <c r="E169" s="146" t="s">
        <v>5</v>
      </c>
      <c r="F169" s="147" t="s">
        <v>678</v>
      </c>
      <c r="H169" s="148">
        <v>1</v>
      </c>
      <c r="L169" s="144"/>
      <c r="M169" s="149"/>
      <c r="T169" s="150"/>
      <c r="AT169" s="146" t="s">
        <v>139</v>
      </c>
      <c r="AU169" s="146" t="s">
        <v>77</v>
      </c>
      <c r="AV169" s="11" t="s">
        <v>77</v>
      </c>
      <c r="AW169" s="11" t="s">
        <v>31</v>
      </c>
      <c r="AX169" s="11" t="s">
        <v>75</v>
      </c>
      <c r="AY169" s="146" t="s">
        <v>130</v>
      </c>
    </row>
    <row r="170" spans="2:65" s="1" customFormat="1" ht="38.25" customHeight="1" x14ac:dyDescent="0.3">
      <c r="B170" s="132"/>
      <c r="C170" s="133" t="s">
        <v>319</v>
      </c>
      <c r="D170" s="133" t="s">
        <v>133</v>
      </c>
      <c r="E170" s="134" t="s">
        <v>320</v>
      </c>
      <c r="F170" s="135" t="s">
        <v>321</v>
      </c>
      <c r="G170" s="136" t="s">
        <v>265</v>
      </c>
      <c r="H170" s="248">
        <v>0</v>
      </c>
      <c r="I170" s="248">
        <v>0</v>
      </c>
      <c r="J170" s="138">
        <f>ROUND(I170*H170,2)</f>
        <v>0</v>
      </c>
      <c r="K170" s="135" t="s">
        <v>671</v>
      </c>
      <c r="L170" s="34"/>
      <c r="M170" s="139" t="s">
        <v>5</v>
      </c>
      <c r="N170" s="140" t="s">
        <v>38</v>
      </c>
      <c r="O170" s="141">
        <v>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21" t="s">
        <v>210</v>
      </c>
      <c r="AT170" s="21" t="s">
        <v>133</v>
      </c>
      <c r="AU170" s="21" t="s">
        <v>77</v>
      </c>
      <c r="AY170" s="21" t="s">
        <v>130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21" t="s">
        <v>75</v>
      </c>
      <c r="BK170" s="143">
        <f>ROUND(I170*H170,2)</f>
        <v>0</v>
      </c>
      <c r="BL170" s="21" t="s">
        <v>210</v>
      </c>
      <c r="BM170" s="21" t="s">
        <v>322</v>
      </c>
    </row>
    <row r="171" spans="2:65" s="10" customFormat="1" ht="29.85" customHeight="1" x14ac:dyDescent="0.3">
      <c r="B171" s="121"/>
      <c r="D171" s="122" t="s">
        <v>66</v>
      </c>
      <c r="E171" s="130" t="s">
        <v>323</v>
      </c>
      <c r="F171" s="130" t="s">
        <v>324</v>
      </c>
      <c r="J171" s="131">
        <f>BK171</f>
        <v>0</v>
      </c>
      <c r="L171" s="121"/>
      <c r="M171" s="125"/>
      <c r="P171" s="126">
        <f>SUM(P172:P175)</f>
        <v>96.305000000000007</v>
      </c>
      <c r="R171" s="126">
        <f>SUM(R172:R175)</f>
        <v>3.4000000000000002E-3</v>
      </c>
      <c r="T171" s="127">
        <f>SUM(T172:T175)</f>
        <v>0.34</v>
      </c>
      <c r="AR171" s="122" t="s">
        <v>77</v>
      </c>
      <c r="AT171" s="128" t="s">
        <v>66</v>
      </c>
      <c r="AU171" s="128" t="s">
        <v>75</v>
      </c>
      <c r="AY171" s="122" t="s">
        <v>130</v>
      </c>
      <c r="BK171" s="129">
        <f>SUM(BK172:BK175)</f>
        <v>0</v>
      </c>
    </row>
    <row r="172" spans="2:65" s="1" customFormat="1" ht="16.5" customHeight="1" x14ac:dyDescent="0.3">
      <c r="B172" s="132"/>
      <c r="C172" s="133" t="s">
        <v>325</v>
      </c>
      <c r="D172" s="133" t="s">
        <v>133</v>
      </c>
      <c r="E172" s="134" t="s">
        <v>326</v>
      </c>
      <c r="F172" s="135" t="s">
        <v>327</v>
      </c>
      <c r="G172" s="136" t="s">
        <v>143</v>
      </c>
      <c r="H172" s="137">
        <v>85</v>
      </c>
      <c r="I172" s="248">
        <v>0</v>
      </c>
      <c r="J172" s="138">
        <f>ROUND(I172*H172,2)</f>
        <v>0</v>
      </c>
      <c r="K172" s="135" t="s">
        <v>671</v>
      </c>
      <c r="L172" s="34"/>
      <c r="M172" s="139" t="s">
        <v>5</v>
      </c>
      <c r="N172" s="140" t="s">
        <v>38</v>
      </c>
      <c r="O172" s="141">
        <v>0.41</v>
      </c>
      <c r="P172" s="141">
        <f>O172*H172</f>
        <v>34.85</v>
      </c>
      <c r="Q172" s="141">
        <v>0</v>
      </c>
      <c r="R172" s="141">
        <f>Q172*H172</f>
        <v>0</v>
      </c>
      <c r="S172" s="141">
        <v>4.0000000000000001E-3</v>
      </c>
      <c r="T172" s="142">
        <f>S172*H172</f>
        <v>0.34</v>
      </c>
      <c r="AR172" s="21" t="s">
        <v>210</v>
      </c>
      <c r="AT172" s="21" t="s">
        <v>133</v>
      </c>
      <c r="AU172" s="21" t="s">
        <v>77</v>
      </c>
      <c r="AY172" s="21" t="s">
        <v>130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21" t="s">
        <v>75</v>
      </c>
      <c r="BK172" s="143">
        <f>ROUND(I172*H172,2)</f>
        <v>0</v>
      </c>
      <c r="BL172" s="21" t="s">
        <v>210</v>
      </c>
      <c r="BM172" s="21" t="s">
        <v>328</v>
      </c>
    </row>
    <row r="173" spans="2:65" s="11" customFormat="1" x14ac:dyDescent="0.3">
      <c r="B173" s="144"/>
      <c r="D173" s="145" t="s">
        <v>139</v>
      </c>
      <c r="E173" s="146" t="s">
        <v>5</v>
      </c>
      <c r="F173" s="147" t="s">
        <v>329</v>
      </c>
      <c r="H173" s="148">
        <v>85</v>
      </c>
      <c r="L173" s="144"/>
      <c r="M173" s="149"/>
      <c r="T173" s="150"/>
      <c r="AT173" s="146" t="s">
        <v>139</v>
      </c>
      <c r="AU173" s="146" t="s">
        <v>77</v>
      </c>
      <c r="AV173" s="11" t="s">
        <v>77</v>
      </c>
      <c r="AW173" s="11" t="s">
        <v>31</v>
      </c>
      <c r="AX173" s="11" t="s">
        <v>75</v>
      </c>
      <c r="AY173" s="146" t="s">
        <v>130</v>
      </c>
    </row>
    <row r="174" spans="2:65" s="1" customFormat="1" ht="16.5" customHeight="1" x14ac:dyDescent="0.3">
      <c r="B174" s="132"/>
      <c r="C174" s="133" t="s">
        <v>330</v>
      </c>
      <c r="D174" s="133" t="s">
        <v>133</v>
      </c>
      <c r="E174" s="134" t="s">
        <v>331</v>
      </c>
      <c r="F174" s="135" t="s">
        <v>332</v>
      </c>
      <c r="G174" s="136" t="s">
        <v>143</v>
      </c>
      <c r="H174" s="137">
        <v>85</v>
      </c>
      <c r="I174" s="248">
        <v>0</v>
      </c>
      <c r="J174" s="138">
        <f>ROUND(I174*H174,2)</f>
        <v>0</v>
      </c>
      <c r="K174" s="135" t="s">
        <v>671</v>
      </c>
      <c r="L174" s="34"/>
      <c r="M174" s="139" t="s">
        <v>5</v>
      </c>
      <c r="N174" s="140" t="s">
        <v>38</v>
      </c>
      <c r="O174" s="141">
        <v>0.72299999999999998</v>
      </c>
      <c r="P174" s="141">
        <f>O174*H174</f>
        <v>61.454999999999998</v>
      </c>
      <c r="Q174" s="141">
        <v>4.0000000000000003E-5</v>
      </c>
      <c r="R174" s="141">
        <f>Q174*H174</f>
        <v>3.4000000000000002E-3</v>
      </c>
      <c r="S174" s="141">
        <v>0</v>
      </c>
      <c r="T174" s="142">
        <f>S174*H174</f>
        <v>0</v>
      </c>
      <c r="AR174" s="21" t="s">
        <v>210</v>
      </c>
      <c r="AT174" s="21" t="s">
        <v>133</v>
      </c>
      <c r="AU174" s="21" t="s">
        <v>77</v>
      </c>
      <c r="AY174" s="21" t="s">
        <v>130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21" t="s">
        <v>75</v>
      </c>
      <c r="BK174" s="143">
        <f>ROUND(I174*H174,2)</f>
        <v>0</v>
      </c>
      <c r="BL174" s="21" t="s">
        <v>210</v>
      </c>
      <c r="BM174" s="21" t="s">
        <v>333</v>
      </c>
    </row>
    <row r="175" spans="2:65" s="1" customFormat="1" ht="38.25" customHeight="1" x14ac:dyDescent="0.3">
      <c r="B175" s="132"/>
      <c r="C175" s="133" t="s">
        <v>334</v>
      </c>
      <c r="D175" s="133" t="s">
        <v>133</v>
      </c>
      <c r="E175" s="134" t="s">
        <v>335</v>
      </c>
      <c r="F175" s="135" t="s">
        <v>336</v>
      </c>
      <c r="G175" s="136" t="s">
        <v>265</v>
      </c>
      <c r="H175" s="248">
        <v>0</v>
      </c>
      <c r="I175" s="248">
        <v>0</v>
      </c>
      <c r="J175" s="138">
        <f>ROUND(I175*H175,2)</f>
        <v>0</v>
      </c>
      <c r="K175" s="135" t="s">
        <v>671</v>
      </c>
      <c r="L175" s="34"/>
      <c r="M175" s="139" t="s">
        <v>5</v>
      </c>
      <c r="N175" s="140" t="s">
        <v>38</v>
      </c>
      <c r="O175" s="141">
        <v>0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21" t="s">
        <v>210</v>
      </c>
      <c r="AT175" s="21" t="s">
        <v>133</v>
      </c>
      <c r="AU175" s="21" t="s">
        <v>77</v>
      </c>
      <c r="AY175" s="21" t="s">
        <v>130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21" t="s">
        <v>75</v>
      </c>
      <c r="BK175" s="143">
        <f>ROUND(I175*H175,2)</f>
        <v>0</v>
      </c>
      <c r="BL175" s="21" t="s">
        <v>210</v>
      </c>
      <c r="BM175" s="21" t="s">
        <v>337</v>
      </c>
    </row>
    <row r="176" spans="2:65" s="10" customFormat="1" ht="29.85" customHeight="1" x14ac:dyDescent="0.3">
      <c r="B176" s="121"/>
      <c r="D176" s="122" t="s">
        <v>66</v>
      </c>
      <c r="E176" s="130" t="s">
        <v>338</v>
      </c>
      <c r="F176" s="130" t="s">
        <v>339</v>
      </c>
      <c r="J176" s="131">
        <f>BK176</f>
        <v>0</v>
      </c>
      <c r="L176" s="121"/>
      <c r="M176" s="125"/>
      <c r="P176" s="126">
        <f>SUM(P177:P186)</f>
        <v>40.982537000000001</v>
      </c>
      <c r="R176" s="126">
        <f>SUM(R177:R186)</f>
        <v>0.44358455000000008</v>
      </c>
      <c r="T176" s="127">
        <f>SUM(T177:T186)</f>
        <v>0.13677</v>
      </c>
      <c r="AR176" s="122" t="s">
        <v>77</v>
      </c>
      <c r="AT176" s="128" t="s">
        <v>66</v>
      </c>
      <c r="AU176" s="128" t="s">
        <v>75</v>
      </c>
      <c r="AY176" s="122" t="s">
        <v>130</v>
      </c>
      <c r="BK176" s="129">
        <f>SUM(BK177:BK186)</f>
        <v>0</v>
      </c>
    </row>
    <row r="177" spans="2:65" s="1" customFormat="1" ht="16.5" customHeight="1" x14ac:dyDescent="0.3">
      <c r="B177" s="132"/>
      <c r="C177" s="133" t="s">
        <v>340</v>
      </c>
      <c r="D177" s="133" t="s">
        <v>133</v>
      </c>
      <c r="E177" s="134" t="s">
        <v>341</v>
      </c>
      <c r="F177" s="135" t="s">
        <v>342</v>
      </c>
      <c r="G177" s="136" t="s">
        <v>143</v>
      </c>
      <c r="H177" s="137">
        <v>45.59</v>
      </c>
      <c r="I177" s="248">
        <v>0</v>
      </c>
      <c r="J177" s="138">
        <f>ROUND(I177*H177,2)</f>
        <v>0</v>
      </c>
      <c r="K177" s="135" t="s">
        <v>671</v>
      </c>
      <c r="L177" s="34"/>
      <c r="M177" s="139" t="s">
        <v>5</v>
      </c>
      <c r="N177" s="140" t="s">
        <v>38</v>
      </c>
      <c r="O177" s="141">
        <v>3.5000000000000003E-2</v>
      </c>
      <c r="P177" s="141">
        <f>O177*H177</f>
        <v>1.5956500000000002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21" t="s">
        <v>210</v>
      </c>
      <c r="AT177" s="21" t="s">
        <v>133</v>
      </c>
      <c r="AU177" s="21" t="s">
        <v>77</v>
      </c>
      <c r="AY177" s="21" t="s">
        <v>130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21" t="s">
        <v>75</v>
      </c>
      <c r="BK177" s="143">
        <f>ROUND(I177*H177,2)</f>
        <v>0</v>
      </c>
      <c r="BL177" s="21" t="s">
        <v>210</v>
      </c>
      <c r="BM177" s="21" t="s">
        <v>343</v>
      </c>
    </row>
    <row r="178" spans="2:65" s="11" customFormat="1" x14ac:dyDescent="0.3">
      <c r="B178" s="144"/>
      <c r="D178" s="145" t="s">
        <v>139</v>
      </c>
      <c r="E178" s="146" t="s">
        <v>5</v>
      </c>
      <c r="F178" s="147" t="s">
        <v>344</v>
      </c>
      <c r="H178" s="148">
        <v>45.59</v>
      </c>
      <c r="L178" s="144"/>
      <c r="M178" s="149"/>
      <c r="T178" s="150"/>
      <c r="AT178" s="146" t="s">
        <v>139</v>
      </c>
      <c r="AU178" s="146" t="s">
        <v>77</v>
      </c>
      <c r="AV178" s="11" t="s">
        <v>77</v>
      </c>
      <c r="AW178" s="11" t="s">
        <v>31</v>
      </c>
      <c r="AX178" s="11" t="s">
        <v>75</v>
      </c>
      <c r="AY178" s="146" t="s">
        <v>130</v>
      </c>
    </row>
    <row r="179" spans="2:65" s="1" customFormat="1" ht="16.5" customHeight="1" x14ac:dyDescent="0.3">
      <c r="B179" s="132"/>
      <c r="C179" s="133" t="s">
        <v>345</v>
      </c>
      <c r="D179" s="133" t="s">
        <v>133</v>
      </c>
      <c r="E179" s="134" t="s">
        <v>346</v>
      </c>
      <c r="F179" s="135" t="s">
        <v>347</v>
      </c>
      <c r="G179" s="136" t="s">
        <v>143</v>
      </c>
      <c r="H179" s="137">
        <v>49.841000000000001</v>
      </c>
      <c r="I179" s="248">
        <v>0</v>
      </c>
      <c r="J179" s="138">
        <f>ROUND(I179*H179,2)</f>
        <v>0</v>
      </c>
      <c r="K179" s="135" t="s">
        <v>671</v>
      </c>
      <c r="L179" s="34"/>
      <c r="M179" s="139" t="s">
        <v>5</v>
      </c>
      <c r="N179" s="140" t="s">
        <v>38</v>
      </c>
      <c r="O179" s="141">
        <v>5.8000000000000003E-2</v>
      </c>
      <c r="P179" s="141">
        <f>O179*H179</f>
        <v>2.8907780000000001</v>
      </c>
      <c r="Q179" s="141">
        <v>2.0000000000000001E-4</v>
      </c>
      <c r="R179" s="141">
        <f>Q179*H179</f>
        <v>9.9682E-3</v>
      </c>
      <c r="S179" s="141">
        <v>0</v>
      </c>
      <c r="T179" s="142">
        <f>S179*H179</f>
        <v>0</v>
      </c>
      <c r="AR179" s="21" t="s">
        <v>210</v>
      </c>
      <c r="AT179" s="21" t="s">
        <v>133</v>
      </c>
      <c r="AU179" s="21" t="s">
        <v>77</v>
      </c>
      <c r="AY179" s="21" t="s">
        <v>130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21" t="s">
        <v>75</v>
      </c>
      <c r="BK179" s="143">
        <f>ROUND(I179*H179,2)</f>
        <v>0</v>
      </c>
      <c r="BL179" s="21" t="s">
        <v>210</v>
      </c>
      <c r="BM179" s="21" t="s">
        <v>348</v>
      </c>
    </row>
    <row r="180" spans="2:65" s="11" customFormat="1" x14ac:dyDescent="0.3">
      <c r="B180" s="144"/>
      <c r="D180" s="145" t="s">
        <v>139</v>
      </c>
      <c r="E180" s="146" t="s">
        <v>5</v>
      </c>
      <c r="F180" s="147" t="s">
        <v>349</v>
      </c>
      <c r="H180" s="148">
        <v>49.841000000000001</v>
      </c>
      <c r="L180" s="144"/>
      <c r="M180" s="149"/>
      <c r="T180" s="150"/>
      <c r="AT180" s="146" t="s">
        <v>139</v>
      </c>
      <c r="AU180" s="146" t="s">
        <v>77</v>
      </c>
      <c r="AV180" s="11" t="s">
        <v>77</v>
      </c>
      <c r="AW180" s="11" t="s">
        <v>31</v>
      </c>
      <c r="AX180" s="11" t="s">
        <v>75</v>
      </c>
      <c r="AY180" s="146" t="s">
        <v>130</v>
      </c>
    </row>
    <row r="181" spans="2:65" s="1" customFormat="1" ht="25.5" customHeight="1" x14ac:dyDescent="0.3">
      <c r="B181" s="132"/>
      <c r="C181" s="133" t="s">
        <v>350</v>
      </c>
      <c r="D181" s="133" t="s">
        <v>133</v>
      </c>
      <c r="E181" s="134" t="s">
        <v>351</v>
      </c>
      <c r="F181" s="135" t="s">
        <v>352</v>
      </c>
      <c r="G181" s="136" t="s">
        <v>143</v>
      </c>
      <c r="H181" s="137">
        <v>49.841000000000001</v>
      </c>
      <c r="I181" s="248">
        <v>0</v>
      </c>
      <c r="J181" s="138">
        <f>ROUND(I181*H181,2)</f>
        <v>0</v>
      </c>
      <c r="K181" s="135" t="s">
        <v>671</v>
      </c>
      <c r="L181" s="34"/>
      <c r="M181" s="139" t="s">
        <v>5</v>
      </c>
      <c r="N181" s="140" t="s">
        <v>38</v>
      </c>
      <c r="O181" s="141">
        <v>0.192</v>
      </c>
      <c r="P181" s="141">
        <f>O181*H181</f>
        <v>9.5694720000000011</v>
      </c>
      <c r="Q181" s="141">
        <v>4.5500000000000002E-3</v>
      </c>
      <c r="R181" s="141">
        <f>Q181*H181</f>
        <v>0.22677655000000002</v>
      </c>
      <c r="S181" s="141">
        <v>0</v>
      </c>
      <c r="T181" s="142">
        <f>S181*H181</f>
        <v>0</v>
      </c>
      <c r="AR181" s="21" t="s">
        <v>210</v>
      </c>
      <c r="AT181" s="21" t="s">
        <v>133</v>
      </c>
      <c r="AU181" s="21" t="s">
        <v>77</v>
      </c>
      <c r="AY181" s="21" t="s">
        <v>130</v>
      </c>
      <c r="BE181" s="143">
        <f>IF(N181="základní",J181,0)</f>
        <v>0</v>
      </c>
      <c r="BF181" s="143">
        <f>IF(N181="snížená",J181,0)</f>
        <v>0</v>
      </c>
      <c r="BG181" s="143">
        <f>IF(N181="zákl. přenesená",J181,0)</f>
        <v>0</v>
      </c>
      <c r="BH181" s="143">
        <f>IF(N181="sníž. přenesená",J181,0)</f>
        <v>0</v>
      </c>
      <c r="BI181" s="143">
        <f>IF(N181="nulová",J181,0)</f>
        <v>0</v>
      </c>
      <c r="BJ181" s="21" t="s">
        <v>75</v>
      </c>
      <c r="BK181" s="143">
        <f>ROUND(I181*H181,2)</f>
        <v>0</v>
      </c>
      <c r="BL181" s="21" t="s">
        <v>210</v>
      </c>
      <c r="BM181" s="21" t="s">
        <v>353</v>
      </c>
    </row>
    <row r="182" spans="2:65" s="1" customFormat="1" ht="16.5" customHeight="1" x14ac:dyDescent="0.3">
      <c r="B182" s="132"/>
      <c r="C182" s="133" t="s">
        <v>354</v>
      </c>
      <c r="D182" s="133" t="s">
        <v>133</v>
      </c>
      <c r="E182" s="134" t="s">
        <v>355</v>
      </c>
      <c r="F182" s="135" t="s">
        <v>356</v>
      </c>
      <c r="G182" s="136" t="s">
        <v>143</v>
      </c>
      <c r="H182" s="137">
        <v>45.59</v>
      </c>
      <c r="I182" s="248">
        <v>0</v>
      </c>
      <c r="J182" s="138">
        <f>ROUND(I182*H182,2)</f>
        <v>0</v>
      </c>
      <c r="K182" s="135" t="s">
        <v>671</v>
      </c>
      <c r="L182" s="34"/>
      <c r="M182" s="139" t="s">
        <v>5</v>
      </c>
      <c r="N182" s="140" t="s">
        <v>38</v>
      </c>
      <c r="O182" s="141">
        <v>0.255</v>
      </c>
      <c r="P182" s="141">
        <f>O182*H182</f>
        <v>11.625450000000001</v>
      </c>
      <c r="Q182" s="141">
        <v>0</v>
      </c>
      <c r="R182" s="141">
        <f>Q182*H182</f>
        <v>0</v>
      </c>
      <c r="S182" s="141">
        <v>3.0000000000000001E-3</v>
      </c>
      <c r="T182" s="142">
        <f>S182*H182</f>
        <v>0.13677</v>
      </c>
      <c r="AR182" s="21" t="s">
        <v>210</v>
      </c>
      <c r="AT182" s="21" t="s">
        <v>133</v>
      </c>
      <c r="AU182" s="21" t="s">
        <v>77</v>
      </c>
      <c r="AY182" s="21" t="s">
        <v>130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21" t="s">
        <v>75</v>
      </c>
      <c r="BK182" s="143">
        <f>ROUND(I182*H182,2)</f>
        <v>0</v>
      </c>
      <c r="BL182" s="21" t="s">
        <v>210</v>
      </c>
      <c r="BM182" s="21" t="s">
        <v>357</v>
      </c>
    </row>
    <row r="183" spans="2:65" s="1" customFormat="1" ht="16.5" customHeight="1" x14ac:dyDescent="0.3">
      <c r="B183" s="132"/>
      <c r="C183" s="133" t="s">
        <v>358</v>
      </c>
      <c r="D183" s="133" t="s">
        <v>133</v>
      </c>
      <c r="E183" s="134" t="s">
        <v>359</v>
      </c>
      <c r="F183" s="135" t="s">
        <v>360</v>
      </c>
      <c r="G183" s="136" t="s">
        <v>143</v>
      </c>
      <c r="H183" s="137">
        <v>49.841000000000001</v>
      </c>
      <c r="I183" s="248">
        <v>0</v>
      </c>
      <c r="J183" s="138">
        <f>ROUND(I183*H183,2)</f>
        <v>0</v>
      </c>
      <c r="K183" s="135" t="s">
        <v>671</v>
      </c>
      <c r="L183" s="34"/>
      <c r="M183" s="139" t="s">
        <v>5</v>
      </c>
      <c r="N183" s="140" t="s">
        <v>38</v>
      </c>
      <c r="O183" s="141">
        <v>0.307</v>
      </c>
      <c r="P183" s="141">
        <f>O183*H183</f>
        <v>15.301187000000001</v>
      </c>
      <c r="Q183" s="141">
        <v>2.9999999999999997E-4</v>
      </c>
      <c r="R183" s="141">
        <f>Q183*H183</f>
        <v>1.4952299999999998E-2</v>
      </c>
      <c r="S183" s="141">
        <v>0</v>
      </c>
      <c r="T183" s="142">
        <f>S183*H183</f>
        <v>0</v>
      </c>
      <c r="AR183" s="21" t="s">
        <v>210</v>
      </c>
      <c r="AT183" s="21" t="s">
        <v>133</v>
      </c>
      <c r="AU183" s="21" t="s">
        <v>77</v>
      </c>
      <c r="AY183" s="21" t="s">
        <v>130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21" t="s">
        <v>75</v>
      </c>
      <c r="BK183" s="143">
        <f>ROUND(I183*H183,2)</f>
        <v>0</v>
      </c>
      <c r="BL183" s="21" t="s">
        <v>210</v>
      </c>
      <c r="BM183" s="21" t="s">
        <v>361</v>
      </c>
    </row>
    <row r="184" spans="2:65" s="1" customFormat="1" ht="25.5" customHeight="1" x14ac:dyDescent="0.3">
      <c r="B184" s="132"/>
      <c r="C184" s="151" t="s">
        <v>362</v>
      </c>
      <c r="D184" s="151" t="s">
        <v>169</v>
      </c>
      <c r="E184" s="152" t="s">
        <v>363</v>
      </c>
      <c r="F184" s="153" t="s">
        <v>364</v>
      </c>
      <c r="G184" s="154" t="s">
        <v>143</v>
      </c>
      <c r="H184" s="155">
        <v>54.825000000000003</v>
      </c>
      <c r="I184" s="249">
        <v>0</v>
      </c>
      <c r="J184" s="156">
        <f>ROUND(I184*H184,2)</f>
        <v>0</v>
      </c>
      <c r="K184" s="153"/>
      <c r="L184" s="157"/>
      <c r="M184" s="158" t="s">
        <v>5</v>
      </c>
      <c r="N184" s="159" t="s">
        <v>38</v>
      </c>
      <c r="O184" s="141">
        <v>0</v>
      </c>
      <c r="P184" s="141">
        <f>O184*H184</f>
        <v>0</v>
      </c>
      <c r="Q184" s="141">
        <v>3.5000000000000001E-3</v>
      </c>
      <c r="R184" s="141">
        <f>Q184*H184</f>
        <v>0.19188750000000002</v>
      </c>
      <c r="S184" s="141">
        <v>0</v>
      </c>
      <c r="T184" s="142">
        <f>S184*H184</f>
        <v>0</v>
      </c>
      <c r="AR184" s="21" t="s">
        <v>250</v>
      </c>
      <c r="AT184" s="21" t="s">
        <v>169</v>
      </c>
      <c r="AU184" s="21" t="s">
        <v>77</v>
      </c>
      <c r="AY184" s="21" t="s">
        <v>130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21" t="s">
        <v>75</v>
      </c>
      <c r="BK184" s="143">
        <f>ROUND(I184*H184,2)</f>
        <v>0</v>
      </c>
      <c r="BL184" s="21" t="s">
        <v>210</v>
      </c>
      <c r="BM184" s="21" t="s">
        <v>365</v>
      </c>
    </row>
    <row r="185" spans="2:65" s="11" customFormat="1" x14ac:dyDescent="0.3">
      <c r="B185" s="144"/>
      <c r="D185" s="145" t="s">
        <v>139</v>
      </c>
      <c r="F185" s="147" t="s">
        <v>366</v>
      </c>
      <c r="H185" s="148">
        <v>54.825000000000003</v>
      </c>
      <c r="L185" s="144"/>
      <c r="M185" s="149"/>
      <c r="T185" s="150"/>
      <c r="AT185" s="146" t="s">
        <v>139</v>
      </c>
      <c r="AU185" s="146" t="s">
        <v>77</v>
      </c>
      <c r="AV185" s="11" t="s">
        <v>77</v>
      </c>
      <c r="AW185" s="11" t="s">
        <v>6</v>
      </c>
      <c r="AX185" s="11" t="s">
        <v>75</v>
      </c>
      <c r="AY185" s="146" t="s">
        <v>130</v>
      </c>
    </row>
    <row r="186" spans="2:65" s="1" customFormat="1" ht="38.25" customHeight="1" x14ac:dyDescent="0.3">
      <c r="B186" s="132"/>
      <c r="C186" s="133" t="s">
        <v>367</v>
      </c>
      <c r="D186" s="133" t="s">
        <v>133</v>
      </c>
      <c r="E186" s="134" t="s">
        <v>368</v>
      </c>
      <c r="F186" s="135" t="s">
        <v>369</v>
      </c>
      <c r="G186" s="136" t="s">
        <v>265</v>
      </c>
      <c r="H186" s="248">
        <v>0</v>
      </c>
      <c r="I186" s="248">
        <v>0</v>
      </c>
      <c r="J186" s="138">
        <f>ROUND(I186*H186,2)</f>
        <v>0</v>
      </c>
      <c r="K186" s="135" t="s">
        <v>671</v>
      </c>
      <c r="L186" s="34"/>
      <c r="M186" s="139" t="s">
        <v>5</v>
      </c>
      <c r="N186" s="140" t="s">
        <v>38</v>
      </c>
      <c r="O186" s="141">
        <v>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21" t="s">
        <v>210</v>
      </c>
      <c r="AT186" s="21" t="s">
        <v>133</v>
      </c>
      <c r="AU186" s="21" t="s">
        <v>77</v>
      </c>
      <c r="AY186" s="21" t="s">
        <v>130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21" t="s">
        <v>75</v>
      </c>
      <c r="BK186" s="143">
        <f>ROUND(I186*H186,2)</f>
        <v>0</v>
      </c>
      <c r="BL186" s="21" t="s">
        <v>210</v>
      </c>
      <c r="BM186" s="21" t="s">
        <v>370</v>
      </c>
    </row>
    <row r="187" spans="2:65" s="10" customFormat="1" ht="29.85" customHeight="1" x14ac:dyDescent="0.3">
      <c r="B187" s="121"/>
      <c r="D187" s="122" t="s">
        <v>66</v>
      </c>
      <c r="E187" s="130" t="s">
        <v>371</v>
      </c>
      <c r="F187" s="130" t="s">
        <v>372</v>
      </c>
      <c r="J187" s="131">
        <f>BK187</f>
        <v>0</v>
      </c>
      <c r="L187" s="121"/>
      <c r="M187" s="125"/>
      <c r="P187" s="126">
        <f>SUM(P188:P197)</f>
        <v>11.749299999999998</v>
      </c>
      <c r="R187" s="126">
        <f>SUM(R188:R197)</f>
        <v>0.20100971999999998</v>
      </c>
      <c r="T187" s="127">
        <f>SUM(T188:T197)</f>
        <v>0</v>
      </c>
      <c r="AR187" s="122" t="s">
        <v>77</v>
      </c>
      <c r="AT187" s="128" t="s">
        <v>66</v>
      </c>
      <c r="AU187" s="128" t="s">
        <v>75</v>
      </c>
      <c r="AY187" s="122" t="s">
        <v>130</v>
      </c>
      <c r="BK187" s="129">
        <f>SUM(BK188:BK197)</f>
        <v>0</v>
      </c>
    </row>
    <row r="188" spans="2:65" s="1" customFormat="1" ht="25.5" customHeight="1" x14ac:dyDescent="0.3">
      <c r="B188" s="132"/>
      <c r="C188" s="133" t="s">
        <v>373</v>
      </c>
      <c r="D188" s="133" t="s">
        <v>133</v>
      </c>
      <c r="E188" s="134" t="s">
        <v>374</v>
      </c>
      <c r="F188" s="135" t="s">
        <v>375</v>
      </c>
      <c r="G188" s="136" t="s">
        <v>143</v>
      </c>
      <c r="H188" s="137">
        <v>11.719999999999999</v>
      </c>
      <c r="I188" s="248">
        <v>0</v>
      </c>
      <c r="J188" s="138">
        <f>ROUND(I188*H188,2)</f>
        <v>0</v>
      </c>
      <c r="K188" s="135"/>
      <c r="L188" s="34"/>
      <c r="M188" s="139" t="s">
        <v>5</v>
      </c>
      <c r="N188" s="140" t="s">
        <v>38</v>
      </c>
      <c r="O188" s="141">
        <v>0.76</v>
      </c>
      <c r="P188" s="141">
        <f>O188*H188</f>
        <v>8.9071999999999996</v>
      </c>
      <c r="Q188" s="141">
        <v>3.0000000000000001E-3</v>
      </c>
      <c r="R188" s="141">
        <f>Q188*H188</f>
        <v>3.5159999999999997E-2</v>
      </c>
      <c r="S188" s="141">
        <v>0</v>
      </c>
      <c r="T188" s="142">
        <f>S188*H188</f>
        <v>0</v>
      </c>
      <c r="AR188" s="21" t="s">
        <v>210</v>
      </c>
      <c r="AT188" s="21" t="s">
        <v>133</v>
      </c>
      <c r="AU188" s="21" t="s">
        <v>77</v>
      </c>
      <c r="AY188" s="21" t="s">
        <v>130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21" t="s">
        <v>75</v>
      </c>
      <c r="BK188" s="143">
        <f>ROUND(I188*H188,2)</f>
        <v>0</v>
      </c>
      <c r="BL188" s="21" t="s">
        <v>210</v>
      </c>
      <c r="BM188" s="21" t="s">
        <v>376</v>
      </c>
    </row>
    <row r="189" spans="2:65" s="11" customFormat="1" x14ac:dyDescent="0.3">
      <c r="B189" s="144"/>
      <c r="D189" s="145" t="s">
        <v>139</v>
      </c>
      <c r="E189" s="146" t="s">
        <v>5</v>
      </c>
      <c r="F189" s="147" t="s">
        <v>683</v>
      </c>
      <c r="H189" s="148">
        <f>(2.3+0.4)*0.6+1*1.5 +4.3*2</f>
        <v>11.719999999999999</v>
      </c>
      <c r="L189" s="144"/>
      <c r="M189" s="149"/>
      <c r="T189" s="150"/>
      <c r="AT189" s="146" t="s">
        <v>139</v>
      </c>
      <c r="AU189" s="146" t="s">
        <v>77</v>
      </c>
      <c r="AV189" s="11" t="s">
        <v>77</v>
      </c>
      <c r="AW189" s="11" t="s">
        <v>31</v>
      </c>
      <c r="AX189" s="11" t="s">
        <v>75</v>
      </c>
      <c r="AY189" s="146" t="s">
        <v>130</v>
      </c>
    </row>
    <row r="190" spans="2:65" s="1" customFormat="1" ht="16.5" customHeight="1" x14ac:dyDescent="0.3">
      <c r="B190" s="132"/>
      <c r="C190" s="151" t="s">
        <v>377</v>
      </c>
      <c r="D190" s="151" t="s">
        <v>169</v>
      </c>
      <c r="E190" s="152" t="s">
        <v>378</v>
      </c>
      <c r="F190" s="153" t="s">
        <v>379</v>
      </c>
      <c r="G190" s="154" t="s">
        <v>143</v>
      </c>
      <c r="H190" s="155">
        <f>11.72*1.15</f>
        <v>13.478</v>
      </c>
      <c r="I190" s="249">
        <v>0</v>
      </c>
      <c r="J190" s="156">
        <f>ROUND(I190*H190,2)</f>
        <v>0</v>
      </c>
      <c r="K190" s="153"/>
      <c r="L190" s="157"/>
      <c r="M190" s="158" t="s">
        <v>5</v>
      </c>
      <c r="N190" s="159" t="s">
        <v>38</v>
      </c>
      <c r="O190" s="141">
        <v>0</v>
      </c>
      <c r="P190" s="141">
        <f>O190*H190</f>
        <v>0</v>
      </c>
      <c r="Q190" s="141">
        <v>1.18E-2</v>
      </c>
      <c r="R190" s="141">
        <f>Q190*H190</f>
        <v>0.1590404</v>
      </c>
      <c r="S190" s="141">
        <v>0</v>
      </c>
      <c r="T190" s="142">
        <f>S190*H190</f>
        <v>0</v>
      </c>
      <c r="AR190" s="21" t="s">
        <v>250</v>
      </c>
      <c r="AT190" s="21" t="s">
        <v>169</v>
      </c>
      <c r="AU190" s="21" t="s">
        <v>77</v>
      </c>
      <c r="AY190" s="21" t="s">
        <v>130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21" t="s">
        <v>75</v>
      </c>
      <c r="BK190" s="143">
        <f>ROUND(I190*H190,2)</f>
        <v>0</v>
      </c>
      <c r="BL190" s="21" t="s">
        <v>210</v>
      </c>
      <c r="BM190" s="21" t="s">
        <v>380</v>
      </c>
    </row>
    <row r="191" spans="2:65" s="11" customFormat="1" x14ac:dyDescent="0.3">
      <c r="B191" s="144"/>
      <c r="D191" s="145" t="s">
        <v>139</v>
      </c>
      <c r="F191" s="147" t="s">
        <v>684</v>
      </c>
      <c r="H191" s="148">
        <v>13.478</v>
      </c>
      <c r="L191" s="144"/>
      <c r="M191" s="149"/>
      <c r="T191" s="150"/>
      <c r="AT191" s="146" t="s">
        <v>139</v>
      </c>
      <c r="AU191" s="146" t="s">
        <v>77</v>
      </c>
      <c r="AV191" s="11" t="s">
        <v>77</v>
      </c>
      <c r="AW191" s="11" t="s">
        <v>6</v>
      </c>
      <c r="AX191" s="11" t="s">
        <v>75</v>
      </c>
      <c r="AY191" s="146" t="s">
        <v>130</v>
      </c>
    </row>
    <row r="192" spans="2:65" s="1" customFormat="1" ht="25.5" customHeight="1" x14ac:dyDescent="0.3">
      <c r="B192" s="132"/>
      <c r="C192" s="133" t="s">
        <v>381</v>
      </c>
      <c r="D192" s="133" t="s">
        <v>133</v>
      </c>
      <c r="E192" s="134" t="s">
        <v>382</v>
      </c>
      <c r="F192" s="135" t="s">
        <v>383</v>
      </c>
      <c r="G192" s="136" t="s">
        <v>201</v>
      </c>
      <c r="H192" s="137">
        <v>11.719999999999999</v>
      </c>
      <c r="I192" s="248">
        <v>0</v>
      </c>
      <c r="J192" s="138">
        <f>ROUND(I192*H192,2)</f>
        <v>0</v>
      </c>
      <c r="K192" s="135" t="s">
        <v>671</v>
      </c>
      <c r="L192" s="34"/>
      <c r="M192" s="139" t="s">
        <v>5</v>
      </c>
      <c r="N192" s="140" t="s">
        <v>38</v>
      </c>
      <c r="O192" s="141">
        <v>0.16</v>
      </c>
      <c r="P192" s="141">
        <f>O192*H192</f>
        <v>1.8751999999999998</v>
      </c>
      <c r="Q192" s="141">
        <v>2.5999999999999998E-4</v>
      </c>
      <c r="R192" s="141">
        <f>Q192*H192</f>
        <v>3.0471999999999995E-3</v>
      </c>
      <c r="S192" s="141">
        <v>0</v>
      </c>
      <c r="T192" s="142">
        <f>S192*H192</f>
        <v>0</v>
      </c>
      <c r="AR192" s="21" t="s">
        <v>210</v>
      </c>
      <c r="AT192" s="21" t="s">
        <v>133</v>
      </c>
      <c r="AU192" s="21" t="s">
        <v>77</v>
      </c>
      <c r="AY192" s="21" t="s">
        <v>130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21" t="s">
        <v>75</v>
      </c>
      <c r="BK192" s="143">
        <f>ROUND(I192*H192,2)</f>
        <v>0</v>
      </c>
      <c r="BL192" s="21" t="s">
        <v>210</v>
      </c>
      <c r="BM192" s="21" t="s">
        <v>384</v>
      </c>
    </row>
    <row r="193" spans="2:65" s="11" customFormat="1" x14ac:dyDescent="0.3">
      <c r="B193" s="144"/>
      <c r="D193" s="145" t="s">
        <v>139</v>
      </c>
      <c r="E193" s="146" t="s">
        <v>5</v>
      </c>
      <c r="F193" s="147" t="s">
        <v>385</v>
      </c>
      <c r="H193" s="148">
        <v>11.719999999999999</v>
      </c>
      <c r="L193" s="144"/>
      <c r="M193" s="149"/>
      <c r="T193" s="150"/>
      <c r="AT193" s="146" t="s">
        <v>139</v>
      </c>
      <c r="AU193" s="146" t="s">
        <v>77</v>
      </c>
      <c r="AV193" s="11" t="s">
        <v>77</v>
      </c>
      <c r="AW193" s="11" t="s">
        <v>31</v>
      </c>
      <c r="AX193" s="11" t="s">
        <v>75</v>
      </c>
      <c r="AY193" s="146" t="s">
        <v>130</v>
      </c>
    </row>
    <row r="194" spans="2:65" s="1" customFormat="1" ht="16.5" customHeight="1" x14ac:dyDescent="0.3">
      <c r="B194" s="132"/>
      <c r="C194" s="133" t="s">
        <v>386</v>
      </c>
      <c r="D194" s="133" t="s">
        <v>133</v>
      </c>
      <c r="E194" s="134" t="s">
        <v>387</v>
      </c>
      <c r="F194" s="135" t="s">
        <v>388</v>
      </c>
      <c r="G194" s="136" t="s">
        <v>143</v>
      </c>
      <c r="H194" s="137">
        <v>11.719999999999999</v>
      </c>
      <c r="I194" s="248">
        <v>0</v>
      </c>
      <c r="J194" s="138">
        <f>ROUND(I194*H194,2)</f>
        <v>0</v>
      </c>
      <c r="K194" s="135"/>
      <c r="L194" s="34"/>
      <c r="M194" s="139" t="s">
        <v>5</v>
      </c>
      <c r="N194" s="140" t="s">
        <v>38</v>
      </c>
      <c r="O194" s="141">
        <v>4.3999999999999997E-2</v>
      </c>
      <c r="P194" s="141">
        <f>O194*H194</f>
        <v>0.51567999999999992</v>
      </c>
      <c r="Q194" s="141">
        <v>2.9999999999999997E-4</v>
      </c>
      <c r="R194" s="141">
        <f>Q194*H194</f>
        <v>3.5159999999999992E-3</v>
      </c>
      <c r="S194" s="141">
        <v>0</v>
      </c>
      <c r="T194" s="142">
        <f>S194*H194</f>
        <v>0</v>
      </c>
      <c r="AR194" s="21" t="s">
        <v>210</v>
      </c>
      <c r="AT194" s="21" t="s">
        <v>133</v>
      </c>
      <c r="AU194" s="21" t="s">
        <v>77</v>
      </c>
      <c r="AY194" s="21" t="s">
        <v>130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21" t="s">
        <v>75</v>
      </c>
      <c r="BK194" s="143">
        <f>ROUND(I194*H194,2)</f>
        <v>0</v>
      </c>
      <c r="BL194" s="21" t="s">
        <v>210</v>
      </c>
      <c r="BM194" s="21" t="s">
        <v>389</v>
      </c>
    </row>
    <row r="195" spans="2:65" s="1" customFormat="1" ht="16.5" customHeight="1" x14ac:dyDescent="0.3">
      <c r="B195" s="132"/>
      <c r="C195" s="133" t="s">
        <v>390</v>
      </c>
      <c r="D195" s="133" t="s">
        <v>133</v>
      </c>
      <c r="E195" s="134" t="s">
        <v>391</v>
      </c>
      <c r="F195" s="135" t="s">
        <v>392</v>
      </c>
      <c r="G195" s="136" t="s">
        <v>201</v>
      </c>
      <c r="H195" s="137">
        <v>8.2040000000000006</v>
      </c>
      <c r="I195" s="248">
        <v>0</v>
      </c>
      <c r="J195" s="138">
        <f>ROUND(I195*H195,2)</f>
        <v>0</v>
      </c>
      <c r="K195" s="135" t="s">
        <v>671</v>
      </c>
      <c r="L195" s="34"/>
      <c r="M195" s="139" t="s">
        <v>5</v>
      </c>
      <c r="N195" s="140" t="s">
        <v>38</v>
      </c>
      <c r="O195" s="141">
        <v>5.5E-2</v>
      </c>
      <c r="P195" s="141">
        <f>O195*H195</f>
        <v>0.45122000000000001</v>
      </c>
      <c r="Q195" s="141">
        <v>3.0000000000000001E-5</v>
      </c>
      <c r="R195" s="141">
        <f>Q195*H195</f>
        <v>2.4612000000000001E-4</v>
      </c>
      <c r="S195" s="141">
        <v>0</v>
      </c>
      <c r="T195" s="142">
        <f>S195*H195</f>
        <v>0</v>
      </c>
      <c r="AR195" s="21" t="s">
        <v>210</v>
      </c>
      <c r="AT195" s="21" t="s">
        <v>133</v>
      </c>
      <c r="AU195" s="21" t="s">
        <v>77</v>
      </c>
      <c r="AY195" s="21" t="s">
        <v>130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21" t="s">
        <v>75</v>
      </c>
      <c r="BK195" s="143">
        <f>ROUND(I195*H195,2)</f>
        <v>0</v>
      </c>
      <c r="BL195" s="21" t="s">
        <v>210</v>
      </c>
      <c r="BM195" s="21" t="s">
        <v>393</v>
      </c>
    </row>
    <row r="196" spans="2:65" s="11" customFormat="1" x14ac:dyDescent="0.3">
      <c r="B196" s="144"/>
      <c r="D196" s="145" t="s">
        <v>139</v>
      </c>
      <c r="E196" s="146" t="s">
        <v>5</v>
      </c>
      <c r="F196" s="147" t="s">
        <v>685</v>
      </c>
      <c r="H196" s="148">
        <f>11.72*0.7</f>
        <v>8.2040000000000006</v>
      </c>
      <c r="L196" s="144"/>
      <c r="M196" s="149"/>
      <c r="T196" s="150"/>
      <c r="AT196" s="146" t="s">
        <v>139</v>
      </c>
      <c r="AU196" s="146" t="s">
        <v>77</v>
      </c>
      <c r="AV196" s="11" t="s">
        <v>77</v>
      </c>
      <c r="AW196" s="11" t="s">
        <v>31</v>
      </c>
      <c r="AX196" s="11" t="s">
        <v>75</v>
      </c>
      <c r="AY196" s="146" t="s">
        <v>130</v>
      </c>
    </row>
    <row r="197" spans="2:65" s="1" customFormat="1" ht="38.25" customHeight="1" x14ac:dyDescent="0.3">
      <c r="B197" s="132"/>
      <c r="C197" s="133" t="s">
        <v>394</v>
      </c>
      <c r="D197" s="133" t="s">
        <v>133</v>
      </c>
      <c r="E197" s="134" t="s">
        <v>395</v>
      </c>
      <c r="F197" s="135" t="s">
        <v>396</v>
      </c>
      <c r="G197" s="136" t="s">
        <v>265</v>
      </c>
      <c r="H197" s="248">
        <v>0</v>
      </c>
      <c r="I197" s="248">
        <v>0</v>
      </c>
      <c r="J197" s="138">
        <f>ROUND(I197*H197,2)</f>
        <v>0</v>
      </c>
      <c r="K197" s="135" t="s">
        <v>671</v>
      </c>
      <c r="L197" s="34"/>
      <c r="M197" s="139" t="s">
        <v>5</v>
      </c>
      <c r="N197" s="140" t="s">
        <v>38</v>
      </c>
      <c r="O197" s="141">
        <v>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21" t="s">
        <v>210</v>
      </c>
      <c r="AT197" s="21" t="s">
        <v>133</v>
      </c>
      <c r="AU197" s="21" t="s">
        <v>77</v>
      </c>
      <c r="AY197" s="21" t="s">
        <v>130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21" t="s">
        <v>75</v>
      </c>
      <c r="BK197" s="143">
        <f>ROUND(I197*H197,2)</f>
        <v>0</v>
      </c>
      <c r="BL197" s="21" t="s">
        <v>210</v>
      </c>
      <c r="BM197" s="21" t="s">
        <v>397</v>
      </c>
    </row>
    <row r="198" spans="2:65" s="10" customFormat="1" ht="29.85" customHeight="1" x14ac:dyDescent="0.3">
      <c r="B198" s="121"/>
      <c r="D198" s="122" t="s">
        <v>66</v>
      </c>
      <c r="E198" s="130" t="s">
        <v>398</v>
      </c>
      <c r="F198" s="130" t="s">
        <v>399</v>
      </c>
      <c r="J198" s="131">
        <f>BK198</f>
        <v>0</v>
      </c>
      <c r="L198" s="121"/>
      <c r="M198" s="125"/>
      <c r="P198" s="126">
        <f>SUM(P199:P202)</f>
        <v>0.70365600000000006</v>
      </c>
      <c r="R198" s="126">
        <f>SUM(R199:R202)</f>
        <v>5.5268000000000005E-4</v>
      </c>
      <c r="T198" s="127">
        <f>SUM(T199:T202)</f>
        <v>0</v>
      </c>
      <c r="AR198" s="122" t="s">
        <v>77</v>
      </c>
      <c r="AT198" s="128" t="s">
        <v>66</v>
      </c>
      <c r="AU198" s="128" t="s">
        <v>75</v>
      </c>
      <c r="AY198" s="122" t="s">
        <v>130</v>
      </c>
      <c r="BK198" s="129">
        <f>SUM(BK199:BK202)</f>
        <v>0</v>
      </c>
    </row>
    <row r="199" spans="2:65" s="1" customFormat="1" ht="16.5" customHeight="1" x14ac:dyDescent="0.3">
      <c r="B199" s="132"/>
      <c r="C199" s="133" t="s">
        <v>400</v>
      </c>
      <c r="D199" s="133" t="s">
        <v>133</v>
      </c>
      <c r="E199" s="134" t="s">
        <v>401</v>
      </c>
      <c r="F199" s="135" t="s">
        <v>402</v>
      </c>
      <c r="G199" s="136" t="s">
        <v>143</v>
      </c>
      <c r="H199" s="137">
        <v>1.3480000000000001</v>
      </c>
      <c r="I199" s="248">
        <v>0</v>
      </c>
      <c r="J199" s="138">
        <f>ROUND(I199*H199,2)</f>
        <v>0</v>
      </c>
      <c r="K199" s="135" t="s">
        <v>671</v>
      </c>
      <c r="L199" s="34"/>
      <c r="M199" s="139" t="s">
        <v>5</v>
      </c>
      <c r="N199" s="140" t="s">
        <v>38</v>
      </c>
      <c r="O199" s="141">
        <v>0.184</v>
      </c>
      <c r="P199" s="141">
        <f>O199*H199</f>
        <v>0.248032</v>
      </c>
      <c r="Q199" s="141">
        <v>1.7000000000000001E-4</v>
      </c>
      <c r="R199" s="141">
        <f>Q199*H199</f>
        <v>2.2916000000000004E-4</v>
      </c>
      <c r="S199" s="141">
        <v>0</v>
      </c>
      <c r="T199" s="142">
        <f>S199*H199</f>
        <v>0</v>
      </c>
      <c r="AR199" s="21" t="s">
        <v>210</v>
      </c>
      <c r="AT199" s="21" t="s">
        <v>133</v>
      </c>
      <c r="AU199" s="21" t="s">
        <v>77</v>
      </c>
      <c r="AY199" s="21" t="s">
        <v>130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21" t="s">
        <v>75</v>
      </c>
      <c r="BK199" s="143">
        <f>ROUND(I199*H199,2)</f>
        <v>0</v>
      </c>
      <c r="BL199" s="21" t="s">
        <v>210</v>
      </c>
      <c r="BM199" s="21" t="s">
        <v>403</v>
      </c>
    </row>
    <row r="200" spans="2:65" s="11" customFormat="1" x14ac:dyDescent="0.3">
      <c r="B200" s="144"/>
      <c r="D200" s="145" t="s">
        <v>139</v>
      </c>
      <c r="E200" s="146" t="s">
        <v>5</v>
      </c>
      <c r="F200" s="147" t="s">
        <v>404</v>
      </c>
      <c r="H200" s="148">
        <v>1.3480000000000001</v>
      </c>
      <c r="L200" s="144"/>
      <c r="M200" s="149"/>
      <c r="T200" s="150"/>
      <c r="AT200" s="146" t="s">
        <v>139</v>
      </c>
      <c r="AU200" s="146" t="s">
        <v>77</v>
      </c>
      <c r="AV200" s="11" t="s">
        <v>77</v>
      </c>
      <c r="AW200" s="11" t="s">
        <v>31</v>
      </c>
      <c r="AX200" s="11" t="s">
        <v>75</v>
      </c>
      <c r="AY200" s="146" t="s">
        <v>130</v>
      </c>
    </row>
    <row r="201" spans="2:65" s="1" customFormat="1" ht="16.5" customHeight="1" x14ac:dyDescent="0.3">
      <c r="B201" s="132"/>
      <c r="C201" s="133" t="s">
        <v>405</v>
      </c>
      <c r="D201" s="133" t="s">
        <v>133</v>
      </c>
      <c r="E201" s="134" t="s">
        <v>406</v>
      </c>
      <c r="F201" s="135" t="s">
        <v>407</v>
      </c>
      <c r="G201" s="136" t="s">
        <v>143</v>
      </c>
      <c r="H201" s="137">
        <v>1.3480000000000001</v>
      </c>
      <c r="I201" s="248">
        <v>0</v>
      </c>
      <c r="J201" s="138">
        <f>ROUND(I201*H201,2)</f>
        <v>0</v>
      </c>
      <c r="K201" s="135" t="s">
        <v>671</v>
      </c>
      <c r="L201" s="34"/>
      <c r="M201" s="139" t="s">
        <v>5</v>
      </c>
      <c r="N201" s="140" t="s">
        <v>38</v>
      </c>
      <c r="O201" s="141">
        <v>0.16600000000000001</v>
      </c>
      <c r="P201" s="141">
        <f>O201*H201</f>
        <v>0.22376800000000002</v>
      </c>
      <c r="Q201" s="141">
        <v>1.2E-4</v>
      </c>
      <c r="R201" s="141">
        <f>Q201*H201</f>
        <v>1.6176000000000002E-4</v>
      </c>
      <c r="S201" s="141">
        <v>0</v>
      </c>
      <c r="T201" s="142">
        <f>S201*H201</f>
        <v>0</v>
      </c>
      <c r="AR201" s="21" t="s">
        <v>210</v>
      </c>
      <c r="AT201" s="21" t="s">
        <v>133</v>
      </c>
      <c r="AU201" s="21" t="s">
        <v>77</v>
      </c>
      <c r="AY201" s="21" t="s">
        <v>130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21" t="s">
        <v>75</v>
      </c>
      <c r="BK201" s="143">
        <f>ROUND(I201*H201,2)</f>
        <v>0</v>
      </c>
      <c r="BL201" s="21" t="s">
        <v>210</v>
      </c>
      <c r="BM201" s="21" t="s">
        <v>408</v>
      </c>
    </row>
    <row r="202" spans="2:65" s="1" customFormat="1" ht="25.5" customHeight="1" x14ac:dyDescent="0.3">
      <c r="B202" s="132"/>
      <c r="C202" s="133" t="s">
        <v>409</v>
      </c>
      <c r="D202" s="133" t="s">
        <v>133</v>
      </c>
      <c r="E202" s="134" t="s">
        <v>410</v>
      </c>
      <c r="F202" s="135" t="s">
        <v>411</v>
      </c>
      <c r="G202" s="136" t="s">
        <v>143</v>
      </c>
      <c r="H202" s="137">
        <v>1.3480000000000001</v>
      </c>
      <c r="I202" s="248">
        <v>0</v>
      </c>
      <c r="J202" s="138">
        <f>ROUND(I202*H202,2)</f>
        <v>0</v>
      </c>
      <c r="K202" s="135" t="s">
        <v>671</v>
      </c>
      <c r="L202" s="34"/>
      <c r="M202" s="139" t="s">
        <v>5</v>
      </c>
      <c r="N202" s="140" t="s">
        <v>38</v>
      </c>
      <c r="O202" s="141">
        <v>0.17199999999999999</v>
      </c>
      <c r="P202" s="141">
        <f>O202*H202</f>
        <v>0.23185600000000001</v>
      </c>
      <c r="Q202" s="141">
        <v>1.2E-4</v>
      </c>
      <c r="R202" s="141">
        <f>Q202*H202</f>
        <v>1.6176000000000002E-4</v>
      </c>
      <c r="S202" s="141">
        <v>0</v>
      </c>
      <c r="T202" s="142">
        <f>S202*H202</f>
        <v>0</v>
      </c>
      <c r="AR202" s="21" t="s">
        <v>210</v>
      </c>
      <c r="AT202" s="21" t="s">
        <v>133</v>
      </c>
      <c r="AU202" s="21" t="s">
        <v>77</v>
      </c>
      <c r="AY202" s="21" t="s">
        <v>130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21" t="s">
        <v>75</v>
      </c>
      <c r="BK202" s="143">
        <f>ROUND(I202*H202,2)</f>
        <v>0</v>
      </c>
      <c r="BL202" s="21" t="s">
        <v>210</v>
      </c>
      <c r="BM202" s="21" t="s">
        <v>412</v>
      </c>
    </row>
    <row r="203" spans="2:65" s="10" customFormat="1" ht="29.85" customHeight="1" x14ac:dyDescent="0.3">
      <c r="B203" s="121"/>
      <c r="D203" s="122" t="s">
        <v>66</v>
      </c>
      <c r="E203" s="130" t="s">
        <v>413</v>
      </c>
      <c r="F203" s="130" t="s">
        <v>414</v>
      </c>
      <c r="J203" s="131">
        <f>BK203</f>
        <v>0</v>
      </c>
      <c r="L203" s="121"/>
      <c r="M203" s="125"/>
      <c r="P203" s="126">
        <f>SUM(P204:P209)</f>
        <v>23.176424000000001</v>
      </c>
      <c r="R203" s="126">
        <f>SUM(R204:R209)</f>
        <v>0.13123003999999999</v>
      </c>
      <c r="T203" s="127">
        <f>SUM(T204:T209)</f>
        <v>2.116525E-2</v>
      </c>
      <c r="AR203" s="122" t="s">
        <v>77</v>
      </c>
      <c r="AT203" s="128" t="s">
        <v>66</v>
      </c>
      <c r="AU203" s="128" t="s">
        <v>75</v>
      </c>
      <c r="AY203" s="122" t="s">
        <v>130</v>
      </c>
      <c r="BK203" s="129">
        <f>SUM(BK204:BK209)</f>
        <v>0</v>
      </c>
    </row>
    <row r="204" spans="2:65" s="1" customFormat="1" ht="16.5" customHeight="1" x14ac:dyDescent="0.3">
      <c r="B204" s="132"/>
      <c r="C204" s="133" t="s">
        <v>415</v>
      </c>
      <c r="D204" s="133" t="s">
        <v>133</v>
      </c>
      <c r="E204" s="134" t="s">
        <v>416</v>
      </c>
      <c r="F204" s="135" t="s">
        <v>417</v>
      </c>
      <c r="G204" s="136" t="s">
        <v>143</v>
      </c>
      <c r="H204" s="137">
        <v>68.275000000000006</v>
      </c>
      <c r="I204" s="248">
        <v>0</v>
      </c>
      <c r="J204" s="138">
        <f>ROUND(I204*H204,2)</f>
        <v>0</v>
      </c>
      <c r="K204" s="135" t="s">
        <v>671</v>
      </c>
      <c r="L204" s="34"/>
      <c r="M204" s="139" t="s">
        <v>5</v>
      </c>
      <c r="N204" s="140" t="s">
        <v>38</v>
      </c>
      <c r="O204" s="141">
        <v>7.3999999999999996E-2</v>
      </c>
      <c r="P204" s="141">
        <f>O204*H204</f>
        <v>5.0523500000000006</v>
      </c>
      <c r="Q204" s="141">
        <v>1E-3</v>
      </c>
      <c r="R204" s="141">
        <f>Q204*H204</f>
        <v>6.8275000000000002E-2</v>
      </c>
      <c r="S204" s="141">
        <v>3.1E-4</v>
      </c>
      <c r="T204" s="142">
        <f>S204*H204</f>
        <v>2.116525E-2</v>
      </c>
      <c r="AR204" s="21" t="s">
        <v>210</v>
      </c>
      <c r="AT204" s="21" t="s">
        <v>133</v>
      </c>
      <c r="AU204" s="21" t="s">
        <v>77</v>
      </c>
      <c r="AY204" s="21" t="s">
        <v>130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21" t="s">
        <v>75</v>
      </c>
      <c r="BK204" s="143">
        <f>ROUND(I204*H204,2)</f>
        <v>0</v>
      </c>
      <c r="BL204" s="21" t="s">
        <v>210</v>
      </c>
      <c r="BM204" s="21" t="s">
        <v>418</v>
      </c>
    </row>
    <row r="205" spans="2:65" s="11" customFormat="1" x14ac:dyDescent="0.3">
      <c r="B205" s="144"/>
      <c r="D205" s="145" t="s">
        <v>139</v>
      </c>
      <c r="E205" s="146" t="s">
        <v>5</v>
      </c>
      <c r="F205" s="147" t="s">
        <v>419</v>
      </c>
      <c r="H205" s="148">
        <v>68.275000000000006</v>
      </c>
      <c r="L205" s="144"/>
      <c r="M205" s="149"/>
      <c r="T205" s="150"/>
      <c r="AT205" s="146" t="s">
        <v>139</v>
      </c>
      <c r="AU205" s="146" t="s">
        <v>77</v>
      </c>
      <c r="AV205" s="11" t="s">
        <v>77</v>
      </c>
      <c r="AW205" s="11" t="s">
        <v>31</v>
      </c>
      <c r="AX205" s="11" t="s">
        <v>75</v>
      </c>
      <c r="AY205" s="146" t="s">
        <v>130</v>
      </c>
    </row>
    <row r="206" spans="2:65" s="1" customFormat="1" ht="25.5" customHeight="1" x14ac:dyDescent="0.3">
      <c r="B206" s="132"/>
      <c r="C206" s="133" t="s">
        <v>420</v>
      </c>
      <c r="D206" s="133" t="s">
        <v>133</v>
      </c>
      <c r="E206" s="134" t="s">
        <v>421</v>
      </c>
      <c r="F206" s="135" t="s">
        <v>422</v>
      </c>
      <c r="G206" s="136" t="s">
        <v>143</v>
      </c>
      <c r="H206" s="137">
        <v>130.57300000000001</v>
      </c>
      <c r="I206" s="248">
        <v>0</v>
      </c>
      <c r="J206" s="138">
        <f>ROUND(I206*H206,2)</f>
        <v>0</v>
      </c>
      <c r="K206" s="135" t="s">
        <v>671</v>
      </c>
      <c r="L206" s="34"/>
      <c r="M206" s="139" t="s">
        <v>5</v>
      </c>
      <c r="N206" s="140" t="s">
        <v>38</v>
      </c>
      <c r="O206" s="141">
        <v>3.3000000000000002E-2</v>
      </c>
      <c r="P206" s="141">
        <f>O206*H206</f>
        <v>4.3089090000000008</v>
      </c>
      <c r="Q206" s="141">
        <v>2.0000000000000001E-4</v>
      </c>
      <c r="R206" s="141">
        <f>Q206*H206</f>
        <v>2.6114600000000002E-2</v>
      </c>
      <c r="S206" s="141">
        <v>0</v>
      </c>
      <c r="T206" s="142">
        <f>S206*H206</f>
        <v>0</v>
      </c>
      <c r="AR206" s="21" t="s">
        <v>210</v>
      </c>
      <c r="AT206" s="21" t="s">
        <v>133</v>
      </c>
      <c r="AU206" s="21" t="s">
        <v>77</v>
      </c>
      <c r="AY206" s="21" t="s">
        <v>130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21" t="s">
        <v>75</v>
      </c>
      <c r="BK206" s="143">
        <f>ROUND(I206*H206,2)</f>
        <v>0</v>
      </c>
      <c r="BL206" s="21" t="s">
        <v>210</v>
      </c>
      <c r="BM206" s="21" t="s">
        <v>423</v>
      </c>
    </row>
    <row r="207" spans="2:65" s="246" customFormat="1" ht="16.5" customHeight="1" x14ac:dyDescent="0.3">
      <c r="B207" s="132"/>
      <c r="C207" s="133">
        <v>72</v>
      </c>
      <c r="D207" s="133" t="s">
        <v>133</v>
      </c>
      <c r="E207" s="134" t="s">
        <v>680</v>
      </c>
      <c r="F207" s="135" t="s">
        <v>681</v>
      </c>
      <c r="G207" s="136" t="s">
        <v>682</v>
      </c>
      <c r="H207" s="137">
        <v>1</v>
      </c>
      <c r="I207" s="248">
        <v>0</v>
      </c>
      <c r="J207" s="138">
        <f>ROUND(I207*H207,2)</f>
        <v>0</v>
      </c>
      <c r="K207" s="135"/>
      <c r="L207" s="34"/>
      <c r="M207" s="139" t="s">
        <v>5</v>
      </c>
      <c r="N207" s="140" t="s">
        <v>38</v>
      </c>
      <c r="O207" s="141">
        <v>0.105</v>
      </c>
      <c r="P207" s="141">
        <f>O207*H207</f>
        <v>0.105</v>
      </c>
      <c r="Q207" s="141">
        <v>2.7999999999999998E-4</v>
      </c>
      <c r="R207" s="141">
        <f>Q207*H207</f>
        <v>2.7999999999999998E-4</v>
      </c>
      <c r="S207" s="141">
        <v>0</v>
      </c>
      <c r="T207" s="142">
        <f>S207*H207</f>
        <v>0</v>
      </c>
      <c r="AR207" s="245" t="s">
        <v>210</v>
      </c>
      <c r="AT207" s="245" t="s">
        <v>133</v>
      </c>
      <c r="AU207" s="245" t="s">
        <v>77</v>
      </c>
      <c r="AY207" s="245" t="s">
        <v>130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245" t="s">
        <v>75</v>
      </c>
      <c r="BK207" s="143">
        <f>ROUND(I207*H207,2)</f>
        <v>0</v>
      </c>
      <c r="BL207" s="245" t="s">
        <v>210</v>
      </c>
      <c r="BM207" s="245" t="s">
        <v>427</v>
      </c>
    </row>
    <row r="208" spans="2:65" s="1" customFormat="1" ht="16.5" customHeight="1" x14ac:dyDescent="0.3">
      <c r="B208" s="132"/>
      <c r="C208" s="133" t="s">
        <v>424</v>
      </c>
      <c r="D208" s="133" t="s">
        <v>133</v>
      </c>
      <c r="E208" s="134" t="s">
        <v>425</v>
      </c>
      <c r="F208" s="135" t="s">
        <v>426</v>
      </c>
      <c r="G208" s="136" t="s">
        <v>143</v>
      </c>
      <c r="H208" s="137">
        <v>130.57300000000001</v>
      </c>
      <c r="I208" s="248">
        <v>0</v>
      </c>
      <c r="J208" s="138">
        <f>ROUND(I208*H208,2)</f>
        <v>0</v>
      </c>
      <c r="K208" s="135" t="s">
        <v>671</v>
      </c>
      <c r="L208" s="34"/>
      <c r="M208" s="139" t="s">
        <v>5</v>
      </c>
      <c r="N208" s="140" t="s">
        <v>38</v>
      </c>
      <c r="O208" s="141">
        <v>0.105</v>
      </c>
      <c r="P208" s="141">
        <f>O208*H208</f>
        <v>13.710165</v>
      </c>
      <c r="Q208" s="141">
        <v>2.7999999999999998E-4</v>
      </c>
      <c r="R208" s="141">
        <f>Q208*H208</f>
        <v>3.656044E-2</v>
      </c>
      <c r="S208" s="141">
        <v>0</v>
      </c>
      <c r="T208" s="142">
        <f>S208*H208</f>
        <v>0</v>
      </c>
      <c r="AR208" s="21" t="s">
        <v>210</v>
      </c>
      <c r="AT208" s="21" t="s">
        <v>133</v>
      </c>
      <c r="AU208" s="21" t="s">
        <v>77</v>
      </c>
      <c r="AY208" s="21" t="s">
        <v>130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21" t="s">
        <v>75</v>
      </c>
      <c r="BK208" s="143">
        <f>ROUND(I208*H208,2)</f>
        <v>0</v>
      </c>
      <c r="BL208" s="21" t="s">
        <v>210</v>
      </c>
      <c r="BM208" s="21" t="s">
        <v>427</v>
      </c>
    </row>
    <row r="209" spans="2:65" s="11" customFormat="1" x14ac:dyDescent="0.3">
      <c r="B209" s="144"/>
      <c r="D209" s="145" t="s">
        <v>139</v>
      </c>
      <c r="E209" s="146" t="s">
        <v>5</v>
      </c>
      <c r="F209" s="147" t="s">
        <v>428</v>
      </c>
      <c r="H209" s="148">
        <v>130.57300000000001</v>
      </c>
      <c r="L209" s="144"/>
      <c r="M209" s="149"/>
      <c r="T209" s="150"/>
      <c r="AT209" s="146" t="s">
        <v>139</v>
      </c>
      <c r="AU209" s="146" t="s">
        <v>77</v>
      </c>
      <c r="AV209" s="11" t="s">
        <v>77</v>
      </c>
      <c r="AW209" s="11" t="s">
        <v>31</v>
      </c>
      <c r="AX209" s="11" t="s">
        <v>75</v>
      </c>
      <c r="AY209" s="146" t="s">
        <v>130</v>
      </c>
    </row>
    <row r="210" spans="2:65" s="10" customFormat="1" ht="37.35" customHeight="1" x14ac:dyDescent="0.35">
      <c r="B210" s="121"/>
      <c r="D210" s="122" t="s">
        <v>66</v>
      </c>
      <c r="E210" s="123" t="s">
        <v>169</v>
      </c>
      <c r="F210" s="123" t="s">
        <v>429</v>
      </c>
      <c r="J210" s="124">
        <f>BK210</f>
        <v>0</v>
      </c>
      <c r="L210" s="121"/>
      <c r="M210" s="125"/>
      <c r="P210" s="126">
        <f>P211+P213</f>
        <v>0</v>
      </c>
      <c r="R210" s="126">
        <f>R211+R213</f>
        <v>0</v>
      </c>
      <c r="T210" s="127">
        <f>T211+T213</f>
        <v>0</v>
      </c>
      <c r="AR210" s="122" t="s">
        <v>131</v>
      </c>
      <c r="AT210" s="128" t="s">
        <v>66</v>
      </c>
      <c r="AU210" s="128" t="s">
        <v>67</v>
      </c>
      <c r="AY210" s="122" t="s">
        <v>130</v>
      </c>
      <c r="BK210" s="129">
        <f>BK211+BK213</f>
        <v>0</v>
      </c>
    </row>
    <row r="211" spans="2:65" s="10" customFormat="1" ht="19.899999999999999" customHeight="1" x14ac:dyDescent="0.3">
      <c r="B211" s="121"/>
      <c r="D211" s="122" t="s">
        <v>66</v>
      </c>
      <c r="E211" s="130" t="s">
        <v>430</v>
      </c>
      <c r="F211" s="130" t="s">
        <v>431</v>
      </c>
      <c r="J211" s="131">
        <f>BK211</f>
        <v>0</v>
      </c>
      <c r="L211" s="121"/>
      <c r="M211" s="125"/>
      <c r="P211" s="126">
        <f>P212</f>
        <v>0</v>
      </c>
      <c r="R211" s="126">
        <f>R212</f>
        <v>0</v>
      </c>
      <c r="T211" s="127">
        <f>T212</f>
        <v>0</v>
      </c>
      <c r="AR211" s="122" t="s">
        <v>131</v>
      </c>
      <c r="AT211" s="128" t="s">
        <v>66</v>
      </c>
      <c r="AU211" s="128" t="s">
        <v>75</v>
      </c>
      <c r="AY211" s="122" t="s">
        <v>130</v>
      </c>
      <c r="BK211" s="129">
        <f>BK212</f>
        <v>0</v>
      </c>
    </row>
    <row r="212" spans="2:65" s="1" customFormat="1" ht="16.5" customHeight="1" x14ac:dyDescent="0.3">
      <c r="B212" s="132"/>
      <c r="C212" s="133" t="s">
        <v>432</v>
      </c>
      <c r="D212" s="133" t="s">
        <v>133</v>
      </c>
      <c r="E212" s="134" t="s">
        <v>433</v>
      </c>
      <c r="F212" s="295" t="s">
        <v>664</v>
      </c>
      <c r="G212" s="136" t="s">
        <v>434</v>
      </c>
      <c r="H212" s="137">
        <v>1</v>
      </c>
      <c r="I212" s="248">
        <v>0</v>
      </c>
      <c r="J212" s="138">
        <f>ROUND(I212*H212,2)</f>
        <v>0</v>
      </c>
      <c r="K212" s="135" t="s">
        <v>5</v>
      </c>
      <c r="L212" s="34"/>
      <c r="M212" s="139" t="s">
        <v>5</v>
      </c>
      <c r="N212" s="140" t="s">
        <v>38</v>
      </c>
      <c r="O212" s="141">
        <v>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21" t="s">
        <v>435</v>
      </c>
      <c r="AT212" s="21" t="s">
        <v>133</v>
      </c>
      <c r="AU212" s="21" t="s">
        <v>77</v>
      </c>
      <c r="AY212" s="21" t="s">
        <v>130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21" t="s">
        <v>75</v>
      </c>
      <c r="BK212" s="143">
        <f>ROUND(I212*H212,2)</f>
        <v>0</v>
      </c>
      <c r="BL212" s="21" t="s">
        <v>435</v>
      </c>
      <c r="BM212" s="21" t="s">
        <v>436</v>
      </c>
    </row>
    <row r="213" spans="2:65" s="10" customFormat="1" ht="29.85" customHeight="1" x14ac:dyDescent="0.3">
      <c r="B213" s="121"/>
      <c r="D213" s="122" t="s">
        <v>66</v>
      </c>
      <c r="E213" s="130" t="s">
        <v>437</v>
      </c>
      <c r="F213" s="130" t="s">
        <v>438</v>
      </c>
      <c r="J213" s="131">
        <f>BK213</f>
        <v>0</v>
      </c>
      <c r="L213" s="121"/>
      <c r="M213" s="125"/>
      <c r="P213" s="126">
        <f>P214</f>
        <v>0</v>
      </c>
      <c r="R213" s="126">
        <f>R214</f>
        <v>0</v>
      </c>
      <c r="T213" s="127">
        <f>T214</f>
        <v>0</v>
      </c>
      <c r="AR213" s="122" t="s">
        <v>131</v>
      </c>
      <c r="AT213" s="128" t="s">
        <v>66</v>
      </c>
      <c r="AU213" s="128" t="s">
        <v>75</v>
      </c>
      <c r="AY213" s="122" t="s">
        <v>130</v>
      </c>
      <c r="BK213" s="129">
        <f>BK214</f>
        <v>0</v>
      </c>
    </row>
    <row r="214" spans="2:65" s="1" customFormat="1" ht="16.5" customHeight="1" x14ac:dyDescent="0.3">
      <c r="B214" s="132"/>
      <c r="C214" s="133" t="s">
        <v>435</v>
      </c>
      <c r="D214" s="133" t="s">
        <v>133</v>
      </c>
      <c r="E214" s="134" t="s">
        <v>439</v>
      </c>
      <c r="F214" s="295" t="s">
        <v>440</v>
      </c>
      <c r="G214" s="136" t="s">
        <v>434</v>
      </c>
      <c r="H214" s="137">
        <v>1</v>
      </c>
      <c r="I214" s="248">
        <v>0</v>
      </c>
      <c r="J214" s="138">
        <f>ROUND(I214*H214,2)</f>
        <v>0</v>
      </c>
      <c r="K214" s="135" t="s">
        <v>5</v>
      </c>
      <c r="L214" s="34"/>
      <c r="M214" s="139" t="s">
        <v>5</v>
      </c>
      <c r="N214" s="140" t="s">
        <v>38</v>
      </c>
      <c r="O214" s="141">
        <v>0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21" t="s">
        <v>435</v>
      </c>
      <c r="AT214" s="21" t="s">
        <v>133</v>
      </c>
      <c r="AU214" s="21" t="s">
        <v>77</v>
      </c>
      <c r="AY214" s="21" t="s">
        <v>130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21" t="s">
        <v>75</v>
      </c>
      <c r="BK214" s="143">
        <f>ROUND(I214*H214,2)</f>
        <v>0</v>
      </c>
      <c r="BL214" s="21" t="s">
        <v>435</v>
      </c>
      <c r="BM214" s="21" t="s">
        <v>441</v>
      </c>
    </row>
    <row r="215" spans="2:65" s="10" customFormat="1" ht="37.35" customHeight="1" x14ac:dyDescent="0.35">
      <c r="B215" s="121"/>
      <c r="D215" s="122" t="s">
        <v>66</v>
      </c>
      <c r="E215" s="123" t="s">
        <v>442</v>
      </c>
      <c r="F215" s="123" t="s">
        <v>443</v>
      </c>
      <c r="J215" s="124">
        <f>BK215</f>
        <v>0</v>
      </c>
      <c r="L215" s="121"/>
      <c r="M215" s="125"/>
      <c r="P215" s="126">
        <f>P216</f>
        <v>60</v>
      </c>
      <c r="R215" s="126">
        <f>R216</f>
        <v>0</v>
      </c>
      <c r="T215" s="127">
        <f>T216</f>
        <v>0</v>
      </c>
      <c r="AR215" s="122" t="s">
        <v>137</v>
      </c>
      <c r="AT215" s="128" t="s">
        <v>66</v>
      </c>
      <c r="AU215" s="128" t="s">
        <v>67</v>
      </c>
      <c r="AY215" s="122" t="s">
        <v>130</v>
      </c>
      <c r="BK215" s="129">
        <f>BK216</f>
        <v>0</v>
      </c>
    </row>
    <row r="216" spans="2:65" s="1" customFormat="1" ht="16.5" customHeight="1" x14ac:dyDescent="0.3">
      <c r="B216" s="132"/>
      <c r="C216" s="133" t="s">
        <v>444</v>
      </c>
      <c r="D216" s="133" t="s">
        <v>133</v>
      </c>
      <c r="E216" s="134" t="s">
        <v>445</v>
      </c>
      <c r="F216" s="135" t="s">
        <v>669</v>
      </c>
      <c r="G216" s="136" t="s">
        <v>446</v>
      </c>
      <c r="H216" s="137">
        <v>60</v>
      </c>
      <c r="I216" s="248">
        <v>0</v>
      </c>
      <c r="J216" s="138">
        <f>ROUND(I216*H216,2)</f>
        <v>0</v>
      </c>
      <c r="K216" s="135" t="s">
        <v>671</v>
      </c>
      <c r="L216" s="34"/>
      <c r="M216" s="139" t="s">
        <v>5</v>
      </c>
      <c r="N216" s="140" t="s">
        <v>38</v>
      </c>
      <c r="O216" s="141">
        <v>1</v>
      </c>
      <c r="P216" s="141">
        <f>O216*H216</f>
        <v>60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21" t="s">
        <v>447</v>
      </c>
      <c r="AT216" s="21" t="s">
        <v>133</v>
      </c>
      <c r="AU216" s="21" t="s">
        <v>75</v>
      </c>
      <c r="AY216" s="21" t="s">
        <v>130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21" t="s">
        <v>75</v>
      </c>
      <c r="BK216" s="143">
        <f>ROUND(I216*H216,2)</f>
        <v>0</v>
      </c>
      <c r="BL216" s="21" t="s">
        <v>447</v>
      </c>
      <c r="BM216" s="21" t="s">
        <v>448</v>
      </c>
    </row>
    <row r="217" spans="2:65" s="11" customFormat="1" ht="27" x14ac:dyDescent="0.3">
      <c r="B217" s="144"/>
      <c r="D217" s="145" t="s">
        <v>139</v>
      </c>
      <c r="E217" s="146" t="s">
        <v>5</v>
      </c>
      <c r="F217" s="147" t="s">
        <v>672</v>
      </c>
      <c r="H217" s="148"/>
      <c r="L217" s="144"/>
      <c r="M217" s="149"/>
      <c r="T217" s="150"/>
      <c r="AT217" s="146" t="s">
        <v>139</v>
      </c>
      <c r="AU217" s="146" t="s">
        <v>77</v>
      </c>
      <c r="AV217" s="11" t="s">
        <v>77</v>
      </c>
      <c r="AW217" s="11" t="s">
        <v>31</v>
      </c>
      <c r="AX217" s="11" t="s">
        <v>75</v>
      </c>
      <c r="AY217" s="146" t="s">
        <v>130</v>
      </c>
    </row>
    <row r="218" spans="2:65" s="10" customFormat="1" ht="37.35" customHeight="1" x14ac:dyDescent="0.35">
      <c r="B218" s="121"/>
      <c r="D218" s="122" t="s">
        <v>66</v>
      </c>
      <c r="E218" s="123" t="s">
        <v>449</v>
      </c>
      <c r="F218" s="123" t="s">
        <v>450</v>
      </c>
      <c r="J218" s="124">
        <f>BK218</f>
        <v>0</v>
      </c>
      <c r="L218" s="121"/>
      <c r="M218" s="125"/>
      <c r="P218" s="126">
        <f>P219+P221+P226</f>
        <v>0</v>
      </c>
      <c r="R218" s="126">
        <f>R219+R221+R226</f>
        <v>0</v>
      </c>
      <c r="T218" s="127">
        <f>T219+T221+T226</f>
        <v>0</v>
      </c>
      <c r="AR218" s="122" t="s">
        <v>154</v>
      </c>
      <c r="AT218" s="128" t="s">
        <v>66</v>
      </c>
      <c r="AU218" s="128" t="s">
        <v>67</v>
      </c>
      <c r="AY218" s="122" t="s">
        <v>130</v>
      </c>
      <c r="BK218" s="129">
        <f>BK219+BK221+BK226</f>
        <v>0</v>
      </c>
    </row>
    <row r="219" spans="2:65" s="10" customFormat="1" ht="19.899999999999999" customHeight="1" x14ac:dyDescent="0.3">
      <c r="B219" s="121"/>
      <c r="D219" s="122" t="s">
        <v>66</v>
      </c>
      <c r="E219" s="130" t="s">
        <v>451</v>
      </c>
      <c r="F219" s="130" t="s">
        <v>452</v>
      </c>
      <c r="J219" s="131">
        <f>BK219</f>
        <v>0</v>
      </c>
      <c r="L219" s="121"/>
      <c r="M219" s="125"/>
      <c r="P219" s="126">
        <f>P220</f>
        <v>0</v>
      </c>
      <c r="R219" s="126">
        <f>R220</f>
        <v>0</v>
      </c>
      <c r="T219" s="127">
        <f>T220</f>
        <v>0</v>
      </c>
      <c r="AR219" s="122" t="s">
        <v>154</v>
      </c>
      <c r="AT219" s="128" t="s">
        <v>66</v>
      </c>
      <c r="AU219" s="128" t="s">
        <v>75</v>
      </c>
      <c r="AY219" s="122" t="s">
        <v>130</v>
      </c>
      <c r="BK219" s="129">
        <f>BK220</f>
        <v>0</v>
      </c>
    </row>
    <row r="220" spans="2:65" s="1" customFormat="1" ht="25.5" customHeight="1" x14ac:dyDescent="0.3">
      <c r="B220" s="132"/>
      <c r="C220" s="133" t="s">
        <v>453</v>
      </c>
      <c r="D220" s="133" t="s">
        <v>133</v>
      </c>
      <c r="E220" s="134" t="s">
        <v>454</v>
      </c>
      <c r="F220" s="135" t="s">
        <v>670</v>
      </c>
      <c r="G220" s="136" t="s">
        <v>271</v>
      </c>
      <c r="H220" s="137">
        <v>1</v>
      </c>
      <c r="I220" s="248">
        <v>0</v>
      </c>
      <c r="J220" s="138">
        <f>ROUND(I220*H220,2)</f>
        <v>0</v>
      </c>
      <c r="K220" s="135"/>
      <c r="L220" s="34"/>
      <c r="M220" s="139" t="s">
        <v>5</v>
      </c>
      <c r="N220" s="140" t="s">
        <v>38</v>
      </c>
      <c r="O220" s="141">
        <v>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21" t="s">
        <v>455</v>
      </c>
      <c r="AT220" s="21" t="s">
        <v>133</v>
      </c>
      <c r="AU220" s="21" t="s">
        <v>77</v>
      </c>
      <c r="AY220" s="21" t="s">
        <v>130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21" t="s">
        <v>75</v>
      </c>
      <c r="BK220" s="143">
        <f>ROUND(I220*H220,2)</f>
        <v>0</v>
      </c>
      <c r="BL220" s="21" t="s">
        <v>455</v>
      </c>
      <c r="BM220" s="21" t="s">
        <v>456</v>
      </c>
    </row>
    <row r="221" spans="2:65" s="10" customFormat="1" ht="29.85" customHeight="1" x14ac:dyDescent="0.3">
      <c r="B221" s="121"/>
      <c r="D221" s="122" t="s">
        <v>66</v>
      </c>
      <c r="E221" s="130" t="s">
        <v>457</v>
      </c>
      <c r="F221" s="130" t="s">
        <v>458</v>
      </c>
      <c r="J221" s="131">
        <f>BK221</f>
        <v>0</v>
      </c>
      <c r="L221" s="121"/>
      <c r="M221" s="125"/>
      <c r="P221" s="126">
        <f>SUM(P222:P225)</f>
        <v>0</v>
      </c>
      <c r="R221" s="126">
        <f>SUM(R222:R225)</f>
        <v>0</v>
      </c>
      <c r="T221" s="127">
        <f>SUM(T222:T225)</f>
        <v>0</v>
      </c>
      <c r="AR221" s="122" t="s">
        <v>154</v>
      </c>
      <c r="AT221" s="128" t="s">
        <v>66</v>
      </c>
      <c r="AU221" s="128" t="s">
        <v>75</v>
      </c>
      <c r="AY221" s="122" t="s">
        <v>130</v>
      </c>
      <c r="BK221" s="129">
        <f>SUM(BK222:BK225)</f>
        <v>0</v>
      </c>
    </row>
    <row r="222" spans="2:65" s="1" customFormat="1" ht="25.5" customHeight="1" x14ac:dyDescent="0.3">
      <c r="B222" s="132"/>
      <c r="C222" s="133" t="s">
        <v>459</v>
      </c>
      <c r="D222" s="133" t="s">
        <v>133</v>
      </c>
      <c r="E222" s="134" t="s">
        <v>460</v>
      </c>
      <c r="F222" s="135" t="s">
        <v>461</v>
      </c>
      <c r="G222" s="136" t="s">
        <v>271</v>
      </c>
      <c r="H222" s="137">
        <v>1</v>
      </c>
      <c r="I222" s="248">
        <v>0</v>
      </c>
      <c r="J222" s="138">
        <f>ROUND(I222*H222,2)</f>
        <v>0</v>
      </c>
      <c r="K222" s="135"/>
      <c r="L222" s="34"/>
      <c r="M222" s="139" t="s">
        <v>5</v>
      </c>
      <c r="N222" s="140" t="s">
        <v>38</v>
      </c>
      <c r="O222" s="141">
        <v>0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21" t="s">
        <v>455</v>
      </c>
      <c r="AT222" s="21" t="s">
        <v>133</v>
      </c>
      <c r="AU222" s="21" t="s">
        <v>77</v>
      </c>
      <c r="AY222" s="21" t="s">
        <v>130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21" t="s">
        <v>75</v>
      </c>
      <c r="BK222" s="143">
        <f>ROUND(I222*H222,2)</f>
        <v>0</v>
      </c>
      <c r="BL222" s="21" t="s">
        <v>455</v>
      </c>
      <c r="BM222" s="21" t="s">
        <v>462</v>
      </c>
    </row>
    <row r="223" spans="2:65" s="1" customFormat="1" ht="25.5" customHeight="1" x14ac:dyDescent="0.3">
      <c r="B223" s="132"/>
      <c r="C223" s="133" t="s">
        <v>463</v>
      </c>
      <c r="D223" s="133" t="s">
        <v>133</v>
      </c>
      <c r="E223" s="134" t="s">
        <v>464</v>
      </c>
      <c r="F223" s="135" t="s">
        <v>465</v>
      </c>
      <c r="G223" s="136" t="s">
        <v>271</v>
      </c>
      <c r="H223" s="137">
        <v>1</v>
      </c>
      <c r="I223" s="248">
        <v>0</v>
      </c>
      <c r="J223" s="138">
        <f>ROUND(I223*H223,2)</f>
        <v>0</v>
      </c>
      <c r="K223" s="135"/>
      <c r="L223" s="34"/>
      <c r="M223" s="139" t="s">
        <v>5</v>
      </c>
      <c r="N223" s="140" t="s">
        <v>38</v>
      </c>
      <c r="O223" s="141">
        <v>0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21" t="s">
        <v>455</v>
      </c>
      <c r="AT223" s="21" t="s">
        <v>133</v>
      </c>
      <c r="AU223" s="21" t="s">
        <v>77</v>
      </c>
      <c r="AY223" s="21" t="s">
        <v>130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21" t="s">
        <v>75</v>
      </c>
      <c r="BK223" s="143">
        <f>ROUND(I223*H223,2)</f>
        <v>0</v>
      </c>
      <c r="BL223" s="21" t="s">
        <v>455</v>
      </c>
      <c r="BM223" s="21" t="s">
        <v>466</v>
      </c>
    </row>
    <row r="224" spans="2:65" s="1" customFormat="1" ht="25.5" customHeight="1" x14ac:dyDescent="0.3">
      <c r="B224" s="132"/>
      <c r="C224" s="133" t="s">
        <v>467</v>
      </c>
      <c r="D224" s="133" t="s">
        <v>133</v>
      </c>
      <c r="E224" s="134" t="s">
        <v>468</v>
      </c>
      <c r="F224" s="135" t="s">
        <v>469</v>
      </c>
      <c r="G224" s="136" t="s">
        <v>271</v>
      </c>
      <c r="H224" s="137">
        <v>1</v>
      </c>
      <c r="I224" s="248">
        <v>0</v>
      </c>
      <c r="J224" s="138">
        <f>ROUND(I224*H224,2)</f>
        <v>0</v>
      </c>
      <c r="K224" s="135"/>
      <c r="L224" s="34"/>
      <c r="M224" s="139" t="s">
        <v>5</v>
      </c>
      <c r="N224" s="140" t="s">
        <v>38</v>
      </c>
      <c r="O224" s="141">
        <v>0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21" t="s">
        <v>455</v>
      </c>
      <c r="AT224" s="21" t="s">
        <v>133</v>
      </c>
      <c r="AU224" s="21" t="s">
        <v>77</v>
      </c>
      <c r="AY224" s="21" t="s">
        <v>130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21" t="s">
        <v>75</v>
      </c>
      <c r="BK224" s="143">
        <f>ROUND(I224*H224,2)</f>
        <v>0</v>
      </c>
      <c r="BL224" s="21" t="s">
        <v>455</v>
      </c>
      <c r="BM224" s="21" t="s">
        <v>470</v>
      </c>
    </row>
    <row r="225" spans="2:65" s="1" customFormat="1" ht="25.5" customHeight="1" x14ac:dyDescent="0.3">
      <c r="B225" s="132"/>
      <c r="C225" s="133" t="s">
        <v>471</v>
      </c>
      <c r="D225" s="133" t="s">
        <v>133</v>
      </c>
      <c r="E225" s="134" t="s">
        <v>472</v>
      </c>
      <c r="F225" s="135" t="s">
        <v>473</v>
      </c>
      <c r="G225" s="136" t="s">
        <v>271</v>
      </c>
      <c r="H225" s="137">
        <v>1</v>
      </c>
      <c r="I225" s="248">
        <v>0</v>
      </c>
      <c r="J225" s="138">
        <f>ROUND(I225*H225,2)</f>
        <v>0</v>
      </c>
      <c r="K225" s="135"/>
      <c r="L225" s="34"/>
      <c r="M225" s="139" t="s">
        <v>5</v>
      </c>
      <c r="N225" s="140" t="s">
        <v>38</v>
      </c>
      <c r="O225" s="141">
        <v>0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21" t="s">
        <v>455</v>
      </c>
      <c r="AT225" s="21" t="s">
        <v>133</v>
      </c>
      <c r="AU225" s="21" t="s">
        <v>77</v>
      </c>
      <c r="AY225" s="21" t="s">
        <v>130</v>
      </c>
      <c r="BE225" s="143">
        <f>IF(N225="základní",J225,0)</f>
        <v>0</v>
      </c>
      <c r="BF225" s="143">
        <f>IF(N225="snížená",J225,0)</f>
        <v>0</v>
      </c>
      <c r="BG225" s="143">
        <f>IF(N225="zákl. přenesená",J225,0)</f>
        <v>0</v>
      </c>
      <c r="BH225" s="143">
        <f>IF(N225="sníž. přenesená",J225,0)</f>
        <v>0</v>
      </c>
      <c r="BI225" s="143">
        <f>IF(N225="nulová",J225,0)</f>
        <v>0</v>
      </c>
      <c r="BJ225" s="21" t="s">
        <v>75</v>
      </c>
      <c r="BK225" s="143">
        <f>ROUND(I225*H225,2)</f>
        <v>0</v>
      </c>
      <c r="BL225" s="21" t="s">
        <v>455</v>
      </c>
      <c r="BM225" s="21" t="s">
        <v>474</v>
      </c>
    </row>
    <row r="226" spans="2:65" s="10" customFormat="1" ht="29.85" customHeight="1" x14ac:dyDescent="0.3">
      <c r="B226" s="121"/>
      <c r="D226" s="122" t="s">
        <v>66</v>
      </c>
      <c r="E226" s="130" t="s">
        <v>475</v>
      </c>
      <c r="F226" s="130" t="s">
        <v>476</v>
      </c>
      <c r="J226" s="131">
        <f>BK226</f>
        <v>0</v>
      </c>
      <c r="L226" s="121"/>
      <c r="M226" s="125"/>
      <c r="P226" s="126">
        <f>P227</f>
        <v>0</v>
      </c>
      <c r="R226" s="126">
        <f>R227</f>
        <v>0</v>
      </c>
      <c r="T226" s="127">
        <f>T227</f>
        <v>0</v>
      </c>
      <c r="AR226" s="122" t="s">
        <v>154</v>
      </c>
      <c r="AT226" s="128" t="s">
        <v>66</v>
      </c>
      <c r="AU226" s="128" t="s">
        <v>75</v>
      </c>
      <c r="AY226" s="122" t="s">
        <v>130</v>
      </c>
      <c r="BK226" s="129">
        <f>BK227</f>
        <v>0</v>
      </c>
    </row>
    <row r="227" spans="2:65" s="1" customFormat="1" ht="25.5" customHeight="1" x14ac:dyDescent="0.3">
      <c r="B227" s="132"/>
      <c r="C227" s="133" t="s">
        <v>477</v>
      </c>
      <c r="D227" s="133" t="s">
        <v>133</v>
      </c>
      <c r="E227" s="134" t="s">
        <v>478</v>
      </c>
      <c r="F227" s="135" t="s">
        <v>479</v>
      </c>
      <c r="G227" s="136" t="s">
        <v>271</v>
      </c>
      <c r="H227" s="137">
        <v>1</v>
      </c>
      <c r="I227" s="248">
        <v>0</v>
      </c>
      <c r="J227" s="138">
        <f>ROUND(I227*H227,2)</f>
        <v>0</v>
      </c>
      <c r="K227" s="135"/>
      <c r="L227" s="34"/>
      <c r="M227" s="139" t="s">
        <v>5</v>
      </c>
      <c r="N227" s="166" t="s">
        <v>38</v>
      </c>
      <c r="O227" s="167">
        <v>0</v>
      </c>
      <c r="P227" s="167">
        <f>O227*H227</f>
        <v>0</v>
      </c>
      <c r="Q227" s="167">
        <v>0</v>
      </c>
      <c r="R227" s="167">
        <f>Q227*H227</f>
        <v>0</v>
      </c>
      <c r="S227" s="167">
        <v>0</v>
      </c>
      <c r="T227" s="168">
        <f>S227*H227</f>
        <v>0</v>
      </c>
      <c r="AR227" s="21" t="s">
        <v>455</v>
      </c>
      <c r="AT227" s="21" t="s">
        <v>133</v>
      </c>
      <c r="AU227" s="21" t="s">
        <v>77</v>
      </c>
      <c r="AY227" s="21" t="s">
        <v>130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21" t="s">
        <v>75</v>
      </c>
      <c r="BK227" s="143">
        <f>ROUND(I227*H227,2)</f>
        <v>0</v>
      </c>
      <c r="BL227" s="21" t="s">
        <v>455</v>
      </c>
      <c r="BM227" s="21" t="s">
        <v>480</v>
      </c>
    </row>
    <row r="228" spans="2:65" s="1" customFormat="1" ht="6.95" customHeight="1" x14ac:dyDescent="0.3"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4"/>
    </row>
  </sheetData>
  <autoFilter ref="C99:K227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223" zoomScaleNormal="100" workbookViewId="0"/>
  </sheetViews>
  <sheetFormatPr defaultRowHeight="13.5" x14ac:dyDescent="0.3"/>
  <cols>
    <col min="1" max="1" width="8.33203125" style="169" customWidth="1"/>
    <col min="2" max="2" width="1.6640625" style="169" customWidth="1"/>
    <col min="3" max="4" width="5" style="169" customWidth="1"/>
    <col min="5" max="5" width="11.6640625" style="169" customWidth="1"/>
    <col min="6" max="6" width="9.1640625" style="169" customWidth="1"/>
    <col min="7" max="7" width="5" style="169" customWidth="1"/>
    <col min="8" max="8" width="77.83203125" style="169" customWidth="1"/>
    <col min="9" max="10" width="20" style="169" customWidth="1"/>
    <col min="11" max="11" width="1.6640625" style="169" customWidth="1"/>
  </cols>
  <sheetData>
    <row r="1" spans="2:11" ht="37.5" customHeight="1" x14ac:dyDescent="0.3"/>
    <row r="2" spans="2:11" ht="7.5" customHeight="1" x14ac:dyDescent="0.3">
      <c r="B2" s="170"/>
      <c r="C2" s="171"/>
      <c r="D2" s="171"/>
      <c r="E2" s="171"/>
      <c r="F2" s="171"/>
      <c r="G2" s="171"/>
      <c r="H2" s="171"/>
      <c r="I2" s="171"/>
      <c r="J2" s="171"/>
      <c r="K2" s="172"/>
    </row>
    <row r="3" spans="2:11" s="13" customFormat="1" ht="45" customHeight="1" x14ac:dyDescent="0.3">
      <c r="B3" s="173"/>
      <c r="C3" s="287" t="s">
        <v>481</v>
      </c>
      <c r="D3" s="287"/>
      <c r="E3" s="287"/>
      <c r="F3" s="287"/>
      <c r="G3" s="287"/>
      <c r="H3" s="287"/>
      <c r="I3" s="287"/>
      <c r="J3" s="287"/>
      <c r="K3" s="174"/>
    </row>
    <row r="4" spans="2:11" ht="25.5" customHeight="1" x14ac:dyDescent="0.3">
      <c r="B4" s="175"/>
      <c r="C4" s="288" t="s">
        <v>482</v>
      </c>
      <c r="D4" s="288"/>
      <c r="E4" s="288"/>
      <c r="F4" s="288"/>
      <c r="G4" s="288"/>
      <c r="H4" s="288"/>
      <c r="I4" s="288"/>
      <c r="J4" s="288"/>
      <c r="K4" s="176"/>
    </row>
    <row r="5" spans="2:11" ht="5.25" customHeight="1" x14ac:dyDescent="0.3">
      <c r="B5" s="175"/>
      <c r="C5" s="177"/>
      <c r="D5" s="177"/>
      <c r="E5" s="177"/>
      <c r="F5" s="177"/>
      <c r="G5" s="177"/>
      <c r="H5" s="177"/>
      <c r="I5" s="177"/>
      <c r="J5" s="177"/>
      <c r="K5" s="176"/>
    </row>
    <row r="6" spans="2:11" ht="15" customHeight="1" x14ac:dyDescent="0.3">
      <c r="B6" s="175"/>
      <c r="C6" s="289" t="s">
        <v>483</v>
      </c>
      <c r="D6" s="289"/>
      <c r="E6" s="289"/>
      <c r="F6" s="289"/>
      <c r="G6" s="289"/>
      <c r="H6" s="289"/>
      <c r="I6" s="289"/>
      <c r="J6" s="289"/>
      <c r="K6" s="176"/>
    </row>
    <row r="7" spans="2:11" ht="15" customHeight="1" x14ac:dyDescent="0.3">
      <c r="B7" s="179"/>
      <c r="C7" s="289" t="s">
        <v>484</v>
      </c>
      <c r="D7" s="289"/>
      <c r="E7" s="289"/>
      <c r="F7" s="289"/>
      <c r="G7" s="289"/>
      <c r="H7" s="289"/>
      <c r="I7" s="289"/>
      <c r="J7" s="289"/>
      <c r="K7" s="176"/>
    </row>
    <row r="8" spans="2:11" ht="12.75" customHeight="1" x14ac:dyDescent="0.3">
      <c r="B8" s="179"/>
      <c r="C8" s="178"/>
      <c r="D8" s="178"/>
      <c r="E8" s="178"/>
      <c r="F8" s="178"/>
      <c r="G8" s="178"/>
      <c r="H8" s="178"/>
      <c r="I8" s="178"/>
      <c r="J8" s="178"/>
      <c r="K8" s="176"/>
    </row>
    <row r="9" spans="2:11" ht="15" customHeight="1" x14ac:dyDescent="0.3">
      <c r="B9" s="179"/>
      <c r="C9" s="289" t="s">
        <v>485</v>
      </c>
      <c r="D9" s="289"/>
      <c r="E9" s="289"/>
      <c r="F9" s="289"/>
      <c r="G9" s="289"/>
      <c r="H9" s="289"/>
      <c r="I9" s="289"/>
      <c r="J9" s="289"/>
      <c r="K9" s="176"/>
    </row>
    <row r="10" spans="2:11" ht="15" customHeight="1" x14ac:dyDescent="0.3">
      <c r="B10" s="179"/>
      <c r="C10" s="178"/>
      <c r="D10" s="289" t="s">
        <v>486</v>
      </c>
      <c r="E10" s="289"/>
      <c r="F10" s="289"/>
      <c r="G10" s="289"/>
      <c r="H10" s="289"/>
      <c r="I10" s="289"/>
      <c r="J10" s="289"/>
      <c r="K10" s="176"/>
    </row>
    <row r="11" spans="2:11" ht="15" customHeight="1" x14ac:dyDescent="0.3">
      <c r="B11" s="179"/>
      <c r="C11" s="180"/>
      <c r="D11" s="289" t="s">
        <v>487</v>
      </c>
      <c r="E11" s="289"/>
      <c r="F11" s="289"/>
      <c r="G11" s="289"/>
      <c r="H11" s="289"/>
      <c r="I11" s="289"/>
      <c r="J11" s="289"/>
      <c r="K11" s="176"/>
    </row>
    <row r="12" spans="2:11" ht="12.75" customHeight="1" x14ac:dyDescent="0.3">
      <c r="B12" s="179"/>
      <c r="C12" s="180"/>
      <c r="D12" s="180"/>
      <c r="E12" s="180"/>
      <c r="F12" s="180"/>
      <c r="G12" s="180"/>
      <c r="H12" s="180"/>
      <c r="I12" s="180"/>
      <c r="J12" s="180"/>
      <c r="K12" s="176"/>
    </row>
    <row r="13" spans="2:11" ht="15" customHeight="1" x14ac:dyDescent="0.3">
      <c r="B13" s="179"/>
      <c r="C13" s="180"/>
      <c r="D13" s="289" t="s">
        <v>488</v>
      </c>
      <c r="E13" s="289"/>
      <c r="F13" s="289"/>
      <c r="G13" s="289"/>
      <c r="H13" s="289"/>
      <c r="I13" s="289"/>
      <c r="J13" s="289"/>
      <c r="K13" s="176"/>
    </row>
    <row r="14" spans="2:11" ht="15" customHeight="1" x14ac:dyDescent="0.3">
      <c r="B14" s="179"/>
      <c r="C14" s="180"/>
      <c r="D14" s="289" t="s">
        <v>489</v>
      </c>
      <c r="E14" s="289"/>
      <c r="F14" s="289"/>
      <c r="G14" s="289"/>
      <c r="H14" s="289"/>
      <c r="I14" s="289"/>
      <c r="J14" s="289"/>
      <c r="K14" s="176"/>
    </row>
    <row r="15" spans="2:11" ht="15" customHeight="1" x14ac:dyDescent="0.3">
      <c r="B15" s="179"/>
      <c r="C15" s="180"/>
      <c r="D15" s="289" t="s">
        <v>490</v>
      </c>
      <c r="E15" s="289"/>
      <c r="F15" s="289"/>
      <c r="G15" s="289"/>
      <c r="H15" s="289"/>
      <c r="I15" s="289"/>
      <c r="J15" s="289"/>
      <c r="K15" s="176"/>
    </row>
    <row r="16" spans="2:11" ht="15" customHeight="1" x14ac:dyDescent="0.3">
      <c r="B16" s="179"/>
      <c r="C16" s="180"/>
      <c r="D16" s="180"/>
      <c r="E16" s="181" t="s">
        <v>74</v>
      </c>
      <c r="F16" s="289" t="s">
        <v>491</v>
      </c>
      <c r="G16" s="289"/>
      <c r="H16" s="289"/>
      <c r="I16" s="289"/>
      <c r="J16" s="289"/>
      <c r="K16" s="176"/>
    </row>
    <row r="17" spans="2:11" ht="15" customHeight="1" x14ac:dyDescent="0.3">
      <c r="B17" s="179"/>
      <c r="C17" s="180"/>
      <c r="D17" s="180"/>
      <c r="E17" s="181" t="s">
        <v>492</v>
      </c>
      <c r="F17" s="289" t="s">
        <v>493</v>
      </c>
      <c r="G17" s="289"/>
      <c r="H17" s="289"/>
      <c r="I17" s="289"/>
      <c r="J17" s="289"/>
      <c r="K17" s="176"/>
    </row>
    <row r="18" spans="2:11" ht="15" customHeight="1" x14ac:dyDescent="0.3">
      <c r="B18" s="179"/>
      <c r="C18" s="180"/>
      <c r="D18" s="180"/>
      <c r="E18" s="181" t="s">
        <v>494</v>
      </c>
      <c r="F18" s="289" t="s">
        <v>495</v>
      </c>
      <c r="G18" s="289"/>
      <c r="H18" s="289"/>
      <c r="I18" s="289"/>
      <c r="J18" s="289"/>
      <c r="K18" s="176"/>
    </row>
    <row r="19" spans="2:11" ht="15" customHeight="1" x14ac:dyDescent="0.3">
      <c r="B19" s="179"/>
      <c r="C19" s="180"/>
      <c r="D19" s="180"/>
      <c r="E19" s="181" t="s">
        <v>496</v>
      </c>
      <c r="F19" s="289" t="s">
        <v>497</v>
      </c>
      <c r="G19" s="289"/>
      <c r="H19" s="289"/>
      <c r="I19" s="289"/>
      <c r="J19" s="289"/>
      <c r="K19" s="176"/>
    </row>
    <row r="20" spans="2:11" ht="15" customHeight="1" x14ac:dyDescent="0.3">
      <c r="B20" s="179"/>
      <c r="C20" s="180"/>
      <c r="D20" s="180"/>
      <c r="E20" s="181" t="s">
        <v>498</v>
      </c>
      <c r="F20" s="289" t="s">
        <v>499</v>
      </c>
      <c r="G20" s="289"/>
      <c r="H20" s="289"/>
      <c r="I20" s="289"/>
      <c r="J20" s="289"/>
      <c r="K20" s="176"/>
    </row>
    <row r="21" spans="2:11" ht="15" customHeight="1" x14ac:dyDescent="0.3">
      <c r="B21" s="179"/>
      <c r="C21" s="180"/>
      <c r="D21" s="180"/>
      <c r="E21" s="181" t="s">
        <v>500</v>
      </c>
      <c r="F21" s="289" t="s">
        <v>501</v>
      </c>
      <c r="G21" s="289"/>
      <c r="H21" s="289"/>
      <c r="I21" s="289"/>
      <c r="J21" s="289"/>
      <c r="K21" s="176"/>
    </row>
    <row r="22" spans="2:11" ht="12.75" customHeight="1" x14ac:dyDescent="0.3">
      <c r="B22" s="179"/>
      <c r="C22" s="180"/>
      <c r="D22" s="180"/>
      <c r="E22" s="180"/>
      <c r="F22" s="180"/>
      <c r="G22" s="180"/>
      <c r="H22" s="180"/>
      <c r="I22" s="180"/>
      <c r="J22" s="180"/>
      <c r="K22" s="176"/>
    </row>
    <row r="23" spans="2:11" ht="15" customHeight="1" x14ac:dyDescent="0.3">
      <c r="B23" s="179"/>
      <c r="C23" s="289" t="s">
        <v>502</v>
      </c>
      <c r="D23" s="289"/>
      <c r="E23" s="289"/>
      <c r="F23" s="289"/>
      <c r="G23" s="289"/>
      <c r="H23" s="289"/>
      <c r="I23" s="289"/>
      <c r="J23" s="289"/>
      <c r="K23" s="176"/>
    </row>
    <row r="24" spans="2:11" ht="15" customHeight="1" x14ac:dyDescent="0.3">
      <c r="B24" s="179"/>
      <c r="C24" s="289" t="s">
        <v>503</v>
      </c>
      <c r="D24" s="289"/>
      <c r="E24" s="289"/>
      <c r="F24" s="289"/>
      <c r="G24" s="289"/>
      <c r="H24" s="289"/>
      <c r="I24" s="289"/>
      <c r="J24" s="289"/>
      <c r="K24" s="176"/>
    </row>
    <row r="25" spans="2:11" ht="15" customHeight="1" x14ac:dyDescent="0.3">
      <c r="B25" s="179"/>
      <c r="C25" s="178"/>
      <c r="D25" s="289" t="s">
        <v>504</v>
      </c>
      <c r="E25" s="289"/>
      <c r="F25" s="289"/>
      <c r="G25" s="289"/>
      <c r="H25" s="289"/>
      <c r="I25" s="289"/>
      <c r="J25" s="289"/>
      <c r="K25" s="176"/>
    </row>
    <row r="26" spans="2:11" ht="15" customHeight="1" x14ac:dyDescent="0.3">
      <c r="B26" s="179"/>
      <c r="C26" s="180"/>
      <c r="D26" s="289" t="s">
        <v>505</v>
      </c>
      <c r="E26" s="289"/>
      <c r="F26" s="289"/>
      <c r="G26" s="289"/>
      <c r="H26" s="289"/>
      <c r="I26" s="289"/>
      <c r="J26" s="289"/>
      <c r="K26" s="176"/>
    </row>
    <row r="27" spans="2:11" ht="12.75" customHeight="1" x14ac:dyDescent="0.3">
      <c r="B27" s="179"/>
      <c r="C27" s="180"/>
      <c r="D27" s="180"/>
      <c r="E27" s="180"/>
      <c r="F27" s="180"/>
      <c r="G27" s="180"/>
      <c r="H27" s="180"/>
      <c r="I27" s="180"/>
      <c r="J27" s="180"/>
      <c r="K27" s="176"/>
    </row>
    <row r="28" spans="2:11" ht="15" customHeight="1" x14ac:dyDescent="0.3">
      <c r="B28" s="179"/>
      <c r="C28" s="180"/>
      <c r="D28" s="289" t="s">
        <v>506</v>
      </c>
      <c r="E28" s="289"/>
      <c r="F28" s="289"/>
      <c r="G28" s="289"/>
      <c r="H28" s="289"/>
      <c r="I28" s="289"/>
      <c r="J28" s="289"/>
      <c r="K28" s="176"/>
    </row>
    <row r="29" spans="2:11" ht="15" customHeight="1" x14ac:dyDescent="0.3">
      <c r="B29" s="179"/>
      <c r="C29" s="180"/>
      <c r="D29" s="289" t="s">
        <v>507</v>
      </c>
      <c r="E29" s="289"/>
      <c r="F29" s="289"/>
      <c r="G29" s="289"/>
      <c r="H29" s="289"/>
      <c r="I29" s="289"/>
      <c r="J29" s="289"/>
      <c r="K29" s="176"/>
    </row>
    <row r="30" spans="2:11" ht="12.75" customHeight="1" x14ac:dyDescent="0.3">
      <c r="B30" s="179"/>
      <c r="C30" s="180"/>
      <c r="D30" s="180"/>
      <c r="E30" s="180"/>
      <c r="F30" s="180"/>
      <c r="G30" s="180"/>
      <c r="H30" s="180"/>
      <c r="I30" s="180"/>
      <c r="J30" s="180"/>
      <c r="K30" s="176"/>
    </row>
    <row r="31" spans="2:11" ht="15" customHeight="1" x14ac:dyDescent="0.3">
      <c r="B31" s="179"/>
      <c r="C31" s="180"/>
      <c r="D31" s="289" t="s">
        <v>508</v>
      </c>
      <c r="E31" s="289"/>
      <c r="F31" s="289"/>
      <c r="G31" s="289"/>
      <c r="H31" s="289"/>
      <c r="I31" s="289"/>
      <c r="J31" s="289"/>
      <c r="K31" s="176"/>
    </row>
    <row r="32" spans="2:11" ht="15" customHeight="1" x14ac:dyDescent="0.3">
      <c r="B32" s="179"/>
      <c r="C32" s="180"/>
      <c r="D32" s="289" t="s">
        <v>509</v>
      </c>
      <c r="E32" s="289"/>
      <c r="F32" s="289"/>
      <c r="G32" s="289"/>
      <c r="H32" s="289"/>
      <c r="I32" s="289"/>
      <c r="J32" s="289"/>
      <c r="K32" s="176"/>
    </row>
    <row r="33" spans="2:11" ht="15" customHeight="1" x14ac:dyDescent="0.3">
      <c r="B33" s="179"/>
      <c r="C33" s="180"/>
      <c r="D33" s="289" t="s">
        <v>510</v>
      </c>
      <c r="E33" s="289"/>
      <c r="F33" s="289"/>
      <c r="G33" s="289"/>
      <c r="H33" s="289"/>
      <c r="I33" s="289"/>
      <c r="J33" s="289"/>
      <c r="K33" s="176"/>
    </row>
    <row r="34" spans="2:11" ht="15" customHeight="1" x14ac:dyDescent="0.3">
      <c r="B34" s="179"/>
      <c r="C34" s="180"/>
      <c r="D34" s="178"/>
      <c r="E34" s="182" t="s">
        <v>115</v>
      </c>
      <c r="F34" s="178"/>
      <c r="G34" s="289" t="s">
        <v>511</v>
      </c>
      <c r="H34" s="289"/>
      <c r="I34" s="289"/>
      <c r="J34" s="289"/>
      <c r="K34" s="176"/>
    </row>
    <row r="35" spans="2:11" ht="30.75" customHeight="1" x14ac:dyDescent="0.3">
      <c r="B35" s="179"/>
      <c r="C35" s="180"/>
      <c r="D35" s="178"/>
      <c r="E35" s="182" t="s">
        <v>512</v>
      </c>
      <c r="F35" s="178"/>
      <c r="G35" s="289" t="s">
        <v>513</v>
      </c>
      <c r="H35" s="289"/>
      <c r="I35" s="289"/>
      <c r="J35" s="289"/>
      <c r="K35" s="176"/>
    </row>
    <row r="36" spans="2:11" ht="15" customHeight="1" x14ac:dyDescent="0.3">
      <c r="B36" s="179"/>
      <c r="C36" s="180"/>
      <c r="D36" s="178"/>
      <c r="E36" s="182" t="s">
        <v>48</v>
      </c>
      <c r="F36" s="178"/>
      <c r="G36" s="289" t="s">
        <v>514</v>
      </c>
      <c r="H36" s="289"/>
      <c r="I36" s="289"/>
      <c r="J36" s="289"/>
      <c r="K36" s="176"/>
    </row>
    <row r="37" spans="2:11" ht="15" customHeight="1" x14ac:dyDescent="0.3">
      <c r="B37" s="179"/>
      <c r="C37" s="180"/>
      <c r="D37" s="178"/>
      <c r="E37" s="182" t="s">
        <v>116</v>
      </c>
      <c r="F37" s="178"/>
      <c r="G37" s="289" t="s">
        <v>515</v>
      </c>
      <c r="H37" s="289"/>
      <c r="I37" s="289"/>
      <c r="J37" s="289"/>
      <c r="K37" s="176"/>
    </row>
    <row r="38" spans="2:11" ht="15" customHeight="1" x14ac:dyDescent="0.3">
      <c r="B38" s="179"/>
      <c r="C38" s="180"/>
      <c r="D38" s="178"/>
      <c r="E38" s="182" t="s">
        <v>117</v>
      </c>
      <c r="F38" s="178"/>
      <c r="G38" s="289" t="s">
        <v>516</v>
      </c>
      <c r="H38" s="289"/>
      <c r="I38" s="289"/>
      <c r="J38" s="289"/>
      <c r="K38" s="176"/>
    </row>
    <row r="39" spans="2:11" ht="15" customHeight="1" x14ac:dyDescent="0.3">
      <c r="B39" s="179"/>
      <c r="C39" s="180"/>
      <c r="D39" s="178"/>
      <c r="E39" s="182" t="s">
        <v>118</v>
      </c>
      <c r="F39" s="178"/>
      <c r="G39" s="289" t="s">
        <v>517</v>
      </c>
      <c r="H39" s="289"/>
      <c r="I39" s="289"/>
      <c r="J39" s="289"/>
      <c r="K39" s="176"/>
    </row>
    <row r="40" spans="2:11" ht="15" customHeight="1" x14ac:dyDescent="0.3">
      <c r="B40" s="179"/>
      <c r="C40" s="180"/>
      <c r="D40" s="178"/>
      <c r="E40" s="182" t="s">
        <v>518</v>
      </c>
      <c r="F40" s="178"/>
      <c r="G40" s="289" t="s">
        <v>519</v>
      </c>
      <c r="H40" s="289"/>
      <c r="I40" s="289"/>
      <c r="J40" s="289"/>
      <c r="K40" s="176"/>
    </row>
    <row r="41" spans="2:11" ht="15" customHeight="1" x14ac:dyDescent="0.3">
      <c r="B41" s="179"/>
      <c r="C41" s="180"/>
      <c r="D41" s="178"/>
      <c r="E41" s="182"/>
      <c r="F41" s="178"/>
      <c r="G41" s="289" t="s">
        <v>520</v>
      </c>
      <c r="H41" s="289"/>
      <c r="I41" s="289"/>
      <c r="J41" s="289"/>
      <c r="K41" s="176"/>
    </row>
    <row r="42" spans="2:11" ht="15" customHeight="1" x14ac:dyDescent="0.3">
      <c r="B42" s="179"/>
      <c r="C42" s="180"/>
      <c r="D42" s="178"/>
      <c r="E42" s="182" t="s">
        <v>521</v>
      </c>
      <c r="F42" s="178"/>
      <c r="G42" s="289" t="s">
        <v>522</v>
      </c>
      <c r="H42" s="289"/>
      <c r="I42" s="289"/>
      <c r="J42" s="289"/>
      <c r="K42" s="176"/>
    </row>
    <row r="43" spans="2:11" ht="15" customHeight="1" x14ac:dyDescent="0.3">
      <c r="B43" s="179"/>
      <c r="C43" s="180"/>
      <c r="D43" s="178"/>
      <c r="E43" s="182" t="s">
        <v>120</v>
      </c>
      <c r="F43" s="178"/>
      <c r="G43" s="289" t="s">
        <v>523</v>
      </c>
      <c r="H43" s="289"/>
      <c r="I43" s="289"/>
      <c r="J43" s="289"/>
      <c r="K43" s="176"/>
    </row>
    <row r="44" spans="2:11" ht="12.75" customHeight="1" x14ac:dyDescent="0.3">
      <c r="B44" s="179"/>
      <c r="C44" s="180"/>
      <c r="D44" s="178"/>
      <c r="E44" s="178"/>
      <c r="F44" s="178"/>
      <c r="G44" s="178"/>
      <c r="H44" s="178"/>
      <c r="I44" s="178"/>
      <c r="J44" s="178"/>
      <c r="K44" s="176"/>
    </row>
    <row r="45" spans="2:11" ht="15" customHeight="1" x14ac:dyDescent="0.3">
      <c r="B45" s="179"/>
      <c r="C45" s="180"/>
      <c r="D45" s="289" t="s">
        <v>524</v>
      </c>
      <c r="E45" s="289"/>
      <c r="F45" s="289"/>
      <c r="G45" s="289"/>
      <c r="H45" s="289"/>
      <c r="I45" s="289"/>
      <c r="J45" s="289"/>
      <c r="K45" s="176"/>
    </row>
    <row r="46" spans="2:11" ht="15" customHeight="1" x14ac:dyDescent="0.3">
      <c r="B46" s="179"/>
      <c r="C46" s="180"/>
      <c r="D46" s="180"/>
      <c r="E46" s="289" t="s">
        <v>525</v>
      </c>
      <c r="F46" s="289"/>
      <c r="G46" s="289"/>
      <c r="H46" s="289"/>
      <c r="I46" s="289"/>
      <c r="J46" s="289"/>
      <c r="K46" s="176"/>
    </row>
    <row r="47" spans="2:11" ht="15" customHeight="1" x14ac:dyDescent="0.3">
      <c r="B47" s="179"/>
      <c r="C47" s="180"/>
      <c r="D47" s="180"/>
      <c r="E47" s="289" t="s">
        <v>526</v>
      </c>
      <c r="F47" s="289"/>
      <c r="G47" s="289"/>
      <c r="H47" s="289"/>
      <c r="I47" s="289"/>
      <c r="J47" s="289"/>
      <c r="K47" s="176"/>
    </row>
    <row r="48" spans="2:11" ht="15" customHeight="1" x14ac:dyDescent="0.3">
      <c r="B48" s="179"/>
      <c r="C48" s="180"/>
      <c r="D48" s="180"/>
      <c r="E48" s="289" t="s">
        <v>527</v>
      </c>
      <c r="F48" s="289"/>
      <c r="G48" s="289"/>
      <c r="H48" s="289"/>
      <c r="I48" s="289"/>
      <c r="J48" s="289"/>
      <c r="K48" s="176"/>
    </row>
    <row r="49" spans="2:11" ht="15" customHeight="1" x14ac:dyDescent="0.3">
      <c r="B49" s="179"/>
      <c r="C49" s="180"/>
      <c r="D49" s="289" t="s">
        <v>528</v>
      </c>
      <c r="E49" s="289"/>
      <c r="F49" s="289"/>
      <c r="G49" s="289"/>
      <c r="H49" s="289"/>
      <c r="I49" s="289"/>
      <c r="J49" s="289"/>
      <c r="K49" s="176"/>
    </row>
    <row r="50" spans="2:11" ht="25.5" customHeight="1" x14ac:dyDescent="0.3">
      <c r="B50" s="175"/>
      <c r="C50" s="288" t="s">
        <v>529</v>
      </c>
      <c r="D50" s="288"/>
      <c r="E50" s="288"/>
      <c r="F50" s="288"/>
      <c r="G50" s="288"/>
      <c r="H50" s="288"/>
      <c r="I50" s="288"/>
      <c r="J50" s="288"/>
      <c r="K50" s="176"/>
    </row>
    <row r="51" spans="2:11" ht="5.25" customHeight="1" x14ac:dyDescent="0.3">
      <c r="B51" s="175"/>
      <c r="C51" s="177"/>
      <c r="D51" s="177"/>
      <c r="E51" s="177"/>
      <c r="F51" s="177"/>
      <c r="G51" s="177"/>
      <c r="H51" s="177"/>
      <c r="I51" s="177"/>
      <c r="J51" s="177"/>
      <c r="K51" s="176"/>
    </row>
    <row r="52" spans="2:11" ht="15" customHeight="1" x14ac:dyDescent="0.3">
      <c r="B52" s="175"/>
      <c r="C52" s="289" t="s">
        <v>530</v>
      </c>
      <c r="D52" s="289"/>
      <c r="E52" s="289"/>
      <c r="F52" s="289"/>
      <c r="G52" s="289"/>
      <c r="H52" s="289"/>
      <c r="I52" s="289"/>
      <c r="J52" s="289"/>
      <c r="K52" s="176"/>
    </row>
    <row r="53" spans="2:11" ht="15" customHeight="1" x14ac:dyDescent="0.3">
      <c r="B53" s="175"/>
      <c r="C53" s="289" t="s">
        <v>531</v>
      </c>
      <c r="D53" s="289"/>
      <c r="E53" s="289"/>
      <c r="F53" s="289"/>
      <c r="G53" s="289"/>
      <c r="H53" s="289"/>
      <c r="I53" s="289"/>
      <c r="J53" s="289"/>
      <c r="K53" s="176"/>
    </row>
    <row r="54" spans="2:11" ht="12.75" customHeight="1" x14ac:dyDescent="0.3">
      <c r="B54" s="175"/>
      <c r="C54" s="178"/>
      <c r="D54" s="178"/>
      <c r="E54" s="178"/>
      <c r="F54" s="178"/>
      <c r="G54" s="178"/>
      <c r="H54" s="178"/>
      <c r="I54" s="178"/>
      <c r="J54" s="178"/>
      <c r="K54" s="176"/>
    </row>
    <row r="55" spans="2:11" ht="15" customHeight="1" x14ac:dyDescent="0.3">
      <c r="B55" s="175"/>
      <c r="C55" s="289" t="s">
        <v>532</v>
      </c>
      <c r="D55" s="289"/>
      <c r="E55" s="289"/>
      <c r="F55" s="289"/>
      <c r="G55" s="289"/>
      <c r="H55" s="289"/>
      <c r="I55" s="289"/>
      <c r="J55" s="289"/>
      <c r="K55" s="176"/>
    </row>
    <row r="56" spans="2:11" ht="15" customHeight="1" x14ac:dyDescent="0.3">
      <c r="B56" s="175"/>
      <c r="C56" s="180"/>
      <c r="D56" s="289" t="s">
        <v>533</v>
      </c>
      <c r="E56" s="289"/>
      <c r="F56" s="289"/>
      <c r="G56" s="289"/>
      <c r="H56" s="289"/>
      <c r="I56" s="289"/>
      <c r="J56" s="289"/>
      <c r="K56" s="176"/>
    </row>
    <row r="57" spans="2:11" ht="15" customHeight="1" x14ac:dyDescent="0.3">
      <c r="B57" s="175"/>
      <c r="C57" s="180"/>
      <c r="D57" s="289" t="s">
        <v>534</v>
      </c>
      <c r="E57" s="289"/>
      <c r="F57" s="289"/>
      <c r="G57" s="289"/>
      <c r="H57" s="289"/>
      <c r="I57" s="289"/>
      <c r="J57" s="289"/>
      <c r="K57" s="176"/>
    </row>
    <row r="58" spans="2:11" ht="15" customHeight="1" x14ac:dyDescent="0.3">
      <c r="B58" s="175"/>
      <c r="C58" s="180"/>
      <c r="D58" s="289" t="s">
        <v>535</v>
      </c>
      <c r="E58" s="289"/>
      <c r="F58" s="289"/>
      <c r="G58" s="289"/>
      <c r="H58" s="289"/>
      <c r="I58" s="289"/>
      <c r="J58" s="289"/>
      <c r="K58" s="176"/>
    </row>
    <row r="59" spans="2:11" ht="15" customHeight="1" x14ac:dyDescent="0.3">
      <c r="B59" s="175"/>
      <c r="C59" s="180"/>
      <c r="D59" s="289" t="s">
        <v>536</v>
      </c>
      <c r="E59" s="289"/>
      <c r="F59" s="289"/>
      <c r="G59" s="289"/>
      <c r="H59" s="289"/>
      <c r="I59" s="289"/>
      <c r="J59" s="289"/>
      <c r="K59" s="176"/>
    </row>
    <row r="60" spans="2:11" ht="15" customHeight="1" x14ac:dyDescent="0.3">
      <c r="B60" s="175"/>
      <c r="C60" s="180"/>
      <c r="D60" s="291" t="s">
        <v>537</v>
      </c>
      <c r="E60" s="291"/>
      <c r="F60" s="291"/>
      <c r="G60" s="291"/>
      <c r="H60" s="291"/>
      <c r="I60" s="291"/>
      <c r="J60" s="291"/>
      <c r="K60" s="176"/>
    </row>
    <row r="61" spans="2:11" ht="15" customHeight="1" x14ac:dyDescent="0.3">
      <c r="B61" s="175"/>
      <c r="C61" s="180"/>
      <c r="D61" s="289" t="s">
        <v>538</v>
      </c>
      <c r="E61" s="289"/>
      <c r="F61" s="289"/>
      <c r="G61" s="289"/>
      <c r="H61" s="289"/>
      <c r="I61" s="289"/>
      <c r="J61" s="289"/>
      <c r="K61" s="176"/>
    </row>
    <row r="62" spans="2:11" ht="12.75" customHeight="1" x14ac:dyDescent="0.3">
      <c r="B62" s="175"/>
      <c r="C62" s="180"/>
      <c r="D62" s="180"/>
      <c r="E62" s="183"/>
      <c r="F62" s="180"/>
      <c r="G62" s="180"/>
      <c r="H62" s="180"/>
      <c r="I62" s="180"/>
      <c r="J62" s="180"/>
      <c r="K62" s="176"/>
    </row>
    <row r="63" spans="2:11" ht="15" customHeight="1" x14ac:dyDescent="0.3">
      <c r="B63" s="175"/>
      <c r="C63" s="180"/>
      <c r="D63" s="289" t="s">
        <v>539</v>
      </c>
      <c r="E63" s="289"/>
      <c r="F63" s="289"/>
      <c r="G63" s="289"/>
      <c r="H63" s="289"/>
      <c r="I63" s="289"/>
      <c r="J63" s="289"/>
      <c r="K63" s="176"/>
    </row>
    <row r="64" spans="2:11" ht="15" customHeight="1" x14ac:dyDescent="0.3">
      <c r="B64" s="175"/>
      <c r="C64" s="180"/>
      <c r="D64" s="291" t="s">
        <v>540</v>
      </c>
      <c r="E64" s="291"/>
      <c r="F64" s="291"/>
      <c r="G64" s="291"/>
      <c r="H64" s="291"/>
      <c r="I64" s="291"/>
      <c r="J64" s="291"/>
      <c r="K64" s="176"/>
    </row>
    <row r="65" spans="2:11" ht="15" customHeight="1" x14ac:dyDescent="0.3">
      <c r="B65" s="175"/>
      <c r="C65" s="180"/>
      <c r="D65" s="289" t="s">
        <v>541</v>
      </c>
      <c r="E65" s="289"/>
      <c r="F65" s="289"/>
      <c r="G65" s="289"/>
      <c r="H65" s="289"/>
      <c r="I65" s="289"/>
      <c r="J65" s="289"/>
      <c r="K65" s="176"/>
    </row>
    <row r="66" spans="2:11" ht="15" customHeight="1" x14ac:dyDescent="0.3">
      <c r="B66" s="175"/>
      <c r="C66" s="180"/>
      <c r="D66" s="289" t="s">
        <v>542</v>
      </c>
      <c r="E66" s="289"/>
      <c r="F66" s="289"/>
      <c r="G66" s="289"/>
      <c r="H66" s="289"/>
      <c r="I66" s="289"/>
      <c r="J66" s="289"/>
      <c r="K66" s="176"/>
    </row>
    <row r="67" spans="2:11" ht="15" customHeight="1" x14ac:dyDescent="0.3">
      <c r="B67" s="175"/>
      <c r="C67" s="180"/>
      <c r="D67" s="289" t="s">
        <v>543</v>
      </c>
      <c r="E67" s="289"/>
      <c r="F67" s="289"/>
      <c r="G67" s="289"/>
      <c r="H67" s="289"/>
      <c r="I67" s="289"/>
      <c r="J67" s="289"/>
      <c r="K67" s="176"/>
    </row>
    <row r="68" spans="2:11" ht="15" customHeight="1" x14ac:dyDescent="0.3">
      <c r="B68" s="175"/>
      <c r="C68" s="180"/>
      <c r="D68" s="289" t="s">
        <v>544</v>
      </c>
      <c r="E68" s="289"/>
      <c r="F68" s="289"/>
      <c r="G68" s="289"/>
      <c r="H68" s="289"/>
      <c r="I68" s="289"/>
      <c r="J68" s="289"/>
      <c r="K68" s="176"/>
    </row>
    <row r="69" spans="2:11" ht="12.75" customHeight="1" x14ac:dyDescent="0.3">
      <c r="B69" s="184"/>
      <c r="C69" s="185"/>
      <c r="D69" s="185"/>
      <c r="E69" s="185"/>
      <c r="F69" s="185"/>
      <c r="G69" s="185"/>
      <c r="H69" s="185"/>
      <c r="I69" s="185"/>
      <c r="J69" s="185"/>
      <c r="K69" s="186"/>
    </row>
    <row r="70" spans="2:11" ht="18.75" customHeight="1" x14ac:dyDescent="0.3">
      <c r="B70" s="187"/>
      <c r="C70" s="187"/>
      <c r="D70" s="187"/>
      <c r="E70" s="187"/>
      <c r="F70" s="187"/>
      <c r="G70" s="187"/>
      <c r="H70" s="187"/>
      <c r="I70" s="187"/>
      <c r="J70" s="187"/>
      <c r="K70" s="188"/>
    </row>
    <row r="71" spans="2:11" ht="18.75" customHeight="1" x14ac:dyDescent="0.3">
      <c r="B71" s="188"/>
      <c r="C71" s="188"/>
      <c r="D71" s="188"/>
      <c r="E71" s="188"/>
      <c r="F71" s="188"/>
      <c r="G71" s="188"/>
      <c r="H71" s="188"/>
      <c r="I71" s="188"/>
      <c r="J71" s="188"/>
      <c r="K71" s="188"/>
    </row>
    <row r="72" spans="2:11" ht="7.5" customHeight="1" x14ac:dyDescent="0.3">
      <c r="B72" s="189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ht="45" customHeight="1" x14ac:dyDescent="0.3">
      <c r="B73" s="192"/>
      <c r="C73" s="292" t="s">
        <v>82</v>
      </c>
      <c r="D73" s="292"/>
      <c r="E73" s="292"/>
      <c r="F73" s="292"/>
      <c r="G73" s="292"/>
      <c r="H73" s="292"/>
      <c r="I73" s="292"/>
      <c r="J73" s="292"/>
      <c r="K73" s="193"/>
    </row>
    <row r="74" spans="2:11" ht="17.25" customHeight="1" x14ac:dyDescent="0.3">
      <c r="B74" s="192"/>
      <c r="C74" s="194" t="s">
        <v>545</v>
      </c>
      <c r="D74" s="194"/>
      <c r="E74" s="194"/>
      <c r="F74" s="194" t="s">
        <v>546</v>
      </c>
      <c r="G74" s="195"/>
      <c r="H74" s="194" t="s">
        <v>116</v>
      </c>
      <c r="I74" s="194" t="s">
        <v>52</v>
      </c>
      <c r="J74" s="194" t="s">
        <v>547</v>
      </c>
      <c r="K74" s="193"/>
    </row>
    <row r="75" spans="2:11" ht="17.25" customHeight="1" x14ac:dyDescent="0.3">
      <c r="B75" s="192"/>
      <c r="C75" s="196" t="s">
        <v>548</v>
      </c>
      <c r="D75" s="196"/>
      <c r="E75" s="196"/>
      <c r="F75" s="197" t="s">
        <v>549</v>
      </c>
      <c r="G75" s="198"/>
      <c r="H75" s="196"/>
      <c r="I75" s="196"/>
      <c r="J75" s="196" t="s">
        <v>550</v>
      </c>
      <c r="K75" s="193"/>
    </row>
    <row r="76" spans="2:11" ht="5.25" customHeight="1" x14ac:dyDescent="0.3">
      <c r="B76" s="192"/>
      <c r="C76" s="199"/>
      <c r="D76" s="199"/>
      <c r="E76" s="199"/>
      <c r="F76" s="199"/>
      <c r="G76" s="200"/>
      <c r="H76" s="199"/>
      <c r="I76" s="199"/>
      <c r="J76" s="199"/>
      <c r="K76" s="193"/>
    </row>
    <row r="77" spans="2:11" ht="15" customHeight="1" x14ac:dyDescent="0.3">
      <c r="B77" s="192"/>
      <c r="C77" s="182" t="s">
        <v>48</v>
      </c>
      <c r="D77" s="199"/>
      <c r="E77" s="199"/>
      <c r="F77" s="201" t="s">
        <v>551</v>
      </c>
      <c r="G77" s="200"/>
      <c r="H77" s="182" t="s">
        <v>552</v>
      </c>
      <c r="I77" s="182" t="s">
        <v>553</v>
      </c>
      <c r="J77" s="182">
        <v>20</v>
      </c>
      <c r="K77" s="193"/>
    </row>
    <row r="78" spans="2:11" ht="15" customHeight="1" x14ac:dyDescent="0.3">
      <c r="B78" s="192"/>
      <c r="C78" s="182" t="s">
        <v>554</v>
      </c>
      <c r="D78" s="182"/>
      <c r="E78" s="182"/>
      <c r="F78" s="201" t="s">
        <v>551</v>
      </c>
      <c r="G78" s="200"/>
      <c r="H78" s="182" t="s">
        <v>555</v>
      </c>
      <c r="I78" s="182" t="s">
        <v>553</v>
      </c>
      <c r="J78" s="182">
        <v>120</v>
      </c>
      <c r="K78" s="193"/>
    </row>
    <row r="79" spans="2:11" ht="15" customHeight="1" x14ac:dyDescent="0.3">
      <c r="B79" s="202"/>
      <c r="C79" s="182" t="s">
        <v>556</v>
      </c>
      <c r="D79" s="182"/>
      <c r="E79" s="182"/>
      <c r="F79" s="201" t="s">
        <v>557</v>
      </c>
      <c r="G79" s="200"/>
      <c r="H79" s="182" t="s">
        <v>558</v>
      </c>
      <c r="I79" s="182" t="s">
        <v>553</v>
      </c>
      <c r="J79" s="182">
        <v>50</v>
      </c>
      <c r="K79" s="193"/>
    </row>
    <row r="80" spans="2:11" ht="15" customHeight="1" x14ac:dyDescent="0.3">
      <c r="B80" s="202"/>
      <c r="C80" s="182" t="s">
        <v>559</v>
      </c>
      <c r="D80" s="182"/>
      <c r="E80" s="182"/>
      <c r="F80" s="201" t="s">
        <v>551</v>
      </c>
      <c r="G80" s="200"/>
      <c r="H80" s="182" t="s">
        <v>560</v>
      </c>
      <c r="I80" s="182" t="s">
        <v>561</v>
      </c>
      <c r="J80" s="182"/>
      <c r="K80" s="193"/>
    </row>
    <row r="81" spans="2:11" ht="15" customHeight="1" x14ac:dyDescent="0.3">
      <c r="B81" s="202"/>
      <c r="C81" s="182" t="s">
        <v>562</v>
      </c>
      <c r="D81" s="182"/>
      <c r="E81" s="182"/>
      <c r="F81" s="201" t="s">
        <v>557</v>
      </c>
      <c r="G81" s="182"/>
      <c r="H81" s="182" t="s">
        <v>563</v>
      </c>
      <c r="I81" s="182" t="s">
        <v>553</v>
      </c>
      <c r="J81" s="182">
        <v>15</v>
      </c>
      <c r="K81" s="193"/>
    </row>
    <row r="82" spans="2:11" ht="15" customHeight="1" x14ac:dyDescent="0.3">
      <c r="B82" s="202"/>
      <c r="C82" s="182" t="s">
        <v>564</v>
      </c>
      <c r="D82" s="182"/>
      <c r="E82" s="182"/>
      <c r="F82" s="201" t="s">
        <v>557</v>
      </c>
      <c r="G82" s="182"/>
      <c r="H82" s="182" t="s">
        <v>565</v>
      </c>
      <c r="I82" s="182" t="s">
        <v>553</v>
      </c>
      <c r="J82" s="182">
        <v>15</v>
      </c>
      <c r="K82" s="193"/>
    </row>
    <row r="83" spans="2:11" ht="15" customHeight="1" x14ac:dyDescent="0.3">
      <c r="B83" s="202"/>
      <c r="C83" s="182" t="s">
        <v>566</v>
      </c>
      <c r="D83" s="182"/>
      <c r="E83" s="182"/>
      <c r="F83" s="201" t="s">
        <v>557</v>
      </c>
      <c r="G83" s="182"/>
      <c r="H83" s="182" t="s">
        <v>567</v>
      </c>
      <c r="I83" s="182" t="s">
        <v>553</v>
      </c>
      <c r="J83" s="182">
        <v>20</v>
      </c>
      <c r="K83" s="193"/>
    </row>
    <row r="84" spans="2:11" ht="15" customHeight="1" x14ac:dyDescent="0.3">
      <c r="B84" s="202"/>
      <c r="C84" s="182" t="s">
        <v>568</v>
      </c>
      <c r="D84" s="182"/>
      <c r="E84" s="182"/>
      <c r="F84" s="201" t="s">
        <v>557</v>
      </c>
      <c r="G84" s="182"/>
      <c r="H84" s="182" t="s">
        <v>569</v>
      </c>
      <c r="I84" s="182" t="s">
        <v>553</v>
      </c>
      <c r="J84" s="182">
        <v>20</v>
      </c>
      <c r="K84" s="193"/>
    </row>
    <row r="85" spans="2:11" ht="15" customHeight="1" x14ac:dyDescent="0.3">
      <c r="B85" s="202"/>
      <c r="C85" s="182" t="s">
        <v>570</v>
      </c>
      <c r="D85" s="182"/>
      <c r="E85" s="182"/>
      <c r="F85" s="201" t="s">
        <v>557</v>
      </c>
      <c r="G85" s="200"/>
      <c r="H85" s="182" t="s">
        <v>571</v>
      </c>
      <c r="I85" s="182" t="s">
        <v>553</v>
      </c>
      <c r="J85" s="182">
        <v>50</v>
      </c>
      <c r="K85" s="193"/>
    </row>
    <row r="86" spans="2:11" ht="15" customHeight="1" x14ac:dyDescent="0.3">
      <c r="B86" s="202"/>
      <c r="C86" s="182" t="s">
        <v>572</v>
      </c>
      <c r="D86" s="182"/>
      <c r="E86" s="182"/>
      <c r="F86" s="201" t="s">
        <v>557</v>
      </c>
      <c r="G86" s="200"/>
      <c r="H86" s="182" t="s">
        <v>573</v>
      </c>
      <c r="I86" s="182" t="s">
        <v>553</v>
      </c>
      <c r="J86" s="182">
        <v>20</v>
      </c>
      <c r="K86" s="193"/>
    </row>
    <row r="87" spans="2:11" ht="15" customHeight="1" x14ac:dyDescent="0.3">
      <c r="B87" s="202"/>
      <c r="C87" s="182" t="s">
        <v>574</v>
      </c>
      <c r="D87" s="182"/>
      <c r="E87" s="182"/>
      <c r="F87" s="201" t="s">
        <v>557</v>
      </c>
      <c r="G87" s="200"/>
      <c r="H87" s="182" t="s">
        <v>575</v>
      </c>
      <c r="I87" s="182" t="s">
        <v>553</v>
      </c>
      <c r="J87" s="182">
        <v>20</v>
      </c>
      <c r="K87" s="193"/>
    </row>
    <row r="88" spans="2:11" ht="15" customHeight="1" x14ac:dyDescent="0.3">
      <c r="B88" s="202"/>
      <c r="C88" s="182" t="s">
        <v>576</v>
      </c>
      <c r="D88" s="182"/>
      <c r="E88" s="182"/>
      <c r="F88" s="201" t="s">
        <v>557</v>
      </c>
      <c r="G88" s="200"/>
      <c r="H88" s="182" t="s">
        <v>577</v>
      </c>
      <c r="I88" s="182" t="s">
        <v>553</v>
      </c>
      <c r="J88" s="182">
        <v>50</v>
      </c>
      <c r="K88" s="193"/>
    </row>
    <row r="89" spans="2:11" ht="15" customHeight="1" x14ac:dyDescent="0.3">
      <c r="B89" s="202"/>
      <c r="C89" s="182" t="s">
        <v>578</v>
      </c>
      <c r="D89" s="182"/>
      <c r="E89" s="182"/>
      <c r="F89" s="201" t="s">
        <v>557</v>
      </c>
      <c r="G89" s="200"/>
      <c r="H89" s="182" t="s">
        <v>578</v>
      </c>
      <c r="I89" s="182" t="s">
        <v>553</v>
      </c>
      <c r="J89" s="182">
        <v>50</v>
      </c>
      <c r="K89" s="193"/>
    </row>
    <row r="90" spans="2:11" ht="15" customHeight="1" x14ac:dyDescent="0.3">
      <c r="B90" s="202"/>
      <c r="C90" s="182" t="s">
        <v>121</v>
      </c>
      <c r="D90" s="182"/>
      <c r="E90" s="182"/>
      <c r="F90" s="201" t="s">
        <v>557</v>
      </c>
      <c r="G90" s="200"/>
      <c r="H90" s="182" t="s">
        <v>579</v>
      </c>
      <c r="I90" s="182" t="s">
        <v>553</v>
      </c>
      <c r="J90" s="182">
        <v>255</v>
      </c>
      <c r="K90" s="193"/>
    </row>
    <row r="91" spans="2:11" ht="15" customHeight="1" x14ac:dyDescent="0.3">
      <c r="B91" s="202"/>
      <c r="C91" s="182" t="s">
        <v>580</v>
      </c>
      <c r="D91" s="182"/>
      <c r="E91" s="182"/>
      <c r="F91" s="201" t="s">
        <v>551</v>
      </c>
      <c r="G91" s="200"/>
      <c r="H91" s="182" t="s">
        <v>581</v>
      </c>
      <c r="I91" s="182" t="s">
        <v>582</v>
      </c>
      <c r="J91" s="182"/>
      <c r="K91" s="193"/>
    </row>
    <row r="92" spans="2:11" ht="15" customHeight="1" x14ac:dyDescent="0.3">
      <c r="B92" s="202"/>
      <c r="C92" s="182" t="s">
        <v>583</v>
      </c>
      <c r="D92" s="182"/>
      <c r="E92" s="182"/>
      <c r="F92" s="201" t="s">
        <v>551</v>
      </c>
      <c r="G92" s="200"/>
      <c r="H92" s="182" t="s">
        <v>584</v>
      </c>
      <c r="I92" s="182" t="s">
        <v>585</v>
      </c>
      <c r="J92" s="182"/>
      <c r="K92" s="193"/>
    </row>
    <row r="93" spans="2:11" ht="15" customHeight="1" x14ac:dyDescent="0.3">
      <c r="B93" s="202"/>
      <c r="C93" s="182" t="s">
        <v>586</v>
      </c>
      <c r="D93" s="182"/>
      <c r="E93" s="182"/>
      <c r="F93" s="201" t="s">
        <v>551</v>
      </c>
      <c r="G93" s="200"/>
      <c r="H93" s="182" t="s">
        <v>586</v>
      </c>
      <c r="I93" s="182" t="s">
        <v>585</v>
      </c>
      <c r="J93" s="182"/>
      <c r="K93" s="193"/>
    </row>
    <row r="94" spans="2:11" ht="15" customHeight="1" x14ac:dyDescent="0.3">
      <c r="B94" s="202"/>
      <c r="C94" s="182" t="s">
        <v>33</v>
      </c>
      <c r="D94" s="182"/>
      <c r="E94" s="182"/>
      <c r="F94" s="201" t="s">
        <v>551</v>
      </c>
      <c r="G94" s="200"/>
      <c r="H94" s="182" t="s">
        <v>587</v>
      </c>
      <c r="I94" s="182" t="s">
        <v>585</v>
      </c>
      <c r="J94" s="182"/>
      <c r="K94" s="193"/>
    </row>
    <row r="95" spans="2:11" ht="15" customHeight="1" x14ac:dyDescent="0.3">
      <c r="B95" s="202"/>
      <c r="C95" s="182" t="s">
        <v>43</v>
      </c>
      <c r="D95" s="182"/>
      <c r="E95" s="182"/>
      <c r="F95" s="201" t="s">
        <v>551</v>
      </c>
      <c r="G95" s="200"/>
      <c r="H95" s="182" t="s">
        <v>588</v>
      </c>
      <c r="I95" s="182" t="s">
        <v>585</v>
      </c>
      <c r="J95" s="182"/>
      <c r="K95" s="193"/>
    </row>
    <row r="96" spans="2:11" ht="15" customHeight="1" x14ac:dyDescent="0.3">
      <c r="B96" s="203"/>
      <c r="C96" s="204"/>
      <c r="D96" s="204"/>
      <c r="E96" s="204"/>
      <c r="F96" s="204"/>
      <c r="G96" s="204"/>
      <c r="H96" s="204"/>
      <c r="I96" s="204"/>
      <c r="J96" s="204"/>
      <c r="K96" s="205"/>
    </row>
    <row r="97" spans="2:11" ht="18.75" customHeight="1" x14ac:dyDescent="0.3">
      <c r="B97" s="206"/>
      <c r="C97" s="207"/>
      <c r="D97" s="207"/>
      <c r="E97" s="207"/>
      <c r="F97" s="207"/>
      <c r="G97" s="207"/>
      <c r="H97" s="207"/>
      <c r="I97" s="207"/>
      <c r="J97" s="207"/>
      <c r="K97" s="206"/>
    </row>
    <row r="98" spans="2:11" ht="18.75" customHeight="1" x14ac:dyDescent="0.3">
      <c r="B98" s="188"/>
      <c r="C98" s="188"/>
      <c r="D98" s="188"/>
      <c r="E98" s="188"/>
      <c r="F98" s="188"/>
      <c r="G98" s="188"/>
      <c r="H98" s="188"/>
      <c r="I98" s="188"/>
      <c r="J98" s="188"/>
      <c r="K98" s="188"/>
    </row>
    <row r="99" spans="2:11" ht="7.5" customHeight="1" x14ac:dyDescent="0.3">
      <c r="B99" s="189"/>
      <c r="C99" s="190"/>
      <c r="D99" s="190"/>
      <c r="E99" s="190"/>
      <c r="F99" s="190"/>
      <c r="G99" s="190"/>
      <c r="H99" s="190"/>
      <c r="I99" s="190"/>
      <c r="J99" s="190"/>
      <c r="K99" s="191"/>
    </row>
    <row r="100" spans="2:11" ht="45" customHeight="1" x14ac:dyDescent="0.3">
      <c r="B100" s="192"/>
      <c r="C100" s="292" t="s">
        <v>589</v>
      </c>
      <c r="D100" s="292"/>
      <c r="E100" s="292"/>
      <c r="F100" s="292"/>
      <c r="G100" s="292"/>
      <c r="H100" s="292"/>
      <c r="I100" s="292"/>
      <c r="J100" s="292"/>
      <c r="K100" s="193"/>
    </row>
    <row r="101" spans="2:11" ht="17.25" customHeight="1" x14ac:dyDescent="0.3">
      <c r="B101" s="192"/>
      <c r="C101" s="194" t="s">
        <v>545</v>
      </c>
      <c r="D101" s="194"/>
      <c r="E101" s="194"/>
      <c r="F101" s="194" t="s">
        <v>546</v>
      </c>
      <c r="G101" s="195"/>
      <c r="H101" s="194" t="s">
        <v>116</v>
      </c>
      <c r="I101" s="194" t="s">
        <v>52</v>
      </c>
      <c r="J101" s="194" t="s">
        <v>547</v>
      </c>
      <c r="K101" s="193"/>
    </row>
    <row r="102" spans="2:11" ht="17.25" customHeight="1" x14ac:dyDescent="0.3">
      <c r="B102" s="192"/>
      <c r="C102" s="196" t="s">
        <v>548</v>
      </c>
      <c r="D102" s="196"/>
      <c r="E102" s="196"/>
      <c r="F102" s="197" t="s">
        <v>549</v>
      </c>
      <c r="G102" s="198"/>
      <c r="H102" s="196"/>
      <c r="I102" s="196"/>
      <c r="J102" s="196" t="s">
        <v>550</v>
      </c>
      <c r="K102" s="193"/>
    </row>
    <row r="103" spans="2:11" ht="5.25" customHeight="1" x14ac:dyDescent="0.3">
      <c r="B103" s="192"/>
      <c r="C103" s="194"/>
      <c r="D103" s="194"/>
      <c r="E103" s="194"/>
      <c r="F103" s="194"/>
      <c r="G103" s="208"/>
      <c r="H103" s="194"/>
      <c r="I103" s="194"/>
      <c r="J103" s="194"/>
      <c r="K103" s="193"/>
    </row>
    <row r="104" spans="2:11" ht="15" customHeight="1" x14ac:dyDescent="0.3">
      <c r="B104" s="192"/>
      <c r="C104" s="182" t="s">
        <v>48</v>
      </c>
      <c r="D104" s="199"/>
      <c r="E104" s="199"/>
      <c r="F104" s="201" t="s">
        <v>551</v>
      </c>
      <c r="G104" s="208"/>
      <c r="H104" s="182" t="s">
        <v>590</v>
      </c>
      <c r="I104" s="182" t="s">
        <v>553</v>
      </c>
      <c r="J104" s="182">
        <v>20</v>
      </c>
      <c r="K104" s="193"/>
    </row>
    <row r="105" spans="2:11" ht="15" customHeight="1" x14ac:dyDescent="0.3">
      <c r="B105" s="192"/>
      <c r="C105" s="182" t="s">
        <v>554</v>
      </c>
      <c r="D105" s="182"/>
      <c r="E105" s="182"/>
      <c r="F105" s="201" t="s">
        <v>551</v>
      </c>
      <c r="G105" s="182"/>
      <c r="H105" s="182" t="s">
        <v>590</v>
      </c>
      <c r="I105" s="182" t="s">
        <v>553</v>
      </c>
      <c r="J105" s="182">
        <v>120</v>
      </c>
      <c r="K105" s="193"/>
    </row>
    <row r="106" spans="2:11" ht="15" customHeight="1" x14ac:dyDescent="0.3">
      <c r="B106" s="202"/>
      <c r="C106" s="182" t="s">
        <v>556</v>
      </c>
      <c r="D106" s="182"/>
      <c r="E106" s="182"/>
      <c r="F106" s="201" t="s">
        <v>557</v>
      </c>
      <c r="G106" s="182"/>
      <c r="H106" s="182" t="s">
        <v>590</v>
      </c>
      <c r="I106" s="182" t="s">
        <v>553</v>
      </c>
      <c r="J106" s="182">
        <v>50</v>
      </c>
      <c r="K106" s="193"/>
    </row>
    <row r="107" spans="2:11" ht="15" customHeight="1" x14ac:dyDescent="0.3">
      <c r="B107" s="202"/>
      <c r="C107" s="182" t="s">
        <v>559</v>
      </c>
      <c r="D107" s="182"/>
      <c r="E107" s="182"/>
      <c r="F107" s="201" t="s">
        <v>551</v>
      </c>
      <c r="G107" s="182"/>
      <c r="H107" s="182" t="s">
        <v>590</v>
      </c>
      <c r="I107" s="182" t="s">
        <v>561</v>
      </c>
      <c r="J107" s="182"/>
      <c r="K107" s="193"/>
    </row>
    <row r="108" spans="2:11" ht="15" customHeight="1" x14ac:dyDescent="0.3">
      <c r="B108" s="202"/>
      <c r="C108" s="182" t="s">
        <v>570</v>
      </c>
      <c r="D108" s="182"/>
      <c r="E108" s="182"/>
      <c r="F108" s="201" t="s">
        <v>557</v>
      </c>
      <c r="G108" s="182"/>
      <c r="H108" s="182" t="s">
        <v>590</v>
      </c>
      <c r="I108" s="182" t="s">
        <v>553</v>
      </c>
      <c r="J108" s="182">
        <v>50</v>
      </c>
      <c r="K108" s="193"/>
    </row>
    <row r="109" spans="2:11" ht="15" customHeight="1" x14ac:dyDescent="0.3">
      <c r="B109" s="202"/>
      <c r="C109" s="182" t="s">
        <v>578</v>
      </c>
      <c r="D109" s="182"/>
      <c r="E109" s="182"/>
      <c r="F109" s="201" t="s">
        <v>557</v>
      </c>
      <c r="G109" s="182"/>
      <c r="H109" s="182" t="s">
        <v>590</v>
      </c>
      <c r="I109" s="182" t="s">
        <v>553</v>
      </c>
      <c r="J109" s="182">
        <v>50</v>
      </c>
      <c r="K109" s="193"/>
    </row>
    <row r="110" spans="2:11" ht="15" customHeight="1" x14ac:dyDescent="0.3">
      <c r="B110" s="202"/>
      <c r="C110" s="182" t="s">
        <v>576</v>
      </c>
      <c r="D110" s="182"/>
      <c r="E110" s="182"/>
      <c r="F110" s="201" t="s">
        <v>557</v>
      </c>
      <c r="G110" s="182"/>
      <c r="H110" s="182" t="s">
        <v>590</v>
      </c>
      <c r="I110" s="182" t="s">
        <v>553</v>
      </c>
      <c r="J110" s="182">
        <v>50</v>
      </c>
      <c r="K110" s="193"/>
    </row>
    <row r="111" spans="2:11" ht="15" customHeight="1" x14ac:dyDescent="0.3">
      <c r="B111" s="202"/>
      <c r="C111" s="182" t="s">
        <v>48</v>
      </c>
      <c r="D111" s="182"/>
      <c r="E111" s="182"/>
      <c r="F111" s="201" t="s">
        <v>551</v>
      </c>
      <c r="G111" s="182"/>
      <c r="H111" s="182" t="s">
        <v>591</v>
      </c>
      <c r="I111" s="182" t="s">
        <v>553</v>
      </c>
      <c r="J111" s="182">
        <v>20</v>
      </c>
      <c r="K111" s="193"/>
    </row>
    <row r="112" spans="2:11" ht="15" customHeight="1" x14ac:dyDescent="0.3">
      <c r="B112" s="202"/>
      <c r="C112" s="182" t="s">
        <v>592</v>
      </c>
      <c r="D112" s="182"/>
      <c r="E112" s="182"/>
      <c r="F112" s="201" t="s">
        <v>551</v>
      </c>
      <c r="G112" s="182"/>
      <c r="H112" s="182" t="s">
        <v>593</v>
      </c>
      <c r="I112" s="182" t="s">
        <v>553</v>
      </c>
      <c r="J112" s="182">
        <v>120</v>
      </c>
      <c r="K112" s="193"/>
    </row>
    <row r="113" spans="2:11" ht="15" customHeight="1" x14ac:dyDescent="0.3">
      <c r="B113" s="202"/>
      <c r="C113" s="182" t="s">
        <v>33</v>
      </c>
      <c r="D113" s="182"/>
      <c r="E113" s="182"/>
      <c r="F113" s="201" t="s">
        <v>551</v>
      </c>
      <c r="G113" s="182"/>
      <c r="H113" s="182" t="s">
        <v>594</v>
      </c>
      <c r="I113" s="182" t="s">
        <v>585</v>
      </c>
      <c r="J113" s="182"/>
      <c r="K113" s="193"/>
    </row>
    <row r="114" spans="2:11" ht="15" customHeight="1" x14ac:dyDescent="0.3">
      <c r="B114" s="202"/>
      <c r="C114" s="182" t="s">
        <v>43</v>
      </c>
      <c r="D114" s="182"/>
      <c r="E114" s="182"/>
      <c r="F114" s="201" t="s">
        <v>551</v>
      </c>
      <c r="G114" s="182"/>
      <c r="H114" s="182" t="s">
        <v>595</v>
      </c>
      <c r="I114" s="182" t="s">
        <v>585</v>
      </c>
      <c r="J114" s="182"/>
      <c r="K114" s="193"/>
    </row>
    <row r="115" spans="2:11" ht="15" customHeight="1" x14ac:dyDescent="0.3">
      <c r="B115" s="202"/>
      <c r="C115" s="182" t="s">
        <v>52</v>
      </c>
      <c r="D115" s="182"/>
      <c r="E115" s="182"/>
      <c r="F115" s="201" t="s">
        <v>551</v>
      </c>
      <c r="G115" s="182"/>
      <c r="H115" s="182" t="s">
        <v>596</v>
      </c>
      <c r="I115" s="182" t="s">
        <v>597</v>
      </c>
      <c r="J115" s="182"/>
      <c r="K115" s="193"/>
    </row>
    <row r="116" spans="2:11" ht="15" customHeight="1" x14ac:dyDescent="0.3">
      <c r="B116" s="203"/>
      <c r="C116" s="209"/>
      <c r="D116" s="209"/>
      <c r="E116" s="209"/>
      <c r="F116" s="209"/>
      <c r="G116" s="209"/>
      <c r="H116" s="209"/>
      <c r="I116" s="209"/>
      <c r="J116" s="209"/>
      <c r="K116" s="205"/>
    </row>
    <row r="117" spans="2:11" ht="18.75" customHeight="1" x14ac:dyDescent="0.3">
      <c r="B117" s="210"/>
      <c r="C117" s="178"/>
      <c r="D117" s="178"/>
      <c r="E117" s="178"/>
      <c r="F117" s="211"/>
      <c r="G117" s="178"/>
      <c r="H117" s="178"/>
      <c r="I117" s="178"/>
      <c r="J117" s="178"/>
      <c r="K117" s="210"/>
    </row>
    <row r="118" spans="2:11" ht="18.75" customHeight="1" x14ac:dyDescent="0.3">
      <c r="B118" s="188"/>
      <c r="C118" s="188"/>
      <c r="D118" s="188"/>
      <c r="E118" s="188"/>
      <c r="F118" s="188"/>
      <c r="G118" s="188"/>
      <c r="H118" s="188"/>
      <c r="I118" s="188"/>
      <c r="J118" s="188"/>
      <c r="K118" s="188"/>
    </row>
    <row r="119" spans="2:11" ht="7.5" customHeight="1" x14ac:dyDescent="0.3">
      <c r="B119" s="212"/>
      <c r="C119" s="213"/>
      <c r="D119" s="213"/>
      <c r="E119" s="213"/>
      <c r="F119" s="213"/>
      <c r="G119" s="213"/>
      <c r="H119" s="213"/>
      <c r="I119" s="213"/>
      <c r="J119" s="213"/>
      <c r="K119" s="214"/>
    </row>
    <row r="120" spans="2:11" ht="45" customHeight="1" x14ac:dyDescent="0.3">
      <c r="B120" s="215"/>
      <c r="C120" s="287" t="s">
        <v>598</v>
      </c>
      <c r="D120" s="287"/>
      <c r="E120" s="287"/>
      <c r="F120" s="287"/>
      <c r="G120" s="287"/>
      <c r="H120" s="287"/>
      <c r="I120" s="287"/>
      <c r="J120" s="287"/>
      <c r="K120" s="216"/>
    </row>
    <row r="121" spans="2:11" ht="17.25" customHeight="1" x14ac:dyDescent="0.3">
      <c r="B121" s="217"/>
      <c r="C121" s="194" t="s">
        <v>545</v>
      </c>
      <c r="D121" s="194"/>
      <c r="E121" s="194"/>
      <c r="F121" s="194" t="s">
        <v>546</v>
      </c>
      <c r="G121" s="195"/>
      <c r="H121" s="194" t="s">
        <v>116</v>
      </c>
      <c r="I121" s="194" t="s">
        <v>52</v>
      </c>
      <c r="J121" s="194" t="s">
        <v>547</v>
      </c>
      <c r="K121" s="218"/>
    </row>
    <row r="122" spans="2:11" ht="17.25" customHeight="1" x14ac:dyDescent="0.3">
      <c r="B122" s="217"/>
      <c r="C122" s="196" t="s">
        <v>548</v>
      </c>
      <c r="D122" s="196"/>
      <c r="E122" s="196"/>
      <c r="F122" s="197" t="s">
        <v>549</v>
      </c>
      <c r="G122" s="198"/>
      <c r="H122" s="196"/>
      <c r="I122" s="196"/>
      <c r="J122" s="196" t="s">
        <v>550</v>
      </c>
      <c r="K122" s="218"/>
    </row>
    <row r="123" spans="2:11" ht="5.25" customHeight="1" x14ac:dyDescent="0.3">
      <c r="B123" s="219"/>
      <c r="C123" s="199"/>
      <c r="D123" s="199"/>
      <c r="E123" s="199"/>
      <c r="F123" s="199"/>
      <c r="G123" s="182"/>
      <c r="H123" s="199"/>
      <c r="I123" s="199"/>
      <c r="J123" s="199"/>
      <c r="K123" s="220"/>
    </row>
    <row r="124" spans="2:11" ht="15" customHeight="1" x14ac:dyDescent="0.3">
      <c r="B124" s="219"/>
      <c r="C124" s="182" t="s">
        <v>554</v>
      </c>
      <c r="D124" s="199"/>
      <c r="E124" s="199"/>
      <c r="F124" s="201" t="s">
        <v>551</v>
      </c>
      <c r="G124" s="182"/>
      <c r="H124" s="182" t="s">
        <v>590</v>
      </c>
      <c r="I124" s="182" t="s">
        <v>553</v>
      </c>
      <c r="J124" s="182">
        <v>120</v>
      </c>
      <c r="K124" s="221"/>
    </row>
    <row r="125" spans="2:11" ht="15" customHeight="1" x14ac:dyDescent="0.3">
      <c r="B125" s="219"/>
      <c r="C125" s="182" t="s">
        <v>599</v>
      </c>
      <c r="D125" s="182"/>
      <c r="E125" s="182"/>
      <c r="F125" s="201" t="s">
        <v>551</v>
      </c>
      <c r="G125" s="182"/>
      <c r="H125" s="182" t="s">
        <v>600</v>
      </c>
      <c r="I125" s="182" t="s">
        <v>553</v>
      </c>
      <c r="J125" s="182" t="s">
        <v>601</v>
      </c>
      <c r="K125" s="221"/>
    </row>
    <row r="126" spans="2:11" ht="15" customHeight="1" x14ac:dyDescent="0.3">
      <c r="B126" s="219"/>
      <c r="C126" s="182" t="s">
        <v>500</v>
      </c>
      <c r="D126" s="182"/>
      <c r="E126" s="182"/>
      <c r="F126" s="201" t="s">
        <v>551</v>
      </c>
      <c r="G126" s="182"/>
      <c r="H126" s="182" t="s">
        <v>602</v>
      </c>
      <c r="I126" s="182" t="s">
        <v>553</v>
      </c>
      <c r="J126" s="182" t="s">
        <v>601</v>
      </c>
      <c r="K126" s="221"/>
    </row>
    <row r="127" spans="2:11" ht="15" customHeight="1" x14ac:dyDescent="0.3">
      <c r="B127" s="219"/>
      <c r="C127" s="182" t="s">
        <v>562</v>
      </c>
      <c r="D127" s="182"/>
      <c r="E127" s="182"/>
      <c r="F127" s="201" t="s">
        <v>557</v>
      </c>
      <c r="G127" s="182"/>
      <c r="H127" s="182" t="s">
        <v>563</v>
      </c>
      <c r="I127" s="182" t="s">
        <v>553</v>
      </c>
      <c r="J127" s="182">
        <v>15</v>
      </c>
      <c r="K127" s="221"/>
    </row>
    <row r="128" spans="2:11" ht="15" customHeight="1" x14ac:dyDescent="0.3">
      <c r="B128" s="219"/>
      <c r="C128" s="182" t="s">
        <v>564</v>
      </c>
      <c r="D128" s="182"/>
      <c r="E128" s="182"/>
      <c r="F128" s="201" t="s">
        <v>557</v>
      </c>
      <c r="G128" s="182"/>
      <c r="H128" s="182" t="s">
        <v>565</v>
      </c>
      <c r="I128" s="182" t="s">
        <v>553</v>
      </c>
      <c r="J128" s="182">
        <v>15</v>
      </c>
      <c r="K128" s="221"/>
    </row>
    <row r="129" spans="2:11" ht="15" customHeight="1" x14ac:dyDescent="0.3">
      <c r="B129" s="219"/>
      <c r="C129" s="182" t="s">
        <v>566</v>
      </c>
      <c r="D129" s="182"/>
      <c r="E129" s="182"/>
      <c r="F129" s="201" t="s">
        <v>557</v>
      </c>
      <c r="G129" s="182"/>
      <c r="H129" s="182" t="s">
        <v>567</v>
      </c>
      <c r="I129" s="182" t="s">
        <v>553</v>
      </c>
      <c r="J129" s="182">
        <v>20</v>
      </c>
      <c r="K129" s="221"/>
    </row>
    <row r="130" spans="2:11" ht="15" customHeight="1" x14ac:dyDescent="0.3">
      <c r="B130" s="219"/>
      <c r="C130" s="182" t="s">
        <v>568</v>
      </c>
      <c r="D130" s="182"/>
      <c r="E130" s="182"/>
      <c r="F130" s="201" t="s">
        <v>557</v>
      </c>
      <c r="G130" s="182"/>
      <c r="H130" s="182" t="s">
        <v>569</v>
      </c>
      <c r="I130" s="182" t="s">
        <v>553</v>
      </c>
      <c r="J130" s="182">
        <v>20</v>
      </c>
      <c r="K130" s="221"/>
    </row>
    <row r="131" spans="2:11" ht="15" customHeight="1" x14ac:dyDescent="0.3">
      <c r="B131" s="219"/>
      <c r="C131" s="182" t="s">
        <v>556</v>
      </c>
      <c r="D131" s="182"/>
      <c r="E131" s="182"/>
      <c r="F131" s="201" t="s">
        <v>557</v>
      </c>
      <c r="G131" s="182"/>
      <c r="H131" s="182" t="s">
        <v>590</v>
      </c>
      <c r="I131" s="182" t="s">
        <v>553</v>
      </c>
      <c r="J131" s="182">
        <v>50</v>
      </c>
      <c r="K131" s="221"/>
    </row>
    <row r="132" spans="2:11" ht="15" customHeight="1" x14ac:dyDescent="0.3">
      <c r="B132" s="219"/>
      <c r="C132" s="182" t="s">
        <v>570</v>
      </c>
      <c r="D132" s="182"/>
      <c r="E132" s="182"/>
      <c r="F132" s="201" t="s">
        <v>557</v>
      </c>
      <c r="G132" s="182"/>
      <c r="H132" s="182" t="s">
        <v>590</v>
      </c>
      <c r="I132" s="182" t="s">
        <v>553</v>
      </c>
      <c r="J132" s="182">
        <v>50</v>
      </c>
      <c r="K132" s="221"/>
    </row>
    <row r="133" spans="2:11" ht="15" customHeight="1" x14ac:dyDescent="0.3">
      <c r="B133" s="219"/>
      <c r="C133" s="182" t="s">
        <v>576</v>
      </c>
      <c r="D133" s="182"/>
      <c r="E133" s="182"/>
      <c r="F133" s="201" t="s">
        <v>557</v>
      </c>
      <c r="G133" s="182"/>
      <c r="H133" s="182" t="s">
        <v>590</v>
      </c>
      <c r="I133" s="182" t="s">
        <v>553</v>
      </c>
      <c r="J133" s="182">
        <v>50</v>
      </c>
      <c r="K133" s="221"/>
    </row>
    <row r="134" spans="2:11" ht="15" customHeight="1" x14ac:dyDescent="0.3">
      <c r="B134" s="219"/>
      <c r="C134" s="182" t="s">
        <v>578</v>
      </c>
      <c r="D134" s="182"/>
      <c r="E134" s="182"/>
      <c r="F134" s="201" t="s">
        <v>557</v>
      </c>
      <c r="G134" s="182"/>
      <c r="H134" s="182" t="s">
        <v>590</v>
      </c>
      <c r="I134" s="182" t="s">
        <v>553</v>
      </c>
      <c r="J134" s="182">
        <v>50</v>
      </c>
      <c r="K134" s="221"/>
    </row>
    <row r="135" spans="2:11" ht="15" customHeight="1" x14ac:dyDescent="0.3">
      <c r="B135" s="219"/>
      <c r="C135" s="182" t="s">
        <v>121</v>
      </c>
      <c r="D135" s="182"/>
      <c r="E135" s="182"/>
      <c r="F135" s="201" t="s">
        <v>557</v>
      </c>
      <c r="G135" s="182"/>
      <c r="H135" s="182" t="s">
        <v>603</v>
      </c>
      <c r="I135" s="182" t="s">
        <v>553</v>
      </c>
      <c r="J135" s="182">
        <v>255</v>
      </c>
      <c r="K135" s="221"/>
    </row>
    <row r="136" spans="2:11" ht="15" customHeight="1" x14ac:dyDescent="0.3">
      <c r="B136" s="219"/>
      <c r="C136" s="182" t="s">
        <v>580</v>
      </c>
      <c r="D136" s="182"/>
      <c r="E136" s="182"/>
      <c r="F136" s="201" t="s">
        <v>551</v>
      </c>
      <c r="G136" s="182"/>
      <c r="H136" s="182" t="s">
        <v>604</v>
      </c>
      <c r="I136" s="182" t="s">
        <v>582</v>
      </c>
      <c r="J136" s="182"/>
      <c r="K136" s="221"/>
    </row>
    <row r="137" spans="2:11" ht="15" customHeight="1" x14ac:dyDescent="0.3">
      <c r="B137" s="219"/>
      <c r="C137" s="182" t="s">
        <v>583</v>
      </c>
      <c r="D137" s="182"/>
      <c r="E137" s="182"/>
      <c r="F137" s="201" t="s">
        <v>551</v>
      </c>
      <c r="G137" s="182"/>
      <c r="H137" s="182" t="s">
        <v>605</v>
      </c>
      <c r="I137" s="182" t="s">
        <v>585</v>
      </c>
      <c r="J137" s="182"/>
      <c r="K137" s="221"/>
    </row>
    <row r="138" spans="2:11" ht="15" customHeight="1" x14ac:dyDescent="0.3">
      <c r="B138" s="219"/>
      <c r="C138" s="182" t="s">
        <v>586</v>
      </c>
      <c r="D138" s="182"/>
      <c r="E138" s="182"/>
      <c r="F138" s="201" t="s">
        <v>551</v>
      </c>
      <c r="G138" s="182"/>
      <c r="H138" s="182" t="s">
        <v>586</v>
      </c>
      <c r="I138" s="182" t="s">
        <v>585</v>
      </c>
      <c r="J138" s="182"/>
      <c r="K138" s="221"/>
    </row>
    <row r="139" spans="2:11" ht="15" customHeight="1" x14ac:dyDescent="0.3">
      <c r="B139" s="219"/>
      <c r="C139" s="182" t="s">
        <v>33</v>
      </c>
      <c r="D139" s="182"/>
      <c r="E139" s="182"/>
      <c r="F139" s="201" t="s">
        <v>551</v>
      </c>
      <c r="G139" s="182"/>
      <c r="H139" s="182" t="s">
        <v>606</v>
      </c>
      <c r="I139" s="182" t="s">
        <v>585</v>
      </c>
      <c r="J139" s="182"/>
      <c r="K139" s="221"/>
    </row>
    <row r="140" spans="2:11" ht="15" customHeight="1" x14ac:dyDescent="0.3">
      <c r="B140" s="219"/>
      <c r="C140" s="182" t="s">
        <v>607</v>
      </c>
      <c r="D140" s="182"/>
      <c r="E140" s="182"/>
      <c r="F140" s="201" t="s">
        <v>551</v>
      </c>
      <c r="G140" s="182"/>
      <c r="H140" s="182" t="s">
        <v>608</v>
      </c>
      <c r="I140" s="182" t="s">
        <v>585</v>
      </c>
      <c r="J140" s="182"/>
      <c r="K140" s="221"/>
    </row>
    <row r="141" spans="2:11" ht="15" customHeight="1" x14ac:dyDescent="0.3">
      <c r="B141" s="222"/>
      <c r="C141" s="223"/>
      <c r="D141" s="223"/>
      <c r="E141" s="223"/>
      <c r="F141" s="223"/>
      <c r="G141" s="223"/>
      <c r="H141" s="223"/>
      <c r="I141" s="223"/>
      <c r="J141" s="223"/>
      <c r="K141" s="224"/>
    </row>
    <row r="142" spans="2:11" ht="18.75" customHeight="1" x14ac:dyDescent="0.3">
      <c r="B142" s="178"/>
      <c r="C142" s="178"/>
      <c r="D142" s="178"/>
      <c r="E142" s="178"/>
      <c r="F142" s="211"/>
      <c r="G142" s="178"/>
      <c r="H142" s="178"/>
      <c r="I142" s="178"/>
      <c r="J142" s="178"/>
      <c r="K142" s="178"/>
    </row>
    <row r="143" spans="2:11" ht="18.75" customHeight="1" x14ac:dyDescent="0.3">
      <c r="B143" s="188"/>
      <c r="C143" s="188"/>
      <c r="D143" s="188"/>
      <c r="E143" s="188"/>
      <c r="F143" s="188"/>
      <c r="G143" s="188"/>
      <c r="H143" s="188"/>
      <c r="I143" s="188"/>
      <c r="J143" s="188"/>
      <c r="K143" s="188"/>
    </row>
    <row r="144" spans="2:11" ht="7.5" customHeight="1" x14ac:dyDescent="0.3">
      <c r="B144" s="189"/>
      <c r="C144" s="190"/>
      <c r="D144" s="190"/>
      <c r="E144" s="190"/>
      <c r="F144" s="190"/>
      <c r="G144" s="190"/>
      <c r="H144" s="190"/>
      <c r="I144" s="190"/>
      <c r="J144" s="190"/>
      <c r="K144" s="191"/>
    </row>
    <row r="145" spans="2:11" ht="45" customHeight="1" x14ac:dyDescent="0.3">
      <c r="B145" s="192"/>
      <c r="C145" s="292" t="s">
        <v>609</v>
      </c>
      <c r="D145" s="292"/>
      <c r="E145" s="292"/>
      <c r="F145" s="292"/>
      <c r="G145" s="292"/>
      <c r="H145" s="292"/>
      <c r="I145" s="292"/>
      <c r="J145" s="292"/>
      <c r="K145" s="193"/>
    </row>
    <row r="146" spans="2:11" ht="17.25" customHeight="1" x14ac:dyDescent="0.3">
      <c r="B146" s="192"/>
      <c r="C146" s="194" t="s">
        <v>545</v>
      </c>
      <c r="D146" s="194"/>
      <c r="E146" s="194"/>
      <c r="F146" s="194" t="s">
        <v>546</v>
      </c>
      <c r="G146" s="195"/>
      <c r="H146" s="194" t="s">
        <v>116</v>
      </c>
      <c r="I146" s="194" t="s">
        <v>52</v>
      </c>
      <c r="J146" s="194" t="s">
        <v>547</v>
      </c>
      <c r="K146" s="193"/>
    </row>
    <row r="147" spans="2:11" ht="17.25" customHeight="1" x14ac:dyDescent="0.3">
      <c r="B147" s="192"/>
      <c r="C147" s="196" t="s">
        <v>548</v>
      </c>
      <c r="D147" s="196"/>
      <c r="E147" s="196"/>
      <c r="F147" s="197" t="s">
        <v>549</v>
      </c>
      <c r="G147" s="198"/>
      <c r="H147" s="196"/>
      <c r="I147" s="196"/>
      <c r="J147" s="196" t="s">
        <v>550</v>
      </c>
      <c r="K147" s="193"/>
    </row>
    <row r="148" spans="2:11" ht="5.25" customHeight="1" x14ac:dyDescent="0.3">
      <c r="B148" s="202"/>
      <c r="C148" s="199"/>
      <c r="D148" s="199"/>
      <c r="E148" s="199"/>
      <c r="F148" s="199"/>
      <c r="G148" s="200"/>
      <c r="H148" s="199"/>
      <c r="I148" s="199"/>
      <c r="J148" s="199"/>
      <c r="K148" s="221"/>
    </row>
    <row r="149" spans="2:11" ht="15" customHeight="1" x14ac:dyDescent="0.3">
      <c r="B149" s="202"/>
      <c r="C149" s="225" t="s">
        <v>554</v>
      </c>
      <c r="D149" s="182"/>
      <c r="E149" s="182"/>
      <c r="F149" s="226" t="s">
        <v>551</v>
      </c>
      <c r="G149" s="182"/>
      <c r="H149" s="225" t="s">
        <v>590</v>
      </c>
      <c r="I149" s="225" t="s">
        <v>553</v>
      </c>
      <c r="J149" s="225">
        <v>120</v>
      </c>
      <c r="K149" s="221"/>
    </row>
    <row r="150" spans="2:11" ht="15" customHeight="1" x14ac:dyDescent="0.3">
      <c r="B150" s="202"/>
      <c r="C150" s="225" t="s">
        <v>599</v>
      </c>
      <c r="D150" s="182"/>
      <c r="E150" s="182"/>
      <c r="F150" s="226" t="s">
        <v>551</v>
      </c>
      <c r="G150" s="182"/>
      <c r="H150" s="225" t="s">
        <v>610</v>
      </c>
      <c r="I150" s="225" t="s">
        <v>553</v>
      </c>
      <c r="J150" s="225" t="s">
        <v>601</v>
      </c>
      <c r="K150" s="221"/>
    </row>
    <row r="151" spans="2:11" ht="15" customHeight="1" x14ac:dyDescent="0.3">
      <c r="B151" s="202"/>
      <c r="C151" s="225" t="s">
        <v>500</v>
      </c>
      <c r="D151" s="182"/>
      <c r="E151" s="182"/>
      <c r="F151" s="226" t="s">
        <v>551</v>
      </c>
      <c r="G151" s="182"/>
      <c r="H151" s="225" t="s">
        <v>611</v>
      </c>
      <c r="I151" s="225" t="s">
        <v>553</v>
      </c>
      <c r="J151" s="225" t="s">
        <v>601</v>
      </c>
      <c r="K151" s="221"/>
    </row>
    <row r="152" spans="2:11" ht="15" customHeight="1" x14ac:dyDescent="0.3">
      <c r="B152" s="202"/>
      <c r="C152" s="225" t="s">
        <v>556</v>
      </c>
      <c r="D152" s="182"/>
      <c r="E152" s="182"/>
      <c r="F152" s="226" t="s">
        <v>557</v>
      </c>
      <c r="G152" s="182"/>
      <c r="H152" s="225" t="s">
        <v>590</v>
      </c>
      <c r="I152" s="225" t="s">
        <v>553</v>
      </c>
      <c r="J152" s="225">
        <v>50</v>
      </c>
      <c r="K152" s="221"/>
    </row>
    <row r="153" spans="2:11" ht="15" customHeight="1" x14ac:dyDescent="0.3">
      <c r="B153" s="202"/>
      <c r="C153" s="225" t="s">
        <v>559</v>
      </c>
      <c r="D153" s="182"/>
      <c r="E153" s="182"/>
      <c r="F153" s="226" t="s">
        <v>551</v>
      </c>
      <c r="G153" s="182"/>
      <c r="H153" s="225" t="s">
        <v>590</v>
      </c>
      <c r="I153" s="225" t="s">
        <v>561</v>
      </c>
      <c r="J153" s="225"/>
      <c r="K153" s="221"/>
    </row>
    <row r="154" spans="2:11" ht="15" customHeight="1" x14ac:dyDescent="0.3">
      <c r="B154" s="202"/>
      <c r="C154" s="225" t="s">
        <v>570</v>
      </c>
      <c r="D154" s="182"/>
      <c r="E154" s="182"/>
      <c r="F154" s="226" t="s">
        <v>557</v>
      </c>
      <c r="G154" s="182"/>
      <c r="H154" s="225" t="s">
        <v>590</v>
      </c>
      <c r="I154" s="225" t="s">
        <v>553</v>
      </c>
      <c r="J154" s="225">
        <v>50</v>
      </c>
      <c r="K154" s="221"/>
    </row>
    <row r="155" spans="2:11" ht="15" customHeight="1" x14ac:dyDescent="0.3">
      <c r="B155" s="202"/>
      <c r="C155" s="225" t="s">
        <v>578</v>
      </c>
      <c r="D155" s="182"/>
      <c r="E155" s="182"/>
      <c r="F155" s="226" t="s">
        <v>557</v>
      </c>
      <c r="G155" s="182"/>
      <c r="H155" s="225" t="s">
        <v>590</v>
      </c>
      <c r="I155" s="225" t="s">
        <v>553</v>
      </c>
      <c r="J155" s="225">
        <v>50</v>
      </c>
      <c r="K155" s="221"/>
    </row>
    <row r="156" spans="2:11" ht="15" customHeight="1" x14ac:dyDescent="0.3">
      <c r="B156" s="202"/>
      <c r="C156" s="225" t="s">
        <v>576</v>
      </c>
      <c r="D156" s="182"/>
      <c r="E156" s="182"/>
      <c r="F156" s="226" t="s">
        <v>557</v>
      </c>
      <c r="G156" s="182"/>
      <c r="H156" s="225" t="s">
        <v>590</v>
      </c>
      <c r="I156" s="225" t="s">
        <v>553</v>
      </c>
      <c r="J156" s="225">
        <v>50</v>
      </c>
      <c r="K156" s="221"/>
    </row>
    <row r="157" spans="2:11" ht="15" customHeight="1" x14ac:dyDescent="0.3">
      <c r="B157" s="202"/>
      <c r="C157" s="225" t="s">
        <v>86</v>
      </c>
      <c r="D157" s="182"/>
      <c r="E157" s="182"/>
      <c r="F157" s="226" t="s">
        <v>551</v>
      </c>
      <c r="G157" s="182"/>
      <c r="H157" s="225" t="s">
        <v>612</v>
      </c>
      <c r="I157" s="225" t="s">
        <v>553</v>
      </c>
      <c r="J157" s="225" t="s">
        <v>613</v>
      </c>
      <c r="K157" s="221"/>
    </row>
    <row r="158" spans="2:11" ht="15" customHeight="1" x14ac:dyDescent="0.3">
      <c r="B158" s="202"/>
      <c r="C158" s="225" t="s">
        <v>614</v>
      </c>
      <c r="D158" s="182"/>
      <c r="E158" s="182"/>
      <c r="F158" s="226" t="s">
        <v>551</v>
      </c>
      <c r="G158" s="182"/>
      <c r="H158" s="225" t="s">
        <v>615</v>
      </c>
      <c r="I158" s="225" t="s">
        <v>585</v>
      </c>
      <c r="J158" s="225"/>
      <c r="K158" s="221"/>
    </row>
    <row r="159" spans="2:11" ht="15" customHeight="1" x14ac:dyDescent="0.3">
      <c r="B159" s="227"/>
      <c r="C159" s="209"/>
      <c r="D159" s="209"/>
      <c r="E159" s="209"/>
      <c r="F159" s="209"/>
      <c r="G159" s="209"/>
      <c r="H159" s="209"/>
      <c r="I159" s="209"/>
      <c r="J159" s="209"/>
      <c r="K159" s="228"/>
    </row>
    <row r="160" spans="2:11" ht="18.75" customHeight="1" x14ac:dyDescent="0.3">
      <c r="B160" s="178"/>
      <c r="C160" s="182"/>
      <c r="D160" s="182"/>
      <c r="E160" s="182"/>
      <c r="F160" s="201"/>
      <c r="G160" s="182"/>
      <c r="H160" s="182"/>
      <c r="I160" s="182"/>
      <c r="J160" s="182"/>
      <c r="K160" s="178"/>
    </row>
    <row r="161" spans="2:11" ht="18.75" customHeight="1" x14ac:dyDescent="0.3">
      <c r="B161" s="188"/>
      <c r="C161" s="188"/>
      <c r="D161" s="188"/>
      <c r="E161" s="188"/>
      <c r="F161" s="188"/>
      <c r="G161" s="188"/>
      <c r="H161" s="188"/>
      <c r="I161" s="188"/>
      <c r="J161" s="188"/>
      <c r="K161" s="188"/>
    </row>
    <row r="162" spans="2:11" ht="7.5" customHeight="1" x14ac:dyDescent="0.3">
      <c r="B162" s="170"/>
      <c r="C162" s="171"/>
      <c r="D162" s="171"/>
      <c r="E162" s="171"/>
      <c r="F162" s="171"/>
      <c r="G162" s="171"/>
      <c r="H162" s="171"/>
      <c r="I162" s="171"/>
      <c r="J162" s="171"/>
      <c r="K162" s="172"/>
    </row>
    <row r="163" spans="2:11" ht="45" customHeight="1" x14ac:dyDescent="0.3">
      <c r="B163" s="173"/>
      <c r="C163" s="287" t="s">
        <v>616</v>
      </c>
      <c r="D163" s="287"/>
      <c r="E163" s="287"/>
      <c r="F163" s="287"/>
      <c r="G163" s="287"/>
      <c r="H163" s="287"/>
      <c r="I163" s="287"/>
      <c r="J163" s="287"/>
      <c r="K163" s="174"/>
    </row>
    <row r="164" spans="2:11" ht="17.25" customHeight="1" x14ac:dyDescent="0.3">
      <c r="B164" s="173"/>
      <c r="C164" s="194" t="s">
        <v>545</v>
      </c>
      <c r="D164" s="194"/>
      <c r="E164" s="194"/>
      <c r="F164" s="194" t="s">
        <v>546</v>
      </c>
      <c r="G164" s="229"/>
      <c r="H164" s="230" t="s">
        <v>116</v>
      </c>
      <c r="I164" s="230" t="s">
        <v>52</v>
      </c>
      <c r="J164" s="194" t="s">
        <v>547</v>
      </c>
      <c r="K164" s="174"/>
    </row>
    <row r="165" spans="2:11" ht="17.25" customHeight="1" x14ac:dyDescent="0.3">
      <c r="B165" s="175"/>
      <c r="C165" s="196" t="s">
        <v>548</v>
      </c>
      <c r="D165" s="196"/>
      <c r="E165" s="196"/>
      <c r="F165" s="197" t="s">
        <v>549</v>
      </c>
      <c r="G165" s="231"/>
      <c r="H165" s="232"/>
      <c r="I165" s="232"/>
      <c r="J165" s="196" t="s">
        <v>550</v>
      </c>
      <c r="K165" s="176"/>
    </row>
    <row r="166" spans="2:11" ht="5.25" customHeight="1" x14ac:dyDescent="0.3">
      <c r="B166" s="202"/>
      <c r="C166" s="199"/>
      <c r="D166" s="199"/>
      <c r="E166" s="199"/>
      <c r="F166" s="199"/>
      <c r="G166" s="200"/>
      <c r="H166" s="199"/>
      <c r="I166" s="199"/>
      <c r="J166" s="199"/>
      <c r="K166" s="221"/>
    </row>
    <row r="167" spans="2:11" ht="15" customHeight="1" x14ac:dyDescent="0.3">
      <c r="B167" s="202"/>
      <c r="C167" s="182" t="s">
        <v>554</v>
      </c>
      <c r="D167" s="182"/>
      <c r="E167" s="182"/>
      <c r="F167" s="201" t="s">
        <v>551</v>
      </c>
      <c r="G167" s="182"/>
      <c r="H167" s="182" t="s">
        <v>590</v>
      </c>
      <c r="I167" s="182" t="s">
        <v>553</v>
      </c>
      <c r="J167" s="182">
        <v>120</v>
      </c>
      <c r="K167" s="221"/>
    </row>
    <row r="168" spans="2:11" ht="15" customHeight="1" x14ac:dyDescent="0.3">
      <c r="B168" s="202"/>
      <c r="C168" s="182" t="s">
        <v>599</v>
      </c>
      <c r="D168" s="182"/>
      <c r="E168" s="182"/>
      <c r="F168" s="201" t="s">
        <v>551</v>
      </c>
      <c r="G168" s="182"/>
      <c r="H168" s="182" t="s">
        <v>600</v>
      </c>
      <c r="I168" s="182" t="s">
        <v>553</v>
      </c>
      <c r="J168" s="182" t="s">
        <v>601</v>
      </c>
      <c r="K168" s="221"/>
    </row>
    <row r="169" spans="2:11" ht="15" customHeight="1" x14ac:dyDescent="0.3">
      <c r="B169" s="202"/>
      <c r="C169" s="182" t="s">
        <v>500</v>
      </c>
      <c r="D169" s="182"/>
      <c r="E169" s="182"/>
      <c r="F169" s="201" t="s">
        <v>551</v>
      </c>
      <c r="G169" s="182"/>
      <c r="H169" s="182" t="s">
        <v>617</v>
      </c>
      <c r="I169" s="182" t="s">
        <v>553</v>
      </c>
      <c r="J169" s="182" t="s">
        <v>601</v>
      </c>
      <c r="K169" s="221"/>
    </row>
    <row r="170" spans="2:11" ht="15" customHeight="1" x14ac:dyDescent="0.3">
      <c r="B170" s="202"/>
      <c r="C170" s="182" t="s">
        <v>556</v>
      </c>
      <c r="D170" s="182"/>
      <c r="E170" s="182"/>
      <c r="F170" s="201" t="s">
        <v>557</v>
      </c>
      <c r="G170" s="182"/>
      <c r="H170" s="182" t="s">
        <v>617</v>
      </c>
      <c r="I170" s="182" t="s">
        <v>553</v>
      </c>
      <c r="J170" s="182">
        <v>50</v>
      </c>
      <c r="K170" s="221"/>
    </row>
    <row r="171" spans="2:11" ht="15" customHeight="1" x14ac:dyDescent="0.3">
      <c r="B171" s="202"/>
      <c r="C171" s="182" t="s">
        <v>559</v>
      </c>
      <c r="D171" s="182"/>
      <c r="E171" s="182"/>
      <c r="F171" s="201" t="s">
        <v>551</v>
      </c>
      <c r="G171" s="182"/>
      <c r="H171" s="182" t="s">
        <v>617</v>
      </c>
      <c r="I171" s="182" t="s">
        <v>561</v>
      </c>
      <c r="J171" s="182"/>
      <c r="K171" s="221"/>
    </row>
    <row r="172" spans="2:11" ht="15" customHeight="1" x14ac:dyDescent="0.3">
      <c r="B172" s="202"/>
      <c r="C172" s="182" t="s">
        <v>570</v>
      </c>
      <c r="D172" s="182"/>
      <c r="E172" s="182"/>
      <c r="F172" s="201" t="s">
        <v>557</v>
      </c>
      <c r="G172" s="182"/>
      <c r="H172" s="182" t="s">
        <v>617</v>
      </c>
      <c r="I172" s="182" t="s">
        <v>553</v>
      </c>
      <c r="J172" s="182">
        <v>50</v>
      </c>
      <c r="K172" s="221"/>
    </row>
    <row r="173" spans="2:11" ht="15" customHeight="1" x14ac:dyDescent="0.3">
      <c r="B173" s="202"/>
      <c r="C173" s="182" t="s">
        <v>578</v>
      </c>
      <c r="D173" s="182"/>
      <c r="E173" s="182"/>
      <c r="F173" s="201" t="s">
        <v>557</v>
      </c>
      <c r="G173" s="182"/>
      <c r="H173" s="182" t="s">
        <v>617</v>
      </c>
      <c r="I173" s="182" t="s">
        <v>553</v>
      </c>
      <c r="J173" s="182">
        <v>50</v>
      </c>
      <c r="K173" s="221"/>
    </row>
    <row r="174" spans="2:11" ht="15" customHeight="1" x14ac:dyDescent="0.3">
      <c r="B174" s="202"/>
      <c r="C174" s="182" t="s">
        <v>576</v>
      </c>
      <c r="D174" s="182"/>
      <c r="E174" s="182"/>
      <c r="F174" s="201" t="s">
        <v>557</v>
      </c>
      <c r="G174" s="182"/>
      <c r="H174" s="182" t="s">
        <v>617</v>
      </c>
      <c r="I174" s="182" t="s">
        <v>553</v>
      </c>
      <c r="J174" s="182">
        <v>50</v>
      </c>
      <c r="K174" s="221"/>
    </row>
    <row r="175" spans="2:11" ht="15" customHeight="1" x14ac:dyDescent="0.3">
      <c r="B175" s="202"/>
      <c r="C175" s="182" t="s">
        <v>115</v>
      </c>
      <c r="D175" s="182"/>
      <c r="E175" s="182"/>
      <c r="F175" s="201" t="s">
        <v>551</v>
      </c>
      <c r="G175" s="182"/>
      <c r="H175" s="182" t="s">
        <v>618</v>
      </c>
      <c r="I175" s="182" t="s">
        <v>619</v>
      </c>
      <c r="J175" s="182"/>
      <c r="K175" s="221"/>
    </row>
    <row r="176" spans="2:11" ht="15" customHeight="1" x14ac:dyDescent="0.3">
      <c r="B176" s="202"/>
      <c r="C176" s="182" t="s">
        <v>52</v>
      </c>
      <c r="D176" s="182"/>
      <c r="E176" s="182"/>
      <c r="F176" s="201" t="s">
        <v>551</v>
      </c>
      <c r="G176" s="182"/>
      <c r="H176" s="182" t="s">
        <v>620</v>
      </c>
      <c r="I176" s="182" t="s">
        <v>621</v>
      </c>
      <c r="J176" s="182">
        <v>1</v>
      </c>
      <c r="K176" s="221"/>
    </row>
    <row r="177" spans="2:11" ht="15" customHeight="1" x14ac:dyDescent="0.3">
      <c r="B177" s="202"/>
      <c r="C177" s="182" t="s">
        <v>48</v>
      </c>
      <c r="D177" s="182"/>
      <c r="E177" s="182"/>
      <c r="F177" s="201" t="s">
        <v>551</v>
      </c>
      <c r="G177" s="182"/>
      <c r="H177" s="182" t="s">
        <v>622</v>
      </c>
      <c r="I177" s="182" t="s">
        <v>553</v>
      </c>
      <c r="J177" s="182">
        <v>20</v>
      </c>
      <c r="K177" s="221"/>
    </row>
    <row r="178" spans="2:11" ht="15" customHeight="1" x14ac:dyDescent="0.3">
      <c r="B178" s="202"/>
      <c r="C178" s="182" t="s">
        <v>116</v>
      </c>
      <c r="D178" s="182"/>
      <c r="E178" s="182"/>
      <c r="F178" s="201" t="s">
        <v>551</v>
      </c>
      <c r="G178" s="182"/>
      <c r="H178" s="182" t="s">
        <v>623</v>
      </c>
      <c r="I178" s="182" t="s">
        <v>553</v>
      </c>
      <c r="J178" s="182">
        <v>255</v>
      </c>
      <c r="K178" s="221"/>
    </row>
    <row r="179" spans="2:11" ht="15" customHeight="1" x14ac:dyDescent="0.3">
      <c r="B179" s="202"/>
      <c r="C179" s="182" t="s">
        <v>117</v>
      </c>
      <c r="D179" s="182"/>
      <c r="E179" s="182"/>
      <c r="F179" s="201" t="s">
        <v>551</v>
      </c>
      <c r="G179" s="182"/>
      <c r="H179" s="182" t="s">
        <v>516</v>
      </c>
      <c r="I179" s="182" t="s">
        <v>553</v>
      </c>
      <c r="J179" s="182">
        <v>10</v>
      </c>
      <c r="K179" s="221"/>
    </row>
    <row r="180" spans="2:11" ht="15" customHeight="1" x14ac:dyDescent="0.3">
      <c r="B180" s="202"/>
      <c r="C180" s="182" t="s">
        <v>118</v>
      </c>
      <c r="D180" s="182"/>
      <c r="E180" s="182"/>
      <c r="F180" s="201" t="s">
        <v>551</v>
      </c>
      <c r="G180" s="182"/>
      <c r="H180" s="182" t="s">
        <v>624</v>
      </c>
      <c r="I180" s="182" t="s">
        <v>585</v>
      </c>
      <c r="J180" s="182"/>
      <c r="K180" s="221"/>
    </row>
    <row r="181" spans="2:11" ht="15" customHeight="1" x14ac:dyDescent="0.3">
      <c r="B181" s="202"/>
      <c r="C181" s="182" t="s">
        <v>625</v>
      </c>
      <c r="D181" s="182"/>
      <c r="E181" s="182"/>
      <c r="F181" s="201" t="s">
        <v>551</v>
      </c>
      <c r="G181" s="182"/>
      <c r="H181" s="182" t="s">
        <v>626</v>
      </c>
      <c r="I181" s="182" t="s">
        <v>585</v>
      </c>
      <c r="J181" s="182"/>
      <c r="K181" s="221"/>
    </row>
    <row r="182" spans="2:11" ht="15" customHeight="1" x14ac:dyDescent="0.3">
      <c r="B182" s="202"/>
      <c r="C182" s="182" t="s">
        <v>614</v>
      </c>
      <c r="D182" s="182"/>
      <c r="E182" s="182"/>
      <c r="F182" s="201" t="s">
        <v>551</v>
      </c>
      <c r="G182" s="182"/>
      <c r="H182" s="182" t="s">
        <v>627</v>
      </c>
      <c r="I182" s="182" t="s">
        <v>585</v>
      </c>
      <c r="J182" s="182"/>
      <c r="K182" s="221"/>
    </row>
    <row r="183" spans="2:11" ht="15" customHeight="1" x14ac:dyDescent="0.3">
      <c r="B183" s="202"/>
      <c r="C183" s="182" t="s">
        <v>120</v>
      </c>
      <c r="D183" s="182"/>
      <c r="E183" s="182"/>
      <c r="F183" s="201" t="s">
        <v>557</v>
      </c>
      <c r="G183" s="182"/>
      <c r="H183" s="182" t="s">
        <v>628</v>
      </c>
      <c r="I183" s="182" t="s">
        <v>553</v>
      </c>
      <c r="J183" s="182">
        <v>50</v>
      </c>
      <c r="K183" s="221"/>
    </row>
    <row r="184" spans="2:11" ht="15" customHeight="1" x14ac:dyDescent="0.3">
      <c r="B184" s="202"/>
      <c r="C184" s="182" t="s">
        <v>629</v>
      </c>
      <c r="D184" s="182"/>
      <c r="E184" s="182"/>
      <c r="F184" s="201" t="s">
        <v>557</v>
      </c>
      <c r="G184" s="182"/>
      <c r="H184" s="182" t="s">
        <v>630</v>
      </c>
      <c r="I184" s="182" t="s">
        <v>631</v>
      </c>
      <c r="J184" s="182"/>
      <c r="K184" s="221"/>
    </row>
    <row r="185" spans="2:11" ht="15" customHeight="1" x14ac:dyDescent="0.3">
      <c r="B185" s="202"/>
      <c r="C185" s="182" t="s">
        <v>632</v>
      </c>
      <c r="D185" s="182"/>
      <c r="E185" s="182"/>
      <c r="F185" s="201" t="s">
        <v>557</v>
      </c>
      <c r="G185" s="182"/>
      <c r="H185" s="182" t="s">
        <v>633</v>
      </c>
      <c r="I185" s="182" t="s">
        <v>631</v>
      </c>
      <c r="J185" s="182"/>
      <c r="K185" s="221"/>
    </row>
    <row r="186" spans="2:11" ht="15" customHeight="1" x14ac:dyDescent="0.3">
      <c r="B186" s="202"/>
      <c r="C186" s="182" t="s">
        <v>634</v>
      </c>
      <c r="D186" s="182"/>
      <c r="E186" s="182"/>
      <c r="F186" s="201" t="s">
        <v>557</v>
      </c>
      <c r="G186" s="182"/>
      <c r="H186" s="182" t="s">
        <v>635</v>
      </c>
      <c r="I186" s="182" t="s">
        <v>631</v>
      </c>
      <c r="J186" s="182"/>
      <c r="K186" s="221"/>
    </row>
    <row r="187" spans="2:11" ht="15" customHeight="1" x14ac:dyDescent="0.3">
      <c r="B187" s="202"/>
      <c r="C187" s="233" t="s">
        <v>636</v>
      </c>
      <c r="D187" s="182"/>
      <c r="E187" s="182"/>
      <c r="F187" s="201" t="s">
        <v>557</v>
      </c>
      <c r="G187" s="182"/>
      <c r="H187" s="182" t="s">
        <v>637</v>
      </c>
      <c r="I187" s="182" t="s">
        <v>638</v>
      </c>
      <c r="J187" s="234" t="s">
        <v>639</v>
      </c>
      <c r="K187" s="221"/>
    </row>
    <row r="188" spans="2:11" ht="15" customHeight="1" x14ac:dyDescent="0.3">
      <c r="B188" s="202"/>
      <c r="C188" s="187" t="s">
        <v>37</v>
      </c>
      <c r="D188" s="182"/>
      <c r="E188" s="182"/>
      <c r="F188" s="201" t="s">
        <v>551</v>
      </c>
      <c r="G188" s="182"/>
      <c r="H188" s="178" t="s">
        <v>640</v>
      </c>
      <c r="I188" s="182" t="s">
        <v>641</v>
      </c>
      <c r="J188" s="182"/>
      <c r="K188" s="221"/>
    </row>
    <row r="189" spans="2:11" ht="15" customHeight="1" x14ac:dyDescent="0.3">
      <c r="B189" s="202"/>
      <c r="C189" s="187" t="s">
        <v>642</v>
      </c>
      <c r="D189" s="182"/>
      <c r="E189" s="182"/>
      <c r="F189" s="201" t="s">
        <v>551</v>
      </c>
      <c r="G189" s="182"/>
      <c r="H189" s="182" t="s">
        <v>643</v>
      </c>
      <c r="I189" s="182" t="s">
        <v>585</v>
      </c>
      <c r="J189" s="182"/>
      <c r="K189" s="221"/>
    </row>
    <row r="190" spans="2:11" ht="15" customHeight="1" x14ac:dyDescent="0.3">
      <c r="B190" s="202"/>
      <c r="C190" s="187" t="s">
        <v>644</v>
      </c>
      <c r="D190" s="182"/>
      <c r="E190" s="182"/>
      <c r="F190" s="201" t="s">
        <v>551</v>
      </c>
      <c r="G190" s="182"/>
      <c r="H190" s="182" t="s">
        <v>645</v>
      </c>
      <c r="I190" s="182" t="s">
        <v>585</v>
      </c>
      <c r="J190" s="182"/>
      <c r="K190" s="221"/>
    </row>
    <row r="191" spans="2:11" ht="15" customHeight="1" x14ac:dyDescent="0.3">
      <c r="B191" s="202"/>
      <c r="C191" s="187" t="s">
        <v>646</v>
      </c>
      <c r="D191" s="182"/>
      <c r="E191" s="182"/>
      <c r="F191" s="201" t="s">
        <v>557</v>
      </c>
      <c r="G191" s="182"/>
      <c r="H191" s="182" t="s">
        <v>647</v>
      </c>
      <c r="I191" s="182" t="s">
        <v>585</v>
      </c>
      <c r="J191" s="182"/>
      <c r="K191" s="221"/>
    </row>
    <row r="192" spans="2:11" ht="15" customHeight="1" x14ac:dyDescent="0.3">
      <c r="B192" s="227"/>
      <c r="C192" s="235"/>
      <c r="D192" s="209"/>
      <c r="E192" s="209"/>
      <c r="F192" s="209"/>
      <c r="G192" s="209"/>
      <c r="H192" s="209"/>
      <c r="I192" s="209"/>
      <c r="J192" s="209"/>
      <c r="K192" s="228"/>
    </row>
    <row r="193" spans="2:11" ht="18.75" customHeight="1" x14ac:dyDescent="0.3">
      <c r="B193" s="178"/>
      <c r="C193" s="182"/>
      <c r="D193" s="182"/>
      <c r="E193" s="182"/>
      <c r="F193" s="201"/>
      <c r="G193" s="182"/>
      <c r="H193" s="182"/>
      <c r="I193" s="182"/>
      <c r="J193" s="182"/>
      <c r="K193" s="178"/>
    </row>
    <row r="194" spans="2:11" ht="18.75" customHeight="1" x14ac:dyDescent="0.3">
      <c r="B194" s="178"/>
      <c r="C194" s="182"/>
      <c r="D194" s="182"/>
      <c r="E194" s="182"/>
      <c r="F194" s="201"/>
      <c r="G194" s="182"/>
      <c r="H194" s="182"/>
      <c r="I194" s="182"/>
      <c r="J194" s="182"/>
      <c r="K194" s="178"/>
    </row>
    <row r="195" spans="2:11" ht="18.75" customHeight="1" x14ac:dyDescent="0.3">
      <c r="B195" s="188"/>
      <c r="C195" s="188"/>
      <c r="D195" s="188"/>
      <c r="E195" s="188"/>
      <c r="F195" s="188"/>
      <c r="G195" s="188"/>
      <c r="H195" s="188"/>
      <c r="I195" s="188"/>
      <c r="J195" s="188"/>
      <c r="K195" s="188"/>
    </row>
    <row r="196" spans="2:11" x14ac:dyDescent="0.3">
      <c r="B196" s="170"/>
      <c r="C196" s="171"/>
      <c r="D196" s="171"/>
      <c r="E196" s="171"/>
      <c r="F196" s="171"/>
      <c r="G196" s="171"/>
      <c r="H196" s="171"/>
      <c r="I196" s="171"/>
      <c r="J196" s="171"/>
      <c r="K196" s="172"/>
    </row>
    <row r="197" spans="2:11" ht="21" x14ac:dyDescent="0.3">
      <c r="B197" s="173"/>
      <c r="C197" s="287" t="s">
        <v>648</v>
      </c>
      <c r="D197" s="287"/>
      <c r="E197" s="287"/>
      <c r="F197" s="287"/>
      <c r="G197" s="287"/>
      <c r="H197" s="287"/>
      <c r="I197" s="287"/>
      <c r="J197" s="287"/>
      <c r="K197" s="174"/>
    </row>
    <row r="198" spans="2:11" ht="25.5" customHeight="1" x14ac:dyDescent="0.3">
      <c r="B198" s="173"/>
      <c r="C198" s="236" t="s">
        <v>649</v>
      </c>
      <c r="D198" s="236"/>
      <c r="E198" s="236"/>
      <c r="F198" s="236" t="s">
        <v>650</v>
      </c>
      <c r="G198" s="237"/>
      <c r="H198" s="293" t="s">
        <v>651</v>
      </c>
      <c r="I198" s="293"/>
      <c r="J198" s="293"/>
      <c r="K198" s="174"/>
    </row>
    <row r="199" spans="2:11" ht="5.25" customHeight="1" x14ac:dyDescent="0.3">
      <c r="B199" s="202"/>
      <c r="C199" s="199"/>
      <c r="D199" s="199"/>
      <c r="E199" s="199"/>
      <c r="F199" s="199"/>
      <c r="G199" s="182"/>
      <c r="H199" s="199"/>
      <c r="I199" s="199"/>
      <c r="J199" s="199"/>
      <c r="K199" s="221"/>
    </row>
    <row r="200" spans="2:11" ht="15" customHeight="1" x14ac:dyDescent="0.3">
      <c r="B200" s="202"/>
      <c r="C200" s="182" t="s">
        <v>641</v>
      </c>
      <c r="D200" s="182"/>
      <c r="E200" s="182"/>
      <c r="F200" s="201" t="s">
        <v>38</v>
      </c>
      <c r="G200" s="182"/>
      <c r="H200" s="290" t="s">
        <v>652</v>
      </c>
      <c r="I200" s="290"/>
      <c r="J200" s="290"/>
      <c r="K200" s="221"/>
    </row>
    <row r="201" spans="2:11" ht="15" customHeight="1" x14ac:dyDescent="0.3">
      <c r="B201" s="202"/>
      <c r="C201" s="206"/>
      <c r="D201" s="182"/>
      <c r="E201" s="182"/>
      <c r="F201" s="201" t="s">
        <v>39</v>
      </c>
      <c r="G201" s="182"/>
      <c r="H201" s="290" t="s">
        <v>653</v>
      </c>
      <c r="I201" s="290"/>
      <c r="J201" s="290"/>
      <c r="K201" s="221"/>
    </row>
    <row r="202" spans="2:11" ht="15" customHeight="1" x14ac:dyDescent="0.3">
      <c r="B202" s="202"/>
      <c r="C202" s="206"/>
      <c r="D202" s="182"/>
      <c r="E202" s="182"/>
      <c r="F202" s="201" t="s">
        <v>42</v>
      </c>
      <c r="G202" s="182"/>
      <c r="H202" s="290" t="s">
        <v>654</v>
      </c>
      <c r="I202" s="290"/>
      <c r="J202" s="290"/>
      <c r="K202" s="221"/>
    </row>
    <row r="203" spans="2:11" ht="15" customHeight="1" x14ac:dyDescent="0.3">
      <c r="B203" s="202"/>
      <c r="C203" s="182"/>
      <c r="D203" s="182"/>
      <c r="E203" s="182"/>
      <c r="F203" s="201" t="s">
        <v>40</v>
      </c>
      <c r="G203" s="182"/>
      <c r="H203" s="290" t="s">
        <v>655</v>
      </c>
      <c r="I203" s="290"/>
      <c r="J203" s="290"/>
      <c r="K203" s="221"/>
    </row>
    <row r="204" spans="2:11" ht="15" customHeight="1" x14ac:dyDescent="0.3">
      <c r="B204" s="202"/>
      <c r="C204" s="182"/>
      <c r="D204" s="182"/>
      <c r="E204" s="182"/>
      <c r="F204" s="201" t="s">
        <v>41</v>
      </c>
      <c r="G204" s="182"/>
      <c r="H204" s="290" t="s">
        <v>656</v>
      </c>
      <c r="I204" s="290"/>
      <c r="J204" s="290"/>
      <c r="K204" s="221"/>
    </row>
    <row r="205" spans="2:11" ht="15" customHeight="1" x14ac:dyDescent="0.3">
      <c r="B205" s="202"/>
      <c r="C205" s="182"/>
      <c r="D205" s="182"/>
      <c r="E205" s="182"/>
      <c r="F205" s="201"/>
      <c r="G205" s="182"/>
      <c r="H205" s="182"/>
      <c r="I205" s="182"/>
      <c r="J205" s="182"/>
      <c r="K205" s="221"/>
    </row>
    <row r="206" spans="2:11" ht="15" customHeight="1" x14ac:dyDescent="0.3">
      <c r="B206" s="202"/>
      <c r="C206" s="182" t="s">
        <v>597</v>
      </c>
      <c r="D206" s="182"/>
      <c r="E206" s="182"/>
      <c r="F206" s="201" t="s">
        <v>74</v>
      </c>
      <c r="G206" s="182"/>
      <c r="H206" s="290" t="s">
        <v>657</v>
      </c>
      <c r="I206" s="290"/>
      <c r="J206" s="290"/>
      <c r="K206" s="221"/>
    </row>
    <row r="207" spans="2:11" ht="15" customHeight="1" x14ac:dyDescent="0.3">
      <c r="B207" s="202"/>
      <c r="C207" s="206"/>
      <c r="D207" s="182"/>
      <c r="E207" s="182"/>
      <c r="F207" s="201" t="s">
        <v>494</v>
      </c>
      <c r="G207" s="182"/>
      <c r="H207" s="290" t="s">
        <v>495</v>
      </c>
      <c r="I207" s="290"/>
      <c r="J207" s="290"/>
      <c r="K207" s="221"/>
    </row>
    <row r="208" spans="2:11" ht="15" customHeight="1" x14ac:dyDescent="0.3">
      <c r="B208" s="202"/>
      <c r="C208" s="182"/>
      <c r="D208" s="182"/>
      <c r="E208" s="182"/>
      <c r="F208" s="201" t="s">
        <v>492</v>
      </c>
      <c r="G208" s="182"/>
      <c r="H208" s="290" t="s">
        <v>658</v>
      </c>
      <c r="I208" s="290"/>
      <c r="J208" s="290"/>
      <c r="K208" s="221"/>
    </row>
    <row r="209" spans="2:11" ht="15" customHeight="1" x14ac:dyDescent="0.3">
      <c r="B209" s="238"/>
      <c r="C209" s="206"/>
      <c r="D209" s="206"/>
      <c r="E209" s="206"/>
      <c r="F209" s="201" t="s">
        <v>496</v>
      </c>
      <c r="G209" s="187"/>
      <c r="H209" s="294" t="s">
        <v>497</v>
      </c>
      <c r="I209" s="294"/>
      <c r="J209" s="294"/>
      <c r="K209" s="239"/>
    </row>
    <row r="210" spans="2:11" ht="15" customHeight="1" x14ac:dyDescent="0.3">
      <c r="B210" s="238"/>
      <c r="C210" s="206"/>
      <c r="D210" s="206"/>
      <c r="E210" s="206"/>
      <c r="F210" s="201" t="s">
        <v>498</v>
      </c>
      <c r="G210" s="187"/>
      <c r="H210" s="294" t="s">
        <v>659</v>
      </c>
      <c r="I210" s="294"/>
      <c r="J210" s="294"/>
      <c r="K210" s="239"/>
    </row>
    <row r="211" spans="2:11" ht="15" customHeight="1" x14ac:dyDescent="0.3">
      <c r="B211" s="238"/>
      <c r="C211" s="206"/>
      <c r="D211" s="206"/>
      <c r="E211" s="206"/>
      <c r="F211" s="240"/>
      <c r="G211" s="187"/>
      <c r="H211" s="241"/>
      <c r="I211" s="241"/>
      <c r="J211" s="241"/>
      <c r="K211" s="239"/>
    </row>
    <row r="212" spans="2:11" ht="15" customHeight="1" x14ac:dyDescent="0.3">
      <c r="B212" s="238"/>
      <c r="C212" s="182" t="s">
        <v>621</v>
      </c>
      <c r="D212" s="206"/>
      <c r="E212" s="206"/>
      <c r="F212" s="201">
        <v>1</v>
      </c>
      <c r="G212" s="187"/>
      <c r="H212" s="294" t="s">
        <v>660</v>
      </c>
      <c r="I212" s="294"/>
      <c r="J212" s="294"/>
      <c r="K212" s="239"/>
    </row>
    <row r="213" spans="2:11" ht="15" customHeight="1" x14ac:dyDescent="0.3">
      <c r="B213" s="238"/>
      <c r="C213" s="206"/>
      <c r="D213" s="206"/>
      <c r="E213" s="206"/>
      <c r="F213" s="201">
        <v>2</v>
      </c>
      <c r="G213" s="187"/>
      <c r="H213" s="294" t="s">
        <v>661</v>
      </c>
      <c r="I213" s="294"/>
      <c r="J213" s="294"/>
      <c r="K213" s="239"/>
    </row>
    <row r="214" spans="2:11" ht="15" customHeight="1" x14ac:dyDescent="0.3">
      <c r="B214" s="238"/>
      <c r="C214" s="206"/>
      <c r="D214" s="206"/>
      <c r="E214" s="206"/>
      <c r="F214" s="201">
        <v>3</v>
      </c>
      <c r="G214" s="187"/>
      <c r="H214" s="294" t="s">
        <v>662</v>
      </c>
      <c r="I214" s="294"/>
      <c r="J214" s="294"/>
      <c r="K214" s="239"/>
    </row>
    <row r="215" spans="2:11" ht="15" customHeight="1" x14ac:dyDescent="0.3">
      <c r="B215" s="238"/>
      <c r="C215" s="206"/>
      <c r="D215" s="206"/>
      <c r="E215" s="206"/>
      <c r="F215" s="201">
        <v>4</v>
      </c>
      <c r="G215" s="187"/>
      <c r="H215" s="294" t="s">
        <v>663</v>
      </c>
      <c r="I215" s="294"/>
      <c r="J215" s="294"/>
      <c r="K215" s="239"/>
    </row>
    <row r="216" spans="2:11" ht="12.75" customHeight="1" x14ac:dyDescent="0.3">
      <c r="B216" s="242"/>
      <c r="C216" s="243"/>
      <c r="D216" s="243"/>
      <c r="E216" s="243"/>
      <c r="F216" s="243"/>
      <c r="G216" s="243"/>
      <c r="H216" s="243"/>
      <c r="I216" s="243"/>
      <c r="J216" s="243"/>
      <c r="K216" s="244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NACHOD 1 - SO-01-Vlastní ...</vt:lpstr>
      <vt:lpstr>Pokyny pro vyplnění</vt:lpstr>
      <vt:lpstr>'NACHOD 1 - SO-01-Vlastní ...'!Názvy_tisku</vt:lpstr>
      <vt:lpstr>'Rekapitulace stavby'!Názvy_tisku</vt:lpstr>
      <vt:lpstr>'NACHOD 1 - SO-01-Vlastní 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Mrázek František DiS.</cp:lastModifiedBy>
  <dcterms:created xsi:type="dcterms:W3CDTF">2018-04-19T05:20:54Z</dcterms:created>
  <dcterms:modified xsi:type="dcterms:W3CDTF">2019-06-06T05:59:40Z</dcterms:modified>
</cp:coreProperties>
</file>