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13\Desktop\AKCE\Rychnov-výměna střešní krytiny stravovadla\Výběrko - firma\"/>
    </mc:Choice>
  </mc:AlternateContent>
  <bookViews>
    <workbookView xWindow="630" yWindow="525" windowWidth="27495" windowHeight="11700" firstSheet="1" activeTab="1"/>
  </bookViews>
  <sheets>
    <sheet name="Rekapitulace stavby" sheetId="1" state="veryHidden" r:id="rId1"/>
    <sheet name="Rekapitulace " sheetId="3" r:id="rId2"/>
    <sheet name="PS střecha" sheetId="2" r:id="rId3"/>
  </sheets>
  <definedNames>
    <definedName name="_xlnm._FilterDatabase" localSheetId="2" hidden="1">'PS střecha'!$C$90:$K$134</definedName>
    <definedName name="_xlnm.Print_Titles" localSheetId="2">'PS střecha'!$90:$90</definedName>
    <definedName name="_xlnm.Print_Titles" localSheetId="0">'Rekapitulace stavby'!$52:$52</definedName>
    <definedName name="_xlnm.Print_Area" localSheetId="2">'PS střecha'!$C$4:$J$39,'PS střecha'!$C$78:$K$134</definedName>
    <definedName name="_xlnm.Print_Area" localSheetId="1">'Rekapitulace '!$A$1:$C$10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112" i="2" l="1"/>
  <c r="J37" i="2" l="1"/>
  <c r="J36" i="2"/>
  <c r="AY55" i="1"/>
  <c r="J35" i="2"/>
  <c r="AX55" i="1" s="1"/>
  <c r="BI134" i="2"/>
  <c r="BH134" i="2"/>
  <c r="BG134" i="2"/>
  <c r="BF134" i="2"/>
  <c r="T134" i="2"/>
  <c r="T133" i="2" s="1"/>
  <c r="R134" i="2"/>
  <c r="R133" i="2" s="1"/>
  <c r="P134" i="2"/>
  <c r="P133" i="2"/>
  <c r="BK134" i="2"/>
  <c r="BK133" i="2" s="1"/>
  <c r="J133" i="2" s="1"/>
  <c r="J71" i="2" s="1"/>
  <c r="J134" i="2"/>
  <c r="BE134" i="2" s="1"/>
  <c r="BI132" i="2"/>
  <c r="BH132" i="2"/>
  <c r="BG132" i="2"/>
  <c r="BF132" i="2"/>
  <c r="T132" i="2"/>
  <c r="T131" i="2"/>
  <c r="R132" i="2"/>
  <c r="R131" i="2" s="1"/>
  <c r="P132" i="2"/>
  <c r="P131" i="2" s="1"/>
  <c r="BK132" i="2"/>
  <c r="BK131" i="2" s="1"/>
  <c r="J131" i="2" s="1"/>
  <c r="J70" i="2" s="1"/>
  <c r="J132" i="2"/>
  <c r="BE132" i="2" s="1"/>
  <c r="BI130" i="2"/>
  <c r="BH130" i="2"/>
  <c r="BG130" i="2"/>
  <c r="BF130" i="2"/>
  <c r="T130" i="2"/>
  <c r="T129" i="2" s="1"/>
  <c r="T128" i="2" s="1"/>
  <c r="R130" i="2"/>
  <c r="R129" i="2" s="1"/>
  <c r="P130" i="2"/>
  <c r="P129" i="2" s="1"/>
  <c r="BK130" i="2"/>
  <c r="BK129" i="2" s="1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T124" i="2" s="1"/>
  <c r="R125" i="2"/>
  <c r="R124" i="2" s="1"/>
  <c r="P125" i="2"/>
  <c r="P124" i="2" s="1"/>
  <c r="BK125" i="2"/>
  <c r="BK124" i="2" s="1"/>
  <c r="J124" i="2" s="1"/>
  <c r="J67" i="2" s="1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T121" i="2" s="1"/>
  <c r="R122" i="2"/>
  <c r="P122" i="2"/>
  <c r="P121" i="2" s="1"/>
  <c r="BK122" i="2"/>
  <c r="J122" i="2"/>
  <c r="BE122" i="2" s="1"/>
  <c r="BI120" i="2"/>
  <c r="BH120" i="2"/>
  <c r="BG120" i="2"/>
  <c r="BF120" i="2"/>
  <c r="T120" i="2"/>
  <c r="T119" i="2" s="1"/>
  <c r="R120" i="2"/>
  <c r="R119" i="2" s="1"/>
  <c r="P120" i="2"/>
  <c r="P119" i="2"/>
  <c r="BK120" i="2"/>
  <c r="BK119" i="2" s="1"/>
  <c r="J119" i="2" s="1"/>
  <c r="J65" i="2" s="1"/>
  <c r="J120" i="2"/>
  <c r="BE120" i="2" s="1"/>
  <c r="BI118" i="2"/>
  <c r="BH118" i="2"/>
  <c r="BG118" i="2"/>
  <c r="BF118" i="2"/>
  <c r="T118" i="2"/>
  <c r="T117" i="2"/>
  <c r="R118" i="2"/>
  <c r="R117" i="2" s="1"/>
  <c r="P118" i="2"/>
  <c r="P117" i="2"/>
  <c r="BK118" i="2"/>
  <c r="BK117" i="2" s="1"/>
  <c r="J117" i="2" s="1"/>
  <c r="J64" i="2" s="1"/>
  <c r="BE118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BE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BK108" i="2"/>
  <c r="J108" i="2"/>
  <c r="BE108" i="2"/>
  <c r="BI107" i="2"/>
  <c r="BH107" i="2"/>
  <c r="BG107" i="2"/>
  <c r="BF107" i="2"/>
  <c r="BK107" i="2"/>
  <c r="J107" i="2"/>
  <c r="BE107" i="2" s="1"/>
  <c r="BI106" i="2"/>
  <c r="BH106" i="2"/>
  <c r="BG106" i="2"/>
  <c r="BF106" i="2"/>
  <c r="BK106" i="2"/>
  <c r="J106" i="2"/>
  <c r="BE106" i="2" s="1"/>
  <c r="BI105" i="2"/>
  <c r="BH105" i="2"/>
  <c r="BG105" i="2"/>
  <c r="BF105" i="2"/>
  <c r="BK105" i="2"/>
  <c r="J105" i="2"/>
  <c r="BE105" i="2" s="1"/>
  <c r="BI104" i="2"/>
  <c r="BH104" i="2"/>
  <c r="BG104" i="2"/>
  <c r="BF104" i="2"/>
  <c r="BK104" i="2"/>
  <c r="J104" i="2"/>
  <c r="BE104" i="2" s="1"/>
  <c r="BI103" i="2"/>
  <c r="BH103" i="2"/>
  <c r="BG103" i="2"/>
  <c r="BF103" i="2"/>
  <c r="BK103" i="2"/>
  <c r="J103" i="2"/>
  <c r="BE103" i="2" s="1"/>
  <c r="BI102" i="2"/>
  <c r="BH102" i="2"/>
  <c r="BG102" i="2"/>
  <c r="BF102" i="2"/>
  <c r="BK102" i="2"/>
  <c r="J102" i="2"/>
  <c r="BE102" i="2" s="1"/>
  <c r="BI101" i="2"/>
  <c r="BH101" i="2"/>
  <c r="BG101" i="2"/>
  <c r="BF101" i="2"/>
  <c r="BK101" i="2"/>
  <c r="J101" i="2"/>
  <c r="BE101" i="2" s="1"/>
  <c r="BI100" i="2"/>
  <c r="BH100" i="2"/>
  <c r="BG100" i="2"/>
  <c r="BF100" i="2"/>
  <c r="BK100" i="2"/>
  <c r="BE100" i="2"/>
  <c r="BI97" i="2"/>
  <c r="BH97" i="2"/>
  <c r="BG97" i="2"/>
  <c r="BF97" i="2"/>
  <c r="BK97" i="2"/>
  <c r="BE97" i="2"/>
  <c r="BI96" i="2"/>
  <c r="BH96" i="2"/>
  <c r="BG96" i="2"/>
  <c r="BF96" i="2"/>
  <c r="BK96" i="2"/>
  <c r="BE96" i="2"/>
  <c r="BI95" i="2"/>
  <c r="BH95" i="2"/>
  <c r="BG95" i="2"/>
  <c r="BF95" i="2"/>
  <c r="BK95" i="2"/>
  <c r="BE95" i="2"/>
  <c r="BI94" i="2"/>
  <c r="BH94" i="2"/>
  <c r="BG94" i="2"/>
  <c r="BF94" i="2"/>
  <c r="BK94" i="2"/>
  <c r="BE94" i="2"/>
  <c r="F88" i="2"/>
  <c r="F87" i="2"/>
  <c r="F85" i="2"/>
  <c r="E83" i="2"/>
  <c r="F55" i="2"/>
  <c r="F54" i="2"/>
  <c r="F52" i="2"/>
  <c r="E50" i="2"/>
  <c r="J24" i="2"/>
  <c r="E24" i="2"/>
  <c r="J88" i="2" s="1"/>
  <c r="J23" i="2"/>
  <c r="J21" i="2"/>
  <c r="E21" i="2"/>
  <c r="J87" i="2" s="1"/>
  <c r="J20" i="2"/>
  <c r="J85" i="2"/>
  <c r="J52" i="2"/>
  <c r="E7" i="2"/>
  <c r="E81" i="2" s="1"/>
  <c r="AS54" i="1"/>
  <c r="L50" i="1"/>
  <c r="AM50" i="1"/>
  <c r="AM49" i="1"/>
  <c r="L49" i="1"/>
  <c r="AM47" i="1"/>
  <c r="L47" i="1"/>
  <c r="L45" i="1"/>
  <c r="L44" i="1"/>
  <c r="F37" i="2" l="1"/>
  <c r="BD55" i="1" s="1"/>
  <c r="BD54" i="1" s="1"/>
  <c r="W33" i="1" s="1"/>
  <c r="J34" i="2"/>
  <c r="AW55" i="1" s="1"/>
  <c r="F35" i="2"/>
  <c r="BB55" i="1" s="1"/>
  <c r="BB54" i="1" s="1"/>
  <c r="AX54" i="1" s="1"/>
  <c r="AU55" i="1"/>
  <c r="AU54" i="1" s="1"/>
  <c r="J54" i="2"/>
  <c r="F36" i="2"/>
  <c r="BC55" i="1" s="1"/>
  <c r="BC54" i="1" s="1"/>
  <c r="AY54" i="1" s="1"/>
  <c r="BK99" i="2"/>
  <c r="R121" i="2"/>
  <c r="P128" i="2"/>
  <c r="BK93" i="2"/>
  <c r="J93" i="2" s="1"/>
  <c r="J61" i="2" s="1"/>
  <c r="BK121" i="2"/>
  <c r="J121" i="2" s="1"/>
  <c r="J66" i="2" s="1"/>
  <c r="F34" i="2"/>
  <c r="BA55" i="1" s="1"/>
  <c r="BA54" i="1" s="1"/>
  <c r="W30" i="1" s="1"/>
  <c r="J33" i="2"/>
  <c r="AV55" i="1" s="1"/>
  <c r="J129" i="2"/>
  <c r="J69" i="2" s="1"/>
  <c r="BK128" i="2"/>
  <c r="J128" i="2" s="1"/>
  <c r="J68" i="2" s="1"/>
  <c r="J99" i="2"/>
  <c r="J63" i="2" s="1"/>
  <c r="BK92" i="2"/>
  <c r="R128" i="2"/>
  <c r="E48" i="2"/>
  <c r="J55" i="2"/>
  <c r="F33" i="2"/>
  <c r="AZ55" i="1" s="1"/>
  <c r="AZ54" i="1" s="1"/>
  <c r="BK98" i="2" l="1"/>
  <c r="J98" i="2" s="1"/>
  <c r="J62" i="2" s="1"/>
  <c r="W31" i="1"/>
  <c r="AT55" i="1"/>
  <c r="W32" i="1"/>
  <c r="AW54" i="1"/>
  <c r="AK30" i="1" s="1"/>
  <c r="AV54" i="1"/>
  <c r="W29" i="1"/>
  <c r="J92" i="2"/>
  <c r="J60" i="2" s="1"/>
  <c r="BK91" i="2"/>
  <c r="J91" i="2" s="1"/>
  <c r="J30" i="2" l="1"/>
  <c r="J59" i="2"/>
  <c r="AT54" i="1"/>
  <c r="AK29" i="1"/>
  <c r="AG55" i="1" l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<sst xmlns="http://schemas.openxmlformats.org/spreadsheetml/2006/main" count="749" uniqueCount="270">
  <si>
    <t>Export Komplet</t>
  </si>
  <si>
    <t/>
  </si>
  <si>
    <t>2.0</t>
  </si>
  <si>
    <t>False</t>
  </si>
  <si>
    <t>{8010e1d1-1442-423b-b137-11a976cc689c}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</si>
  <si>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</si>
  <si>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</si>
  <si>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</si>
  <si>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</si>
  <si>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</si>
  <si>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</si>
  <si>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0,01</t>
  </si>
  <si>
    <t>Kód:</t>
  </si>
  <si>
    <t>2019-020</t>
  </si>
  <si>
    <t>Stavba:</t>
  </si>
  <si>
    <t>Nemocnice Rychnov nad Kněžnou</t>
  </si>
  <si>
    <t>KSO:</t>
  </si>
  <si>
    <t>CC-CZ:</t>
  </si>
  <si>
    <t>Místo:</t>
  </si>
  <si>
    <t>Rychnov nK, Jiráskova 506</t>
  </si>
  <si>
    <t>Datum:</t>
  </si>
  <si>
    <t>18. 2. 2019</t>
  </si>
  <si>
    <t>Zadavatel:</t>
  </si>
  <si>
    <t>IČ:</t>
  </si>
  <si>
    <t>Nemocnice Rychnov nK</t>
  </si>
  <si>
    <t>DIČ:</t>
  </si>
  <si>
    <t>Uchazeč:</t>
  </si>
  <si>
    <t>26013002</t>
  </si>
  <si>
    <t>Křenek, s.r.o.</t>
  </si>
  <si>
    <t>CZ26013002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</si>
  <si>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</si>
  <si>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</si>
  <si>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</si>
  <si>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</si>
  <si>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</si>
  <si>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</si>
  <si>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</si>
  <si>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</si>
  <si>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</si>
  <si>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</si>
  <si>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</si>
  <si>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</si>
  <si>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</si>
  <si>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</si>
  <si>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</si>
  <si>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</si>
  <si>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</si>
  <si>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</si>
  <si>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</si>
  <si>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</si>
  <si>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</si>
  <si>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</si>
  <si>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</si>
  <si>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</si>
  <si>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</si>
  <si>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</si>
  <si>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</si>
  <si>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</si>
  <si>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</si>
  <si>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</si>
  <si>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</si>
  <si>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</si>
  <si>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</si>
  <si>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</si>
  <si>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</si>
  <si>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</si>
  <si>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</si>
  <si>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</si>
  <si>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</si>
  <si>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</si>
  <si>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</si>
  <si>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</si>
  <si>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</si>
  <si>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</si>
  <si>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020-01</t>
  </si>
  <si>
    <t>Pavilon stravování, oprava střešní krytiny</t>
  </si>
  <si>
    <t>STA</t>
  </si>
  <si>
    <t>1</t>
  </si>
  <si>
    <t>{bb9c51a5-76ab-4486-9cbb-5200e6fbaca5}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</si>
  <si>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</si>
  <si>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</si>
  <si>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</si>
  <si>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</si>
  <si>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</si>
  <si>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</si>
  <si>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</si>
  <si>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</si>
  <si>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</si>
  <si>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</si>
  <si>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</si>
  <si>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</si>
  <si>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</si>
  <si>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</si>
  <si>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</si>
  <si>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</si>
  <si>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</si>
  <si>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</si>
  <si>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</si>
  <si>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</si>
  <si>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</si>
  <si>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</si>
  <si>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</si>
  <si>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</si>
  <si>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</si>
  <si>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</si>
  <si>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</si>
  <si>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</si>
  <si>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</si>
  <si>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</si>
  <si>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</si>
  <si>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</si>
  <si>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</si>
  <si>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997013153</t>
  </si>
  <si>
    <t>Vnitrostaveništní doprava suti a vybouraných hmot pro budovy v do 12 m s omezením mechanizace</t>
  </si>
  <si>
    <t>t</t>
  </si>
  <si>
    <t>CS ÚRS 2017 01</t>
  </si>
  <si>
    <t>4</t>
  </si>
  <si>
    <t>-1564163320</t>
  </si>
  <si>
    <t>997013509</t>
  </si>
  <si>
    <t>Příplatek k odvozu suti a vybouraných hmot na skládku ZKD 1 km přes 1 km</t>
  </si>
  <si>
    <t>702168214</t>
  </si>
  <si>
    <t>3</t>
  </si>
  <si>
    <t>997013511</t>
  </si>
  <si>
    <t>Odvoz suti a vybouraných hmot z meziskládky na skládku do 1 km s naložením a se složením</t>
  </si>
  <si>
    <t>485972281</t>
  </si>
  <si>
    <t>997013814</t>
  </si>
  <si>
    <t>Poplatek za uložení stavebního odpadu z izolačních hmot na skládce (skládkovné)</t>
  </si>
  <si>
    <t>-1043341341</t>
  </si>
  <si>
    <t>PSV</t>
  </si>
  <si>
    <t>Práce a dodávky PSV</t>
  </si>
  <si>
    <t>712</t>
  </si>
  <si>
    <t>Povlakové krytiny</t>
  </si>
  <si>
    <t>5</t>
  </si>
  <si>
    <t>712poznámka01</t>
  </si>
  <si>
    <t>Provedení nového střešního pláště odpovídá klasifikaci požární odolnosti BROOF(t1)</t>
  </si>
  <si>
    <t>16</t>
  </si>
  <si>
    <t>1804838895</t>
  </si>
  <si>
    <t>6</t>
  </si>
  <si>
    <t>712491171</t>
  </si>
  <si>
    <t>Provedení povlakové krytiny střech do 30° podkladní textilní vrstvy</t>
  </si>
  <si>
    <t>m2</t>
  </si>
  <si>
    <t>1009592919</t>
  </si>
  <si>
    <t>7</t>
  </si>
  <si>
    <t>M</t>
  </si>
  <si>
    <t>2615261170</t>
  </si>
  <si>
    <t>32</t>
  </si>
  <si>
    <t>1054977929</t>
  </si>
  <si>
    <t>8</t>
  </si>
  <si>
    <t>712363405nc</t>
  </si>
  <si>
    <t>Provedení povlak krytiny střech do 30° fólií mechanicky kotvenou do dřevěné konstrukce bez TI, budova v do 18m</t>
  </si>
  <si>
    <t>209551862</t>
  </si>
  <si>
    <t>9</t>
  </si>
  <si>
    <t>283220410</t>
  </si>
  <si>
    <t>fólie střešní mPVC ke kotvení 1,5 mm světle šedá</t>
  </si>
  <si>
    <t>-535290548</t>
  </si>
  <si>
    <t>10</t>
  </si>
  <si>
    <t>712363317</t>
  </si>
  <si>
    <t>kus</t>
  </si>
  <si>
    <t>-1556251478</t>
  </si>
  <si>
    <t>11</t>
  </si>
  <si>
    <t>712363318</t>
  </si>
  <si>
    <t>2099835334</t>
  </si>
  <si>
    <t>12</t>
  </si>
  <si>
    <t>712363115</t>
  </si>
  <si>
    <t>Provedení povlakové krytiny střech do 10° zaizolování prostupů kruhového průřezu D do 300 mm</t>
  </si>
  <si>
    <t>167123002</t>
  </si>
  <si>
    <t>13</t>
  </si>
  <si>
    <t>HLE.HL800P125</t>
  </si>
  <si>
    <t>Těsnicí manžeta pro prostup potrubí DN 125mm s PVC manžetou</t>
  </si>
  <si>
    <t>-205130640</t>
  </si>
  <si>
    <t>14</t>
  </si>
  <si>
    <t>712363117</t>
  </si>
  <si>
    <t>Provedení povlakové krytiny střech do 10° zaizolování prostupů kruhového průřezu D do 1000 mm</t>
  </si>
  <si>
    <t>-1701959569</t>
  </si>
  <si>
    <t>HLE.HL8001000</t>
  </si>
  <si>
    <t>Těsnicí manžeta pro prostup potrubí do 800x600mm s PVC manžetou</t>
  </si>
  <si>
    <t>-1164862158</t>
  </si>
  <si>
    <t>712999003</t>
  </si>
  <si>
    <t>Montáž tvarovky prostupu odvětrání z PVC, DN do 125mm, výška do 400mm</t>
  </si>
  <si>
    <t>436003425</t>
  </si>
  <si>
    <t>17</t>
  </si>
  <si>
    <t>2810311699</t>
  </si>
  <si>
    <t>Odvětrávací komínek s integrovaným PVC límcem o průměru 125mm bílý</t>
  </si>
  <si>
    <t>2018230924</t>
  </si>
  <si>
    <t>18</t>
  </si>
  <si>
    <t>712363111</t>
  </si>
  <si>
    <t>Provedení povlakové krytiny střech do 10° zaizolování prostupů kruhového průřezu D do 100 mm</t>
  </si>
  <si>
    <t>537104214</t>
  </si>
  <si>
    <t>19</t>
  </si>
  <si>
    <t>712999004</t>
  </si>
  <si>
    <t>Montáž tvarovky sněhového zachytávače</t>
  </si>
  <si>
    <t>387792495</t>
  </si>
  <si>
    <t>20</t>
  </si>
  <si>
    <t>1015151151</t>
  </si>
  <si>
    <t>Plechový zachytávač sněhu s integrovanou manžetou z PVC TWSZM světle šedý</t>
  </si>
  <si>
    <t>996889375</t>
  </si>
  <si>
    <t>998712202</t>
  </si>
  <si>
    <t>Přesun hmot procentní pro krytiny povlakové v objektech v do 12 m</t>
  </si>
  <si>
    <t>%</t>
  </si>
  <si>
    <t>2066531805</t>
  </si>
  <si>
    <t>741</t>
  </si>
  <si>
    <t>Elektroinstalace - silnoproud</t>
  </si>
  <si>
    <t>22</t>
  </si>
  <si>
    <t>m</t>
  </si>
  <si>
    <t>-2021490773</t>
  </si>
  <si>
    <t>762</t>
  </si>
  <si>
    <t>Konstrukce tesařské</t>
  </si>
  <si>
    <t>23</t>
  </si>
  <si>
    <t>762101991</t>
  </si>
  <si>
    <t>Vyřezání otvoru v dřevěném bednění  tl. do 32 mm plochy jednotlivě do DN 125 mm</t>
  </si>
  <si>
    <t>-1626073186</t>
  </si>
  <si>
    <t>764</t>
  </si>
  <si>
    <t>Konstrukce klempířské</t>
  </si>
  <si>
    <t>24</t>
  </si>
  <si>
    <t>764002801</t>
  </si>
  <si>
    <t>Demontáž závětrné lišty do suti</t>
  </si>
  <si>
    <t>-1694614626</t>
  </si>
  <si>
    <t>25</t>
  </si>
  <si>
    <t>764002811</t>
  </si>
  <si>
    <t>Demontáž okapového plechu do suti v krytině povlakové</t>
  </si>
  <si>
    <t>723539859</t>
  </si>
  <si>
    <t>765</t>
  </si>
  <si>
    <t>Krytina skládaná</t>
  </si>
  <si>
    <t>26</t>
  </si>
  <si>
    <t>765151801</t>
  </si>
  <si>
    <t>Demontáž krytiny bitumenové ze šindelů do suti</t>
  </si>
  <si>
    <t>694764073</t>
  </si>
  <si>
    <t>27</t>
  </si>
  <si>
    <t>765151805</t>
  </si>
  <si>
    <t>Demontáž hřebene nebo nároží krytiny bitumenové ze šindelů do suti</t>
  </si>
  <si>
    <t>1577256304</t>
  </si>
  <si>
    <t>28</t>
  </si>
  <si>
    <t>765155991nc</t>
  </si>
  <si>
    <t>Demontáž střešních doplňků krytiny bitumenové ze šindelů speciálních plochy do 0,2 m2</t>
  </si>
  <si>
    <t>-1331259823</t>
  </si>
  <si>
    <t>VRN</t>
  </si>
  <si>
    <t>Vedlejší rozpočtové náklady</t>
  </si>
  <si>
    <t>VRN3</t>
  </si>
  <si>
    <t>Zařízení staveniště</t>
  </si>
  <si>
    <t>29</t>
  </si>
  <si>
    <t>032603000</t>
  </si>
  <si>
    <t>Náklady</t>
  </si>
  <si>
    <t>kpl</t>
  </si>
  <si>
    <t>1024</t>
  </si>
  <si>
    <t>885137564</t>
  </si>
  <si>
    <t>VRN7</t>
  </si>
  <si>
    <t>Provozní vlivy</t>
  </si>
  <si>
    <t>30</t>
  </si>
  <si>
    <t>071103000</t>
  </si>
  <si>
    <t>Provoz investora</t>
  </si>
  <si>
    <t>1145315940</t>
  </si>
  <si>
    <t>VRN8</t>
  </si>
  <si>
    <t>Přesun stavebních kapacit</t>
  </si>
  <si>
    <t>31</t>
  </si>
  <si>
    <t>081103000</t>
  </si>
  <si>
    <t>Doprava</t>
  </si>
  <si>
    <t>1509605973</t>
  </si>
  <si>
    <t xml:space="preserve">Oprava tesařských konstrukcí  </t>
  </si>
  <si>
    <t xml:space="preserve">Celkem </t>
  </si>
  <si>
    <t>Bez DPH</t>
  </si>
  <si>
    <t xml:space="preserve">Oprava nátěrů  bednění </t>
  </si>
  <si>
    <t xml:space="preserve">Rekapitulace - nákladů </t>
  </si>
  <si>
    <t>Nemocnice Rychnov-pavilon stravování-výměna střešní krytiny</t>
  </si>
  <si>
    <t xml:space="preserve">Královéhradecký kraj </t>
  </si>
  <si>
    <t>Nemocnice Rychnov n. Kn.-pavilon stravování-výměna střešní krytiny</t>
  </si>
  <si>
    <t>500 g/m2 netkaná geotextilie</t>
  </si>
  <si>
    <t>Povlakové krytiny střech do 10° fóliové plechy  délky 2 m okapnice rš 250 mm</t>
  </si>
  <si>
    <t>Povlakové krytiny střech do 10° fóliové plechy  délky 2 m závětrná lišta rš do 330 mm</t>
  </si>
  <si>
    <t>Oprava střechy - výměna střešní krytiny</t>
  </si>
  <si>
    <t>Likvidace provizorního zakrytí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</si>
</sst>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\ &quot;Kč&quot;"/>
  </numFmts>
  <fonts count="36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 CE"/>
      <family val="2"/>
    </font>
    <font>
      <b/>
      <sz val="12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u/>
      <sz val="14"/>
      <name val="Arial CE"/>
      <family val="2"/>
      <charset val="238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name val="Trebuchet MS"/>
      <family val="2"/>
    </font>
    <font>
      <b/>
      <sz val="12"/>
      <name val="Trebuchet MS"/>
      <family val="2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6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/>
    <xf numFmtId="0" fontId="3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5" borderId="0" xfId="0" applyFont="1" applyFill="1" applyAlignment="1">
      <alignment horizontal="left" vertical="center"/>
    </xf>
    <xf numFmtId="165" fontId="0" fillId="5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5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7" fillId="0" borderId="0" xfId="0" applyFont="1"/>
    <xf numFmtId="0" fontId="27" fillId="0" borderId="27" xfId="0" applyFont="1" applyBorder="1" applyAlignment="1">
      <alignment vertical="center"/>
    </xf>
    <xf numFmtId="4" fontId="27" fillId="0" borderId="27" xfId="0" applyNumberFormat="1" applyFont="1" applyBorder="1" applyAlignment="1">
      <alignment vertical="center" wrapText="1"/>
    </xf>
    <xf numFmtId="0" fontId="27" fillId="0" borderId="28" xfId="0" applyFont="1" applyBorder="1" applyAlignment="1">
      <alignment vertical="center"/>
    </xf>
    <xf numFmtId="4" fontId="27" fillId="0" borderId="28" xfId="0" applyNumberFormat="1" applyFont="1" applyBorder="1" applyAlignment="1">
      <alignment vertical="center" wrapText="1"/>
    </xf>
    <xf numFmtId="0" fontId="27" fillId="0" borderId="29" xfId="0" applyFont="1" applyBorder="1" applyAlignment="1">
      <alignment vertical="center"/>
    </xf>
    <xf numFmtId="4" fontId="27" fillId="0" borderId="29" xfId="0" applyNumberFormat="1" applyFont="1" applyBorder="1" applyAlignment="1">
      <alignment vertical="center" wrapText="1"/>
    </xf>
    <xf numFmtId="0" fontId="28" fillId="5" borderId="24" xfId="0" applyFont="1" applyFill="1" applyBorder="1"/>
    <xf numFmtId="167" fontId="28" fillId="5" borderId="24" xfId="0" applyNumberFormat="1" applyFont="1" applyFill="1" applyBorder="1"/>
    <xf numFmtId="0" fontId="28" fillId="6" borderId="23" xfId="0" applyFont="1" applyFill="1" applyBorder="1" applyAlignment="1">
      <alignment vertical="center" wrapText="1"/>
    </xf>
    <xf numFmtId="0" fontId="28" fillId="6" borderId="23" xfId="0" applyFont="1" applyFill="1" applyBorder="1" applyAlignment="1">
      <alignment horizontal="right" vertical="center"/>
    </xf>
    <xf numFmtId="4" fontId="0" fillId="0" borderId="22" xfId="0" applyNumberFormat="1" applyFont="1" applyFill="1" applyBorder="1" applyAlignment="1" applyProtection="1">
      <alignment vertical="center"/>
      <protection locked="0"/>
    </xf>
    <xf numFmtId="0" fontId="0" fillId="0" borderId="30" xfId="0" applyBorder="1" applyAlignment="1">
      <alignment wrapText="1"/>
    </xf>
    <xf numFmtId="0" fontId="0" fillId="0" borderId="24" xfId="0" applyBorder="1" applyAlignment="1">
      <alignment wrapText="1"/>
    </xf>
    <xf numFmtId="0" fontId="3" fillId="6" borderId="23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9" fillId="6" borderId="25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33" fillId="0" borderId="0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6">
    <cellStyle name="Hypertextový odkaz" xfId="1" builtinId="8"/>
    <cellStyle name="Hypertextový odkaz 2" xfId="3"/>
    <cellStyle name="Hypertextový odkaz 3" xfId="5"/>
    <cellStyle name="Normální" xfId="0" builtinId="0" customBuiltin="1"/>
    <cellStyle name="Normální 2" xfId="2"/>
    <cellStyle name="Normální 3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80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 x14ac:dyDescent="0.2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 x14ac:dyDescent="0.2">
      <c r="B5" s="15"/>
      <c r="D5" s="18" t="s">
        <v>12</v>
      </c>
      <c r="K5" s="177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5"/>
      <c r="BS5" s="12" t="s">
        <v>6</v>
      </c>
    </row>
    <row r="6" spans="1:74" ht="36.950000000000003" customHeight="1" x14ac:dyDescent="0.2">
      <c r="B6" s="15"/>
      <c r="D6" s="19" t="s">
        <v>14</v>
      </c>
      <c r="K6" s="179" t="s">
        <v>15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5"/>
      <c r="BS6" s="12" t="s">
        <v>6</v>
      </c>
    </row>
    <row r="7" spans="1:74" ht="12" customHeight="1" x14ac:dyDescent="0.2">
      <c r="B7" s="15"/>
      <c r="D7" s="20" t="s">
        <v>16</v>
      </c>
      <c r="K7" s="12" t="s">
        <v>1</v>
      </c>
      <c r="AK7" s="20" t="s">
        <v>17</v>
      </c>
      <c r="AN7" s="12" t="s">
        <v>1</v>
      </c>
      <c r="AR7" s="15"/>
      <c r="BS7" s="12" t="s">
        <v>6</v>
      </c>
    </row>
    <row r="8" spans="1:74" ht="12" customHeight="1" x14ac:dyDescent="0.2">
      <c r="B8" s="15"/>
      <c r="D8" s="20" t="s">
        <v>18</v>
      </c>
      <c r="K8" s="12" t="s">
        <v>19</v>
      </c>
      <c r="AK8" s="20" t="s">
        <v>20</v>
      </c>
      <c r="AN8" s="12" t="s">
        <v>21</v>
      </c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0" t="s">
        <v>22</v>
      </c>
      <c r="AK10" s="20" t="s">
        <v>23</v>
      </c>
      <c r="AN10" s="12" t="s">
        <v>1</v>
      </c>
      <c r="AR10" s="15"/>
      <c r="BS10" s="12" t="s">
        <v>6</v>
      </c>
    </row>
    <row r="11" spans="1:74" ht="18.399999999999999" customHeight="1" x14ac:dyDescent="0.2">
      <c r="B11" s="15"/>
      <c r="E11" s="12" t="s">
        <v>24</v>
      </c>
      <c r="AK11" s="20" t="s">
        <v>25</v>
      </c>
      <c r="AN11" s="12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0" t="s">
        <v>26</v>
      </c>
      <c r="AK13" s="20" t="s">
        <v>23</v>
      </c>
      <c r="AN13" s="12" t="s">
        <v>27</v>
      </c>
      <c r="AR13" s="15"/>
      <c r="BS13" s="12" t="s">
        <v>6</v>
      </c>
    </row>
    <row r="14" spans="1:74" x14ac:dyDescent="0.2">
      <c r="B14" s="15"/>
      <c r="E14" s="12" t="s">
        <v>28</v>
      </c>
      <c r="AK14" s="20" t="s">
        <v>25</v>
      </c>
      <c r="AN14" s="12" t="s">
        <v>29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0" t="s">
        <v>30</v>
      </c>
      <c r="AK16" s="20" t="s">
        <v>23</v>
      </c>
      <c r="AN16" s="12" t="s">
        <v>1</v>
      </c>
      <c r="AR16" s="15"/>
      <c r="BS16" s="12" t="s">
        <v>3</v>
      </c>
    </row>
    <row r="17" spans="2:71" ht="18.399999999999999" customHeight="1" x14ac:dyDescent="0.2">
      <c r="B17" s="15"/>
      <c r="E17" s="12" t="s">
        <v>31</v>
      </c>
      <c r="AK17" s="20" t="s">
        <v>25</v>
      </c>
      <c r="AN17" s="12" t="s">
        <v>1</v>
      </c>
      <c r="AR17" s="15"/>
      <c r="BS17" s="12" t="s">
        <v>32</v>
      </c>
    </row>
    <row r="18" spans="2:71" ht="6.95" customHeight="1" x14ac:dyDescent="0.2">
      <c r="B18" s="15"/>
      <c r="AR18" s="15"/>
      <c r="BS18" s="12" t="s">
        <v>6</v>
      </c>
    </row>
    <row r="19" spans="2:71" ht="12" customHeight="1" x14ac:dyDescent="0.2">
      <c r="B19" s="15"/>
      <c r="D19" s="20" t="s">
        <v>33</v>
      </c>
      <c r="AK19" s="20" t="s">
        <v>23</v>
      </c>
      <c r="AN19" s="12" t="s">
        <v>1</v>
      </c>
      <c r="AR19" s="15"/>
      <c r="BS19" s="12" t="s">
        <v>6</v>
      </c>
    </row>
    <row r="20" spans="2:71" ht="18.399999999999999" customHeight="1" x14ac:dyDescent="0.2">
      <c r="B20" s="15"/>
      <c r="E20" s="12" t="s">
        <v>31</v>
      </c>
      <c r="AK20" s="20" t="s">
        <v>25</v>
      </c>
      <c r="AN20" s="12" t="s">
        <v>1</v>
      </c>
      <c r="AR20" s="15"/>
      <c r="BS20" s="12" t="s">
        <v>32</v>
      </c>
    </row>
    <row r="21" spans="2:71" ht="6.95" customHeight="1" x14ac:dyDescent="0.2">
      <c r="B21" s="15"/>
      <c r="AR21" s="15"/>
    </row>
    <row r="22" spans="2:71" ht="12" customHeight="1" x14ac:dyDescent="0.2">
      <c r="B22" s="15"/>
      <c r="D22" s="20" t="s">
        <v>34</v>
      </c>
      <c r="AR22" s="15"/>
    </row>
    <row r="23" spans="2:71" ht="16.5" customHeight="1" x14ac:dyDescent="0.2">
      <c r="B23" s="15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5"/>
    </row>
    <row r="24" spans="2:71" ht="6.95" customHeight="1" x14ac:dyDescent="0.2">
      <c r="B24" s="15"/>
      <c r="AR24" s="15"/>
    </row>
    <row r="25" spans="2:71" ht="6.95" customHeight="1" x14ac:dyDescent="0.2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" customHeight="1" x14ac:dyDescent="0.2">
      <c r="B26" s="23"/>
      <c r="D26" s="24" t="s">
        <v>35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2">
        <f>ROUND(AG54,1)</f>
        <v>0</v>
      </c>
      <c r="AL26" s="183"/>
      <c r="AM26" s="183"/>
      <c r="AN26" s="183"/>
      <c r="AO26" s="183"/>
      <c r="AR26" s="23"/>
    </row>
    <row r="27" spans="2:71" s="1" customFormat="1" ht="6.95" customHeight="1" x14ac:dyDescent="0.2">
      <c r="B27" s="23"/>
      <c r="AR27" s="23"/>
    </row>
    <row r="28" spans="2:71" s="1" customFormat="1" x14ac:dyDescent="0.2">
      <c r="B28" s="23"/>
      <c r="L28" s="184" t="s">
        <v>36</v>
      </c>
      <c r="M28" s="184"/>
      <c r="N28" s="184"/>
      <c r="O28" s="184"/>
      <c r="P28" s="184"/>
      <c r="W28" s="184" t="s">
        <v>37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38</v>
      </c>
      <c r="AL28" s="184"/>
      <c r="AM28" s="184"/>
      <c r="AN28" s="184"/>
      <c r="AO28" s="184"/>
      <c r="AR28" s="23"/>
    </row>
    <row r="29" spans="2:71" s="2" customFormat="1" ht="14.45" customHeight="1" x14ac:dyDescent="0.2">
      <c r="B29" s="27"/>
      <c r="D29" s="20" t="s">
        <v>39</v>
      </c>
      <c r="F29" s="20" t="s">
        <v>40</v>
      </c>
      <c r="L29" s="187">
        <v>0.21</v>
      </c>
      <c r="M29" s="186"/>
      <c r="N29" s="186"/>
      <c r="O29" s="186"/>
      <c r="P29" s="186"/>
      <c r="W29" s="185">
        <f>ROUND(AZ54, 1)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ROUND(AV54, 1)</f>
        <v>0</v>
      </c>
      <c r="AL29" s="186"/>
      <c r="AM29" s="186"/>
      <c r="AN29" s="186"/>
      <c r="AO29" s="186"/>
      <c r="AR29" s="27"/>
    </row>
    <row r="30" spans="2:71" s="2" customFormat="1" ht="14.45" customHeight="1" x14ac:dyDescent="0.2">
      <c r="B30" s="27"/>
      <c r="F30" s="20" t="s">
        <v>41</v>
      </c>
      <c r="L30" s="187">
        <v>0.15</v>
      </c>
      <c r="M30" s="186"/>
      <c r="N30" s="186"/>
      <c r="O30" s="186"/>
      <c r="P30" s="186"/>
      <c r="W30" s="185">
        <f>ROUND(BA54, 1)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ROUND(AW54, 1)</f>
        <v>0</v>
      </c>
      <c r="AL30" s="186"/>
      <c r="AM30" s="186"/>
      <c r="AN30" s="186"/>
      <c r="AO30" s="186"/>
      <c r="AR30" s="27"/>
    </row>
    <row r="31" spans="2:71" s="2" customFormat="1" ht="14.45" hidden="1" customHeight="1" x14ac:dyDescent="0.2">
      <c r="B31" s="27"/>
      <c r="F31" s="20" t="s">
        <v>42</v>
      </c>
      <c r="L31" s="187">
        <v>0.21</v>
      </c>
      <c r="M31" s="186"/>
      <c r="N31" s="186"/>
      <c r="O31" s="186"/>
      <c r="P31" s="186"/>
      <c r="W31" s="185">
        <f>ROUND(BB54, 1)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27"/>
    </row>
    <row r="32" spans="2:71" s="2" customFormat="1" ht="14.45" hidden="1" customHeight="1" x14ac:dyDescent="0.2">
      <c r="B32" s="27"/>
      <c r="F32" s="20" t="s">
        <v>43</v>
      </c>
      <c r="L32" s="187">
        <v>0.15</v>
      </c>
      <c r="M32" s="186"/>
      <c r="N32" s="186"/>
      <c r="O32" s="186"/>
      <c r="P32" s="186"/>
      <c r="W32" s="185">
        <f>ROUND(BC54, 1)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27"/>
    </row>
    <row r="33" spans="2:44" s="2" customFormat="1" ht="14.45" hidden="1" customHeight="1" x14ac:dyDescent="0.2">
      <c r="B33" s="27"/>
      <c r="F33" s="20" t="s">
        <v>44</v>
      </c>
      <c r="L33" s="187">
        <v>0</v>
      </c>
      <c r="M33" s="186"/>
      <c r="N33" s="186"/>
      <c r="O33" s="186"/>
      <c r="P33" s="186"/>
      <c r="W33" s="185">
        <f>ROUND(BD54, 1)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27"/>
    </row>
    <row r="34" spans="2:44" s="1" customFormat="1" ht="6.95" customHeight="1" x14ac:dyDescent="0.2">
      <c r="B34" s="23"/>
      <c r="AR34" s="23"/>
    </row>
    <row r="35" spans="2:44" s="1" customFormat="1" ht="25.9" customHeight="1" x14ac:dyDescent="0.2">
      <c r="B35" s="23"/>
      <c r="C35" s="29"/>
      <c r="D35" s="30" t="s">
        <v>45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46</v>
      </c>
      <c r="U35" s="31"/>
      <c r="V35" s="31"/>
      <c r="W35" s="31"/>
      <c r="X35" s="188" t="s">
        <v>47</v>
      </c>
      <c r="Y35" s="189"/>
      <c r="Z35" s="189"/>
      <c r="AA35" s="189"/>
      <c r="AB35" s="189"/>
      <c r="AC35" s="31"/>
      <c r="AD35" s="31"/>
      <c r="AE35" s="31"/>
      <c r="AF35" s="31"/>
      <c r="AG35" s="31"/>
      <c r="AH35" s="31"/>
      <c r="AI35" s="31"/>
      <c r="AJ35" s="31"/>
      <c r="AK35" s="190">
        <f>SUM(AK26:AK33)</f>
        <v>0</v>
      </c>
      <c r="AL35" s="189"/>
      <c r="AM35" s="189"/>
      <c r="AN35" s="189"/>
      <c r="AO35" s="191"/>
      <c r="AP35" s="29"/>
      <c r="AQ35" s="29"/>
      <c r="AR35" s="23"/>
    </row>
    <row r="36" spans="2:44" s="1" customFormat="1" ht="6.95" customHeight="1" x14ac:dyDescent="0.2">
      <c r="B36" s="23"/>
      <c r="AR36" s="23"/>
    </row>
    <row r="37" spans="2:44" s="1" customFormat="1" ht="6.95" customHeight="1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5" customHeight="1" x14ac:dyDescent="0.2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5" customHeight="1" x14ac:dyDescent="0.2">
      <c r="B42" s="23"/>
      <c r="C42" s="16" t="s">
        <v>48</v>
      </c>
      <c r="AR42" s="23"/>
    </row>
    <row r="43" spans="2:44" s="1" customFormat="1" ht="6.95" customHeight="1" x14ac:dyDescent="0.2">
      <c r="B43" s="23"/>
      <c r="AR43" s="23"/>
    </row>
    <row r="44" spans="2:44" s="1" customFormat="1" ht="12" customHeight="1" x14ac:dyDescent="0.2">
      <c r="B44" s="23"/>
      <c r="C44" s="20" t="s">
        <v>12</v>
      </c>
      <c r="L44" s="1" t="str">
        <f>K5</f>
        <v>2019-020</v>
      </c>
      <c r="AR44" s="23"/>
    </row>
    <row r="45" spans="2:44" s="3" customFormat="1" ht="36.950000000000003" customHeight="1" x14ac:dyDescent="0.2">
      <c r="B45" s="37"/>
      <c r="C45" s="38" t="s">
        <v>14</v>
      </c>
      <c r="L45" s="158" t="str">
        <f>K6</f>
        <v>Nemocnice Rychnov nad Kněžnou</v>
      </c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R45" s="37"/>
    </row>
    <row r="46" spans="2:44" s="1" customFormat="1" ht="6.95" customHeight="1" x14ac:dyDescent="0.2">
      <c r="B46" s="23"/>
      <c r="AR46" s="23"/>
    </row>
    <row r="47" spans="2:44" s="1" customFormat="1" ht="12" customHeight="1" x14ac:dyDescent="0.2">
      <c r="B47" s="23"/>
      <c r="C47" s="20" t="s">
        <v>18</v>
      </c>
      <c r="L47" s="39" t="str">
        <f>IF(K8="","",K8)</f>
        <v>Rychnov nK, Jiráskova 506</v>
      </c>
      <c r="AI47" s="20" t="s">
        <v>20</v>
      </c>
      <c r="AM47" s="160" t="str">
        <f>IF(AN8= "","",AN8)</f>
        <v>18. 2. 2019</v>
      </c>
      <c r="AN47" s="160"/>
      <c r="AR47" s="23"/>
    </row>
    <row r="48" spans="2:44" s="1" customFormat="1" ht="6.95" customHeight="1" x14ac:dyDescent="0.2">
      <c r="B48" s="23"/>
      <c r="AR48" s="23"/>
    </row>
    <row r="49" spans="1:91" s="1" customFormat="1" ht="13.7" customHeight="1" x14ac:dyDescent="0.2">
      <c r="B49" s="23"/>
      <c r="C49" s="20" t="s">
        <v>22</v>
      </c>
      <c r="L49" s="1" t="str">
        <f>IF(E11= "","",E11)</f>
        <v>Nemocnice Rychnov nK</v>
      </c>
      <c r="AI49" s="20" t="s">
        <v>30</v>
      </c>
      <c r="AM49" s="161" t="str">
        <f>IF(E17="","",E17)</f>
        <v xml:space="preserve"> </v>
      </c>
      <c r="AN49" s="162"/>
      <c r="AO49" s="162"/>
      <c r="AP49" s="162"/>
      <c r="AR49" s="23"/>
      <c r="AS49" s="163" t="s">
        <v>49</v>
      </c>
      <c r="AT49" s="164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91" s="1" customFormat="1" ht="13.7" customHeight="1" x14ac:dyDescent="0.2">
      <c r="B50" s="23"/>
      <c r="C50" s="20" t="s">
        <v>26</v>
      </c>
      <c r="L50" s="1" t="str">
        <f>IF(E14="","",E14)</f>
        <v>Křenek, s.r.o.</v>
      </c>
      <c r="AI50" s="20" t="s">
        <v>33</v>
      </c>
      <c r="AM50" s="161" t="str">
        <f>IF(E20="","",E20)</f>
        <v xml:space="preserve"> </v>
      </c>
      <c r="AN50" s="162"/>
      <c r="AO50" s="162"/>
      <c r="AP50" s="162"/>
      <c r="AR50" s="23"/>
      <c r="AS50" s="165"/>
      <c r="AT50" s="166"/>
      <c r="AU50" s="44"/>
      <c r="AV50" s="44"/>
      <c r="AW50" s="44"/>
      <c r="AX50" s="44"/>
      <c r="AY50" s="44"/>
      <c r="AZ50" s="44"/>
      <c r="BA50" s="44"/>
      <c r="BB50" s="44"/>
      <c r="BC50" s="44"/>
      <c r="BD50" s="45"/>
    </row>
    <row r="51" spans="1:91" s="1" customFormat="1" ht="10.9" customHeight="1" x14ac:dyDescent="0.2">
      <c r="B51" s="23"/>
      <c r="AR51" s="23"/>
      <c r="AS51" s="165"/>
      <c r="AT51" s="166"/>
      <c r="AU51" s="44"/>
      <c r="AV51" s="44"/>
      <c r="AW51" s="44"/>
      <c r="AX51" s="44"/>
      <c r="AY51" s="44"/>
      <c r="AZ51" s="44"/>
      <c r="BA51" s="44"/>
      <c r="BB51" s="44"/>
      <c r="BC51" s="44"/>
      <c r="BD51" s="45"/>
    </row>
    <row r="52" spans="1:91" s="1" customFormat="1" ht="29.25" customHeight="1" x14ac:dyDescent="0.2">
      <c r="B52" s="23"/>
      <c r="C52" s="167" t="s">
        <v>50</v>
      </c>
      <c r="D52" s="168"/>
      <c r="E52" s="168"/>
      <c r="F52" s="168"/>
      <c r="G52" s="168"/>
      <c r="H52" s="46"/>
      <c r="I52" s="169" t="s">
        <v>51</v>
      </c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70" t="s">
        <v>52</v>
      </c>
      <c r="AH52" s="168"/>
      <c r="AI52" s="168"/>
      <c r="AJ52" s="168"/>
      <c r="AK52" s="168"/>
      <c r="AL52" s="168"/>
      <c r="AM52" s="168"/>
      <c r="AN52" s="169" t="s">
        <v>53</v>
      </c>
      <c r="AO52" s="168"/>
      <c r="AP52" s="171"/>
      <c r="AQ52" s="47" t="s">
        <v>54</v>
      </c>
      <c r="AR52" s="23"/>
      <c r="AS52" s="48" t="s">
        <v>55</v>
      </c>
      <c r="AT52" s="49" t="s">
        <v>56</v>
      </c>
      <c r="AU52" s="49" t="s">
        <v>57</v>
      </c>
      <c r="AV52" s="49" t="s">
        <v>58</v>
      </c>
      <c r="AW52" s="49" t="s">
        <v>59</v>
      </c>
      <c r="AX52" s="49" t="s">
        <v>60</v>
      </c>
      <c r="AY52" s="49" t="s">
        <v>61</v>
      </c>
      <c r="AZ52" s="49" t="s">
        <v>62</v>
      </c>
      <c r="BA52" s="49" t="s">
        <v>63</v>
      </c>
      <c r="BB52" s="49" t="s">
        <v>64</v>
      </c>
      <c r="BC52" s="49" t="s">
        <v>65</v>
      </c>
      <c r="BD52" s="50" t="s">
        <v>66</v>
      </c>
    </row>
    <row r="53" spans="1:91" s="1" customFormat="1" ht="10.9" customHeight="1" x14ac:dyDescent="0.2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91" s="4" customFormat="1" ht="32.450000000000003" customHeight="1" x14ac:dyDescent="0.2">
      <c r="B54" s="52"/>
      <c r="C54" s="53" t="s">
        <v>67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75">
        <f>ROUND(AG55,1)</f>
        <v>0</v>
      </c>
      <c r="AH54" s="175"/>
      <c r="AI54" s="175"/>
      <c r="AJ54" s="175"/>
      <c r="AK54" s="175"/>
      <c r="AL54" s="175"/>
      <c r="AM54" s="175"/>
      <c r="AN54" s="176">
        <f>SUM(AG54,AT54)</f>
        <v>0</v>
      </c>
      <c r="AO54" s="176"/>
      <c r="AP54" s="176"/>
      <c r="AQ54" s="56" t="s">
        <v>1</v>
      </c>
      <c r="AR54" s="52"/>
      <c r="AS54" s="57">
        <f>ROUND(AS55,1)</f>
        <v>0</v>
      </c>
      <c r="AT54" s="58">
        <f>ROUND(SUM(AV54:AW54),1)</f>
        <v>0</v>
      </c>
      <c r="AU54" s="59">
        <f>ROUND(AU55,5)</f>
        <v>0</v>
      </c>
      <c r="AV54" s="58">
        <f>ROUND(AZ54*L29,1)</f>
        <v>0</v>
      </c>
      <c r="AW54" s="58">
        <f>ROUND(BA54*L30,1)</f>
        <v>0</v>
      </c>
      <c r="AX54" s="58">
        <f>ROUND(BB54*L29,1)</f>
        <v>0</v>
      </c>
      <c r="AY54" s="58">
        <f>ROUND(BC54*L30,1)</f>
        <v>0</v>
      </c>
      <c r="AZ54" s="58">
        <f>ROUND(AZ55,1)</f>
        <v>0</v>
      </c>
      <c r="BA54" s="58">
        <f>ROUND(BA55,1)</f>
        <v>0</v>
      </c>
      <c r="BB54" s="58">
        <f>ROUND(BB55,1)</f>
        <v>0</v>
      </c>
      <c r="BC54" s="58">
        <f>ROUND(BC55,1)</f>
        <v>0</v>
      </c>
      <c r="BD54" s="60">
        <f>ROUND(BD55,1)</f>
        <v>0</v>
      </c>
      <c r="BS54" s="61" t="s">
        <v>68</v>
      </c>
      <c r="BT54" s="61" t="s">
        <v>69</v>
      </c>
      <c r="BU54" s="62" t="s">
        <v>70</v>
      </c>
      <c r="BV54" s="61" t="s">
        <v>71</v>
      </c>
      <c r="BW54" s="61" t="s">
        <v>4</v>
      </c>
      <c r="BX54" s="61" t="s">
        <v>72</v>
      </c>
      <c r="CL54" s="61" t="s">
        <v>1</v>
      </c>
    </row>
    <row r="55" spans="1:91" s="5" customFormat="1" ht="16.5" customHeight="1" x14ac:dyDescent="0.2">
      <c r="A55" s="63" t="s">
        <v>73</v>
      </c>
      <c r="B55" s="64"/>
      <c r="C55" s="65"/>
      <c r="D55" s="174" t="s">
        <v>74</v>
      </c>
      <c r="E55" s="174"/>
      <c r="F55" s="174"/>
      <c r="G55" s="174"/>
      <c r="H55" s="174"/>
      <c r="I55" s="66"/>
      <c r="J55" s="174" t="s">
        <v>75</v>
      </c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2">
        <f>'PS střecha'!J30</f>
        <v>0</v>
      </c>
      <c r="AH55" s="173"/>
      <c r="AI55" s="173"/>
      <c r="AJ55" s="173"/>
      <c r="AK55" s="173"/>
      <c r="AL55" s="173"/>
      <c r="AM55" s="173"/>
      <c r="AN55" s="172">
        <f>SUM(AG55,AT55)</f>
        <v>0</v>
      </c>
      <c r="AO55" s="173"/>
      <c r="AP55" s="173"/>
      <c r="AQ55" s="67" t="s">
        <v>76</v>
      </c>
      <c r="AR55" s="64"/>
      <c r="AS55" s="68">
        <v>0</v>
      </c>
      <c r="AT55" s="69">
        <f>ROUND(SUM(AV55:AW55),1)</f>
        <v>0</v>
      </c>
      <c r="AU55" s="70">
        <f>'PS střecha'!P91</f>
        <v>0</v>
      </c>
      <c r="AV55" s="69">
        <f>'PS střecha'!J33</f>
        <v>0</v>
      </c>
      <c r="AW55" s="69">
        <f>'PS střecha'!J34</f>
        <v>0</v>
      </c>
      <c r="AX55" s="69">
        <f>'PS střecha'!J35</f>
        <v>0</v>
      </c>
      <c r="AY55" s="69">
        <f>'PS střecha'!J36</f>
        <v>0</v>
      </c>
      <c r="AZ55" s="69">
        <f>'PS střecha'!F33</f>
        <v>0</v>
      </c>
      <c r="BA55" s="69">
        <f>'PS střecha'!F34</f>
        <v>0</v>
      </c>
      <c r="BB55" s="69">
        <f>'PS střecha'!F35</f>
        <v>0</v>
      </c>
      <c r="BC55" s="69">
        <f>'PS střecha'!F36</f>
        <v>0</v>
      </c>
      <c r="BD55" s="71">
        <f>'PS střecha'!F37</f>
        <v>0</v>
      </c>
      <c r="BT55" s="72" t="s">
        <v>77</v>
      </c>
      <c r="BV55" s="72" t="s">
        <v>71</v>
      </c>
      <c r="BW55" s="72" t="s">
        <v>78</v>
      </c>
      <c r="BX55" s="72" t="s">
        <v>4</v>
      </c>
      <c r="CL55" s="72" t="s">
        <v>1</v>
      </c>
      <c r="CM55" s="72" t="s">
        <v>79</v>
      </c>
    </row>
    <row r="56" spans="1:91" s="1" customFormat="1" ht="30" customHeight="1" x14ac:dyDescent="0.2">
      <c r="B56" s="23"/>
      <c r="AR56" s="23"/>
    </row>
    <row r="57" spans="1:91" s="1" customFormat="1" ht="6.95" customHeight="1" x14ac:dyDescent="0.2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3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20-01 - Pavilon stravová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6"/>
  <sheetViews>
    <sheetView tabSelected="1" workbookViewId="0">
      <selection activeCell="B9" sqref="B9"/>
    </sheetView>
  </sheetViews>
  <sheetFormatPr defaultRowHeight="11.25" x14ac:dyDescent="0.2"/>
  <cols>
    <col min="1" max="1" width="6.5" customWidth="1"/>
    <col min="2" max="2" width="72.33203125" customWidth="1"/>
    <col min="3" max="3" width="32.1640625" customWidth="1"/>
    <col min="4" max="4" width="5.83203125" customWidth="1"/>
    <col min="5" max="5" width="62.1640625" customWidth="1"/>
  </cols>
  <sheetData>
    <row r="1" spans="1:32" ht="51" customHeight="1" x14ac:dyDescent="0.2">
      <c r="A1" s="143"/>
      <c r="B1" s="192" t="s">
        <v>264</v>
      </c>
      <c r="C1" s="193"/>
    </row>
    <row r="2" spans="1:32" ht="34.5" customHeight="1" x14ac:dyDescent="0.2">
      <c r="A2" s="143"/>
      <c r="B2" s="143"/>
      <c r="C2" s="143"/>
    </row>
    <row r="3" spans="1:32" ht="22.5" customHeight="1" x14ac:dyDescent="0.2">
      <c r="A3" s="143"/>
      <c r="B3" s="152" t="s">
        <v>261</v>
      </c>
      <c r="C3" s="153" t="s">
        <v>259</v>
      </c>
      <c r="E3" s="157"/>
    </row>
    <row r="4" spans="1:32" ht="22.5" customHeight="1" x14ac:dyDescent="0.2">
      <c r="A4" s="143"/>
      <c r="B4" s="144" t="s">
        <v>257</v>
      </c>
      <c r="C4" s="145"/>
      <c r="E4" s="155"/>
    </row>
    <row r="5" spans="1:32" ht="22.5" customHeight="1" x14ac:dyDescent="0.2">
      <c r="A5" s="143"/>
      <c r="B5" s="146" t="s">
        <v>268</v>
      </c>
      <c r="C5" s="147"/>
      <c r="D5" s="142"/>
      <c r="E5" s="155"/>
    </row>
    <row r="6" spans="1:32" ht="22.5" customHeight="1" x14ac:dyDescent="0.2">
      <c r="A6" s="143"/>
      <c r="B6" s="146" t="s">
        <v>260</v>
      </c>
      <c r="C6" s="147"/>
      <c r="D6" s="142"/>
      <c r="E6" s="155"/>
    </row>
    <row r="7" spans="1:32" ht="22.5" customHeight="1" x14ac:dyDescent="0.2">
      <c r="A7" s="143"/>
      <c r="B7" s="148" t="s">
        <v>269</v>
      </c>
      <c r="C7" s="149"/>
      <c r="D7" s="142"/>
      <c r="E7" s="156"/>
    </row>
    <row r="8" spans="1:32" ht="15.75" x14ac:dyDescent="0.25">
      <c r="A8" s="143"/>
      <c r="B8" s="150" t="s">
        <v>258</v>
      </c>
      <c r="C8" s="151"/>
      <c r="D8" s="142"/>
    </row>
    <row r="9" spans="1:32" ht="15" x14ac:dyDescent="0.2">
      <c r="A9" s="143"/>
      <c r="B9" s="143"/>
      <c r="C9" s="143"/>
      <c r="D9" s="142"/>
    </row>
    <row r="10" spans="1:32" ht="15" x14ac:dyDescent="0.2">
      <c r="A10" s="143"/>
      <c r="B10" s="143"/>
      <c r="C10" s="143"/>
    </row>
    <row r="16" spans="1:32" ht="18" x14ac:dyDescent="0.3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</row>
  </sheetData>
  <mergeCells count="2">
    <mergeCell ref="B1:C1"/>
    <mergeCell ref="B16:AF1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opLeftCell="A98" workbookViewId="0">
      <selection activeCell="G14" sqref="G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x14ac:dyDescent="0.2">
      <c r="A1" s="73"/>
    </row>
    <row r="2" spans="1:46" ht="36.950000000000003" customHeight="1" x14ac:dyDescent="0.2">
      <c r="L2" s="180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2" t="s">
        <v>78</v>
      </c>
    </row>
    <row r="3" spans="1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79</v>
      </c>
    </row>
    <row r="4" spans="1:46" ht="24.95" customHeight="1" x14ac:dyDescent="0.2">
      <c r="B4" s="15"/>
      <c r="D4" s="16" t="s">
        <v>80</v>
      </c>
      <c r="L4" s="15"/>
      <c r="M4" s="17" t="s">
        <v>10</v>
      </c>
      <c r="AT4" s="12" t="s">
        <v>3</v>
      </c>
    </row>
    <row r="5" spans="1:46" ht="6.95" customHeight="1" x14ac:dyDescent="0.2">
      <c r="B5" s="15"/>
      <c r="L5" s="15"/>
    </row>
    <row r="6" spans="1:46" ht="12" customHeight="1" x14ac:dyDescent="0.2">
      <c r="B6" s="15"/>
      <c r="D6" s="20" t="s">
        <v>14</v>
      </c>
      <c r="L6" s="15"/>
    </row>
    <row r="7" spans="1:46" ht="16.5" customHeight="1" x14ac:dyDescent="0.2">
      <c r="B7" s="15"/>
      <c r="E7" s="196" t="str">
        <f>'Rekapitulace stavby'!K6</f>
        <v>Nemocnice Rychnov nad Kněžnou</v>
      </c>
      <c r="F7" s="197"/>
      <c r="G7" s="197"/>
      <c r="H7" s="197"/>
      <c r="L7" s="15"/>
    </row>
    <row r="8" spans="1:46" s="1" customFormat="1" ht="12" customHeight="1" x14ac:dyDescent="0.2">
      <c r="B8" s="23"/>
      <c r="D8" s="20" t="s">
        <v>81</v>
      </c>
      <c r="L8" s="23"/>
    </row>
    <row r="9" spans="1:46" s="1" customFormat="1" ht="36.950000000000003" customHeight="1" x14ac:dyDescent="0.2">
      <c r="B9" s="23"/>
      <c r="E9" s="158" t="s">
        <v>262</v>
      </c>
      <c r="F9" s="162"/>
      <c r="G9" s="162"/>
      <c r="H9" s="162"/>
      <c r="L9" s="23"/>
    </row>
    <row r="10" spans="1:46" s="1" customFormat="1" x14ac:dyDescent="0.2">
      <c r="B10" s="23"/>
      <c r="L10" s="23"/>
    </row>
    <row r="11" spans="1:46" s="1" customFormat="1" ht="12" customHeight="1" x14ac:dyDescent="0.2">
      <c r="B11" s="23"/>
      <c r="D11" s="20" t="s">
        <v>16</v>
      </c>
      <c r="F11" s="12" t="s">
        <v>1</v>
      </c>
      <c r="I11" s="20" t="s">
        <v>17</v>
      </c>
      <c r="J11" s="12" t="s">
        <v>1</v>
      </c>
      <c r="L11" s="23"/>
    </row>
    <row r="12" spans="1:46" s="1" customFormat="1" ht="12" customHeight="1" x14ac:dyDescent="0.2">
      <c r="B12" s="23"/>
      <c r="D12" s="20" t="s">
        <v>18</v>
      </c>
      <c r="F12" s="139" t="s">
        <v>19</v>
      </c>
      <c r="I12" s="20" t="s">
        <v>20</v>
      </c>
      <c r="J12" s="138"/>
      <c r="L12" s="23"/>
    </row>
    <row r="13" spans="1:46" s="1" customFormat="1" ht="10.9" customHeight="1" x14ac:dyDescent="0.2">
      <c r="B13" s="23"/>
      <c r="L13" s="23"/>
    </row>
    <row r="14" spans="1:46" s="1" customFormat="1" ht="12" customHeight="1" x14ac:dyDescent="0.2">
      <c r="B14" s="23"/>
      <c r="D14" s="20" t="s">
        <v>22</v>
      </c>
      <c r="I14" s="20" t="s">
        <v>23</v>
      </c>
      <c r="J14" s="12" t="s">
        <v>1</v>
      </c>
      <c r="L14" s="23"/>
    </row>
    <row r="15" spans="1:46" s="1" customFormat="1" ht="18" customHeight="1" x14ac:dyDescent="0.2">
      <c r="B15" s="23"/>
      <c r="E15" s="139" t="s">
        <v>263</v>
      </c>
      <c r="I15" s="20" t="s">
        <v>25</v>
      </c>
      <c r="J15" s="12" t="s">
        <v>1</v>
      </c>
      <c r="L15" s="23"/>
    </row>
    <row r="16" spans="1:46" s="1" customFormat="1" ht="6.95" customHeight="1" x14ac:dyDescent="0.2">
      <c r="B16" s="23"/>
      <c r="L16" s="23"/>
    </row>
    <row r="17" spans="2:12" s="1" customFormat="1" ht="12" customHeight="1" x14ac:dyDescent="0.2">
      <c r="B17" s="23"/>
      <c r="D17" s="20" t="s">
        <v>26</v>
      </c>
      <c r="I17" s="20" t="s">
        <v>23</v>
      </c>
      <c r="J17" s="137"/>
      <c r="L17" s="23"/>
    </row>
    <row r="18" spans="2:12" s="1" customFormat="1" ht="18" customHeight="1" x14ac:dyDescent="0.2">
      <c r="B18" s="23"/>
      <c r="E18" s="137"/>
      <c r="I18" s="20" t="s">
        <v>25</v>
      </c>
      <c r="J18" s="137"/>
      <c r="L18" s="23"/>
    </row>
    <row r="19" spans="2:12" s="1" customFormat="1" ht="6.95" customHeight="1" x14ac:dyDescent="0.2">
      <c r="B19" s="23"/>
      <c r="L19" s="23"/>
    </row>
    <row r="20" spans="2:12" s="1" customFormat="1" ht="12" customHeight="1" x14ac:dyDescent="0.2">
      <c r="B20" s="23"/>
      <c r="D20" s="20" t="s">
        <v>30</v>
      </c>
      <c r="I20" s="20" t="s">
        <v>23</v>
      </c>
      <c r="J20" s="12" t="str">
        <f>IF('Rekapitulace stavby'!AN16="","",'Rekapitulace stavby'!AN16)</f>
        <v/>
      </c>
      <c r="L20" s="23"/>
    </row>
    <row r="21" spans="2:12" s="1" customFormat="1" ht="18" customHeight="1" x14ac:dyDescent="0.2">
      <c r="B21" s="23"/>
      <c r="E21" s="12" t="str">
        <f>IF('Rekapitulace stavby'!E17="","",'Rekapitulace stavby'!E17)</f>
        <v xml:space="preserve"> </v>
      </c>
      <c r="I21" s="20" t="s">
        <v>25</v>
      </c>
      <c r="J21" s="12" t="str">
        <f>IF('Rekapitulace stavby'!AN17="","",'Rekapitulace stavby'!AN17)</f>
        <v/>
      </c>
      <c r="L21" s="23"/>
    </row>
    <row r="22" spans="2:12" s="1" customFormat="1" ht="6.95" customHeight="1" x14ac:dyDescent="0.2">
      <c r="B22" s="23"/>
      <c r="L22" s="23"/>
    </row>
    <row r="23" spans="2:12" s="1" customFormat="1" ht="12" customHeight="1" x14ac:dyDescent="0.2">
      <c r="B23" s="23"/>
      <c r="D23" s="20" t="s">
        <v>33</v>
      </c>
      <c r="I23" s="20" t="s">
        <v>23</v>
      </c>
      <c r="J23" s="12" t="str">
        <f>IF('Rekapitulace stavby'!AN19="","",'Rekapitulace stavby'!AN19)</f>
        <v/>
      </c>
      <c r="L23" s="23"/>
    </row>
    <row r="24" spans="2:12" s="1" customFormat="1" ht="18" customHeight="1" x14ac:dyDescent="0.2">
      <c r="B24" s="23"/>
      <c r="E24" s="12" t="str">
        <f>IF('Rekapitulace stavby'!E20="","",'Rekapitulace stavby'!E20)</f>
        <v xml:space="preserve"> </v>
      </c>
      <c r="I24" s="20" t="s">
        <v>25</v>
      </c>
      <c r="J24" s="12" t="str">
        <f>IF('Rekapitulace stavby'!AN20="","",'Rekapitulace stavby'!AN20)</f>
        <v/>
      </c>
      <c r="L24" s="23"/>
    </row>
    <row r="25" spans="2:12" s="1" customFormat="1" ht="6.95" customHeight="1" x14ac:dyDescent="0.2">
      <c r="B25" s="23"/>
      <c r="L25" s="23"/>
    </row>
    <row r="26" spans="2:12" s="1" customFormat="1" ht="12" customHeight="1" x14ac:dyDescent="0.2">
      <c r="B26" s="23"/>
      <c r="D26" s="20" t="s">
        <v>34</v>
      </c>
      <c r="L26" s="23"/>
    </row>
    <row r="27" spans="2:12" s="6" customFormat="1" ht="16.5" customHeight="1" x14ac:dyDescent="0.2">
      <c r="B27" s="74"/>
      <c r="E27" s="181" t="s">
        <v>1</v>
      </c>
      <c r="F27" s="181"/>
      <c r="G27" s="181"/>
      <c r="H27" s="181"/>
      <c r="L27" s="74"/>
    </row>
    <row r="28" spans="2:12" s="1" customFormat="1" ht="6.95" customHeight="1" x14ac:dyDescent="0.2">
      <c r="B28" s="23"/>
      <c r="L28" s="23"/>
    </row>
    <row r="29" spans="2:12" s="1" customFormat="1" ht="6.95" customHeight="1" x14ac:dyDescent="0.2">
      <c r="B29" s="23"/>
      <c r="D29" s="41"/>
      <c r="E29" s="41"/>
      <c r="F29" s="41"/>
      <c r="G29" s="41"/>
      <c r="H29" s="41"/>
      <c r="I29" s="41"/>
      <c r="J29" s="41"/>
      <c r="K29" s="41"/>
      <c r="L29" s="23"/>
    </row>
    <row r="30" spans="2:12" s="1" customFormat="1" ht="25.35" customHeight="1" x14ac:dyDescent="0.2">
      <c r="B30" s="23"/>
      <c r="D30" s="75" t="s">
        <v>35</v>
      </c>
      <c r="J30" s="55">
        <f>ROUND(J91, 1)</f>
        <v>0</v>
      </c>
      <c r="L30" s="23"/>
    </row>
    <row r="31" spans="2:12" s="1" customFormat="1" ht="6.95" customHeight="1" x14ac:dyDescent="0.2">
      <c r="B31" s="23"/>
      <c r="D31" s="41"/>
      <c r="E31" s="41"/>
      <c r="F31" s="41"/>
      <c r="G31" s="41"/>
      <c r="H31" s="41"/>
      <c r="I31" s="41"/>
      <c r="J31" s="41"/>
      <c r="K31" s="41"/>
      <c r="L31" s="23"/>
    </row>
    <row r="32" spans="2:12" s="1" customFormat="1" ht="14.45" customHeight="1" x14ac:dyDescent="0.2">
      <c r="B32" s="23"/>
      <c r="F32" s="26" t="s">
        <v>37</v>
      </c>
      <c r="I32" s="26" t="s">
        <v>36</v>
      </c>
      <c r="J32" s="26" t="s">
        <v>38</v>
      </c>
      <c r="L32" s="23"/>
    </row>
    <row r="33" spans="2:12" s="1" customFormat="1" ht="14.45" customHeight="1" x14ac:dyDescent="0.2">
      <c r="B33" s="23"/>
      <c r="D33" s="20" t="s">
        <v>39</v>
      </c>
      <c r="E33" s="20" t="s">
        <v>40</v>
      </c>
      <c r="F33" s="76">
        <f>ROUND((SUM(BE91:BE134)),  1)</f>
        <v>0</v>
      </c>
      <c r="I33" s="28">
        <v>0.21</v>
      </c>
      <c r="J33" s="76">
        <f>ROUND(((SUM(BE91:BE134))*I33),  1)</f>
        <v>0</v>
      </c>
      <c r="L33" s="23"/>
    </row>
    <row r="34" spans="2:12" s="1" customFormat="1" ht="14.45" customHeight="1" x14ac:dyDescent="0.2">
      <c r="B34" s="23"/>
      <c r="E34" s="20" t="s">
        <v>41</v>
      </c>
      <c r="F34" s="76">
        <f>ROUND((SUM(BF91:BF134)),  1)</f>
        <v>0</v>
      </c>
      <c r="I34" s="28">
        <v>0.15</v>
      </c>
      <c r="J34" s="76">
        <f>ROUND(((SUM(BF91:BF134))*I34),  1)</f>
        <v>0</v>
      </c>
      <c r="L34" s="23"/>
    </row>
    <row r="35" spans="2:12" s="1" customFormat="1" ht="14.45" hidden="1" customHeight="1" x14ac:dyDescent="0.2">
      <c r="B35" s="23"/>
      <c r="E35" s="20" t="s">
        <v>42</v>
      </c>
      <c r="F35" s="76">
        <f>ROUND((SUM(BG91:BG134)),  1)</f>
        <v>0</v>
      </c>
      <c r="I35" s="28">
        <v>0.21</v>
      </c>
      <c r="J35" s="76">
        <f>0</f>
        <v>0</v>
      </c>
      <c r="L35" s="23"/>
    </row>
    <row r="36" spans="2:12" s="1" customFormat="1" ht="14.45" hidden="1" customHeight="1" x14ac:dyDescent="0.2">
      <c r="B36" s="23"/>
      <c r="E36" s="20" t="s">
        <v>43</v>
      </c>
      <c r="F36" s="76">
        <f>ROUND((SUM(BH91:BH134)),  1)</f>
        <v>0</v>
      </c>
      <c r="I36" s="28">
        <v>0.15</v>
      </c>
      <c r="J36" s="76">
        <f>0</f>
        <v>0</v>
      </c>
      <c r="L36" s="23"/>
    </row>
    <row r="37" spans="2:12" s="1" customFormat="1" ht="14.45" hidden="1" customHeight="1" x14ac:dyDescent="0.2">
      <c r="B37" s="23"/>
      <c r="E37" s="20" t="s">
        <v>44</v>
      </c>
      <c r="F37" s="76">
        <f>ROUND((SUM(BI91:BI134)),  1)</f>
        <v>0</v>
      </c>
      <c r="I37" s="28">
        <v>0</v>
      </c>
      <c r="J37" s="76">
        <f>0</f>
        <v>0</v>
      </c>
      <c r="L37" s="23"/>
    </row>
    <row r="38" spans="2:12" s="1" customFormat="1" ht="6.95" customHeight="1" x14ac:dyDescent="0.2">
      <c r="B38" s="23"/>
      <c r="L38" s="23"/>
    </row>
    <row r="39" spans="2:12" s="1" customFormat="1" ht="25.35" customHeight="1" x14ac:dyDescent="0.2">
      <c r="B39" s="23"/>
      <c r="C39" s="77"/>
      <c r="D39" s="78" t="s">
        <v>45</v>
      </c>
      <c r="E39" s="46"/>
      <c r="F39" s="46"/>
      <c r="G39" s="79" t="s">
        <v>46</v>
      </c>
      <c r="H39" s="80" t="s">
        <v>47</v>
      </c>
      <c r="I39" s="46"/>
      <c r="J39" s="81">
        <f>SUM(J30:J37)</f>
        <v>0</v>
      </c>
      <c r="K39" s="82"/>
      <c r="L39" s="23"/>
    </row>
    <row r="40" spans="2:12" s="1" customFormat="1" ht="14.45" customHeight="1" x14ac:dyDescent="0.2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23"/>
    </row>
    <row r="44" spans="2:12" s="1" customFormat="1" ht="6.95" hidden="1" customHeight="1" x14ac:dyDescent="0.2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23"/>
    </row>
    <row r="45" spans="2:12" s="1" customFormat="1" ht="24.95" hidden="1" customHeight="1" x14ac:dyDescent="0.2">
      <c r="B45" s="23"/>
      <c r="C45" s="16" t="s">
        <v>82</v>
      </c>
      <c r="L45" s="23"/>
    </row>
    <row r="46" spans="2:12" s="1" customFormat="1" ht="6.95" hidden="1" customHeight="1" x14ac:dyDescent="0.2">
      <c r="B46" s="23"/>
      <c r="L46" s="23"/>
    </row>
    <row r="47" spans="2:12" s="1" customFormat="1" ht="12" hidden="1" customHeight="1" x14ac:dyDescent="0.2">
      <c r="B47" s="23"/>
      <c r="C47" s="20" t="s">
        <v>14</v>
      </c>
      <c r="L47" s="23"/>
    </row>
    <row r="48" spans="2:12" s="1" customFormat="1" ht="16.5" hidden="1" customHeight="1" x14ac:dyDescent="0.2">
      <c r="B48" s="23"/>
      <c r="E48" s="196" t="str">
        <f>E7</f>
        <v>Nemocnice Rychnov nad Kněžnou</v>
      </c>
      <c r="F48" s="197"/>
      <c r="G48" s="197"/>
      <c r="H48" s="197"/>
      <c r="L48" s="23"/>
    </row>
    <row r="49" spans="2:47" s="1" customFormat="1" ht="12" hidden="1" customHeight="1" x14ac:dyDescent="0.2">
      <c r="B49" s="23"/>
      <c r="C49" s="20" t="s">
        <v>81</v>
      </c>
      <c r="L49" s="23"/>
    </row>
    <row r="50" spans="2:47" s="1" customFormat="1" ht="16.5" hidden="1" customHeight="1" x14ac:dyDescent="0.2">
      <c r="B50" s="23"/>
      <c r="E50" s="158" t="str">
        <f>E9</f>
        <v>Nemocnice Rychnov-pavilon stravování-výměna střešní krytiny</v>
      </c>
      <c r="F50" s="162"/>
      <c r="G50" s="162"/>
      <c r="H50" s="162"/>
      <c r="L50" s="23"/>
    </row>
    <row r="51" spans="2:47" s="1" customFormat="1" ht="6.95" hidden="1" customHeight="1" x14ac:dyDescent="0.2">
      <c r="B51" s="23"/>
      <c r="L51" s="23"/>
    </row>
    <row r="52" spans="2:47" s="1" customFormat="1" ht="12" hidden="1" customHeight="1" x14ac:dyDescent="0.2">
      <c r="B52" s="23"/>
      <c r="C52" s="20" t="s">
        <v>18</v>
      </c>
      <c r="F52" s="12" t="str">
        <f>F12</f>
        <v>Rychnov nK, Jiráskova 506</v>
      </c>
      <c r="I52" s="20" t="s">
        <v>20</v>
      </c>
      <c r="J52" s="40" t="str">
        <f>IF(J12="","",J12)</f>
        <v/>
      </c>
      <c r="L52" s="23"/>
    </row>
    <row r="53" spans="2:47" s="1" customFormat="1" ht="6.95" hidden="1" customHeight="1" x14ac:dyDescent="0.2">
      <c r="B53" s="23"/>
      <c r="L53" s="23"/>
    </row>
    <row r="54" spans="2:47" s="1" customFormat="1" ht="13.7" hidden="1" customHeight="1" x14ac:dyDescent="0.2">
      <c r="B54" s="23"/>
      <c r="C54" s="20" t="s">
        <v>22</v>
      </c>
      <c r="F54" s="12" t="str">
        <f>E15</f>
        <v xml:space="preserve">Královéhradecký kraj </v>
      </c>
      <c r="I54" s="20" t="s">
        <v>30</v>
      </c>
      <c r="J54" s="21" t="str">
        <f>E21</f>
        <v xml:space="preserve"> </v>
      </c>
      <c r="L54" s="23"/>
    </row>
    <row r="55" spans="2:47" s="1" customFormat="1" ht="13.7" hidden="1" customHeight="1" x14ac:dyDescent="0.2">
      <c r="B55" s="23"/>
      <c r="C55" s="20" t="s">
        <v>26</v>
      </c>
      <c r="F55" s="12" t="str">
        <f>IF(E18="","",E18)</f>
        <v/>
      </c>
      <c r="I55" s="20" t="s">
        <v>33</v>
      </c>
      <c r="J55" s="21" t="str">
        <f>E24</f>
        <v xml:space="preserve"> </v>
      </c>
      <c r="L55" s="23"/>
    </row>
    <row r="56" spans="2:47" s="1" customFormat="1" ht="10.35" hidden="1" customHeight="1" x14ac:dyDescent="0.2">
      <c r="B56" s="23"/>
      <c r="L56" s="23"/>
    </row>
    <row r="57" spans="2:47" s="1" customFormat="1" ht="29.25" hidden="1" customHeight="1" x14ac:dyDescent="0.2">
      <c r="B57" s="23"/>
      <c r="C57" s="83" t="s">
        <v>83</v>
      </c>
      <c r="D57" s="77"/>
      <c r="E57" s="77"/>
      <c r="F57" s="77"/>
      <c r="G57" s="77"/>
      <c r="H57" s="77"/>
      <c r="I57" s="77"/>
      <c r="J57" s="84" t="s">
        <v>84</v>
      </c>
      <c r="K57" s="77"/>
      <c r="L57" s="23"/>
    </row>
    <row r="58" spans="2:47" s="1" customFormat="1" ht="10.35" hidden="1" customHeight="1" x14ac:dyDescent="0.2">
      <c r="B58" s="23"/>
      <c r="L58" s="23"/>
    </row>
    <row r="59" spans="2:47" s="1" customFormat="1" ht="22.9" hidden="1" customHeight="1" x14ac:dyDescent="0.2">
      <c r="B59" s="23"/>
      <c r="C59" s="85" t="s">
        <v>85</v>
      </c>
      <c r="J59" s="55">
        <f>J91</f>
        <v>0</v>
      </c>
      <c r="L59" s="23"/>
      <c r="AU59" s="12" t="s">
        <v>86</v>
      </c>
    </row>
    <row r="60" spans="2:47" s="7" customFormat="1" ht="24.95" hidden="1" customHeight="1" x14ac:dyDescent="0.2">
      <c r="B60" s="86"/>
      <c r="D60" s="87" t="s">
        <v>87</v>
      </c>
      <c r="E60" s="88"/>
      <c r="F60" s="88"/>
      <c r="G60" s="88"/>
      <c r="H60" s="88"/>
      <c r="I60" s="88"/>
      <c r="J60" s="89">
        <f>J92</f>
        <v>0</v>
      </c>
      <c r="L60" s="86"/>
    </row>
    <row r="61" spans="2:47" s="8" customFormat="1" ht="19.899999999999999" hidden="1" customHeight="1" x14ac:dyDescent="0.2">
      <c r="B61" s="90"/>
      <c r="D61" s="91" t="s">
        <v>88</v>
      </c>
      <c r="E61" s="92"/>
      <c r="F61" s="92"/>
      <c r="G61" s="92"/>
      <c r="H61" s="92"/>
      <c r="I61" s="92"/>
      <c r="J61" s="93">
        <f>J93</f>
        <v>0</v>
      </c>
      <c r="L61" s="90"/>
    </row>
    <row r="62" spans="2:47" s="7" customFormat="1" ht="24.95" hidden="1" customHeight="1" x14ac:dyDescent="0.2">
      <c r="B62" s="86"/>
      <c r="D62" s="87" t="s">
        <v>89</v>
      </c>
      <c r="E62" s="88"/>
      <c r="F62" s="88"/>
      <c r="G62" s="88"/>
      <c r="H62" s="88"/>
      <c r="I62" s="88"/>
      <c r="J62" s="89">
        <f>J98</f>
        <v>0</v>
      </c>
      <c r="L62" s="86"/>
    </row>
    <row r="63" spans="2:47" s="8" customFormat="1" ht="19.899999999999999" hidden="1" customHeight="1" x14ac:dyDescent="0.2">
      <c r="B63" s="90"/>
      <c r="D63" s="91" t="s">
        <v>90</v>
      </c>
      <c r="E63" s="92"/>
      <c r="F63" s="92"/>
      <c r="G63" s="92"/>
      <c r="H63" s="92"/>
      <c r="I63" s="92"/>
      <c r="J63" s="93">
        <f>J99</f>
        <v>0</v>
      </c>
      <c r="L63" s="90"/>
    </row>
    <row r="64" spans="2:47" s="8" customFormat="1" ht="19.899999999999999" hidden="1" customHeight="1" x14ac:dyDescent="0.2">
      <c r="B64" s="90"/>
      <c r="D64" s="91" t="s">
        <v>91</v>
      </c>
      <c r="E64" s="92"/>
      <c r="F64" s="92"/>
      <c r="G64" s="92"/>
      <c r="H64" s="92"/>
      <c r="I64" s="92"/>
      <c r="J64" s="93">
        <f>J117</f>
        <v>0</v>
      </c>
      <c r="L64" s="90"/>
    </row>
    <row r="65" spans="2:12" s="8" customFormat="1" ht="19.899999999999999" hidden="1" customHeight="1" x14ac:dyDescent="0.2">
      <c r="B65" s="90"/>
      <c r="D65" s="91" t="s">
        <v>92</v>
      </c>
      <c r="E65" s="92"/>
      <c r="F65" s="92"/>
      <c r="G65" s="92"/>
      <c r="H65" s="92"/>
      <c r="I65" s="92"/>
      <c r="J65" s="93">
        <f>J119</f>
        <v>0</v>
      </c>
      <c r="L65" s="90"/>
    </row>
    <row r="66" spans="2:12" s="8" customFormat="1" ht="19.899999999999999" hidden="1" customHeight="1" x14ac:dyDescent="0.2">
      <c r="B66" s="90"/>
      <c r="D66" s="91" t="s">
        <v>93</v>
      </c>
      <c r="E66" s="92"/>
      <c r="F66" s="92"/>
      <c r="G66" s="92"/>
      <c r="H66" s="92"/>
      <c r="I66" s="92"/>
      <c r="J66" s="93">
        <f>J121</f>
        <v>0</v>
      </c>
      <c r="L66" s="90"/>
    </row>
    <row r="67" spans="2:12" s="8" customFormat="1" ht="19.899999999999999" hidden="1" customHeight="1" x14ac:dyDescent="0.2">
      <c r="B67" s="90"/>
      <c r="D67" s="91" t="s">
        <v>94</v>
      </c>
      <c r="E67" s="92"/>
      <c r="F67" s="92"/>
      <c r="G67" s="92"/>
      <c r="H67" s="92"/>
      <c r="I67" s="92"/>
      <c r="J67" s="93">
        <f>J124</f>
        <v>0</v>
      </c>
      <c r="L67" s="90"/>
    </row>
    <row r="68" spans="2:12" s="7" customFormat="1" ht="24.95" hidden="1" customHeight="1" x14ac:dyDescent="0.2">
      <c r="B68" s="86"/>
      <c r="D68" s="87" t="s">
        <v>95</v>
      </c>
      <c r="E68" s="88"/>
      <c r="F68" s="88"/>
      <c r="G68" s="88"/>
      <c r="H68" s="88"/>
      <c r="I68" s="88"/>
      <c r="J68" s="89">
        <f>J128</f>
        <v>0</v>
      </c>
      <c r="L68" s="86"/>
    </row>
    <row r="69" spans="2:12" s="8" customFormat="1" ht="19.899999999999999" hidden="1" customHeight="1" x14ac:dyDescent="0.2">
      <c r="B69" s="90"/>
      <c r="D69" s="91" t="s">
        <v>96</v>
      </c>
      <c r="E69" s="92"/>
      <c r="F69" s="92"/>
      <c r="G69" s="92"/>
      <c r="H69" s="92"/>
      <c r="I69" s="92"/>
      <c r="J69" s="93">
        <f>J129</f>
        <v>0</v>
      </c>
      <c r="L69" s="90"/>
    </row>
    <row r="70" spans="2:12" s="8" customFormat="1" ht="19.899999999999999" hidden="1" customHeight="1" x14ac:dyDescent="0.2">
      <c r="B70" s="90"/>
      <c r="D70" s="91" t="s">
        <v>97</v>
      </c>
      <c r="E70" s="92"/>
      <c r="F70" s="92"/>
      <c r="G70" s="92"/>
      <c r="H70" s="92"/>
      <c r="I70" s="92"/>
      <c r="J70" s="93">
        <f>J131</f>
        <v>0</v>
      </c>
      <c r="L70" s="90"/>
    </row>
    <row r="71" spans="2:12" s="8" customFormat="1" ht="19.899999999999999" hidden="1" customHeight="1" x14ac:dyDescent="0.2">
      <c r="B71" s="90"/>
      <c r="D71" s="91" t="s">
        <v>98</v>
      </c>
      <c r="E71" s="92"/>
      <c r="F71" s="92"/>
      <c r="G71" s="92"/>
      <c r="H71" s="92"/>
      <c r="I71" s="92"/>
      <c r="J71" s="93">
        <f>J133</f>
        <v>0</v>
      </c>
      <c r="L71" s="90"/>
    </row>
    <row r="72" spans="2:12" s="1" customFormat="1" ht="21.75" hidden="1" customHeight="1" x14ac:dyDescent="0.2">
      <c r="B72" s="23"/>
      <c r="L72" s="23"/>
    </row>
    <row r="73" spans="2:12" s="1" customFormat="1" ht="6.95" hidden="1" customHeight="1" x14ac:dyDescent="0.2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23"/>
    </row>
    <row r="74" spans="2:12" hidden="1" x14ac:dyDescent="0.2"/>
    <row r="75" spans="2:12" hidden="1" x14ac:dyDescent="0.2"/>
    <row r="76" spans="2:12" hidden="1" x14ac:dyDescent="0.2"/>
    <row r="77" spans="2:12" s="1" customFormat="1" ht="6.95" customHeight="1" x14ac:dyDescent="0.2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78" spans="2:12" s="1" customFormat="1" ht="24.95" customHeight="1" x14ac:dyDescent="0.2">
      <c r="B78" s="23"/>
      <c r="C78" s="16" t="s">
        <v>99</v>
      </c>
      <c r="L78" s="23"/>
    </row>
    <row r="79" spans="2:12" s="1" customFormat="1" ht="6.95" customHeight="1" x14ac:dyDescent="0.2">
      <c r="B79" s="23"/>
      <c r="L79" s="23"/>
    </row>
    <row r="80" spans="2:12" s="1" customFormat="1" ht="12" customHeight="1" x14ac:dyDescent="0.2">
      <c r="B80" s="23"/>
      <c r="C80" s="20" t="s">
        <v>14</v>
      </c>
      <c r="L80" s="23"/>
    </row>
    <row r="81" spans="2:65" s="1" customFormat="1" ht="16.5" customHeight="1" x14ac:dyDescent="0.2">
      <c r="B81" s="23"/>
      <c r="E81" s="196" t="str">
        <f>E7</f>
        <v>Nemocnice Rychnov nad Kněžnou</v>
      </c>
      <c r="F81" s="197"/>
      <c r="G81" s="197"/>
      <c r="H81" s="197"/>
      <c r="L81" s="23"/>
    </row>
    <row r="82" spans="2:65" s="1" customFormat="1" ht="12" customHeight="1" x14ac:dyDescent="0.2">
      <c r="B82" s="23"/>
      <c r="C82" s="20" t="s">
        <v>81</v>
      </c>
      <c r="L82" s="23"/>
    </row>
    <row r="83" spans="2:65" s="1" customFormat="1" ht="16.5" customHeight="1" x14ac:dyDescent="0.2">
      <c r="B83" s="23"/>
      <c r="E83" s="158" t="str">
        <f>E9</f>
        <v>Nemocnice Rychnov-pavilon stravování-výměna střešní krytiny</v>
      </c>
      <c r="F83" s="162"/>
      <c r="G83" s="162"/>
      <c r="H83" s="162"/>
      <c r="L83" s="23"/>
    </row>
    <row r="84" spans="2:65" s="1" customFormat="1" ht="6.95" customHeight="1" x14ac:dyDescent="0.2">
      <c r="B84" s="23"/>
      <c r="L84" s="23"/>
    </row>
    <row r="85" spans="2:65" s="1" customFormat="1" ht="12" customHeight="1" x14ac:dyDescent="0.2">
      <c r="B85" s="23"/>
      <c r="C85" s="20" t="s">
        <v>18</v>
      </c>
      <c r="F85" s="12" t="str">
        <f>F12</f>
        <v>Rychnov nK, Jiráskova 506</v>
      </c>
      <c r="I85" s="20" t="s">
        <v>20</v>
      </c>
      <c r="J85" s="40" t="str">
        <f>IF(J12="","",J12)</f>
        <v/>
      </c>
      <c r="L85" s="23"/>
    </row>
    <row r="86" spans="2:65" s="1" customFormat="1" ht="6.95" customHeight="1" x14ac:dyDescent="0.2">
      <c r="B86" s="23"/>
      <c r="L86" s="23"/>
    </row>
    <row r="87" spans="2:65" s="1" customFormat="1" ht="13.7" customHeight="1" x14ac:dyDescent="0.2">
      <c r="B87" s="23"/>
      <c r="C87" s="20" t="s">
        <v>22</v>
      </c>
      <c r="F87" s="12" t="str">
        <f>E15</f>
        <v xml:space="preserve">Královéhradecký kraj </v>
      </c>
      <c r="I87" s="20" t="s">
        <v>30</v>
      </c>
      <c r="J87" s="21" t="str">
        <f>E21</f>
        <v xml:space="preserve"> </v>
      </c>
      <c r="L87" s="23"/>
    </row>
    <row r="88" spans="2:65" s="1" customFormat="1" ht="13.7" customHeight="1" x14ac:dyDescent="0.2">
      <c r="B88" s="23"/>
      <c r="C88" s="20" t="s">
        <v>26</v>
      </c>
      <c r="F88" s="12" t="str">
        <f>IF(E18="","",E18)</f>
        <v/>
      </c>
      <c r="I88" s="20" t="s">
        <v>33</v>
      </c>
      <c r="J88" s="21" t="str">
        <f>E24</f>
        <v xml:space="preserve"> </v>
      </c>
      <c r="L88" s="23"/>
    </row>
    <row r="89" spans="2:65" s="1" customFormat="1" ht="10.35" customHeight="1" x14ac:dyDescent="0.2">
      <c r="B89" s="23"/>
      <c r="L89" s="23"/>
    </row>
    <row r="90" spans="2:65" s="9" customFormat="1" ht="29.25" customHeight="1" x14ac:dyDescent="0.2">
      <c r="B90" s="94"/>
      <c r="C90" s="95" t="s">
        <v>100</v>
      </c>
      <c r="D90" s="96" t="s">
        <v>54</v>
      </c>
      <c r="E90" s="96" t="s">
        <v>50</v>
      </c>
      <c r="F90" s="96" t="s">
        <v>51</v>
      </c>
      <c r="G90" s="96" t="s">
        <v>101</v>
      </c>
      <c r="H90" s="96" t="s">
        <v>102</v>
      </c>
      <c r="I90" s="96" t="s">
        <v>103</v>
      </c>
      <c r="J90" s="97" t="s">
        <v>84</v>
      </c>
      <c r="K90" s="98" t="s">
        <v>104</v>
      </c>
      <c r="L90" s="94"/>
      <c r="M90" s="48"/>
      <c r="N90" s="49"/>
      <c r="O90" s="49"/>
      <c r="P90" s="49"/>
      <c r="Q90" s="49"/>
      <c r="R90" s="49"/>
      <c r="S90" s="49"/>
      <c r="T90" s="50"/>
    </row>
    <row r="91" spans="2:65" s="1" customFormat="1" ht="22.9" customHeight="1" x14ac:dyDescent="0.25">
      <c r="B91" s="23"/>
      <c r="C91" s="53" t="s">
        <v>105</v>
      </c>
      <c r="J91" s="99">
        <f>BK91</f>
        <v>0</v>
      </c>
      <c r="L91" s="23"/>
      <c r="M91" s="51"/>
      <c r="N91" s="41"/>
      <c r="O91" s="41"/>
      <c r="P91" s="100"/>
      <c r="Q91" s="41"/>
      <c r="R91" s="100"/>
      <c r="S91" s="41"/>
      <c r="T91" s="101"/>
      <c r="AT91" s="12" t="s">
        <v>68</v>
      </c>
      <c r="AU91" s="12" t="s">
        <v>86</v>
      </c>
      <c r="BK91" s="102">
        <f>BK92+BK98+BK128</f>
        <v>0</v>
      </c>
    </row>
    <row r="92" spans="2:65" s="10" customFormat="1" ht="25.9" customHeight="1" x14ac:dyDescent="0.2">
      <c r="B92" s="103"/>
      <c r="D92" s="104" t="s">
        <v>68</v>
      </c>
      <c r="E92" s="105" t="s">
        <v>106</v>
      </c>
      <c r="F92" s="105" t="s">
        <v>107</v>
      </c>
      <c r="J92" s="106">
        <f>BK92</f>
        <v>0</v>
      </c>
      <c r="L92" s="103"/>
      <c r="M92" s="107"/>
      <c r="N92" s="108"/>
      <c r="O92" s="108"/>
      <c r="P92" s="109"/>
      <c r="Q92" s="108"/>
      <c r="R92" s="109"/>
      <c r="S92" s="108"/>
      <c r="T92" s="110"/>
      <c r="AR92" s="104" t="s">
        <v>77</v>
      </c>
      <c r="AT92" s="111" t="s">
        <v>68</v>
      </c>
      <c r="AU92" s="111" t="s">
        <v>69</v>
      </c>
      <c r="AY92" s="104" t="s">
        <v>108</v>
      </c>
      <c r="BK92" s="112">
        <f>BK93</f>
        <v>0</v>
      </c>
    </row>
    <row r="93" spans="2:65" s="10" customFormat="1" ht="22.9" customHeight="1" x14ac:dyDescent="0.2">
      <c r="B93" s="103"/>
      <c r="D93" s="104" t="s">
        <v>68</v>
      </c>
      <c r="E93" s="113" t="s">
        <v>109</v>
      </c>
      <c r="F93" s="113" t="s">
        <v>110</v>
      </c>
      <c r="J93" s="114">
        <f>BK93</f>
        <v>0</v>
      </c>
      <c r="L93" s="103"/>
      <c r="M93" s="107"/>
      <c r="N93" s="108"/>
      <c r="O93" s="108"/>
      <c r="P93" s="109"/>
      <c r="Q93" s="108"/>
      <c r="R93" s="109"/>
      <c r="S93" s="108"/>
      <c r="T93" s="110"/>
      <c r="AR93" s="104" t="s">
        <v>77</v>
      </c>
      <c r="AT93" s="111" t="s">
        <v>68</v>
      </c>
      <c r="AU93" s="111" t="s">
        <v>77</v>
      </c>
      <c r="AY93" s="104" t="s">
        <v>108</v>
      </c>
      <c r="BK93" s="112">
        <f>SUM(BK94:BK97)</f>
        <v>0</v>
      </c>
    </row>
    <row r="94" spans="2:65" s="1" customFormat="1" ht="16.5" customHeight="1" x14ac:dyDescent="0.2">
      <c r="B94" s="115"/>
      <c r="C94" s="116" t="s">
        <v>77</v>
      </c>
      <c r="D94" s="116" t="s">
        <v>111</v>
      </c>
      <c r="E94" s="117" t="s">
        <v>112</v>
      </c>
      <c r="F94" s="118" t="s">
        <v>113</v>
      </c>
      <c r="G94" s="119" t="s">
        <v>114</v>
      </c>
      <c r="H94" s="120">
        <v>13.39</v>
      </c>
      <c r="I94" s="140"/>
      <c r="J94" s="120"/>
      <c r="K94" s="118" t="s">
        <v>115</v>
      </c>
      <c r="L94" s="23"/>
      <c r="M94" s="43"/>
      <c r="N94" s="121"/>
      <c r="O94" s="122"/>
      <c r="P94" s="122"/>
      <c r="Q94" s="122"/>
      <c r="R94" s="122"/>
      <c r="S94" s="122"/>
      <c r="T94" s="123"/>
      <c r="AR94" s="12" t="s">
        <v>116</v>
      </c>
      <c r="AT94" s="12" t="s">
        <v>111</v>
      </c>
      <c r="AU94" s="12" t="s">
        <v>79</v>
      </c>
      <c r="AY94" s="12" t="s">
        <v>108</v>
      </c>
      <c r="BE94" s="124">
        <f>IF(N94="základní",J94,0)</f>
        <v>0</v>
      </c>
      <c r="BF94" s="124">
        <f>IF(N94="snížená",J94,0)</f>
        <v>0</v>
      </c>
      <c r="BG94" s="124">
        <f>IF(N94="zákl. přenesená",J94,0)</f>
        <v>0</v>
      </c>
      <c r="BH94" s="124">
        <f>IF(N94="sníž. přenesená",J94,0)</f>
        <v>0</v>
      </c>
      <c r="BI94" s="124">
        <f>IF(N94="nulová",J94,0)</f>
        <v>0</v>
      </c>
      <c r="BJ94" s="12" t="s">
        <v>77</v>
      </c>
      <c r="BK94" s="124">
        <f>ROUND(I94*H94,1)</f>
        <v>0</v>
      </c>
      <c r="BL94" s="12" t="s">
        <v>116</v>
      </c>
      <c r="BM94" s="12" t="s">
        <v>117</v>
      </c>
    </row>
    <row r="95" spans="2:65" s="1" customFormat="1" ht="16.5" customHeight="1" x14ac:dyDescent="0.2">
      <c r="B95" s="115"/>
      <c r="C95" s="116" t="s">
        <v>79</v>
      </c>
      <c r="D95" s="116" t="s">
        <v>111</v>
      </c>
      <c r="E95" s="117" t="s">
        <v>118</v>
      </c>
      <c r="F95" s="118" t="s">
        <v>119</v>
      </c>
      <c r="G95" s="119" t="s">
        <v>114</v>
      </c>
      <c r="H95" s="120">
        <v>724.5</v>
      </c>
      <c r="I95" s="140"/>
      <c r="J95" s="120"/>
      <c r="K95" s="118" t="s">
        <v>115</v>
      </c>
      <c r="L95" s="23"/>
      <c r="M95" s="43"/>
      <c r="N95" s="121"/>
      <c r="O95" s="122"/>
      <c r="P95" s="122"/>
      <c r="Q95" s="122"/>
      <c r="R95" s="122"/>
      <c r="S95" s="122"/>
      <c r="T95" s="123"/>
      <c r="AR95" s="12" t="s">
        <v>116</v>
      </c>
      <c r="AT95" s="12" t="s">
        <v>111</v>
      </c>
      <c r="AU95" s="12" t="s">
        <v>79</v>
      </c>
      <c r="AY95" s="12" t="s">
        <v>108</v>
      </c>
      <c r="BE95" s="124">
        <f>IF(N95="základní",J95,0)</f>
        <v>0</v>
      </c>
      <c r="BF95" s="124">
        <f>IF(N95="snížená",J95,0)</f>
        <v>0</v>
      </c>
      <c r="BG95" s="124">
        <f>IF(N95="zákl. přenesená",J95,0)</f>
        <v>0</v>
      </c>
      <c r="BH95" s="124">
        <f>IF(N95="sníž. přenesená",J95,0)</f>
        <v>0</v>
      </c>
      <c r="BI95" s="124">
        <f>IF(N95="nulová",J95,0)</f>
        <v>0</v>
      </c>
      <c r="BJ95" s="12" t="s">
        <v>77</v>
      </c>
      <c r="BK95" s="124">
        <f>ROUND(I95*H95,1)</f>
        <v>0</v>
      </c>
      <c r="BL95" s="12" t="s">
        <v>116</v>
      </c>
      <c r="BM95" s="12" t="s">
        <v>120</v>
      </c>
    </row>
    <row r="96" spans="2:65" s="1" customFormat="1" ht="16.5" customHeight="1" x14ac:dyDescent="0.2">
      <c r="B96" s="115"/>
      <c r="C96" s="116" t="s">
        <v>121</v>
      </c>
      <c r="D96" s="116" t="s">
        <v>111</v>
      </c>
      <c r="E96" s="117" t="s">
        <v>122</v>
      </c>
      <c r="F96" s="118" t="s">
        <v>123</v>
      </c>
      <c r="G96" s="119" t="s">
        <v>114</v>
      </c>
      <c r="H96" s="120">
        <v>13.39</v>
      </c>
      <c r="I96" s="140"/>
      <c r="J96" s="120"/>
      <c r="K96" s="118" t="s">
        <v>115</v>
      </c>
      <c r="L96" s="23"/>
      <c r="M96" s="43"/>
      <c r="N96" s="121"/>
      <c r="O96" s="122"/>
      <c r="P96" s="122"/>
      <c r="Q96" s="122"/>
      <c r="R96" s="122"/>
      <c r="S96" s="122"/>
      <c r="T96" s="123"/>
      <c r="AR96" s="12" t="s">
        <v>116</v>
      </c>
      <c r="AT96" s="12" t="s">
        <v>111</v>
      </c>
      <c r="AU96" s="12" t="s">
        <v>79</v>
      </c>
      <c r="AY96" s="12" t="s">
        <v>108</v>
      </c>
      <c r="BE96" s="124">
        <f>IF(N96="základní",J96,0)</f>
        <v>0</v>
      </c>
      <c r="BF96" s="124">
        <f>IF(N96="snížená",J96,0)</f>
        <v>0</v>
      </c>
      <c r="BG96" s="124">
        <f>IF(N96="zákl. přenesená",J96,0)</f>
        <v>0</v>
      </c>
      <c r="BH96" s="124">
        <f>IF(N96="sníž. přenesená",J96,0)</f>
        <v>0</v>
      </c>
      <c r="BI96" s="124">
        <f>IF(N96="nulová",J96,0)</f>
        <v>0</v>
      </c>
      <c r="BJ96" s="12" t="s">
        <v>77</v>
      </c>
      <c r="BK96" s="124">
        <f>ROUND(I96*H96,1)</f>
        <v>0</v>
      </c>
      <c r="BL96" s="12" t="s">
        <v>116</v>
      </c>
      <c r="BM96" s="12" t="s">
        <v>124</v>
      </c>
    </row>
    <row r="97" spans="2:65" s="1" customFormat="1" ht="16.5" customHeight="1" x14ac:dyDescent="0.2">
      <c r="B97" s="115"/>
      <c r="C97" s="116" t="s">
        <v>116</v>
      </c>
      <c r="D97" s="116" t="s">
        <v>111</v>
      </c>
      <c r="E97" s="117" t="s">
        <v>125</v>
      </c>
      <c r="F97" s="118" t="s">
        <v>126</v>
      </c>
      <c r="G97" s="119" t="s">
        <v>114</v>
      </c>
      <c r="H97" s="120">
        <v>12.86</v>
      </c>
      <c r="I97" s="140"/>
      <c r="J97" s="120"/>
      <c r="K97" s="118" t="s">
        <v>115</v>
      </c>
      <c r="L97" s="23"/>
      <c r="M97" s="43"/>
      <c r="N97" s="121"/>
      <c r="O97" s="122"/>
      <c r="P97" s="122"/>
      <c r="Q97" s="122"/>
      <c r="R97" s="122"/>
      <c r="S97" s="122"/>
      <c r="T97" s="123"/>
      <c r="AR97" s="12" t="s">
        <v>116</v>
      </c>
      <c r="AT97" s="12" t="s">
        <v>111</v>
      </c>
      <c r="AU97" s="12" t="s">
        <v>79</v>
      </c>
      <c r="AY97" s="12" t="s">
        <v>108</v>
      </c>
      <c r="BE97" s="124">
        <f>IF(N97="základní",J97,0)</f>
        <v>0</v>
      </c>
      <c r="BF97" s="124">
        <f>IF(N97="snížená",J97,0)</f>
        <v>0</v>
      </c>
      <c r="BG97" s="124">
        <f>IF(N97="zákl. přenesená",J97,0)</f>
        <v>0</v>
      </c>
      <c r="BH97" s="124">
        <f>IF(N97="sníž. přenesená",J97,0)</f>
        <v>0</v>
      </c>
      <c r="BI97" s="124">
        <f>IF(N97="nulová",J97,0)</f>
        <v>0</v>
      </c>
      <c r="BJ97" s="12" t="s">
        <v>77</v>
      </c>
      <c r="BK97" s="124">
        <f>ROUND(I97*H97,1)</f>
        <v>0</v>
      </c>
      <c r="BL97" s="12" t="s">
        <v>116</v>
      </c>
      <c r="BM97" s="12" t="s">
        <v>127</v>
      </c>
    </row>
    <row r="98" spans="2:65" s="10" customFormat="1" ht="25.9" customHeight="1" x14ac:dyDescent="0.2">
      <c r="B98" s="103"/>
      <c r="D98" s="104" t="s">
        <v>68</v>
      </c>
      <c r="E98" s="105" t="s">
        <v>128</v>
      </c>
      <c r="F98" s="105" t="s">
        <v>129</v>
      </c>
      <c r="J98" s="106">
        <f>BK98</f>
        <v>0</v>
      </c>
      <c r="L98" s="103"/>
      <c r="M98" s="107"/>
      <c r="N98" s="108"/>
      <c r="O98" s="108"/>
      <c r="P98" s="109"/>
      <c r="Q98" s="108"/>
      <c r="R98" s="109"/>
      <c r="S98" s="108"/>
      <c r="T98" s="110"/>
      <c r="AR98" s="104" t="s">
        <v>79</v>
      </c>
      <c r="AT98" s="111" t="s">
        <v>68</v>
      </c>
      <c r="AU98" s="111" t="s">
        <v>69</v>
      </c>
      <c r="AY98" s="104" t="s">
        <v>108</v>
      </c>
      <c r="BK98" s="112">
        <f>BK99+BK117+BK119+BK121+BK124</f>
        <v>0</v>
      </c>
    </row>
    <row r="99" spans="2:65" s="10" customFormat="1" ht="22.9" customHeight="1" x14ac:dyDescent="0.2">
      <c r="B99" s="103"/>
      <c r="D99" s="104" t="s">
        <v>68</v>
      </c>
      <c r="E99" s="113" t="s">
        <v>130</v>
      </c>
      <c r="F99" s="113" t="s">
        <v>131</v>
      </c>
      <c r="J99" s="114">
        <f>BK99</f>
        <v>0</v>
      </c>
      <c r="L99" s="103"/>
      <c r="M99" s="107"/>
      <c r="N99" s="108"/>
      <c r="O99" s="108"/>
      <c r="P99" s="109"/>
      <c r="Q99" s="108"/>
      <c r="R99" s="109"/>
      <c r="S99" s="108"/>
      <c r="T99" s="110"/>
      <c r="AR99" s="104" t="s">
        <v>79</v>
      </c>
      <c r="AT99" s="111" t="s">
        <v>68</v>
      </c>
      <c r="AU99" s="111" t="s">
        <v>77</v>
      </c>
      <c r="AY99" s="104" t="s">
        <v>108</v>
      </c>
      <c r="BK99" s="112">
        <f>SUM(BK100:BK116)</f>
        <v>0</v>
      </c>
    </row>
    <row r="100" spans="2:65" s="1" customFormat="1" ht="16.5" customHeight="1" x14ac:dyDescent="0.2">
      <c r="B100" s="115"/>
      <c r="C100" s="116" t="s">
        <v>132</v>
      </c>
      <c r="D100" s="116" t="s">
        <v>111</v>
      </c>
      <c r="E100" s="117" t="s">
        <v>133</v>
      </c>
      <c r="F100" s="118" t="s">
        <v>134</v>
      </c>
      <c r="G100" s="119" t="s">
        <v>1</v>
      </c>
      <c r="H100" s="120"/>
      <c r="I100" s="120"/>
      <c r="J100" s="120"/>
      <c r="K100" s="118" t="s">
        <v>1</v>
      </c>
      <c r="L100" s="23"/>
      <c r="M100" s="43"/>
      <c r="N100" s="121"/>
      <c r="O100" s="122"/>
      <c r="P100" s="122"/>
      <c r="Q100" s="122"/>
      <c r="R100" s="122"/>
      <c r="S100" s="122"/>
      <c r="T100" s="123"/>
      <c r="AR100" s="12" t="s">
        <v>135</v>
      </c>
      <c r="AT100" s="12" t="s">
        <v>111</v>
      </c>
      <c r="AU100" s="12" t="s">
        <v>79</v>
      </c>
      <c r="AY100" s="12" t="s">
        <v>108</v>
      </c>
      <c r="BE100" s="124">
        <f t="shared" ref="BE100:BE116" si="0">IF(N100="základní",J100,0)</f>
        <v>0</v>
      </c>
      <c r="BF100" s="124">
        <f t="shared" ref="BF100:BF116" si="1">IF(N100="snížená",J100,0)</f>
        <v>0</v>
      </c>
      <c r="BG100" s="124">
        <f t="shared" ref="BG100:BG116" si="2">IF(N100="zákl. přenesená",J100,0)</f>
        <v>0</v>
      </c>
      <c r="BH100" s="124">
        <f t="shared" ref="BH100:BH116" si="3">IF(N100="sníž. přenesená",J100,0)</f>
        <v>0</v>
      </c>
      <c r="BI100" s="124">
        <f t="shared" ref="BI100:BI116" si="4">IF(N100="nulová",J100,0)</f>
        <v>0</v>
      </c>
      <c r="BJ100" s="12" t="s">
        <v>77</v>
      </c>
      <c r="BK100" s="124">
        <f t="shared" ref="BK100:BK116" si="5">ROUND(I100*H100,1)</f>
        <v>0</v>
      </c>
      <c r="BL100" s="12" t="s">
        <v>135</v>
      </c>
      <c r="BM100" s="12" t="s">
        <v>136</v>
      </c>
    </row>
    <row r="101" spans="2:65" s="1" customFormat="1" ht="16.5" customHeight="1" x14ac:dyDescent="0.2">
      <c r="B101" s="115"/>
      <c r="C101" s="116" t="s">
        <v>137</v>
      </c>
      <c r="D101" s="116" t="s">
        <v>111</v>
      </c>
      <c r="E101" s="117" t="s">
        <v>138</v>
      </c>
      <c r="F101" s="118" t="s">
        <v>139</v>
      </c>
      <c r="G101" s="119" t="s">
        <v>140</v>
      </c>
      <c r="H101" s="120">
        <v>1353.36</v>
      </c>
      <c r="I101" s="140"/>
      <c r="J101" s="120">
        <f t="shared" ref="J101:J116" si="6">ROUND(I101*H101,1)</f>
        <v>0</v>
      </c>
      <c r="K101" s="118" t="s">
        <v>115</v>
      </c>
      <c r="L101" s="23"/>
      <c r="M101" s="43"/>
      <c r="N101" s="121"/>
      <c r="O101" s="122"/>
      <c r="P101" s="122"/>
      <c r="Q101" s="122"/>
      <c r="R101" s="122"/>
      <c r="S101" s="122"/>
      <c r="T101" s="123"/>
      <c r="AR101" s="12" t="s">
        <v>135</v>
      </c>
      <c r="AT101" s="12" t="s">
        <v>111</v>
      </c>
      <c r="AU101" s="12" t="s">
        <v>79</v>
      </c>
      <c r="AY101" s="12" t="s">
        <v>108</v>
      </c>
      <c r="BE101" s="124">
        <f t="shared" si="0"/>
        <v>0</v>
      </c>
      <c r="BF101" s="124">
        <f t="shared" si="1"/>
        <v>0</v>
      </c>
      <c r="BG101" s="124">
        <f t="shared" si="2"/>
        <v>0</v>
      </c>
      <c r="BH101" s="124">
        <f t="shared" si="3"/>
        <v>0</v>
      </c>
      <c r="BI101" s="124">
        <f t="shared" si="4"/>
        <v>0</v>
      </c>
      <c r="BJ101" s="12" t="s">
        <v>77</v>
      </c>
      <c r="BK101" s="124">
        <f t="shared" si="5"/>
        <v>0</v>
      </c>
      <c r="BL101" s="12" t="s">
        <v>135</v>
      </c>
      <c r="BM101" s="12" t="s">
        <v>141</v>
      </c>
    </row>
    <row r="102" spans="2:65" s="1" customFormat="1" ht="16.5" customHeight="1" x14ac:dyDescent="0.2">
      <c r="B102" s="115"/>
      <c r="C102" s="125" t="s">
        <v>142</v>
      </c>
      <c r="D102" s="125" t="s">
        <v>143</v>
      </c>
      <c r="E102" s="126" t="s">
        <v>144</v>
      </c>
      <c r="F102" s="127" t="s">
        <v>265</v>
      </c>
      <c r="G102" s="128" t="s">
        <v>140</v>
      </c>
      <c r="H102" s="129">
        <v>1556.36</v>
      </c>
      <c r="I102" s="141"/>
      <c r="J102" s="129">
        <f t="shared" si="6"/>
        <v>0</v>
      </c>
      <c r="K102" s="127" t="s">
        <v>1</v>
      </c>
      <c r="L102" s="130"/>
      <c r="M102" s="131"/>
      <c r="N102" s="132"/>
      <c r="O102" s="122"/>
      <c r="P102" s="122"/>
      <c r="Q102" s="122"/>
      <c r="R102" s="122"/>
      <c r="S102" s="122"/>
      <c r="T102" s="123"/>
      <c r="AR102" s="12" t="s">
        <v>145</v>
      </c>
      <c r="AT102" s="12" t="s">
        <v>143</v>
      </c>
      <c r="AU102" s="12" t="s">
        <v>79</v>
      </c>
      <c r="AY102" s="12" t="s">
        <v>108</v>
      </c>
      <c r="BE102" s="124">
        <f t="shared" si="0"/>
        <v>0</v>
      </c>
      <c r="BF102" s="124">
        <f t="shared" si="1"/>
        <v>0</v>
      </c>
      <c r="BG102" s="124">
        <f t="shared" si="2"/>
        <v>0</v>
      </c>
      <c r="BH102" s="124">
        <f t="shared" si="3"/>
        <v>0</v>
      </c>
      <c r="BI102" s="124">
        <f t="shared" si="4"/>
        <v>0</v>
      </c>
      <c r="BJ102" s="12" t="s">
        <v>77</v>
      </c>
      <c r="BK102" s="124">
        <f t="shared" si="5"/>
        <v>0</v>
      </c>
      <c r="BL102" s="12" t="s">
        <v>135</v>
      </c>
      <c r="BM102" s="12" t="s">
        <v>146</v>
      </c>
    </row>
    <row r="103" spans="2:65" s="1" customFormat="1" ht="16.5" customHeight="1" x14ac:dyDescent="0.2">
      <c r="B103" s="115"/>
      <c r="C103" s="116" t="s">
        <v>147</v>
      </c>
      <c r="D103" s="116" t="s">
        <v>111</v>
      </c>
      <c r="E103" s="117" t="s">
        <v>148</v>
      </c>
      <c r="F103" s="118" t="s">
        <v>149</v>
      </c>
      <c r="G103" s="119" t="s">
        <v>140</v>
      </c>
      <c r="H103" s="120">
        <v>1353.36</v>
      </c>
      <c r="I103" s="140"/>
      <c r="J103" s="120">
        <f t="shared" si="6"/>
        <v>0</v>
      </c>
      <c r="K103" s="118" t="s">
        <v>1</v>
      </c>
      <c r="L103" s="23"/>
      <c r="M103" s="43"/>
      <c r="N103" s="121"/>
      <c r="O103" s="122"/>
      <c r="P103" s="122"/>
      <c r="Q103" s="122"/>
      <c r="R103" s="122"/>
      <c r="S103" s="122"/>
      <c r="T103" s="123"/>
      <c r="AR103" s="12" t="s">
        <v>135</v>
      </c>
      <c r="AT103" s="12" t="s">
        <v>111</v>
      </c>
      <c r="AU103" s="12" t="s">
        <v>79</v>
      </c>
      <c r="AY103" s="12" t="s">
        <v>108</v>
      </c>
      <c r="BE103" s="124">
        <f t="shared" si="0"/>
        <v>0</v>
      </c>
      <c r="BF103" s="124">
        <f t="shared" si="1"/>
        <v>0</v>
      </c>
      <c r="BG103" s="124">
        <f t="shared" si="2"/>
        <v>0</v>
      </c>
      <c r="BH103" s="124">
        <f t="shared" si="3"/>
        <v>0</v>
      </c>
      <c r="BI103" s="124">
        <f t="shared" si="4"/>
        <v>0</v>
      </c>
      <c r="BJ103" s="12" t="s">
        <v>77</v>
      </c>
      <c r="BK103" s="124">
        <f t="shared" si="5"/>
        <v>0</v>
      </c>
      <c r="BL103" s="12" t="s">
        <v>135</v>
      </c>
      <c r="BM103" s="12" t="s">
        <v>150</v>
      </c>
    </row>
    <row r="104" spans="2:65" s="1" customFormat="1" ht="16.5" customHeight="1" x14ac:dyDescent="0.2">
      <c r="B104" s="115"/>
      <c r="C104" s="125" t="s">
        <v>151</v>
      </c>
      <c r="D104" s="125" t="s">
        <v>143</v>
      </c>
      <c r="E104" s="126" t="s">
        <v>152</v>
      </c>
      <c r="F104" s="127" t="s">
        <v>153</v>
      </c>
      <c r="G104" s="128" t="s">
        <v>140</v>
      </c>
      <c r="H104" s="129">
        <v>1556.36</v>
      </c>
      <c r="I104" s="141"/>
      <c r="J104" s="129">
        <f t="shared" si="6"/>
        <v>0</v>
      </c>
      <c r="K104" s="127" t="s">
        <v>115</v>
      </c>
      <c r="L104" s="130"/>
      <c r="M104" s="131"/>
      <c r="N104" s="132"/>
      <c r="O104" s="122"/>
      <c r="P104" s="122"/>
      <c r="Q104" s="122"/>
      <c r="R104" s="122"/>
      <c r="S104" s="122"/>
      <c r="T104" s="123"/>
      <c r="AR104" s="12" t="s">
        <v>145</v>
      </c>
      <c r="AT104" s="12" t="s">
        <v>143</v>
      </c>
      <c r="AU104" s="12" t="s">
        <v>79</v>
      </c>
      <c r="AY104" s="12" t="s">
        <v>108</v>
      </c>
      <c r="BE104" s="124">
        <f t="shared" si="0"/>
        <v>0</v>
      </c>
      <c r="BF104" s="124">
        <f t="shared" si="1"/>
        <v>0</v>
      </c>
      <c r="BG104" s="124">
        <f t="shared" si="2"/>
        <v>0</v>
      </c>
      <c r="BH104" s="124">
        <f t="shared" si="3"/>
        <v>0</v>
      </c>
      <c r="BI104" s="124">
        <f t="shared" si="4"/>
        <v>0</v>
      </c>
      <c r="BJ104" s="12" t="s">
        <v>77</v>
      </c>
      <c r="BK104" s="124">
        <f t="shared" si="5"/>
        <v>0</v>
      </c>
      <c r="BL104" s="12" t="s">
        <v>135</v>
      </c>
      <c r="BM104" s="12" t="s">
        <v>154</v>
      </c>
    </row>
    <row r="105" spans="2:65" s="1" customFormat="1" ht="16.5" customHeight="1" x14ac:dyDescent="0.2">
      <c r="B105" s="115"/>
      <c r="C105" s="116" t="s">
        <v>155</v>
      </c>
      <c r="D105" s="116" t="s">
        <v>111</v>
      </c>
      <c r="E105" s="117" t="s">
        <v>156</v>
      </c>
      <c r="F105" s="118" t="s">
        <v>266</v>
      </c>
      <c r="G105" s="119" t="s">
        <v>157</v>
      </c>
      <c r="H105" s="120">
        <v>60</v>
      </c>
      <c r="I105" s="140"/>
      <c r="J105" s="120">
        <f t="shared" si="6"/>
        <v>0</v>
      </c>
      <c r="K105" s="118" t="s">
        <v>115</v>
      </c>
      <c r="L105" s="23"/>
      <c r="M105" s="43"/>
      <c r="N105" s="121"/>
      <c r="O105" s="122"/>
      <c r="P105" s="122"/>
      <c r="Q105" s="122"/>
      <c r="R105" s="122"/>
      <c r="S105" s="122"/>
      <c r="T105" s="123"/>
      <c r="AR105" s="12" t="s">
        <v>135</v>
      </c>
      <c r="AT105" s="12" t="s">
        <v>111</v>
      </c>
      <c r="AU105" s="12" t="s">
        <v>79</v>
      </c>
      <c r="AY105" s="12" t="s">
        <v>108</v>
      </c>
      <c r="BE105" s="124">
        <f t="shared" si="0"/>
        <v>0</v>
      </c>
      <c r="BF105" s="124">
        <f t="shared" si="1"/>
        <v>0</v>
      </c>
      <c r="BG105" s="124">
        <f t="shared" si="2"/>
        <v>0</v>
      </c>
      <c r="BH105" s="124">
        <f t="shared" si="3"/>
        <v>0</v>
      </c>
      <c r="BI105" s="124">
        <f t="shared" si="4"/>
        <v>0</v>
      </c>
      <c r="BJ105" s="12" t="s">
        <v>77</v>
      </c>
      <c r="BK105" s="124">
        <f t="shared" si="5"/>
        <v>0</v>
      </c>
      <c r="BL105" s="12" t="s">
        <v>135</v>
      </c>
      <c r="BM105" s="12" t="s">
        <v>158</v>
      </c>
    </row>
    <row r="106" spans="2:65" s="1" customFormat="1" ht="16.5" customHeight="1" x14ac:dyDescent="0.2">
      <c r="B106" s="115"/>
      <c r="C106" s="116" t="s">
        <v>159</v>
      </c>
      <c r="D106" s="116" t="s">
        <v>111</v>
      </c>
      <c r="E106" s="117" t="s">
        <v>160</v>
      </c>
      <c r="F106" s="118" t="s">
        <v>267</v>
      </c>
      <c r="G106" s="119" t="s">
        <v>157</v>
      </c>
      <c r="H106" s="120">
        <v>40</v>
      </c>
      <c r="I106" s="140"/>
      <c r="J106" s="120">
        <f t="shared" si="6"/>
        <v>0</v>
      </c>
      <c r="K106" s="118" t="s">
        <v>115</v>
      </c>
      <c r="L106" s="23"/>
      <c r="M106" s="43"/>
      <c r="N106" s="121"/>
      <c r="O106" s="122"/>
      <c r="P106" s="122"/>
      <c r="Q106" s="122"/>
      <c r="R106" s="122"/>
      <c r="S106" s="122"/>
      <c r="T106" s="123"/>
      <c r="AR106" s="12" t="s">
        <v>135</v>
      </c>
      <c r="AT106" s="12" t="s">
        <v>111</v>
      </c>
      <c r="AU106" s="12" t="s">
        <v>79</v>
      </c>
      <c r="AY106" s="12" t="s">
        <v>108</v>
      </c>
      <c r="BE106" s="124">
        <f t="shared" si="0"/>
        <v>0</v>
      </c>
      <c r="BF106" s="124">
        <f t="shared" si="1"/>
        <v>0</v>
      </c>
      <c r="BG106" s="124">
        <f t="shared" si="2"/>
        <v>0</v>
      </c>
      <c r="BH106" s="124">
        <f t="shared" si="3"/>
        <v>0</v>
      </c>
      <c r="BI106" s="124">
        <f t="shared" si="4"/>
        <v>0</v>
      </c>
      <c r="BJ106" s="12" t="s">
        <v>77</v>
      </c>
      <c r="BK106" s="124">
        <f t="shared" si="5"/>
        <v>0</v>
      </c>
      <c r="BL106" s="12" t="s">
        <v>135</v>
      </c>
      <c r="BM106" s="12" t="s">
        <v>161</v>
      </c>
    </row>
    <row r="107" spans="2:65" s="1" customFormat="1" ht="16.5" customHeight="1" x14ac:dyDescent="0.2">
      <c r="B107" s="115"/>
      <c r="C107" s="116" t="s">
        <v>162</v>
      </c>
      <c r="D107" s="116" t="s">
        <v>111</v>
      </c>
      <c r="E107" s="117" t="s">
        <v>163</v>
      </c>
      <c r="F107" s="118" t="s">
        <v>164</v>
      </c>
      <c r="G107" s="119" t="s">
        <v>157</v>
      </c>
      <c r="H107" s="120">
        <v>6</v>
      </c>
      <c r="I107" s="140"/>
      <c r="J107" s="120">
        <f t="shared" si="6"/>
        <v>0</v>
      </c>
      <c r="K107" s="118" t="s">
        <v>115</v>
      </c>
      <c r="L107" s="23"/>
      <c r="M107" s="43"/>
      <c r="N107" s="121"/>
      <c r="O107" s="122"/>
      <c r="P107" s="122"/>
      <c r="Q107" s="122"/>
      <c r="R107" s="122"/>
      <c r="S107" s="122"/>
      <c r="T107" s="123"/>
      <c r="AR107" s="12" t="s">
        <v>135</v>
      </c>
      <c r="AT107" s="12" t="s">
        <v>111</v>
      </c>
      <c r="AU107" s="12" t="s">
        <v>79</v>
      </c>
      <c r="AY107" s="12" t="s">
        <v>108</v>
      </c>
      <c r="BE107" s="124">
        <f t="shared" si="0"/>
        <v>0</v>
      </c>
      <c r="BF107" s="124">
        <f t="shared" si="1"/>
        <v>0</v>
      </c>
      <c r="BG107" s="124">
        <f t="shared" si="2"/>
        <v>0</v>
      </c>
      <c r="BH107" s="124">
        <f t="shared" si="3"/>
        <v>0</v>
      </c>
      <c r="BI107" s="124">
        <f t="shared" si="4"/>
        <v>0</v>
      </c>
      <c r="BJ107" s="12" t="s">
        <v>77</v>
      </c>
      <c r="BK107" s="124">
        <f t="shared" si="5"/>
        <v>0</v>
      </c>
      <c r="BL107" s="12" t="s">
        <v>135</v>
      </c>
      <c r="BM107" s="12" t="s">
        <v>165</v>
      </c>
    </row>
    <row r="108" spans="2:65" s="1" customFormat="1" ht="16.5" customHeight="1" x14ac:dyDescent="0.2">
      <c r="B108" s="115"/>
      <c r="C108" s="125" t="s">
        <v>166</v>
      </c>
      <c r="D108" s="125" t="s">
        <v>143</v>
      </c>
      <c r="E108" s="126" t="s">
        <v>167</v>
      </c>
      <c r="F108" s="127" t="s">
        <v>168</v>
      </c>
      <c r="G108" s="128" t="s">
        <v>157</v>
      </c>
      <c r="H108" s="129">
        <v>6</v>
      </c>
      <c r="I108" s="141"/>
      <c r="J108" s="129">
        <f t="shared" si="6"/>
        <v>0</v>
      </c>
      <c r="K108" s="127" t="s">
        <v>1</v>
      </c>
      <c r="L108" s="130"/>
      <c r="M108" s="131"/>
      <c r="N108" s="132"/>
      <c r="O108" s="122"/>
      <c r="P108" s="122"/>
      <c r="Q108" s="122"/>
      <c r="R108" s="122"/>
      <c r="S108" s="122"/>
      <c r="T108" s="123"/>
      <c r="AR108" s="12" t="s">
        <v>145</v>
      </c>
      <c r="AT108" s="12" t="s">
        <v>143</v>
      </c>
      <c r="AU108" s="12" t="s">
        <v>79</v>
      </c>
      <c r="AY108" s="12" t="s">
        <v>108</v>
      </c>
      <c r="BE108" s="124">
        <f t="shared" si="0"/>
        <v>0</v>
      </c>
      <c r="BF108" s="124">
        <f t="shared" si="1"/>
        <v>0</v>
      </c>
      <c r="BG108" s="124">
        <f t="shared" si="2"/>
        <v>0</v>
      </c>
      <c r="BH108" s="124">
        <f t="shared" si="3"/>
        <v>0</v>
      </c>
      <c r="BI108" s="124">
        <f t="shared" si="4"/>
        <v>0</v>
      </c>
      <c r="BJ108" s="12" t="s">
        <v>77</v>
      </c>
      <c r="BK108" s="124">
        <f t="shared" si="5"/>
        <v>0</v>
      </c>
      <c r="BL108" s="12" t="s">
        <v>135</v>
      </c>
      <c r="BM108" s="12" t="s">
        <v>169</v>
      </c>
    </row>
    <row r="109" spans="2:65" s="1" customFormat="1" ht="16.5" customHeight="1" x14ac:dyDescent="0.2">
      <c r="B109" s="115"/>
      <c r="C109" s="116" t="s">
        <v>170</v>
      </c>
      <c r="D109" s="116" t="s">
        <v>111</v>
      </c>
      <c r="E109" s="117" t="s">
        <v>171</v>
      </c>
      <c r="F109" s="118" t="s">
        <v>172</v>
      </c>
      <c r="G109" s="119" t="s">
        <v>157</v>
      </c>
      <c r="H109" s="120">
        <v>5</v>
      </c>
      <c r="I109" s="140"/>
      <c r="J109" s="120">
        <f t="shared" si="6"/>
        <v>0</v>
      </c>
      <c r="K109" s="118" t="s">
        <v>115</v>
      </c>
      <c r="L109" s="23"/>
      <c r="M109" s="43" t="s">
        <v>1</v>
      </c>
      <c r="N109" s="121" t="s">
        <v>40</v>
      </c>
      <c r="O109" s="122">
        <v>0.9</v>
      </c>
      <c r="P109" s="122">
        <f t="shared" ref="P109:P116" si="7">O109*H109</f>
        <v>4.5</v>
      </c>
      <c r="Q109" s="122">
        <v>2.2499999999999999E-2</v>
      </c>
      <c r="R109" s="122">
        <f t="shared" ref="R109:R116" si="8">Q109*H109</f>
        <v>0.11249999999999999</v>
      </c>
      <c r="S109" s="122">
        <v>0</v>
      </c>
      <c r="T109" s="123">
        <f t="shared" ref="T109:T116" si="9">S109*H109</f>
        <v>0</v>
      </c>
      <c r="AR109" s="12" t="s">
        <v>135</v>
      </c>
      <c r="AT109" s="12" t="s">
        <v>111</v>
      </c>
      <c r="AU109" s="12" t="s">
        <v>79</v>
      </c>
      <c r="AY109" s="12" t="s">
        <v>108</v>
      </c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" t="s">
        <v>77</v>
      </c>
      <c r="BK109" s="124">
        <f t="shared" si="5"/>
        <v>0</v>
      </c>
      <c r="BL109" s="12" t="s">
        <v>135</v>
      </c>
      <c r="BM109" s="12" t="s">
        <v>173</v>
      </c>
    </row>
    <row r="110" spans="2:65" s="1" customFormat="1" ht="16.5" customHeight="1" x14ac:dyDescent="0.2">
      <c r="B110" s="115"/>
      <c r="C110" s="125" t="s">
        <v>8</v>
      </c>
      <c r="D110" s="125" t="s">
        <v>143</v>
      </c>
      <c r="E110" s="126" t="s">
        <v>174</v>
      </c>
      <c r="F110" s="127" t="s">
        <v>175</v>
      </c>
      <c r="G110" s="128" t="s">
        <v>157</v>
      </c>
      <c r="H110" s="129">
        <v>5</v>
      </c>
      <c r="I110" s="141"/>
      <c r="J110" s="129">
        <f t="shared" si="6"/>
        <v>0</v>
      </c>
      <c r="K110" s="127" t="s">
        <v>1</v>
      </c>
      <c r="L110" s="130"/>
      <c r="M110" s="131" t="s">
        <v>1</v>
      </c>
      <c r="N110" s="132" t="s">
        <v>40</v>
      </c>
      <c r="O110" s="122">
        <v>0</v>
      </c>
      <c r="P110" s="122">
        <f t="shared" si="7"/>
        <v>0</v>
      </c>
      <c r="Q110" s="122">
        <v>1.7099999999999999E-3</v>
      </c>
      <c r="R110" s="122">
        <f t="shared" si="8"/>
        <v>8.5500000000000003E-3</v>
      </c>
      <c r="S110" s="122">
        <v>0</v>
      </c>
      <c r="T110" s="123">
        <f t="shared" si="9"/>
        <v>0</v>
      </c>
      <c r="AR110" s="12" t="s">
        <v>145</v>
      </c>
      <c r="AT110" s="12" t="s">
        <v>143</v>
      </c>
      <c r="AU110" s="12" t="s">
        <v>79</v>
      </c>
      <c r="AY110" s="12" t="s">
        <v>108</v>
      </c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" t="s">
        <v>77</v>
      </c>
      <c r="BK110" s="124">
        <f t="shared" si="5"/>
        <v>0</v>
      </c>
      <c r="BL110" s="12" t="s">
        <v>135</v>
      </c>
      <c r="BM110" s="12" t="s">
        <v>176</v>
      </c>
    </row>
    <row r="111" spans="2:65" s="1" customFormat="1" ht="16.5" customHeight="1" x14ac:dyDescent="0.2">
      <c r="B111" s="115"/>
      <c r="C111" s="116" t="s">
        <v>135</v>
      </c>
      <c r="D111" s="116" t="s">
        <v>111</v>
      </c>
      <c r="E111" s="117" t="s">
        <v>177</v>
      </c>
      <c r="F111" s="118" t="s">
        <v>178</v>
      </c>
      <c r="G111" s="119" t="s">
        <v>157</v>
      </c>
      <c r="H111" s="120">
        <v>54</v>
      </c>
      <c r="I111" s="140"/>
      <c r="J111" s="120">
        <f t="shared" si="6"/>
        <v>0</v>
      </c>
      <c r="K111" s="118" t="s">
        <v>1</v>
      </c>
      <c r="L111" s="23"/>
      <c r="M111" s="43" t="s">
        <v>1</v>
      </c>
      <c r="N111" s="121" t="s">
        <v>40</v>
      </c>
      <c r="O111" s="122">
        <v>0.46</v>
      </c>
      <c r="P111" s="122">
        <f t="shared" si="7"/>
        <v>24.84</v>
      </c>
      <c r="Q111" s="122">
        <v>0</v>
      </c>
      <c r="R111" s="122">
        <f t="shared" si="8"/>
        <v>0</v>
      </c>
      <c r="S111" s="122">
        <v>0</v>
      </c>
      <c r="T111" s="123">
        <f t="shared" si="9"/>
        <v>0</v>
      </c>
      <c r="AR111" s="12" t="s">
        <v>135</v>
      </c>
      <c r="AT111" s="12" t="s">
        <v>111</v>
      </c>
      <c r="AU111" s="12" t="s">
        <v>79</v>
      </c>
      <c r="AY111" s="12" t="s">
        <v>108</v>
      </c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" t="s">
        <v>77</v>
      </c>
      <c r="BK111" s="124">
        <f t="shared" si="5"/>
        <v>0</v>
      </c>
      <c r="BL111" s="12" t="s">
        <v>135</v>
      </c>
      <c r="BM111" s="12" t="s">
        <v>179</v>
      </c>
    </row>
    <row r="112" spans="2:65" s="1" customFormat="1" ht="16.5" customHeight="1" x14ac:dyDescent="0.2">
      <c r="B112" s="115"/>
      <c r="C112" s="125" t="s">
        <v>180</v>
      </c>
      <c r="D112" s="125" t="s">
        <v>143</v>
      </c>
      <c r="E112" s="126" t="s">
        <v>181</v>
      </c>
      <c r="F112" s="127" t="s">
        <v>182</v>
      </c>
      <c r="G112" s="128" t="s">
        <v>157</v>
      </c>
      <c r="H112" s="129">
        <v>54</v>
      </c>
      <c r="I112" s="141"/>
      <c r="J112" s="129">
        <f>ROUND(I112*H112,1)</f>
        <v>0</v>
      </c>
      <c r="K112" s="127" t="s">
        <v>1</v>
      </c>
      <c r="L112" s="130"/>
      <c r="M112" s="131" t="s">
        <v>1</v>
      </c>
      <c r="N112" s="132" t="s">
        <v>40</v>
      </c>
      <c r="O112" s="122">
        <v>0</v>
      </c>
      <c r="P112" s="122">
        <f t="shared" si="7"/>
        <v>0</v>
      </c>
      <c r="Q112" s="122">
        <v>1.1000000000000001E-3</v>
      </c>
      <c r="R112" s="122">
        <f t="shared" si="8"/>
        <v>5.9400000000000001E-2</v>
      </c>
      <c r="S112" s="122">
        <v>0</v>
      </c>
      <c r="T112" s="123">
        <f t="shared" si="9"/>
        <v>0</v>
      </c>
      <c r="AR112" s="12" t="s">
        <v>145</v>
      </c>
      <c r="AT112" s="12" t="s">
        <v>143</v>
      </c>
      <c r="AU112" s="12" t="s">
        <v>79</v>
      </c>
      <c r="AY112" s="12" t="s">
        <v>108</v>
      </c>
      <c r="BE112" s="124">
        <f t="shared" si="0"/>
        <v>0</v>
      </c>
      <c r="BF112" s="124">
        <f t="shared" si="1"/>
        <v>0</v>
      </c>
      <c r="BG112" s="124">
        <f t="shared" si="2"/>
        <v>0</v>
      </c>
      <c r="BH112" s="124">
        <f t="shared" si="3"/>
        <v>0</v>
      </c>
      <c r="BI112" s="124">
        <f t="shared" si="4"/>
        <v>0</v>
      </c>
      <c r="BJ112" s="12" t="s">
        <v>77</v>
      </c>
      <c r="BK112" s="124">
        <f t="shared" si="5"/>
        <v>0</v>
      </c>
      <c r="BL112" s="12" t="s">
        <v>135</v>
      </c>
      <c r="BM112" s="12" t="s">
        <v>183</v>
      </c>
    </row>
    <row r="113" spans="2:65" s="1" customFormat="1" ht="16.5" customHeight="1" x14ac:dyDescent="0.2">
      <c r="B113" s="115"/>
      <c r="C113" s="116" t="s">
        <v>184</v>
      </c>
      <c r="D113" s="116" t="s">
        <v>111</v>
      </c>
      <c r="E113" s="117" t="s">
        <v>185</v>
      </c>
      <c r="F113" s="118" t="s">
        <v>186</v>
      </c>
      <c r="G113" s="119" t="s">
        <v>157</v>
      </c>
      <c r="H113" s="120">
        <v>54</v>
      </c>
      <c r="I113" s="140"/>
      <c r="J113" s="120">
        <f t="shared" si="6"/>
        <v>0</v>
      </c>
      <c r="K113" s="118" t="s">
        <v>1</v>
      </c>
      <c r="L113" s="23"/>
      <c r="M113" s="43" t="s">
        <v>1</v>
      </c>
      <c r="N113" s="121" t="s">
        <v>40</v>
      </c>
      <c r="O113" s="122">
        <v>0.45</v>
      </c>
      <c r="P113" s="122">
        <f t="shared" si="7"/>
        <v>24.3</v>
      </c>
      <c r="Q113" s="122">
        <v>7.4999999999999997E-3</v>
      </c>
      <c r="R113" s="122">
        <f t="shared" si="8"/>
        <v>0.40499999999999997</v>
      </c>
      <c r="S113" s="122">
        <v>0</v>
      </c>
      <c r="T113" s="123">
        <f t="shared" si="9"/>
        <v>0</v>
      </c>
      <c r="AR113" s="12" t="s">
        <v>135</v>
      </c>
      <c r="AT113" s="12" t="s">
        <v>111</v>
      </c>
      <c r="AU113" s="12" t="s">
        <v>79</v>
      </c>
      <c r="AY113" s="12" t="s">
        <v>108</v>
      </c>
      <c r="BE113" s="124">
        <f t="shared" si="0"/>
        <v>0</v>
      </c>
      <c r="BF113" s="124">
        <f t="shared" si="1"/>
        <v>0</v>
      </c>
      <c r="BG113" s="124">
        <f t="shared" si="2"/>
        <v>0</v>
      </c>
      <c r="BH113" s="124">
        <f t="shared" si="3"/>
        <v>0</v>
      </c>
      <c r="BI113" s="124">
        <f t="shared" si="4"/>
        <v>0</v>
      </c>
      <c r="BJ113" s="12" t="s">
        <v>77</v>
      </c>
      <c r="BK113" s="124">
        <f t="shared" si="5"/>
        <v>0</v>
      </c>
      <c r="BL113" s="12" t="s">
        <v>135</v>
      </c>
      <c r="BM113" s="12" t="s">
        <v>187</v>
      </c>
    </row>
    <row r="114" spans="2:65" s="1" customFormat="1" ht="16.5" customHeight="1" x14ac:dyDescent="0.2">
      <c r="B114" s="115"/>
      <c r="C114" s="116" t="s">
        <v>188</v>
      </c>
      <c r="D114" s="116" t="s">
        <v>111</v>
      </c>
      <c r="E114" s="117" t="s">
        <v>189</v>
      </c>
      <c r="F114" s="118" t="s">
        <v>190</v>
      </c>
      <c r="G114" s="119" t="s">
        <v>157</v>
      </c>
      <c r="H114" s="120">
        <v>164</v>
      </c>
      <c r="I114" s="140"/>
      <c r="J114" s="120">
        <f t="shared" si="6"/>
        <v>0</v>
      </c>
      <c r="K114" s="118" t="s">
        <v>1</v>
      </c>
      <c r="L114" s="23"/>
      <c r="M114" s="43" t="s">
        <v>1</v>
      </c>
      <c r="N114" s="121" t="s">
        <v>40</v>
      </c>
      <c r="O114" s="122">
        <v>0.46</v>
      </c>
      <c r="P114" s="122">
        <f t="shared" si="7"/>
        <v>75.44</v>
      </c>
      <c r="Q114" s="122">
        <v>0</v>
      </c>
      <c r="R114" s="122">
        <f t="shared" si="8"/>
        <v>0</v>
      </c>
      <c r="S114" s="122">
        <v>0</v>
      </c>
      <c r="T114" s="123">
        <f t="shared" si="9"/>
        <v>0</v>
      </c>
      <c r="AR114" s="12" t="s">
        <v>135</v>
      </c>
      <c r="AT114" s="12" t="s">
        <v>111</v>
      </c>
      <c r="AU114" s="12" t="s">
        <v>79</v>
      </c>
      <c r="AY114" s="12" t="s">
        <v>108</v>
      </c>
      <c r="BE114" s="124">
        <f t="shared" si="0"/>
        <v>0</v>
      </c>
      <c r="BF114" s="124">
        <f t="shared" si="1"/>
        <v>0</v>
      </c>
      <c r="BG114" s="124">
        <f t="shared" si="2"/>
        <v>0</v>
      </c>
      <c r="BH114" s="124">
        <f t="shared" si="3"/>
        <v>0</v>
      </c>
      <c r="BI114" s="124">
        <f t="shared" si="4"/>
        <v>0</v>
      </c>
      <c r="BJ114" s="12" t="s">
        <v>77</v>
      </c>
      <c r="BK114" s="124">
        <f t="shared" si="5"/>
        <v>0</v>
      </c>
      <c r="BL114" s="12" t="s">
        <v>135</v>
      </c>
      <c r="BM114" s="12" t="s">
        <v>191</v>
      </c>
    </row>
    <row r="115" spans="2:65" s="1" customFormat="1" ht="16.5" customHeight="1" x14ac:dyDescent="0.2">
      <c r="B115" s="115"/>
      <c r="C115" s="125" t="s">
        <v>192</v>
      </c>
      <c r="D115" s="125" t="s">
        <v>143</v>
      </c>
      <c r="E115" s="126" t="s">
        <v>193</v>
      </c>
      <c r="F115" s="127" t="s">
        <v>194</v>
      </c>
      <c r="G115" s="128" t="s">
        <v>157</v>
      </c>
      <c r="H115" s="129">
        <v>164</v>
      </c>
      <c r="I115" s="141"/>
      <c r="J115" s="129">
        <f t="shared" si="6"/>
        <v>0</v>
      </c>
      <c r="K115" s="127" t="s">
        <v>1</v>
      </c>
      <c r="L115" s="130"/>
      <c r="M115" s="131" t="s">
        <v>1</v>
      </c>
      <c r="N115" s="132" t="s">
        <v>40</v>
      </c>
      <c r="O115" s="122">
        <v>0</v>
      </c>
      <c r="P115" s="122">
        <f t="shared" si="7"/>
        <v>0</v>
      </c>
      <c r="Q115" s="122">
        <v>2.0300000000000001E-3</v>
      </c>
      <c r="R115" s="122">
        <f t="shared" si="8"/>
        <v>0.33291999999999999</v>
      </c>
      <c r="S115" s="122">
        <v>0</v>
      </c>
      <c r="T115" s="123">
        <f t="shared" si="9"/>
        <v>0</v>
      </c>
      <c r="AR115" s="12" t="s">
        <v>145</v>
      </c>
      <c r="AT115" s="12" t="s">
        <v>143</v>
      </c>
      <c r="AU115" s="12" t="s">
        <v>79</v>
      </c>
      <c r="AY115" s="12" t="s">
        <v>108</v>
      </c>
      <c r="BE115" s="124">
        <f t="shared" si="0"/>
        <v>0</v>
      </c>
      <c r="BF115" s="124">
        <f t="shared" si="1"/>
        <v>0</v>
      </c>
      <c r="BG115" s="124">
        <f t="shared" si="2"/>
        <v>0</v>
      </c>
      <c r="BH115" s="124">
        <f t="shared" si="3"/>
        <v>0</v>
      </c>
      <c r="BI115" s="124">
        <f t="shared" si="4"/>
        <v>0</v>
      </c>
      <c r="BJ115" s="12" t="s">
        <v>77</v>
      </c>
      <c r="BK115" s="124">
        <f t="shared" si="5"/>
        <v>0</v>
      </c>
      <c r="BL115" s="12" t="s">
        <v>135</v>
      </c>
      <c r="BM115" s="12" t="s">
        <v>195</v>
      </c>
    </row>
    <row r="116" spans="2:65" s="1" customFormat="1" ht="16.5" customHeight="1" x14ac:dyDescent="0.2">
      <c r="B116" s="115"/>
      <c r="C116" s="116" t="s">
        <v>7</v>
      </c>
      <c r="D116" s="116" t="s">
        <v>111</v>
      </c>
      <c r="E116" s="117" t="s">
        <v>196</v>
      </c>
      <c r="F116" s="118" t="s">
        <v>197</v>
      </c>
      <c r="G116" s="119" t="s">
        <v>198</v>
      </c>
      <c r="H116" s="140"/>
      <c r="I116" s="140"/>
      <c r="J116" s="120">
        <f t="shared" si="6"/>
        <v>0</v>
      </c>
      <c r="K116" s="118" t="s">
        <v>115</v>
      </c>
      <c r="L116" s="23"/>
      <c r="M116" s="43" t="s">
        <v>1</v>
      </c>
      <c r="N116" s="121" t="s">
        <v>40</v>
      </c>
      <c r="O116" s="122">
        <v>0</v>
      </c>
      <c r="P116" s="122">
        <f t="shared" si="7"/>
        <v>0</v>
      </c>
      <c r="Q116" s="122">
        <v>0</v>
      </c>
      <c r="R116" s="122">
        <f t="shared" si="8"/>
        <v>0</v>
      </c>
      <c r="S116" s="122">
        <v>0</v>
      </c>
      <c r="T116" s="123">
        <f t="shared" si="9"/>
        <v>0</v>
      </c>
      <c r="AR116" s="12" t="s">
        <v>135</v>
      </c>
      <c r="AT116" s="12" t="s">
        <v>111</v>
      </c>
      <c r="AU116" s="12" t="s">
        <v>79</v>
      </c>
      <c r="AY116" s="12" t="s">
        <v>108</v>
      </c>
      <c r="BE116" s="124">
        <f t="shared" si="0"/>
        <v>0</v>
      </c>
      <c r="BF116" s="124">
        <f t="shared" si="1"/>
        <v>0</v>
      </c>
      <c r="BG116" s="124">
        <f t="shared" si="2"/>
        <v>0</v>
      </c>
      <c r="BH116" s="124">
        <f t="shared" si="3"/>
        <v>0</v>
      </c>
      <c r="BI116" s="124">
        <f t="shared" si="4"/>
        <v>0</v>
      </c>
      <c r="BJ116" s="12" t="s">
        <v>77</v>
      </c>
      <c r="BK116" s="124">
        <f t="shared" si="5"/>
        <v>0</v>
      </c>
      <c r="BL116" s="12" t="s">
        <v>135</v>
      </c>
      <c r="BM116" s="12" t="s">
        <v>199</v>
      </c>
    </row>
    <row r="117" spans="2:65" s="10" customFormat="1" ht="22.9" customHeight="1" x14ac:dyDescent="0.2">
      <c r="B117" s="103"/>
      <c r="D117" s="104" t="s">
        <v>68</v>
      </c>
      <c r="E117" s="113" t="s">
        <v>200</v>
      </c>
      <c r="F117" s="113" t="s">
        <v>201</v>
      </c>
      <c r="J117" s="114">
        <f>BK117</f>
        <v>0</v>
      </c>
      <c r="L117" s="103"/>
      <c r="M117" s="107"/>
      <c r="N117" s="108"/>
      <c r="O117" s="108"/>
      <c r="P117" s="109">
        <f>P118</f>
        <v>0</v>
      </c>
      <c r="Q117" s="108"/>
      <c r="R117" s="109">
        <f>R118</f>
        <v>0</v>
      </c>
      <c r="S117" s="108"/>
      <c r="T117" s="110">
        <f>T118</f>
        <v>0</v>
      </c>
      <c r="AR117" s="104" t="s">
        <v>79</v>
      </c>
      <c r="AT117" s="111" t="s">
        <v>68</v>
      </c>
      <c r="AU117" s="111" t="s">
        <v>77</v>
      </c>
      <c r="AY117" s="104" t="s">
        <v>108</v>
      </c>
      <c r="BK117" s="112">
        <f>BK118</f>
        <v>0</v>
      </c>
    </row>
    <row r="118" spans="2:65" s="1" customFormat="1" ht="16.5" customHeight="1" x14ac:dyDescent="0.2">
      <c r="B118" s="115"/>
      <c r="C118" s="116" t="s">
        <v>202</v>
      </c>
      <c r="D118" s="116" t="s">
        <v>111</v>
      </c>
      <c r="E118" s="117"/>
      <c r="F118" s="118"/>
      <c r="G118" s="119" t="s">
        <v>203</v>
      </c>
      <c r="H118" s="120"/>
      <c r="I118" s="140"/>
      <c r="J118" s="120"/>
      <c r="K118" s="118" t="s">
        <v>1</v>
      </c>
      <c r="L118" s="23"/>
      <c r="M118" s="43" t="s">
        <v>1</v>
      </c>
      <c r="N118" s="121" t="s">
        <v>40</v>
      </c>
      <c r="O118" s="122">
        <v>0.497</v>
      </c>
      <c r="P118" s="122">
        <f>O118*H118</f>
        <v>0</v>
      </c>
      <c r="Q118" s="122">
        <v>0</v>
      </c>
      <c r="R118" s="122">
        <f>Q118*H118</f>
        <v>0</v>
      </c>
      <c r="S118" s="122">
        <v>0</v>
      </c>
      <c r="T118" s="123">
        <f>S118*H118</f>
        <v>0</v>
      </c>
      <c r="AR118" s="12" t="s">
        <v>135</v>
      </c>
      <c r="AT118" s="12" t="s">
        <v>111</v>
      </c>
      <c r="AU118" s="12" t="s">
        <v>79</v>
      </c>
      <c r="AY118" s="12" t="s">
        <v>108</v>
      </c>
      <c r="BE118" s="124">
        <f>IF(N118="základní",J118,0)</f>
        <v>0</v>
      </c>
      <c r="BF118" s="124">
        <f>IF(N118="snížená",J118,0)</f>
        <v>0</v>
      </c>
      <c r="BG118" s="124">
        <f>IF(N118="zákl. přenesená",J118,0)</f>
        <v>0</v>
      </c>
      <c r="BH118" s="124">
        <f>IF(N118="sníž. přenesená",J118,0)</f>
        <v>0</v>
      </c>
      <c r="BI118" s="124">
        <f>IF(N118="nulová",J118,0)</f>
        <v>0</v>
      </c>
      <c r="BJ118" s="12" t="s">
        <v>77</v>
      </c>
      <c r="BK118" s="124">
        <f>ROUND(I118*H118,1)</f>
        <v>0</v>
      </c>
      <c r="BL118" s="12" t="s">
        <v>135</v>
      </c>
      <c r="BM118" s="12" t="s">
        <v>204</v>
      </c>
    </row>
    <row r="119" spans="2:65" s="10" customFormat="1" ht="22.9" customHeight="1" x14ac:dyDescent="0.2">
      <c r="B119" s="103"/>
      <c r="D119" s="104" t="s">
        <v>68</v>
      </c>
      <c r="E119" s="113" t="s">
        <v>205</v>
      </c>
      <c r="F119" s="113" t="s">
        <v>206</v>
      </c>
      <c r="J119" s="114">
        <f>BK119</f>
        <v>0</v>
      </c>
      <c r="L119" s="103"/>
      <c r="M119" s="107"/>
      <c r="N119" s="108"/>
      <c r="O119" s="108"/>
      <c r="P119" s="109">
        <f>P120</f>
        <v>13.283999999999999</v>
      </c>
      <c r="Q119" s="108"/>
      <c r="R119" s="109">
        <f>R120</f>
        <v>0</v>
      </c>
      <c r="S119" s="108"/>
      <c r="T119" s="110">
        <f>T120</f>
        <v>0.23760000000000001</v>
      </c>
      <c r="AR119" s="104" t="s">
        <v>79</v>
      </c>
      <c r="AT119" s="111" t="s">
        <v>68</v>
      </c>
      <c r="AU119" s="111" t="s">
        <v>77</v>
      </c>
      <c r="AY119" s="104" t="s">
        <v>108</v>
      </c>
      <c r="BK119" s="112">
        <f>BK120</f>
        <v>0</v>
      </c>
    </row>
    <row r="120" spans="2:65" s="1" customFormat="1" ht="16.5" customHeight="1" x14ac:dyDescent="0.2">
      <c r="B120" s="115"/>
      <c r="C120" s="116" t="s">
        <v>207</v>
      </c>
      <c r="D120" s="116" t="s">
        <v>111</v>
      </c>
      <c r="E120" s="117" t="s">
        <v>208</v>
      </c>
      <c r="F120" s="118" t="s">
        <v>209</v>
      </c>
      <c r="G120" s="119" t="s">
        <v>157</v>
      </c>
      <c r="H120" s="120">
        <v>54</v>
      </c>
      <c r="I120" s="140"/>
      <c r="J120" s="120">
        <f>ROUND(I120*H120,1)</f>
        <v>0</v>
      </c>
      <c r="K120" s="118" t="s">
        <v>1</v>
      </c>
      <c r="L120" s="23"/>
      <c r="M120" s="43" t="s">
        <v>1</v>
      </c>
      <c r="N120" s="121" t="s">
        <v>40</v>
      </c>
      <c r="O120" s="122">
        <v>0.246</v>
      </c>
      <c r="P120" s="122">
        <f>O120*H120</f>
        <v>13.283999999999999</v>
      </c>
      <c r="Q120" s="122">
        <v>0</v>
      </c>
      <c r="R120" s="122">
        <f>Q120*H120</f>
        <v>0</v>
      </c>
      <c r="S120" s="122">
        <v>4.4000000000000003E-3</v>
      </c>
      <c r="T120" s="123">
        <f>S120*H120</f>
        <v>0.23760000000000001</v>
      </c>
      <c r="AR120" s="12" t="s">
        <v>135</v>
      </c>
      <c r="AT120" s="12" t="s">
        <v>111</v>
      </c>
      <c r="AU120" s="12" t="s">
        <v>79</v>
      </c>
      <c r="AY120" s="12" t="s">
        <v>108</v>
      </c>
      <c r="BE120" s="124">
        <f>IF(N120="základní",J120,0)</f>
        <v>0</v>
      </c>
      <c r="BF120" s="124">
        <f>IF(N120="snížená",J120,0)</f>
        <v>0</v>
      </c>
      <c r="BG120" s="124">
        <f>IF(N120="zákl. přenesená",J120,0)</f>
        <v>0</v>
      </c>
      <c r="BH120" s="124">
        <f>IF(N120="sníž. přenesená",J120,0)</f>
        <v>0</v>
      </c>
      <c r="BI120" s="124">
        <f>IF(N120="nulová",J120,0)</f>
        <v>0</v>
      </c>
      <c r="BJ120" s="12" t="s">
        <v>77</v>
      </c>
      <c r="BK120" s="124">
        <f>ROUND(I120*H120,1)</f>
        <v>0</v>
      </c>
      <c r="BL120" s="12" t="s">
        <v>135</v>
      </c>
      <c r="BM120" s="12" t="s">
        <v>210</v>
      </c>
    </row>
    <row r="121" spans="2:65" s="10" customFormat="1" ht="22.9" customHeight="1" x14ac:dyDescent="0.2">
      <c r="B121" s="103"/>
      <c r="D121" s="104" t="s">
        <v>68</v>
      </c>
      <c r="E121" s="113" t="s">
        <v>211</v>
      </c>
      <c r="F121" s="113" t="s">
        <v>212</v>
      </c>
      <c r="J121" s="114">
        <f>BK121</f>
        <v>0</v>
      </c>
      <c r="L121" s="103"/>
      <c r="M121" s="107"/>
      <c r="N121" s="108"/>
      <c r="O121" s="108"/>
      <c r="P121" s="109">
        <f>SUM(P122:P123)</f>
        <v>14.95</v>
      </c>
      <c r="Q121" s="108"/>
      <c r="R121" s="109">
        <f>SUM(R122:R123)</f>
        <v>0</v>
      </c>
      <c r="S121" s="108"/>
      <c r="T121" s="110">
        <f>SUM(T122:T123)</f>
        <v>0.29219200000000001</v>
      </c>
      <c r="AR121" s="104" t="s">
        <v>79</v>
      </c>
      <c r="AT121" s="111" t="s">
        <v>68</v>
      </c>
      <c r="AU121" s="111" t="s">
        <v>77</v>
      </c>
      <c r="AY121" s="104" t="s">
        <v>108</v>
      </c>
      <c r="BK121" s="112">
        <f>SUM(BK122:BK123)</f>
        <v>0</v>
      </c>
    </row>
    <row r="122" spans="2:65" s="1" customFormat="1" ht="16.5" customHeight="1" x14ac:dyDescent="0.2">
      <c r="B122" s="115"/>
      <c r="C122" s="116" t="s">
        <v>213</v>
      </c>
      <c r="D122" s="116" t="s">
        <v>111</v>
      </c>
      <c r="E122" s="117" t="s">
        <v>214</v>
      </c>
      <c r="F122" s="118" t="s">
        <v>215</v>
      </c>
      <c r="G122" s="119" t="s">
        <v>203</v>
      </c>
      <c r="H122" s="120">
        <v>71.3</v>
      </c>
      <c r="I122" s="140"/>
      <c r="J122" s="120">
        <f>ROUND(I122*H122,1)</f>
        <v>0</v>
      </c>
      <c r="K122" s="118" t="s">
        <v>115</v>
      </c>
      <c r="L122" s="23"/>
      <c r="M122" s="43" t="s">
        <v>1</v>
      </c>
      <c r="N122" s="121" t="s">
        <v>40</v>
      </c>
      <c r="O122" s="122">
        <v>0.104</v>
      </c>
      <c r="P122" s="122">
        <f>O122*H122</f>
        <v>7.4151999999999996</v>
      </c>
      <c r="Q122" s="122">
        <v>0</v>
      </c>
      <c r="R122" s="122">
        <f>Q122*H122</f>
        <v>0</v>
      </c>
      <c r="S122" s="122">
        <v>1.6999999999999999E-3</v>
      </c>
      <c r="T122" s="123">
        <f>S122*H122</f>
        <v>0.12120999999999998</v>
      </c>
      <c r="AR122" s="12" t="s">
        <v>135</v>
      </c>
      <c r="AT122" s="12" t="s">
        <v>111</v>
      </c>
      <c r="AU122" s="12" t="s">
        <v>79</v>
      </c>
      <c r="AY122" s="12" t="s">
        <v>108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2" t="s">
        <v>77</v>
      </c>
      <c r="BK122" s="124">
        <f>ROUND(I122*H122,1)</f>
        <v>0</v>
      </c>
      <c r="BL122" s="12" t="s">
        <v>135</v>
      </c>
      <c r="BM122" s="12" t="s">
        <v>216</v>
      </c>
    </row>
    <row r="123" spans="2:65" s="1" customFormat="1" ht="16.5" customHeight="1" x14ac:dyDescent="0.2">
      <c r="B123" s="115"/>
      <c r="C123" s="116" t="s">
        <v>217</v>
      </c>
      <c r="D123" s="116" t="s">
        <v>111</v>
      </c>
      <c r="E123" s="117" t="s">
        <v>218</v>
      </c>
      <c r="F123" s="118" t="s">
        <v>219</v>
      </c>
      <c r="G123" s="119" t="s">
        <v>203</v>
      </c>
      <c r="H123" s="120">
        <v>96.6</v>
      </c>
      <c r="I123" s="140"/>
      <c r="J123" s="120">
        <f>ROUND(I123*H123,1)</f>
        <v>0</v>
      </c>
      <c r="K123" s="118" t="s">
        <v>115</v>
      </c>
      <c r="L123" s="23"/>
      <c r="M123" s="43" t="s">
        <v>1</v>
      </c>
      <c r="N123" s="121" t="s">
        <v>40</v>
      </c>
      <c r="O123" s="122">
        <v>7.8E-2</v>
      </c>
      <c r="P123" s="122">
        <f>O123*H123</f>
        <v>7.5347999999999997</v>
      </c>
      <c r="Q123" s="122">
        <v>0</v>
      </c>
      <c r="R123" s="122">
        <f>Q123*H123</f>
        <v>0</v>
      </c>
      <c r="S123" s="122">
        <v>1.7700000000000001E-3</v>
      </c>
      <c r="T123" s="123">
        <f>S123*H123</f>
        <v>0.170982</v>
      </c>
      <c r="AR123" s="12" t="s">
        <v>135</v>
      </c>
      <c r="AT123" s="12" t="s">
        <v>111</v>
      </c>
      <c r="AU123" s="12" t="s">
        <v>79</v>
      </c>
      <c r="AY123" s="12" t="s">
        <v>108</v>
      </c>
      <c r="BE123" s="124">
        <f>IF(N123="základní",J123,0)</f>
        <v>0</v>
      </c>
      <c r="BF123" s="124">
        <f>IF(N123="snížená",J123,0)</f>
        <v>0</v>
      </c>
      <c r="BG123" s="124">
        <f>IF(N123="zákl. přenesená",J123,0)</f>
        <v>0</v>
      </c>
      <c r="BH123" s="124">
        <f>IF(N123="sníž. přenesená",J123,0)</f>
        <v>0</v>
      </c>
      <c r="BI123" s="124">
        <f>IF(N123="nulová",J123,0)</f>
        <v>0</v>
      </c>
      <c r="BJ123" s="12" t="s">
        <v>77</v>
      </c>
      <c r="BK123" s="124">
        <f>ROUND(I123*H123,1)</f>
        <v>0</v>
      </c>
      <c r="BL123" s="12" t="s">
        <v>135</v>
      </c>
      <c r="BM123" s="12" t="s">
        <v>220</v>
      </c>
    </row>
    <row r="124" spans="2:65" s="10" customFormat="1" ht="22.9" customHeight="1" x14ac:dyDescent="0.2">
      <c r="B124" s="103"/>
      <c r="D124" s="104" t="s">
        <v>68</v>
      </c>
      <c r="E124" s="113" t="s">
        <v>221</v>
      </c>
      <c r="F124" s="113" t="s">
        <v>222</v>
      </c>
      <c r="J124" s="114">
        <f>BK124</f>
        <v>0</v>
      </c>
      <c r="L124" s="103"/>
      <c r="M124" s="107"/>
      <c r="N124" s="108"/>
      <c r="O124" s="108"/>
      <c r="P124" s="109">
        <f>SUM(P125:P127)</f>
        <v>285.65127999999999</v>
      </c>
      <c r="Q124" s="108"/>
      <c r="R124" s="109">
        <f>SUM(R125:R127)</f>
        <v>0</v>
      </c>
      <c r="S124" s="108"/>
      <c r="T124" s="110">
        <f>SUM(T125:T127)</f>
        <v>12.856919999999999</v>
      </c>
      <c r="AR124" s="104" t="s">
        <v>79</v>
      </c>
      <c r="AT124" s="111" t="s">
        <v>68</v>
      </c>
      <c r="AU124" s="111" t="s">
        <v>77</v>
      </c>
      <c r="AY124" s="104" t="s">
        <v>108</v>
      </c>
      <c r="BK124" s="112">
        <f>SUM(BK125:BK127)</f>
        <v>0</v>
      </c>
    </row>
    <row r="125" spans="2:65" s="1" customFormat="1" ht="16.5" customHeight="1" x14ac:dyDescent="0.2">
      <c r="B125" s="115"/>
      <c r="C125" s="116" t="s">
        <v>223</v>
      </c>
      <c r="D125" s="116" t="s">
        <v>111</v>
      </c>
      <c r="E125" s="117" t="s">
        <v>224</v>
      </c>
      <c r="F125" s="118" t="s">
        <v>225</v>
      </c>
      <c r="G125" s="119" t="s">
        <v>140</v>
      </c>
      <c r="H125" s="120">
        <v>1353.36</v>
      </c>
      <c r="I125" s="140"/>
      <c r="J125" s="120">
        <f>ROUND(I125*H125,1)</f>
        <v>0</v>
      </c>
      <c r="K125" s="118" t="s">
        <v>115</v>
      </c>
      <c r="L125" s="23"/>
      <c r="M125" s="43" t="s">
        <v>1</v>
      </c>
      <c r="N125" s="121" t="s">
        <v>40</v>
      </c>
      <c r="O125" s="122">
        <v>0.20300000000000001</v>
      </c>
      <c r="P125" s="122">
        <f>O125*H125</f>
        <v>274.73208</v>
      </c>
      <c r="Q125" s="122">
        <v>0</v>
      </c>
      <c r="R125" s="122">
        <f>Q125*H125</f>
        <v>0</v>
      </c>
      <c r="S125" s="122">
        <v>9.4999999999999998E-3</v>
      </c>
      <c r="T125" s="123">
        <f>S125*H125</f>
        <v>12.856919999999999</v>
      </c>
      <c r="AR125" s="12" t="s">
        <v>135</v>
      </c>
      <c r="AT125" s="12" t="s">
        <v>111</v>
      </c>
      <c r="AU125" s="12" t="s">
        <v>79</v>
      </c>
      <c r="AY125" s="12" t="s">
        <v>108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2" t="s">
        <v>77</v>
      </c>
      <c r="BK125" s="124">
        <f>ROUND(I125*H125,1)</f>
        <v>0</v>
      </c>
      <c r="BL125" s="12" t="s">
        <v>135</v>
      </c>
      <c r="BM125" s="12" t="s">
        <v>226</v>
      </c>
    </row>
    <row r="126" spans="2:65" s="1" customFormat="1" ht="16.5" customHeight="1" x14ac:dyDescent="0.2">
      <c r="B126" s="115"/>
      <c r="C126" s="116" t="s">
        <v>227</v>
      </c>
      <c r="D126" s="116" t="s">
        <v>111</v>
      </c>
      <c r="E126" s="117" t="s">
        <v>228</v>
      </c>
      <c r="F126" s="118" t="s">
        <v>229</v>
      </c>
      <c r="G126" s="119" t="s">
        <v>203</v>
      </c>
      <c r="H126" s="120">
        <v>55.6</v>
      </c>
      <c r="I126" s="140"/>
      <c r="J126" s="120">
        <f>ROUND(I126*H126,1)</f>
        <v>0</v>
      </c>
      <c r="K126" s="118" t="s">
        <v>115</v>
      </c>
      <c r="L126" s="23"/>
      <c r="M126" s="43" t="s">
        <v>1</v>
      </c>
      <c r="N126" s="121" t="s">
        <v>40</v>
      </c>
      <c r="O126" s="122">
        <v>0.14199999999999999</v>
      </c>
      <c r="P126" s="122">
        <f>O126*H126</f>
        <v>7.8951999999999991</v>
      </c>
      <c r="Q126" s="122">
        <v>0</v>
      </c>
      <c r="R126" s="122">
        <f>Q126*H126</f>
        <v>0</v>
      </c>
      <c r="S126" s="122">
        <v>0</v>
      </c>
      <c r="T126" s="123">
        <f>S126*H126</f>
        <v>0</v>
      </c>
      <c r="AR126" s="12" t="s">
        <v>135</v>
      </c>
      <c r="AT126" s="12" t="s">
        <v>111</v>
      </c>
      <c r="AU126" s="12" t="s">
        <v>79</v>
      </c>
      <c r="AY126" s="12" t="s">
        <v>108</v>
      </c>
      <c r="BE126" s="124">
        <f>IF(N126="základní",J126,0)</f>
        <v>0</v>
      </c>
      <c r="BF126" s="124">
        <f>IF(N126="snížená",J126,0)</f>
        <v>0</v>
      </c>
      <c r="BG126" s="124">
        <f>IF(N126="zákl. přenesená",J126,0)</f>
        <v>0</v>
      </c>
      <c r="BH126" s="124">
        <f>IF(N126="sníž. přenesená",J126,0)</f>
        <v>0</v>
      </c>
      <c r="BI126" s="124">
        <f>IF(N126="nulová",J126,0)</f>
        <v>0</v>
      </c>
      <c r="BJ126" s="12" t="s">
        <v>77</v>
      </c>
      <c r="BK126" s="124">
        <f>ROUND(I126*H126,1)</f>
        <v>0</v>
      </c>
      <c r="BL126" s="12" t="s">
        <v>135</v>
      </c>
      <c r="BM126" s="12" t="s">
        <v>230</v>
      </c>
    </row>
    <row r="127" spans="2:65" s="1" customFormat="1" ht="16.5" customHeight="1" x14ac:dyDescent="0.2">
      <c r="B127" s="115"/>
      <c r="C127" s="116" t="s">
        <v>231</v>
      </c>
      <c r="D127" s="116" t="s">
        <v>111</v>
      </c>
      <c r="E127" s="117" t="s">
        <v>232</v>
      </c>
      <c r="F127" s="118" t="s">
        <v>233</v>
      </c>
      <c r="G127" s="119" t="s">
        <v>157</v>
      </c>
      <c r="H127" s="120">
        <v>54</v>
      </c>
      <c r="I127" s="140"/>
      <c r="J127" s="120">
        <f>ROUND(I127*H127,1)</f>
        <v>0</v>
      </c>
      <c r="K127" s="118" t="s">
        <v>1</v>
      </c>
      <c r="L127" s="23"/>
      <c r="M127" s="43" t="s">
        <v>1</v>
      </c>
      <c r="N127" s="121" t="s">
        <v>40</v>
      </c>
      <c r="O127" s="122">
        <v>5.6000000000000001E-2</v>
      </c>
      <c r="P127" s="122">
        <f>O127*H127</f>
        <v>3.024</v>
      </c>
      <c r="Q127" s="122">
        <v>0</v>
      </c>
      <c r="R127" s="122">
        <f>Q127*H127</f>
        <v>0</v>
      </c>
      <c r="S127" s="122">
        <v>0</v>
      </c>
      <c r="T127" s="123">
        <f>S127*H127</f>
        <v>0</v>
      </c>
      <c r="AR127" s="12" t="s">
        <v>135</v>
      </c>
      <c r="AT127" s="12" t="s">
        <v>111</v>
      </c>
      <c r="AU127" s="12" t="s">
        <v>79</v>
      </c>
      <c r="AY127" s="12" t="s">
        <v>108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2" t="s">
        <v>77</v>
      </c>
      <c r="BK127" s="124">
        <f>ROUND(I127*H127,1)</f>
        <v>0</v>
      </c>
      <c r="BL127" s="12" t="s">
        <v>135</v>
      </c>
      <c r="BM127" s="12" t="s">
        <v>234</v>
      </c>
    </row>
    <row r="128" spans="2:65" s="10" customFormat="1" ht="25.9" customHeight="1" x14ac:dyDescent="0.2">
      <c r="B128" s="103"/>
      <c r="D128" s="104" t="s">
        <v>68</v>
      </c>
      <c r="E128" s="105" t="s">
        <v>235</v>
      </c>
      <c r="F128" s="105" t="s">
        <v>236</v>
      </c>
      <c r="J128" s="106">
        <f>BK128</f>
        <v>0</v>
      </c>
      <c r="L128" s="103"/>
      <c r="M128" s="107"/>
      <c r="N128" s="108"/>
      <c r="O128" s="108"/>
      <c r="P128" s="109">
        <f>P129+P131+P133</f>
        <v>0</v>
      </c>
      <c r="Q128" s="108"/>
      <c r="R128" s="109">
        <f>R129+R131+R133</f>
        <v>0</v>
      </c>
      <c r="S128" s="108"/>
      <c r="T128" s="110">
        <f>T129+T131+T133</f>
        <v>0</v>
      </c>
      <c r="AR128" s="104" t="s">
        <v>132</v>
      </c>
      <c r="AT128" s="111" t="s">
        <v>68</v>
      </c>
      <c r="AU128" s="111" t="s">
        <v>69</v>
      </c>
      <c r="AY128" s="104" t="s">
        <v>108</v>
      </c>
      <c r="BK128" s="112">
        <f>BK129+BK131+BK133</f>
        <v>0</v>
      </c>
    </row>
    <row r="129" spans="2:65" s="10" customFormat="1" ht="22.9" customHeight="1" x14ac:dyDescent="0.2">
      <c r="B129" s="103"/>
      <c r="D129" s="104" t="s">
        <v>68</v>
      </c>
      <c r="E129" s="113" t="s">
        <v>237</v>
      </c>
      <c r="F129" s="113" t="s">
        <v>238</v>
      </c>
      <c r="J129" s="114">
        <f>BK129</f>
        <v>0</v>
      </c>
      <c r="L129" s="103"/>
      <c r="M129" s="107"/>
      <c r="N129" s="108"/>
      <c r="O129" s="108"/>
      <c r="P129" s="109">
        <f>P130</f>
        <v>0</v>
      </c>
      <c r="Q129" s="108"/>
      <c r="R129" s="109">
        <f>R130</f>
        <v>0</v>
      </c>
      <c r="S129" s="108"/>
      <c r="T129" s="110">
        <f>T130</f>
        <v>0</v>
      </c>
      <c r="AR129" s="104" t="s">
        <v>132</v>
      </c>
      <c r="AT129" s="111" t="s">
        <v>68</v>
      </c>
      <c r="AU129" s="111" t="s">
        <v>77</v>
      </c>
      <c r="AY129" s="104" t="s">
        <v>108</v>
      </c>
      <c r="BK129" s="112">
        <f>BK130</f>
        <v>0</v>
      </c>
    </row>
    <row r="130" spans="2:65" s="1" customFormat="1" ht="16.5" customHeight="1" x14ac:dyDescent="0.2">
      <c r="B130" s="115"/>
      <c r="C130" s="116" t="s">
        <v>239</v>
      </c>
      <c r="D130" s="116" t="s">
        <v>111</v>
      </c>
      <c r="E130" s="117" t="s">
        <v>240</v>
      </c>
      <c r="F130" s="118" t="s">
        <v>241</v>
      </c>
      <c r="G130" s="119" t="s">
        <v>242</v>
      </c>
      <c r="H130" s="120">
        <v>1</v>
      </c>
      <c r="I130" s="140"/>
      <c r="J130" s="154">
        <f>ROUND(I130*H130,1)</f>
        <v>0</v>
      </c>
      <c r="K130" s="118" t="s">
        <v>115</v>
      </c>
      <c r="L130" s="23"/>
      <c r="M130" s="43" t="s">
        <v>1</v>
      </c>
      <c r="N130" s="121" t="s">
        <v>40</v>
      </c>
      <c r="O130" s="122">
        <v>0</v>
      </c>
      <c r="P130" s="122">
        <f>O130*H130</f>
        <v>0</v>
      </c>
      <c r="Q130" s="122">
        <v>0</v>
      </c>
      <c r="R130" s="122">
        <f>Q130*H130</f>
        <v>0</v>
      </c>
      <c r="S130" s="122">
        <v>0</v>
      </c>
      <c r="T130" s="123">
        <f>S130*H130</f>
        <v>0</v>
      </c>
      <c r="AR130" s="12" t="s">
        <v>243</v>
      </c>
      <c r="AT130" s="12" t="s">
        <v>111</v>
      </c>
      <c r="AU130" s="12" t="s">
        <v>79</v>
      </c>
      <c r="AY130" s="12" t="s">
        <v>108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2" t="s">
        <v>77</v>
      </c>
      <c r="BK130" s="124">
        <f>ROUND(I130*H130,1)</f>
        <v>0</v>
      </c>
      <c r="BL130" s="12" t="s">
        <v>243</v>
      </c>
      <c r="BM130" s="12" t="s">
        <v>244</v>
      </c>
    </row>
    <row r="131" spans="2:65" s="10" customFormat="1" ht="22.9" customHeight="1" x14ac:dyDescent="0.2">
      <c r="B131" s="103"/>
      <c r="D131" s="104" t="s">
        <v>68</v>
      </c>
      <c r="E131" s="113" t="s">
        <v>245</v>
      </c>
      <c r="F131" s="113" t="s">
        <v>246</v>
      </c>
      <c r="J131" s="114">
        <f>BK131</f>
        <v>0</v>
      </c>
      <c r="L131" s="103"/>
      <c r="M131" s="107"/>
      <c r="N131" s="108"/>
      <c r="O131" s="108"/>
      <c r="P131" s="109">
        <f>P132</f>
        <v>0</v>
      </c>
      <c r="Q131" s="108"/>
      <c r="R131" s="109">
        <f>R132</f>
        <v>0</v>
      </c>
      <c r="S131" s="108"/>
      <c r="T131" s="110">
        <f>T132</f>
        <v>0</v>
      </c>
      <c r="AR131" s="104" t="s">
        <v>132</v>
      </c>
      <c r="AT131" s="111" t="s">
        <v>68</v>
      </c>
      <c r="AU131" s="111" t="s">
        <v>77</v>
      </c>
      <c r="AY131" s="104" t="s">
        <v>108</v>
      </c>
      <c r="BK131" s="112">
        <f>BK132</f>
        <v>0</v>
      </c>
    </row>
    <row r="132" spans="2:65" s="1" customFormat="1" ht="16.5" customHeight="1" x14ac:dyDescent="0.2">
      <c r="B132" s="115"/>
      <c r="C132" s="116" t="s">
        <v>247</v>
      </c>
      <c r="D132" s="116" t="s">
        <v>111</v>
      </c>
      <c r="E132" s="117" t="s">
        <v>248</v>
      </c>
      <c r="F132" s="118" t="s">
        <v>249</v>
      </c>
      <c r="G132" s="119" t="s">
        <v>242</v>
      </c>
      <c r="H132" s="120">
        <v>1</v>
      </c>
      <c r="I132" s="140"/>
      <c r="J132" s="120">
        <f>ROUND(I132*H132,1)</f>
        <v>0</v>
      </c>
      <c r="K132" s="118" t="s">
        <v>115</v>
      </c>
      <c r="L132" s="23"/>
      <c r="M132" s="43" t="s">
        <v>1</v>
      </c>
      <c r="N132" s="121" t="s">
        <v>40</v>
      </c>
      <c r="O132" s="122">
        <v>0</v>
      </c>
      <c r="P132" s="122">
        <f>O132*H132</f>
        <v>0</v>
      </c>
      <c r="Q132" s="122">
        <v>0</v>
      </c>
      <c r="R132" s="122">
        <f>Q132*H132</f>
        <v>0</v>
      </c>
      <c r="S132" s="122">
        <v>0</v>
      </c>
      <c r="T132" s="123">
        <f>S132*H132</f>
        <v>0</v>
      </c>
      <c r="AR132" s="12" t="s">
        <v>243</v>
      </c>
      <c r="AT132" s="12" t="s">
        <v>111</v>
      </c>
      <c r="AU132" s="12" t="s">
        <v>79</v>
      </c>
      <c r="AY132" s="12" t="s">
        <v>108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2" t="s">
        <v>77</v>
      </c>
      <c r="BK132" s="124">
        <f>ROUND(I132*H132,1)</f>
        <v>0</v>
      </c>
      <c r="BL132" s="12" t="s">
        <v>243</v>
      </c>
      <c r="BM132" s="12" t="s">
        <v>250</v>
      </c>
    </row>
    <row r="133" spans="2:65" s="10" customFormat="1" ht="22.9" customHeight="1" x14ac:dyDescent="0.2">
      <c r="B133" s="103"/>
      <c r="D133" s="104" t="s">
        <v>68</v>
      </c>
      <c r="E133" s="113" t="s">
        <v>251</v>
      </c>
      <c r="F133" s="113" t="s">
        <v>252</v>
      </c>
      <c r="J133" s="114">
        <f>BK133</f>
        <v>0</v>
      </c>
      <c r="L133" s="103"/>
      <c r="M133" s="107"/>
      <c r="N133" s="108"/>
      <c r="O133" s="108"/>
      <c r="P133" s="109">
        <f>P134</f>
        <v>0</v>
      </c>
      <c r="Q133" s="108"/>
      <c r="R133" s="109">
        <f>R134</f>
        <v>0</v>
      </c>
      <c r="S133" s="108"/>
      <c r="T133" s="110">
        <f>T134</f>
        <v>0</v>
      </c>
      <c r="AR133" s="104" t="s">
        <v>132</v>
      </c>
      <c r="AT133" s="111" t="s">
        <v>68</v>
      </c>
      <c r="AU133" s="111" t="s">
        <v>77</v>
      </c>
      <c r="AY133" s="104" t="s">
        <v>108</v>
      </c>
      <c r="BK133" s="112">
        <f>BK134</f>
        <v>0</v>
      </c>
    </row>
    <row r="134" spans="2:65" s="1" customFormat="1" ht="16.5" customHeight="1" x14ac:dyDescent="0.2">
      <c r="B134" s="115"/>
      <c r="C134" s="116" t="s">
        <v>253</v>
      </c>
      <c r="D134" s="116" t="s">
        <v>111</v>
      </c>
      <c r="E134" s="117" t="s">
        <v>254</v>
      </c>
      <c r="F134" s="118" t="s">
        <v>255</v>
      </c>
      <c r="G134" s="119" t="s">
        <v>242</v>
      </c>
      <c r="H134" s="120">
        <v>1</v>
      </c>
      <c r="I134" s="140"/>
      <c r="J134" s="120">
        <f>ROUND(I134*H134,1)</f>
        <v>0</v>
      </c>
      <c r="K134" s="118" t="s">
        <v>115</v>
      </c>
      <c r="L134" s="23"/>
      <c r="M134" s="133" t="s">
        <v>1</v>
      </c>
      <c r="N134" s="134" t="s">
        <v>40</v>
      </c>
      <c r="O134" s="135">
        <v>0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2" t="s">
        <v>243</v>
      </c>
      <c r="AT134" s="12" t="s">
        <v>111</v>
      </c>
      <c r="AU134" s="12" t="s">
        <v>79</v>
      </c>
      <c r="AY134" s="12" t="s">
        <v>108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2" t="s">
        <v>77</v>
      </c>
      <c r="BK134" s="124">
        <f>ROUND(I134*H134,1)</f>
        <v>0</v>
      </c>
      <c r="BL134" s="12" t="s">
        <v>243</v>
      </c>
      <c r="BM134" s="12" t="s">
        <v>256</v>
      </c>
    </row>
    <row r="135" spans="2:65" s="1" customFormat="1" ht="6.95" customHeight="1" x14ac:dyDescent="0.2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23"/>
    </row>
  </sheetData>
  <autoFilter ref="C90:K134"/>
  <mergeCells count="8">
    <mergeCell ref="E81:H81"/>
    <mergeCell ref="E83:H83"/>
    <mergeCell ref="L2:V2"/>
    <mergeCell ref="E7:H7"/>
    <mergeCell ref="E9:H9"/>
    <mergeCell ref="E27:H27"/>
    <mergeCell ref="E48:H48"/>
    <mergeCell ref="E50:H50"/>
  </mergeCells>
  <printOptions horizontalCentered="1"/>
  <pageMargins left="0.19685039370078741" right="0.19685039370078741" top="0.59055118110236227" bottom="0.59055118110236227" header="0" footer="0"/>
  <pageSetup paperSize="9" scale="69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Rekapitulace </vt:lpstr>
      <vt:lpstr>PS střecha</vt:lpstr>
      <vt:lpstr>'PS střecha'!Názvy_tisku</vt:lpstr>
      <vt:lpstr>'Rekapitulace stavby'!Názvy_tisku</vt:lpstr>
      <vt:lpstr>'PS střecha'!Oblast_tisku</vt:lpstr>
      <vt:lpstr>'Rekapitulace 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Strnad Jiří Ing.</cp:lastModifiedBy>
  <cp:lastPrinted>2019-04-15T13:19:28Z</cp:lastPrinted>
  <dcterms:created xsi:type="dcterms:W3CDTF">2019-02-21T14:31:59Z</dcterms:created>
  <dcterms:modified xsi:type="dcterms:W3CDTF">2019-05-29T07:11:02Z</dcterms:modified>
</cp:coreProperties>
</file>