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23610" yWindow="16575" windowWidth="31620" windowHeight="14475" activeTab="1"/>
  </bookViews>
  <sheets>
    <sheet name="Rekapitulace stavby" sheetId="1" r:id="rId1"/>
    <sheet name="RYCHNOV 1 - SO-01-Vlastní..." sheetId="2" r:id="rId2"/>
    <sheet name="RYCHNOV 2 - SO-02-Vedlejš..." sheetId="3" r:id="rId3"/>
    <sheet name="Pokyny pro vyplnění" sheetId="4" r:id="rId4"/>
  </sheets>
  <definedNames>
    <definedName name="_xlnm._FilterDatabase" localSheetId="1" hidden="1">'RYCHNOV 1 - SO-01-Vlastní...'!$C$94:$K$353</definedName>
    <definedName name="_xlnm._FilterDatabase" localSheetId="2" hidden="1">'RYCHNOV 2 - SO-02-Vedlejš...'!$C$79:$K$92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1">'RYCHNOV 1 - SO-01-Vlastní...'!$C$4:$J$36,'RYCHNOV 1 - SO-01-Vlastní...'!$C$42:$J$76,'RYCHNOV 1 - SO-01-Vlastní...'!$C$82:$K$353</definedName>
    <definedName name="_xlnm.Print_Area" localSheetId="2">'RYCHNOV 2 - SO-02-Vedlejš...'!$C$4:$J$36,'RYCHNOV 2 - SO-02-Vedlejš...'!$C$42:$J$61,'RYCHNOV 2 - SO-02-Vedlejš...'!$C$67:$K$92</definedName>
    <definedName name="_xlnm.Print_Titles" localSheetId="0">'Rekapitulace stavby'!$49:$49</definedName>
    <definedName name="_xlnm.Print_Titles" localSheetId="1">'RYCHNOV 1 - SO-01-Vlastní...'!$94:$94</definedName>
    <definedName name="_xlnm.Print_Titles" localSheetId="2">'RYCHNOV 2 - SO-02-Vedlejš...'!$79:$79</definedName>
  </definedNames>
  <calcPr calcId="152511"/>
  <extLst/>
</workbook>
</file>

<file path=xl/sharedStrings.xml><?xml version="1.0" encoding="utf-8"?>
<sst xmlns="http://schemas.openxmlformats.org/spreadsheetml/2006/main" count="4016" uniqueCount="992">
  <si>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</si>
  <si>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</si>
  <si>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</si>
  <si>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</si>
  <si>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</si>
  <si>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</si>
  <si>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</si>
  <si>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{7c8f144e-ae26-4747-ab59-c2739071b4f5}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</si>
  <si>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</si>
  <si>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</si>
  <si>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</si>
  <si>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</si>
  <si>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</si>
  <si>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</si>
  <si>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</si>
  <si>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</si>
  <si>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RYCHNOV</t>
  </si>
  <si>
    <t>Stavba:</t>
  </si>
  <si>
    <t>ONN Rychnov-snížení energetické náročnosti -pavilon DIGIP</t>
  </si>
  <si>
    <t>0,1</t>
  </si>
  <si>
    <t>KSO:</t>
  </si>
  <si>
    <t>CC-CZ:</t>
  </si>
  <si>
    <t>1</t>
  </si>
  <si>
    <t>Místo:</t>
  </si>
  <si>
    <t>ONN Rychnov nad Kněžnou</t>
  </si>
  <si>
    <t>Datum:</t>
  </si>
  <si>
    <t>28. 10. 2016</t>
  </si>
  <si>
    <t>10</t>
  </si>
  <si>
    <t>100</t>
  </si>
  <si>
    <t>Zadavatel:</t>
  </si>
  <si>
    <t>IČ:</t>
  </si>
  <si>
    <t xml:space="preserve">Královéhradecký kraj </t>
  </si>
  <si>
    <t>DIČ:</t>
  </si>
  <si>
    <t>Uchazeč:</t>
  </si>
  <si>
    <t>bude určen ve výběrovém řízení</t>
  </si>
  <si>
    <t>Projektant:</t>
  </si>
  <si>
    <t>JIKA CZ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</si>
  <si>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</si>
  <si>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</si>
  <si>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</si>
  <si>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</si>
  <si>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</si>
  <si>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</si>
  <si>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</si>
  <si>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</si>
  <si>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</si>
  <si>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</si>
  <si>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</si>
  <si>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</si>
  <si>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</si>
  <si>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</si>
  <si>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</si>
  <si>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</si>
  <si>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</si>
  <si>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</si>
  <si>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</si>
  <si>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</si>
  <si>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</si>
  <si>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</si>
  <si>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</si>
  <si>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</si>
  <si>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</si>
  <si>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</si>
  <si>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</si>
  <si>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</si>
  <si>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</si>
  <si>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</si>
  <si>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</si>
  <si>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</si>
  <si>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</si>
  <si>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</si>
  <si>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</si>
  <si>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</si>
  <si>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</si>
  <si>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</si>
  <si>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</si>
  <si>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</si>
  <si>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</si>
  <si>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RYCHNOV 1</t>
  </si>
  <si>
    <t>SO-01-Vlastní objekt</t>
  </si>
  <si>
    <t>STA</t>
  </si>
  <si>
    <t>{7a017bf8-ce49-4f3b-8111-9fd15294bd9f}</t>
  </si>
  <si>
    <t>2</t>
  </si>
  <si>
    <t>RYCHNOV 2</t>
  </si>
  <si>
    <t>SO-02-Vedlejší rozpočtové náklady</t>
  </si>
  <si>
    <t>{1af0fad1-fa2c-4f75-b19d-7574e1fdfd92}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</si>
  <si>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</si>
  <si>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</si>
  <si>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</si>
  <si>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</si>
  <si>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</si>
  <si>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</si>
  <si>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</si>
  <si>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RYCHNOV 1 - SO-01-Vlastní objekt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</si>
  <si>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</si>
  <si>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</si>
  <si>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</si>
  <si>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</si>
  <si>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</si>
  <si>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</si>
  <si>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</si>
  <si>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</si>
  <si>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</si>
  <si>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</si>
  <si>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</si>
  <si>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</si>
  <si>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</si>
  <si>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</si>
  <si>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</si>
  <si>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731 - Ústřední vytápění 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</si>
  <si>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</si>
  <si>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</si>
  <si>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</si>
  <si>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</si>
  <si>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</si>
  <si>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</si>
  <si>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>M - Práce a dodávky M</t>
  </si>
  <si>
    <t xml:space="preserve">    21-M - Elektromontáže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</si>
  <si>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</si>
  <si>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</si>
  <si>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</si>
  <si>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</si>
  <si>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</si>
  <si>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</si>
  <si>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</si>
  <si>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</si>
  <si>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</si>
  <si>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</si>
  <si>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</si>
  <si>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</si>
  <si>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</si>
  <si>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</si>
  <si>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</si>
  <si>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</si>
  <si>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</si>
  <si>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</si>
  <si>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</si>
  <si>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132201101</t>
  </si>
  <si>
    <t>Hloubení rýh š do 600 mm v hornině tř. 3 objemu do 100 m3</t>
  </si>
  <si>
    <t>m3</t>
  </si>
  <si>
    <t>CS ÚRS 2018 01</t>
  </si>
  <si>
    <t>4</t>
  </si>
  <si>
    <t>1781570494</t>
  </si>
  <si>
    <t>VV</t>
  </si>
  <si>
    <t>(50,3+44,5+5,84)*1,1*0,6</t>
  </si>
  <si>
    <t>174101101</t>
  </si>
  <si>
    <t>Zásyp jam, šachet rýh nebo kolem objektů sypaninou se zhutněním</t>
  </si>
  <si>
    <t>972853934</t>
  </si>
  <si>
    <t>6</t>
  </si>
  <si>
    <t>Úpravy povrchů, podlahy a osazování výplní</t>
  </si>
  <si>
    <t>3</t>
  </si>
  <si>
    <t>612325302</t>
  </si>
  <si>
    <t>Vápenocementová štuková omítka ostění nebo nadpraží</t>
  </si>
  <si>
    <t>m2</t>
  </si>
  <si>
    <t>2024433967</t>
  </si>
  <si>
    <t>622143004</t>
  </si>
  <si>
    <t>Montáž omítkových samolepících začišťovacích profilů (APU lišt)</t>
  </si>
  <si>
    <t>m</t>
  </si>
  <si>
    <t>-401201641</t>
  </si>
  <si>
    <t>3,6+2,915*2+2,7+2,915*2+2,7*2+2,02*2*2</t>
  </si>
  <si>
    <t>4,5*2+2,1*2+3,6*2+2,1*23,6*2*2+1,8*2*2+3,55*2*15+3,3*2*15+3,55*2*3+0,4*2*3+2,45*2+2,1*2</t>
  </si>
  <si>
    <t>2,7*2*147+2,1*2*147+2,7*2*15+0,9*2*15+2,1*2*6+3,0*2*6+2,1*2+2,0*2+2,4*2*15+2,1*2*15+2,4*2+1,8*2</t>
  </si>
  <si>
    <t>1,8*2*12+2,1*2*12+1,8*2+1,2*2+1,8*2+0,9*2+1,2*2*6+3,0*2*6+1,2*2+2,25*2+1,2*2*5+2,1*2*5</t>
  </si>
  <si>
    <t>1,2*2*20+1,8*2*20+1,2*2+1,8*2+1,2*2+1,8*2+0,9*2*7+2,1*2*7+0,9*2*2+2,1*2*2+0,9*2*2</t>
  </si>
  <si>
    <t>1,2*2*2+0,9*4*23+0,9*4*2</t>
  </si>
  <si>
    <t>Součet</t>
  </si>
  <si>
    <t>5</t>
  </si>
  <si>
    <t>M</t>
  </si>
  <si>
    <t>590514760</t>
  </si>
  <si>
    <t>8</t>
  </si>
  <si>
    <t>-595919347</t>
  </si>
  <si>
    <t>2707,28*1,05 'Přepočtené koeficientem množství</t>
  </si>
  <si>
    <t>622211001</t>
  </si>
  <si>
    <t>Montáž kontaktního zateplení vnějších stěn z polystyrénových desek tl do 40 mm</t>
  </si>
  <si>
    <t>1095505780</t>
  </si>
  <si>
    <t>"vnější parapety oken"  0,3*(4,5+3,6+3,6*2+3,55*15+3,55*3+2,45+2,7*147+2,7*15+2,1*6+2,1)</t>
  </si>
  <si>
    <t>0,3*(2,4*15+2,4+1,8*12+1,8+1,8+1,2*6+1,2+1,2*5+1,2*20+1,2+1,2+0,9*7+0,9*2+0,9*2+0,9*25)</t>
  </si>
  <si>
    <t>7</t>
  </si>
  <si>
    <t>283763650</t>
  </si>
  <si>
    <t>-671244569</t>
  </si>
  <si>
    <t>201,165*1,02 'Přepočtené koeficientem množství</t>
  </si>
  <si>
    <t>622211031</t>
  </si>
  <si>
    <t>Montáž kontaktního zateplení vnějších stěn z polystyrénových desek tl do 160 mm</t>
  </si>
  <si>
    <t>1840554886</t>
  </si>
  <si>
    <t>"soklové zdivo"  50,3*2,7+44,5*2,7+5,84*2,7-1,25*0,5-1,8*0,9-2,7*0,9*13-0,9*0,6*2-2,6*1,97</t>
  </si>
  <si>
    <t>"anglické dvorky"  0,9*2,7*19-0,9*0,9*19-1,1*1,97</t>
  </si>
  <si>
    <t>9</t>
  </si>
  <si>
    <t>283763570</t>
  </si>
  <si>
    <t>-1752413696</t>
  </si>
  <si>
    <t>260,304*1,02 'Přepočtené koeficientem množství</t>
  </si>
  <si>
    <t>622221011</t>
  </si>
  <si>
    <t>Montáž kontaktního zateplení vnějších stěn z minerální vlny s podélnou orientací vláken tl do 80 mm</t>
  </si>
  <si>
    <t>-1887278930</t>
  </si>
  <si>
    <t>11</t>
  </si>
  <si>
    <t>631515190</t>
  </si>
  <si>
    <t>1576348030</t>
  </si>
  <si>
    <t>2526,1*1,02 'Přepočtené koeficientem množství</t>
  </si>
  <si>
    <t>12</t>
  </si>
  <si>
    <t>622221151</t>
  </si>
  <si>
    <t>1392169337</t>
  </si>
  <si>
    <t>(9,62+2,0*2+5,0+5,1+45,75+6,0+19,6+3,18+8,92+9,8+3,55)*23,9-1661,91-3,6*2,915*2+(17,9+24,5+9,0+50,0)*23,9</t>
  </si>
  <si>
    <t>-3,6*2,915-2,7*2,915-2,7*2,02*2-8,64</t>
  </si>
  <si>
    <t>1,25*0,5+1,8*0,9+2,7*0,9*13+0,9*0,6*2+2,6*1,97</t>
  </si>
  <si>
    <t>0,9*0,9*19+1,1*1,97</t>
  </si>
  <si>
    <t>13</t>
  </si>
  <si>
    <t>631515450</t>
  </si>
  <si>
    <t>-1894747025</t>
  </si>
  <si>
    <t>3640,671*1,02 'Přepočtené koeficientem množství</t>
  </si>
  <si>
    <t>14</t>
  </si>
  <si>
    <t>622252001</t>
  </si>
  <si>
    <t>Montáž zakládacích soklových lišt kontaktního zateplení</t>
  </si>
  <si>
    <t>139617455</t>
  </si>
  <si>
    <t>33,9+77,0*2+3,18+27,9</t>
  </si>
  <si>
    <t>590516620</t>
  </si>
  <si>
    <t>lišta soklová Al s okapničkou, zakládací U 25 cm, 0,95/200 cm</t>
  </si>
  <si>
    <t>CS ÚRS 2016 01</t>
  </si>
  <si>
    <t>162301981</t>
  </si>
  <si>
    <t>218,98*1,05 'Přepočtené koeficientem množství</t>
  </si>
  <si>
    <t>16</t>
  </si>
  <si>
    <t>632441223</t>
  </si>
  <si>
    <t>Potěr anhydritový samonivelační tl do 40 mm C30 litý</t>
  </si>
  <si>
    <t>123571935</t>
  </si>
  <si>
    <t>17</t>
  </si>
  <si>
    <t>632481213</t>
  </si>
  <si>
    <t>Separační vrstva z PE fólie</t>
  </si>
  <si>
    <t>1565285615</t>
  </si>
  <si>
    <t>18</t>
  </si>
  <si>
    <t>634111113</t>
  </si>
  <si>
    <t>Obvodová dilatace pružnou těsnicí páskou v 80 mm mezi stěnou a mazaninou</t>
  </si>
  <si>
    <t>-1338960083</t>
  </si>
  <si>
    <t>1605,5*1,05</t>
  </si>
  <si>
    <t>19</t>
  </si>
  <si>
    <t>713141151</t>
  </si>
  <si>
    <t>Montáž izolace tepelné střech plochých kladené volně 1 vrstva rohoží, pásů, dílců, desek</t>
  </si>
  <si>
    <t>-846597683</t>
  </si>
  <si>
    <t>20</t>
  </si>
  <si>
    <t>622252002</t>
  </si>
  <si>
    <t>Montáž ostatních lišt kontaktního zateplení</t>
  </si>
  <si>
    <t>989033150</t>
  </si>
  <si>
    <t>2707,28+26,6*12</t>
  </si>
  <si>
    <t>590514860</t>
  </si>
  <si>
    <t>lišta rohová PVC 10/15 cm s tkaninou 2,5 m</t>
  </si>
  <si>
    <t>944385377</t>
  </si>
  <si>
    <t>3026,48*1,05 'Přepočtené koeficientem množství</t>
  </si>
  <si>
    <t>22</t>
  </si>
  <si>
    <t>622325102</t>
  </si>
  <si>
    <t>Oprava vnější vápenné nebo vápenocementové hladké omítky složitosti 1 stěn v rozsahu do 30%</t>
  </si>
  <si>
    <t>-946964824</t>
  </si>
  <si>
    <t>23</t>
  </si>
  <si>
    <t>622511111</t>
  </si>
  <si>
    <t>-830606576</t>
  </si>
  <si>
    <t>24</t>
  </si>
  <si>
    <t>622531021</t>
  </si>
  <si>
    <t>Tenkovrstvá silikonová zrnitá omítka tl. 2,0 mm včetně penetrace vnějších stěn</t>
  </si>
  <si>
    <t>-1280317822</t>
  </si>
  <si>
    <t>25</t>
  </si>
  <si>
    <t>623511111</t>
  </si>
  <si>
    <t>-1799159315</t>
  </si>
  <si>
    <t>"ostění"  260,304*0,05</t>
  </si>
  <si>
    <t>26</t>
  </si>
  <si>
    <t>623531021</t>
  </si>
  <si>
    <t>899263336</t>
  </si>
  <si>
    <t>"ostění"  3640,671*0,05</t>
  </si>
  <si>
    <t>27</t>
  </si>
  <si>
    <t>629991011</t>
  </si>
  <si>
    <t>Zakrytí výplní otvorů a svislých ploch fólií přilepenou lepící páskou</t>
  </si>
  <si>
    <t>204113928</t>
  </si>
  <si>
    <t>1661,91+3,6*2,915+2,7*2,915+2,7*2,02*2+8,64</t>
  </si>
  <si>
    <t>28</t>
  </si>
  <si>
    <t>629995101</t>
  </si>
  <si>
    <t>Očištění vnějších ploch tlakovou vodou</t>
  </si>
  <si>
    <t>-415920172</t>
  </si>
  <si>
    <t>260,304+3640,671</t>
  </si>
  <si>
    <t>Ostatní konstrukce a práce, bourání</t>
  </si>
  <si>
    <t>29</t>
  </si>
  <si>
    <t>941111132</t>
  </si>
  <si>
    <t>Montáž lešení řadového trubkového lehkého s podlahami zatížení do 200 kg/m2 š do 1,5 m v do 25 m</t>
  </si>
  <si>
    <t>772749996</t>
  </si>
  <si>
    <t>(3640,671+260,304+1699,823)*1,15</t>
  </si>
  <si>
    <t>30</t>
  </si>
  <si>
    <t>941111232</t>
  </si>
  <si>
    <t>-1212954679</t>
  </si>
  <si>
    <t>6440,918*100</t>
  </si>
  <si>
    <t>31</t>
  </si>
  <si>
    <t>941111832</t>
  </si>
  <si>
    <t>Demontáž lešení řadového trubkového lehkého s podlahami zatížení do 200 kg/m2 š do 1,5 m v do 25 m</t>
  </si>
  <si>
    <t>1641390509</t>
  </si>
  <si>
    <t>32</t>
  </si>
  <si>
    <t>944511111</t>
  </si>
  <si>
    <t>Montáž ochranné sítě z textilie z umělých vláken</t>
  </si>
  <si>
    <t>1293386838</t>
  </si>
  <si>
    <t>33</t>
  </si>
  <si>
    <t>944511211</t>
  </si>
  <si>
    <t>Příplatek k ochranné síti za první a ZKD den použití</t>
  </si>
  <si>
    <t>1866521954</t>
  </si>
  <si>
    <t>34</t>
  </si>
  <si>
    <t>944511811</t>
  </si>
  <si>
    <t>Demontáž ochranné sítě z textilie z umělých vláken</t>
  </si>
  <si>
    <t>-2083593852</t>
  </si>
  <si>
    <t>35</t>
  </si>
  <si>
    <t>965042241</t>
  </si>
  <si>
    <t>Bourání podkladů pod dlažby nebo mazanin betonových nebo z litého asfaltu tl přes 100 mm pl pře 4 m2</t>
  </si>
  <si>
    <t>-1799256341</t>
  </si>
  <si>
    <t>1605,5*0,15</t>
  </si>
  <si>
    <t>36</t>
  </si>
  <si>
    <t>965081213</t>
  </si>
  <si>
    <t>Bourání podlah z dlaždic keramických nebo xylolitových tl do 10 mm plochy přes 1 m2</t>
  </si>
  <si>
    <t>421551150</t>
  </si>
  <si>
    <t>1605,5*0,5</t>
  </si>
  <si>
    <t>37</t>
  </si>
  <si>
    <t>966080101</t>
  </si>
  <si>
    <t>Bourání kontaktního zateplení z polystyrenových desek tloušťky do 60 mm</t>
  </si>
  <si>
    <t>1430554201</t>
  </si>
  <si>
    <t>38</t>
  </si>
  <si>
    <t>967031132</t>
  </si>
  <si>
    <t>Přisekání rovných ostění v cihelném zdivu na MV nebo MVC</t>
  </si>
  <si>
    <t>-141514728</t>
  </si>
  <si>
    <t>2,8*481</t>
  </si>
  <si>
    <t>39</t>
  </si>
  <si>
    <t>968062377</t>
  </si>
  <si>
    <t>1705617706</t>
  </si>
  <si>
    <t>2,7*2,1*142</t>
  </si>
  <si>
    <t>40</t>
  </si>
  <si>
    <t>968082015</t>
  </si>
  <si>
    <t>830934850</t>
  </si>
  <si>
    <t>0,4*2,1*5+0,45*2,1*33+0,9*0,9*23+0,9*0,9*2</t>
  </si>
  <si>
    <t>41</t>
  </si>
  <si>
    <t>968082016</t>
  </si>
  <si>
    <t>-1959453308</t>
  </si>
  <si>
    <t>0,55*2,1+0,6*2,1+0,65*2,1+0,7*2,1+0,9*1,2*2+0,9*2,1*131+0,9*2,1*9+0,95*2,1+1,8*0,9</t>
  </si>
  <si>
    <t>3,55*0,4*3</t>
  </si>
  <si>
    <t>42</t>
  </si>
  <si>
    <t>968082017</t>
  </si>
  <si>
    <t>-770937005</t>
  </si>
  <si>
    <t>1,0*2,65+1,0*3,3*5+1,2*1,8*22+1,2*2,1*5+1,2*2,25+1,2*3,0*6+1,8*1,2+1,8*2,1*12+2,7*0,9*15</t>
  </si>
  <si>
    <t>43</t>
  </si>
  <si>
    <t>968082018</t>
  </si>
  <si>
    <t>-190269382</t>
  </si>
  <si>
    <t>1,35*3,0*10+2,4*1,8+2,4*2,1*15+2,4*2,3+2,4*3,0*6+2,75*2,1+3,55*3,3*15+3,6*1,8*2+3,6*2,1</t>
  </si>
  <si>
    <t>4,5*2,1</t>
  </si>
  <si>
    <t>44</t>
  </si>
  <si>
    <t>968082021</t>
  </si>
  <si>
    <t>Vybourání plastových zárubní dveří plochy do 2 m2</t>
  </si>
  <si>
    <t>1783183972</t>
  </si>
  <si>
    <t>0,9*2,02</t>
  </si>
  <si>
    <t>45</t>
  </si>
  <si>
    <t>968082022</t>
  </si>
  <si>
    <t>Vybourání plastových zárubní dveří plochy do 4 m2</t>
  </si>
  <si>
    <t>-785073423</t>
  </si>
  <si>
    <t>2,7*2,02*2+1,2*2,27+1,2*2,465*2+1,0*2,02+1,9*2,02+1,0*2,02+1,0*2,57</t>
  </si>
  <si>
    <t>46</t>
  </si>
  <si>
    <t>978015341</t>
  </si>
  <si>
    <t>Otlučení vnější vápenné nebo vápenocementové vnější omítky stupně členitosti 1 a 2 rozsahu do 30%</t>
  </si>
  <si>
    <t>-1470200676</t>
  </si>
  <si>
    <t>47</t>
  </si>
  <si>
    <t>978059641</t>
  </si>
  <si>
    <t>Odsekání a odebrání obkladů stěn z vnějších obkládaček plochy přes 1 m2</t>
  </si>
  <si>
    <t>2106981604</t>
  </si>
  <si>
    <t>6,0+7,0+4,0+4,0+16,0+12,0+12,0+2,0+45,0+12,0+1,0+12,0+73,0+4,0+7,0+12,0+11,0+4,0+6,0</t>
  </si>
  <si>
    <t>13,0+2,0+31,0+2,2+88,0</t>
  </si>
  <si>
    <t>997</t>
  </si>
  <si>
    <t>Přesun sutě</t>
  </si>
  <si>
    <t>48</t>
  </si>
  <si>
    <t>997013118</t>
  </si>
  <si>
    <t>Vnitrostaveništní doprava suti a vybouraných hmot pro budovy v do 27 m s použitím mechanizace</t>
  </si>
  <si>
    <t>t</t>
  </si>
  <si>
    <t>1801311970</t>
  </si>
  <si>
    <t>49</t>
  </si>
  <si>
    <t>997013501</t>
  </si>
  <si>
    <t>Odvoz suti a vybouraných hmot na skládku nebo meziskládku do 1 km se složením</t>
  </si>
  <si>
    <t>-1201857832</t>
  </si>
  <si>
    <t>50</t>
  </si>
  <si>
    <t>997013509</t>
  </si>
  <si>
    <t>Příplatek k odvozu suti a vybouraných hmot na skládku ZKD 1 km přes 1 km</t>
  </si>
  <si>
    <t>2110510304</t>
  </si>
  <si>
    <t>1334,086*9</t>
  </si>
  <si>
    <t>51</t>
  </si>
  <si>
    <t>997013831</t>
  </si>
  <si>
    <t>Poplatek za uložení stavebního směsného odpadu na skládce (skládkovné)</t>
  </si>
  <si>
    <t>-1215554240</t>
  </si>
  <si>
    <t>998</t>
  </si>
  <si>
    <t>Přesun hmot</t>
  </si>
  <si>
    <t>52</t>
  </si>
  <si>
    <t>998011004</t>
  </si>
  <si>
    <t>Přesun hmot pro budovy zděné v do 36 m</t>
  </si>
  <si>
    <t>1884897792</t>
  </si>
  <si>
    <t>PSV</t>
  </si>
  <si>
    <t>Práce a dodávky PSV</t>
  </si>
  <si>
    <t>712</t>
  </si>
  <si>
    <t>Povlakové krytiny</t>
  </si>
  <si>
    <t>53</t>
  </si>
  <si>
    <t>712300833</t>
  </si>
  <si>
    <t>Odstranění povlakové krytiny střech do 10° třívrstvé</t>
  </si>
  <si>
    <t>617866371</t>
  </si>
  <si>
    <t>54</t>
  </si>
  <si>
    <t>712311101</t>
  </si>
  <si>
    <t>Provedení povlakové krytiny střech do 10° za studena lakem penetračním nebo asfaltovým</t>
  </si>
  <si>
    <t>-871290575</t>
  </si>
  <si>
    <t>55</t>
  </si>
  <si>
    <t>111631500</t>
  </si>
  <si>
    <t>lak asfaltový ALP/9 (t) bal 9 kg</t>
  </si>
  <si>
    <t>-1010274938</t>
  </si>
  <si>
    <t>1605,5*0,0003 'Přepočtené koeficientem množství</t>
  </si>
  <si>
    <t>56</t>
  </si>
  <si>
    <t>712341559</t>
  </si>
  <si>
    <t>Provedení povlakové krytiny střech do 10° pásy NAIP přitavením v plné ploše</t>
  </si>
  <si>
    <t>-2018903551</t>
  </si>
  <si>
    <t>57</t>
  </si>
  <si>
    <t>628321340</t>
  </si>
  <si>
    <t>1212958082</t>
  </si>
  <si>
    <t>1605,5*1,15 'Přepočtené koeficientem množství</t>
  </si>
  <si>
    <t>58</t>
  </si>
  <si>
    <t>712363621</t>
  </si>
  <si>
    <t>Provedení povlak krytiny mechanicky kotvenou do betonu TI tl přes 240mm vnitřní pl,budova v přes 18m</t>
  </si>
  <si>
    <t>638680636</t>
  </si>
  <si>
    <t>59</t>
  </si>
  <si>
    <t>283220000</t>
  </si>
  <si>
    <t>-1911939056</t>
  </si>
  <si>
    <t>60</t>
  </si>
  <si>
    <t>712391171</t>
  </si>
  <si>
    <t>Provedení povlakové krytiny střech do 10° podkladní textilní vrstvy</t>
  </si>
  <si>
    <t>-512356409</t>
  </si>
  <si>
    <t>61</t>
  </si>
  <si>
    <t>693110620</t>
  </si>
  <si>
    <t>1355762910</t>
  </si>
  <si>
    <t>62</t>
  </si>
  <si>
    <t>712391176</t>
  </si>
  <si>
    <t>Provedení povlakové krytiny střech do 10° připevnění izolace kotvícími terči vč.dodávky</t>
  </si>
  <si>
    <t>kus</t>
  </si>
  <si>
    <t>183707577</t>
  </si>
  <si>
    <t>1605,5*5</t>
  </si>
  <si>
    <t>63</t>
  </si>
  <si>
    <t>712990813</t>
  </si>
  <si>
    <t>Odstranění povlakové krytiny střech do 10° násypu nebo nánosu tloušťky do 100 mm</t>
  </si>
  <si>
    <t>-2068713835</t>
  </si>
  <si>
    <t>64</t>
  </si>
  <si>
    <t>998712204</t>
  </si>
  <si>
    <t>Přesun hmot procentní pro krytiny povlakové v objektech v do 36 m</t>
  </si>
  <si>
    <t>%</t>
  </si>
  <si>
    <t>-994900884</t>
  </si>
  <si>
    <t>713</t>
  </si>
  <si>
    <t>Izolace tepelné</t>
  </si>
  <si>
    <t>65</t>
  </si>
  <si>
    <t>713001</t>
  </si>
  <si>
    <t>1480921145</t>
  </si>
  <si>
    <t>0,9*2,1*142+0,7*2,1+0,65*2,1+0,6*2,1*5+0,45*2,1*3</t>
  </si>
  <si>
    <t>66</t>
  </si>
  <si>
    <t>713121111</t>
  </si>
  <si>
    <t>Montáž izolace tepelné podlah volně kladenými rohožemi, pásy, dílci, deskami 1 vrstva</t>
  </si>
  <si>
    <t>-1372594871</t>
  </si>
  <si>
    <t>1346,59</t>
  </si>
  <si>
    <t>67</t>
  </si>
  <si>
    <t>283759140</t>
  </si>
  <si>
    <t>deska z pěnového polystyrenu EPS 150 S 1000 x 500 x 100 mm</t>
  </si>
  <si>
    <t>-1563774234</t>
  </si>
  <si>
    <t>1346,59*1,02 'Přepočtené koeficientem množství</t>
  </si>
  <si>
    <t>68</t>
  </si>
  <si>
    <t>713140823</t>
  </si>
  <si>
    <t>Odstranění tepelné izolace střech nadstřešní volně kladené z polystyrenu tl přes 100 mm</t>
  </si>
  <si>
    <t>2072021886</t>
  </si>
  <si>
    <t>69</t>
  </si>
  <si>
    <t>713140825</t>
  </si>
  <si>
    <t>Odstranění tepelné izolace střech nadstřešní volně kladené z desek pórobetonových tl do 200 mm</t>
  </si>
  <si>
    <t>795238201</t>
  </si>
  <si>
    <t>70</t>
  </si>
  <si>
    <t>1366372747</t>
  </si>
  <si>
    <t>71</t>
  </si>
  <si>
    <t>283723210</t>
  </si>
  <si>
    <t>deska z pěnového polystyrenu EPS 100 S 1000 x 500 x 200 mm</t>
  </si>
  <si>
    <t>-2040882139</t>
  </si>
  <si>
    <t>1605,5*1,02 'Přepočtené koeficientem množství</t>
  </si>
  <si>
    <t>72</t>
  </si>
  <si>
    <t>1150141908</t>
  </si>
  <si>
    <t>73</t>
  </si>
  <si>
    <t>283759100</t>
  </si>
  <si>
    <t>deska z pěnového polystyrenu EPS 150 S 1000 x 500 x 60 mm</t>
  </si>
  <si>
    <t>-198767648</t>
  </si>
  <si>
    <t>74</t>
  </si>
  <si>
    <t>283759090</t>
  </si>
  <si>
    <t>deska z pěnového polystyrenu EPS 150 S 1000 x 500 x 50 mm</t>
  </si>
  <si>
    <t>1924316066</t>
  </si>
  <si>
    <t>75</t>
  </si>
  <si>
    <t>998713204</t>
  </si>
  <si>
    <t>Přesun hmot procentní pro izolace tepelné v objektech v do 36 m</t>
  </si>
  <si>
    <t>1905334997</t>
  </si>
  <si>
    <t>721</t>
  </si>
  <si>
    <t>Zdravotechnika - vnitřní kanalizace</t>
  </si>
  <si>
    <t>76</t>
  </si>
  <si>
    <t>721210824</t>
  </si>
  <si>
    <t>Demontáž vpustí střešních DN 150</t>
  </si>
  <si>
    <t>-664692632</t>
  </si>
  <si>
    <t>77</t>
  </si>
  <si>
    <t>721233114</t>
  </si>
  <si>
    <t>Střešní vtok polypropylen PP pro ploché střechy svislý odtok DN 160</t>
  </si>
  <si>
    <t>-714211866</t>
  </si>
  <si>
    <t>731</t>
  </si>
  <si>
    <t xml:space="preserve">Ústřední vytápění </t>
  </si>
  <si>
    <t>78</t>
  </si>
  <si>
    <t>731001</t>
  </si>
  <si>
    <t>Zaregulování topného systému po provedeném zateplení</t>
  </si>
  <si>
    <t>kpl</t>
  </si>
  <si>
    <t>1327510374</t>
  </si>
  <si>
    <t>762</t>
  </si>
  <si>
    <t>Konstrukce tesařské</t>
  </si>
  <si>
    <t>79</t>
  </si>
  <si>
    <t>762001</t>
  </si>
  <si>
    <t xml:space="preserve">D+M budky pro rorýse </t>
  </si>
  <si>
    <t>ks</t>
  </si>
  <si>
    <t>-1787636248</t>
  </si>
  <si>
    <t>80</t>
  </si>
  <si>
    <t>762002</t>
  </si>
  <si>
    <t xml:space="preserve">D+M úkryt pro netopýry </t>
  </si>
  <si>
    <t>-735461968</t>
  </si>
  <si>
    <t>81</t>
  </si>
  <si>
    <t>998762204</t>
  </si>
  <si>
    <t>Přesun hmot procentní pro kce tesařské v objektech v do 36 m</t>
  </si>
  <si>
    <t>357175175</t>
  </si>
  <si>
    <t>764</t>
  </si>
  <si>
    <t>Konstrukce klempířské</t>
  </si>
  <si>
    <t>82</t>
  </si>
  <si>
    <t>764002841</t>
  </si>
  <si>
    <t>Demontáž oplechování horních ploch zdí a nadezdívek do suti</t>
  </si>
  <si>
    <t>-41663789</t>
  </si>
  <si>
    <t>67,3*2+27,9*2</t>
  </si>
  <si>
    <t>83</t>
  </si>
  <si>
    <t>764002851</t>
  </si>
  <si>
    <t>Demontáž oplechování parapetů do suti</t>
  </si>
  <si>
    <t>456909634</t>
  </si>
  <si>
    <t>0,4*5+0,45*33+0,55+0,6*5+0,65+0,7+0,9*23+0,9*2+0,9*2+0,9*131+0,9*9+0,95+1,0+1,0*5</t>
  </si>
  <si>
    <t>1,2*22+1,2*5+1,2+1,2*6+1,35*10+1,8+1,8+1,8*12+2,4+2,4*15+2,4+2,4*6+2,7*15+2,7*142</t>
  </si>
  <si>
    <t>2,75+3,55*3+3,55*15+3,6*2+3,6+4,5</t>
  </si>
  <si>
    <t>84</t>
  </si>
  <si>
    <t>764215606</t>
  </si>
  <si>
    <t>273149005</t>
  </si>
  <si>
    <t>85</t>
  </si>
  <si>
    <t>764216644</t>
  </si>
  <si>
    <t>1921941645</t>
  </si>
  <si>
    <t>"schema K01-K13"   0,9*33+1,2*28+1,8*4+2,1*7+2,4*16+2,7*15+2,45+3,6*2+7,2+48,3*5+24,3</t>
  </si>
  <si>
    <t>35,1*7+38,7</t>
  </si>
  <si>
    <t>86</t>
  </si>
  <si>
    <t>998764204</t>
  </si>
  <si>
    <t>Přesun hmot procentní pro konstrukce klempířské v objektech v do 36 m</t>
  </si>
  <si>
    <t>-263135425</t>
  </si>
  <si>
    <t>766</t>
  </si>
  <si>
    <t>Konstrukce truhlářské</t>
  </si>
  <si>
    <t>87</t>
  </si>
  <si>
    <t>766001</t>
  </si>
  <si>
    <t>Dodávka vnitřních plastových parapetů tl.desky 20mm oblá čelní hrana povrch PVC barva bílá</t>
  </si>
  <si>
    <t>-941734029</t>
  </si>
  <si>
    <t>"schema T01-T11"   0,3*0,9*36+0,43*1,2*28+0,3*1,8*11+0,5*1,8+0,3*2,4*17+0,5*2,7*15</t>
  </si>
  <si>
    <t>0,3*2,7*147+0,3*2,45+0,3*3,6*2+0,3*3,6+0,3*4,5</t>
  </si>
  <si>
    <t>88</t>
  </si>
  <si>
    <t>766002</t>
  </si>
  <si>
    <t>-161145242</t>
  </si>
  <si>
    <t>"schema 001-029"  4,5*2,1+3,6*2,1+3,6*1,8*2+3,55*3,3*15+3,55*0,4*3+2,45*2,1+2,7*2,1*147</t>
  </si>
  <si>
    <t>2,7*0,9*15+2,1*3,0*6+2,1*2,0+2,4*2,1*15+2,4*1,8+1,8*2,1*12+1,8*2,1+1,8*0,9+1,2*3,0*6</t>
  </si>
  <si>
    <t>1,2*2,25+1,2*2,1*5+1,2*1,8*20+1,2*1,8+1,2*1,8+0,9*2,1*7+0,9*2,1*2+0,9*1,2*2+0,9*0,9*23</t>
  </si>
  <si>
    <t>0,9*0,9*2</t>
  </si>
  <si>
    <t>"schema OV01-OV05"  0,9*2,1*142+0,7*2,1+0,65*2,1+0,6*2,1*5</t>
  </si>
  <si>
    <t>0,45*2,1*3</t>
  </si>
  <si>
    <t>89</t>
  </si>
  <si>
    <t>766003</t>
  </si>
  <si>
    <t>2032130004</t>
  </si>
  <si>
    <t>"schema D01"  2</t>
  </si>
  <si>
    <t>90</t>
  </si>
  <si>
    <t>766004</t>
  </si>
  <si>
    <t>dtto,avšak montáž</t>
  </si>
  <si>
    <t>887639940</t>
  </si>
  <si>
    <t>91</t>
  </si>
  <si>
    <t>766005</t>
  </si>
  <si>
    <t>710795303</t>
  </si>
  <si>
    <t>"schema D02"  1</t>
  </si>
  <si>
    <t>92</t>
  </si>
  <si>
    <t>766006</t>
  </si>
  <si>
    <t>-889715893</t>
  </si>
  <si>
    <t>93</t>
  </si>
  <si>
    <t>766007</t>
  </si>
  <si>
    <t>-799108506</t>
  </si>
  <si>
    <t>"schema D03"  2</t>
  </si>
  <si>
    <t>94</t>
  </si>
  <si>
    <t>766008</t>
  </si>
  <si>
    <t>71611989</t>
  </si>
  <si>
    <t>95</t>
  </si>
  <si>
    <t>766009</t>
  </si>
  <si>
    <t>1488776093</t>
  </si>
  <si>
    <t>"schema D04,D05"  1,2*2,27+1,2*2,465</t>
  </si>
  <si>
    <t>96</t>
  </si>
  <si>
    <t>766010</t>
  </si>
  <si>
    <t>-1657893304</t>
  </si>
  <si>
    <t>97</t>
  </si>
  <si>
    <t>766011</t>
  </si>
  <si>
    <t>50935245</t>
  </si>
  <si>
    <t>"schema D06,D08,D09"  1,0*2,02+1,0*2,02+0,9*2,02</t>
  </si>
  <si>
    <t>98</t>
  </si>
  <si>
    <t>766012</t>
  </si>
  <si>
    <t xml:space="preserve">dtto,avšak montáž </t>
  </si>
  <si>
    <t>-665084253</t>
  </si>
  <si>
    <t>99</t>
  </si>
  <si>
    <t>766013</t>
  </si>
  <si>
    <t>1698227501</t>
  </si>
  <si>
    <t>"schema D07,D10"  1,9*2,02+1,0*2,57</t>
  </si>
  <si>
    <t>766014</t>
  </si>
  <si>
    <t>1462921234</t>
  </si>
  <si>
    <t>101</t>
  </si>
  <si>
    <t>766441811</t>
  </si>
  <si>
    <t>Demontáž parapetních desek dřevěných nebo plastových šířky do 30 cm délky do 1,0 m</t>
  </si>
  <si>
    <t>-442689435</t>
  </si>
  <si>
    <t>73+131+9+2+5</t>
  </si>
  <si>
    <t>102</t>
  </si>
  <si>
    <t>766441821</t>
  </si>
  <si>
    <t>Demontáž parapetních desek dřevěných nebo plastových šířky do 30 cm délky přes 1,0 m</t>
  </si>
  <si>
    <t>2000239978</t>
  </si>
  <si>
    <t>481-220</t>
  </si>
  <si>
    <t>103</t>
  </si>
  <si>
    <t>766622131</t>
  </si>
  <si>
    <t>Montáž plastových oken plochy přes 1 m2 otevíravých výšky do 1,5 m s rámem do zdiva</t>
  </si>
  <si>
    <t>391376769</t>
  </si>
  <si>
    <t>"schema 005,008,014,015,027"   3,55*0,4*3+2,7*0,9*15+1,8*1,2+1,8*0,9+0,9*1,2*2</t>
  </si>
  <si>
    <t>104</t>
  </si>
  <si>
    <t>766622132</t>
  </si>
  <si>
    <t>Montáž plastových oken plochy přes 1 m2 otevíravých výšky do 2,5 m s rámem do zdiva</t>
  </si>
  <si>
    <t>1358618760</t>
  </si>
  <si>
    <t>"schema 001,002,003,006,007,010-013,018-026"  4,5*2,1+3,6*2,1+3,6*1,8*2+2,45*2,1+2,7*2,1*147</t>
  </si>
  <si>
    <t>2,1*2,0+2,4*2,1*15++2,4*1,8+1,8*2,1*12+1,2*2,25+1,2*2,1*5+1,2*1,8*20+1,2*1,8+1,2*1,8</t>
  </si>
  <si>
    <t>0,9*2,1*7+0,9*2,1*2</t>
  </si>
  <si>
    <t>105</t>
  </si>
  <si>
    <t>766622133</t>
  </si>
  <si>
    <t>Montáž plastových oken plochy přes 1 m2 otevíravých výšky přes 2,5 m s rámem do zdiva</t>
  </si>
  <si>
    <t>-1373473855</t>
  </si>
  <si>
    <t>"schema 004,009,017"  3,55*3,3*15+2,1*3,0*6+1,2*3,0*6</t>
  </si>
  <si>
    <t>106</t>
  </si>
  <si>
    <t>766622216</t>
  </si>
  <si>
    <t>Montáž plastových oken plochy do 1 m2 otevíravých s rámem do zdiva</t>
  </si>
  <si>
    <t>-1071454978</t>
  </si>
  <si>
    <t>"schema 028,029"   25</t>
  </si>
  <si>
    <t>107</t>
  </si>
  <si>
    <t>766694111</t>
  </si>
  <si>
    <t>Montáž parapetních desek dřevěných nebo plastových šířky do 30 cm délky do 1,0 m</t>
  </si>
  <si>
    <t>1981592588</t>
  </si>
  <si>
    <t>"schema T01"  36</t>
  </si>
  <si>
    <t>108</t>
  </si>
  <si>
    <t>766694113</t>
  </si>
  <si>
    <t>Montáž parapetních desek dřevěných nebo plastových šířky do 30 cm délky do 2,6 m</t>
  </si>
  <si>
    <t>-1954857297</t>
  </si>
  <si>
    <t>"schema T03,T05,T08"  29</t>
  </si>
  <si>
    <t>109</t>
  </si>
  <si>
    <t>766694114</t>
  </si>
  <si>
    <t>Montáž parapetních desek dřevěných nebo plastových šířky do 30 cm délky přes 2,6 m</t>
  </si>
  <si>
    <t>-1834684385</t>
  </si>
  <si>
    <t>"schema T07,T09,T010,T011"  147+4</t>
  </si>
  <si>
    <t>110</t>
  </si>
  <si>
    <t>766694122</t>
  </si>
  <si>
    <t>Montáž parapetních dřevěných nebo plastových šířky přes 30 cm délky do 1,6 m</t>
  </si>
  <si>
    <t>-784566236</t>
  </si>
  <si>
    <t>"schema T02"   28</t>
  </si>
  <si>
    <t>111</t>
  </si>
  <si>
    <t>766694123</t>
  </si>
  <si>
    <t>Montáž parapetních dřevěných nebo plastových šířky přes 30 cm délky do 2,6 m</t>
  </si>
  <si>
    <t>-1931987184</t>
  </si>
  <si>
    <t>"schema T04"   1</t>
  </si>
  <si>
    <t>112</t>
  </si>
  <si>
    <t>766694124</t>
  </si>
  <si>
    <t>Montáž parapetních dřevěných nebo plastových šířky přes 30 cm délky přes 2,6 m</t>
  </si>
  <si>
    <t>-342612837</t>
  </si>
  <si>
    <t>"schema T06"  15</t>
  </si>
  <si>
    <t>113</t>
  </si>
  <si>
    <t>998766204</t>
  </si>
  <si>
    <t>Přesun hmot procentní pro konstrukce truhlářské v objektech v do 36 m</t>
  </si>
  <si>
    <t>-869529543</t>
  </si>
  <si>
    <t>767</t>
  </si>
  <si>
    <t>Konstrukce zámečnické</t>
  </si>
  <si>
    <t>114</t>
  </si>
  <si>
    <t>767002</t>
  </si>
  <si>
    <t>1205981058</t>
  </si>
  <si>
    <t>1398,7</t>
  </si>
  <si>
    <t>115</t>
  </si>
  <si>
    <t>767641814</t>
  </si>
  <si>
    <t>Demontáž automatických dveří čtykřídlových v do 2,2 m š do 3,5 m</t>
  </si>
  <si>
    <t>1715421941</t>
  </si>
  <si>
    <t>116</t>
  </si>
  <si>
    <t>998767204</t>
  </si>
  <si>
    <t>Přesun hmot procentní pro zámečnické konstrukce v objektech v do 36 m</t>
  </si>
  <si>
    <t>2071667592</t>
  </si>
  <si>
    <t>771</t>
  </si>
  <si>
    <t>Podlahy z dlaždic</t>
  </si>
  <si>
    <t>117</t>
  </si>
  <si>
    <t>771574113</t>
  </si>
  <si>
    <t xml:space="preserve">Montáž podlah keramických režných hladkých lepených flexibilním lepidlem do 12 ks/m2 vč. soklíků </t>
  </si>
  <si>
    <t>-67669436</t>
  </si>
  <si>
    <t>1605,5*0,5*1,05</t>
  </si>
  <si>
    <t>118</t>
  </si>
  <si>
    <t>597614080</t>
  </si>
  <si>
    <t>203516964</t>
  </si>
  <si>
    <t>842,888*1,1 'Přepočtené koeficientem množství</t>
  </si>
  <si>
    <t>119</t>
  </si>
  <si>
    <t>771591111</t>
  </si>
  <si>
    <t>Podlahy penetrace podkladu</t>
  </si>
  <si>
    <t>1620995181</t>
  </si>
  <si>
    <t>120</t>
  </si>
  <si>
    <t>771990111</t>
  </si>
  <si>
    <t>Vyrovnání podkladu samonivelační stěrkou tl 4 mm pevnosti 15 Mpa</t>
  </si>
  <si>
    <t>1881331940</t>
  </si>
  <si>
    <t>121</t>
  </si>
  <si>
    <t>998771204</t>
  </si>
  <si>
    <t>Přesun hmot procentní pro podlahy z dlaždic v objektech v do 36 m</t>
  </si>
  <si>
    <t>-515307667</t>
  </si>
  <si>
    <t>776</t>
  </si>
  <si>
    <t>Podlahy povlakové</t>
  </si>
  <si>
    <t>122</t>
  </si>
  <si>
    <t>776121111</t>
  </si>
  <si>
    <t>Vodou ředitelná penetrace savého podkladu povlakových podlah ředěná v poměru 1:3</t>
  </si>
  <si>
    <t>223280273</t>
  </si>
  <si>
    <t>123</t>
  </si>
  <si>
    <t>776141111</t>
  </si>
  <si>
    <t>Vyrovnání podkladu povlakových podlah stěrkou pevnosti 20 MPa tl 3 mm</t>
  </si>
  <si>
    <t>-518153719</t>
  </si>
  <si>
    <t>124</t>
  </si>
  <si>
    <t>776201813</t>
  </si>
  <si>
    <t>Demontáž lepených povlakových podlah strojně</t>
  </si>
  <si>
    <t>476529907</t>
  </si>
  <si>
    <t>125</t>
  </si>
  <si>
    <t>776231111</t>
  </si>
  <si>
    <t>Lepení lamel a čtverců z vinylu standardním lepidlem</t>
  </si>
  <si>
    <t>-807715716</t>
  </si>
  <si>
    <t>126</t>
  </si>
  <si>
    <t>284110500</t>
  </si>
  <si>
    <t>díl. vinylové tl.2,0 mm,nášlap.vrstva 0,40 mm,úpr.PUR, tř.zátěže 23/32/41,otlak 0,05mm,R10,tř.otěru T,Bfl S1,bez ftalátů</t>
  </si>
  <si>
    <t>412636385</t>
  </si>
  <si>
    <t>802,75*1,1 'Přepočtené koeficientem množství</t>
  </si>
  <si>
    <t>127</t>
  </si>
  <si>
    <t>998776204</t>
  </si>
  <si>
    <t>Přesun hmot procentní pro podlahy povlakové v objektech v do 36 m</t>
  </si>
  <si>
    <t>-191854812</t>
  </si>
  <si>
    <t>Práce a dodávky M</t>
  </si>
  <si>
    <t>21-M</t>
  </si>
  <si>
    <t>Elektromontáže</t>
  </si>
  <si>
    <t>128</t>
  </si>
  <si>
    <t>210001</t>
  </si>
  <si>
    <t>103256744</t>
  </si>
  <si>
    <t>RYCHNOV 2 - SO-02-Vedlejší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</si>
  <si>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</si>
  <si>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</si>
  <si>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</si>
  <si>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</si>
  <si>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</si>
  <si>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</si>
  <si>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</si>
  <si>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</si>
  <si>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012002000</t>
  </si>
  <si>
    <t>Geodetické práce-vytýčení inžen.sítí</t>
  </si>
  <si>
    <t>soubor</t>
  </si>
  <si>
    <t>1024</t>
  </si>
  <si>
    <t>-514236466</t>
  </si>
  <si>
    <t>013002000</t>
  </si>
  <si>
    <t xml:space="preserve">Projektové práce-dokumentace skutečného provedení </t>
  </si>
  <si>
    <t>1370003879</t>
  </si>
  <si>
    <t>VRN3</t>
  </si>
  <si>
    <t>Zařízení staveniště</t>
  </si>
  <si>
    <t>031002000</t>
  </si>
  <si>
    <t>Související práce-informační tabule</t>
  </si>
  <si>
    <t>1276634299</t>
  </si>
  <si>
    <t>032002000</t>
  </si>
  <si>
    <t>Vybavení staveniště-mobilní WC,sklady,kancelář,zdvihací mechanizmy</t>
  </si>
  <si>
    <t>-1880013578</t>
  </si>
  <si>
    <t>033002000</t>
  </si>
  <si>
    <t>Připojení staveniště na inženýrské sítě-voda,elektro</t>
  </si>
  <si>
    <t>504217328</t>
  </si>
  <si>
    <t>034002000</t>
  </si>
  <si>
    <t xml:space="preserve">Zabezpečení staveniště-provizorní oplocení </t>
  </si>
  <si>
    <t>1013748031</t>
  </si>
  <si>
    <t>039002000</t>
  </si>
  <si>
    <t>Zrušení zařízení staveniště</t>
  </si>
  <si>
    <t>-1262400690</t>
  </si>
  <si>
    <t>VRN4</t>
  </si>
  <si>
    <t>Inženýrská činnost</t>
  </si>
  <si>
    <t>043002000</t>
  </si>
  <si>
    <t>Zkoušky a ostatní měření</t>
  </si>
  <si>
    <t>586431372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</si>
  <si>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</si>
  <si>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</si>
  <si>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</si>
  <si>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</si>
  <si>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</si>
  <si>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</si>
  <si>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</si>
  <si>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</si>
  <si>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</si>
  <si>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</si>
  <si>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</si>
  <si>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</si>
  <si>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</si>
  <si>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</si>
  <si>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</si>
  <si>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</si>
  <si>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</si>
  <si>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</si>
  <si>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</si>
  <si>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</si>
  <si>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</si>
  <si>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</si>
  <si>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</si>
  <si>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</si>
  <si>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</si>
  <si>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</si>
  <si>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</si>
  <si>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</si>
  <si>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</si>
  <si>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</si>
  <si>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</si>
  <si>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</si>
  <si>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</si>
  <si>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</si>
  <si>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</si>
  <si>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</si>
  <si>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</si>
  <si>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</si>
  <si>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</si>
  <si>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</si>
  <si>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</si>
  <si>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</si>
  <si>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</si>
  <si>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</si>
  <si>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</si>
  <si>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</si>
  <si>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</si>
  <si>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</si>
  <si>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</si>
  <si>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</si>
  <si>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</si>
  <si>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</si>
  <si>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</si>
  <si>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</si>
  <si>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</si>
  <si>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</si>
  <si>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</si>
  <si>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</si>
  <si>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</si>
  <si>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</si>
  <si>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</si>
  <si>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</si>
  <si>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</si>
  <si>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</si>
  <si>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</si>
  <si>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</si>
  <si>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</si>
  <si>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</si>
  <si>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</si>
  <si>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</si>
  <si>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</si>
  <si>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</si>
  <si>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</si>
  <si>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</si>
  <si>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</si>
  <si>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</si>
  <si>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</si>
  <si>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</si>
  <si>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</si>
  <si>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</si>
  <si>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</si>
  <si>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</si>
  <si>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</si>
  <si>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</si>
  <si>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</si>
  <si>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</si>
  <si>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</si>
  <si>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</si>
  <si>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</si>
  <si>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</si>
  <si>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</si>
  <si>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</si>
  <si>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</si>
  <si>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</si>
  <si>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</si>
  <si>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</si>
  <si>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</si>
  <si>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</si>
  <si>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</si>
  <si>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</si>
  <si>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</si>
  <si>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</si>
  <si>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</si>
  <si>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</si>
  <si>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</si>
  <si>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</si>
  <si>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</si>
  <si>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</si>
  <si>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</si>
  <si>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</si>
  <si>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</si>
  <si>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</si>
  <si>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</si>
  <si>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</si>
  <si>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</si>
  <si>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</si>
  <si>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</si>
  <si>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</si>
  <si>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</si>
  <si>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</si>
  <si>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</si>
  <si>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</si>
  <si>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</si>
  <si>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</si>
  <si>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</si>
  <si>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</si>
  <si>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</si>
  <si>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</si>
  <si>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</si>
  <si>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</si>
  <si>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</si>
  <si>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</si>
  <si>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</si>
  <si>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</si>
  <si>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</si>
  <si>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</si>
  <si>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</si>
  <si>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</si>
  <si>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</si>
  <si>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</si>
  <si>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</si>
  <si>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</si>
  <si>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</si>
  <si>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</si>
  <si>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</si>
  <si>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</si>
  <si>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</si>
  <si>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</si>
  <si>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</si>
  <si>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</si>
  <si>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</si>
  <si>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</si>
  <si>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</si>
  <si>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</si>
  <si>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</si>
  <si>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</si>
  <si>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</si>
  <si>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</si>
  <si>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</si>
  <si>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</si>
  <si>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</si>
  <si>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</si>
  <si>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</si>
  <si>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</si>
  <si>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</si>
  <si>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</si>
  <si>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</si>
  <si>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</si>
  <si>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</si>
  <si>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</si>
  <si>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</si>
  <si>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</si>
  <si>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</si>
  <si>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</si>
  <si>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</si>
  <si>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</si>
  <si>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</si>
  <si>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</si>
  <si>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</si>
  <si>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</si>
  <si>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</si>
  <si>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</si>
  <si>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</si>
  <si>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profil okenní začišťovací s tkaninou -9 mm/2,4 m</t>
  </si>
  <si>
    <t>polystyren extrudovaný XPS III - (S,G,NF,) - 1250 x 600 x 40 mm</t>
  </si>
  <si>
    <t>deska fasádní polystyrénová izolační  N PER 30 (EPS P) 1250 x 600 x 160 mm</t>
  </si>
  <si>
    <t>deska minerální izolační  tl. 50 mm</t>
  </si>
  <si>
    <t>pás těžký asfaltovaný  (V60S40)</t>
  </si>
  <si>
    <t>fólie hydroizolační střešní tl 2 mm š 1200 mm šedá</t>
  </si>
  <si>
    <t>geotextilie netkaná M, 300 g/m2, šíře 200 cm</t>
  </si>
  <si>
    <t>dlaždice keramické slinuté neglazované mrazuvzdorné Color Light Grey S 29,8 x 29,8 x 0,9 cm</t>
  </si>
  <si>
    <r>
      <t xml:space="preserve">Tenkovrstvá akrylátová mozaiková střednězrnná omítka včetně penetrace vnějších stěn </t>
    </r>
    <r>
      <rPr>
        <sz val="8"/>
        <color rgb="FFFF0000"/>
        <rFont val="Trebuchet MS"/>
        <family val="2"/>
      </rPr>
      <t>- fasády budou bílé</t>
    </r>
  </si>
  <si>
    <r>
      <t xml:space="preserve">Tenkovrstvá akrylátová mozaiková střednězrnná omítka včetně penetrace vnějších pilířů nebo sloupů </t>
    </r>
    <r>
      <rPr>
        <sz val="8"/>
        <color rgb="FFFF0000"/>
        <rFont val="Trebuchet MS"/>
        <family val="2"/>
      </rPr>
      <t>- fasády budou bílé</t>
    </r>
  </si>
  <si>
    <r>
      <t xml:space="preserve">Tenkovrstvá silikonová zrnitá omítka tl. 2,0 mm včetně penetrace vnějších pilířů nebo sloupů </t>
    </r>
    <r>
      <rPr>
        <sz val="8"/>
        <color rgb="FFFF0000"/>
        <rFont val="Trebuchet MS"/>
        <family val="2"/>
      </rPr>
      <t>- fasády budou bílé</t>
    </r>
  </si>
  <si>
    <r>
      <t xml:space="preserve">Montáž kontaktního zateplení vnějších stěn z minerální vlny s kolmou orientací tl přes 200 mm </t>
    </r>
    <r>
      <rPr>
        <sz val="8"/>
        <color rgb="FFFF0000"/>
        <rFont val="Trebuchet MS"/>
        <family val="2"/>
      </rPr>
      <t>- pozor nutno objednat včas</t>
    </r>
  </si>
  <si>
    <r>
      <t>deska minerální izolační NF tl. 300 mm</t>
    </r>
    <r>
      <rPr>
        <i/>
        <sz val="8"/>
        <color rgb="FFFF0000"/>
        <rFont val="Trebuchet MS"/>
        <family val="2"/>
      </rPr>
      <t xml:space="preserve"> - pozor nutno objednat včas</t>
    </r>
  </si>
  <si>
    <r>
      <t xml:space="preserve">Příplatek k lešení řadovému trubkovému lehkému s podlahami š 1,5 m v 25 m za první a ZKD den použití </t>
    </r>
    <r>
      <rPr>
        <sz val="8"/>
        <color rgb="FFFF0000"/>
        <rFont val="Trebuchet MS"/>
        <family val="2"/>
      </rPr>
      <t>- pozor počítat s etapami provádění oken</t>
    </r>
  </si>
  <si>
    <r>
      <t xml:space="preserve">Vybourání dřevěných rámů oken zdvojených včetně křídel pl přes 4 m2 </t>
    </r>
    <r>
      <rPr>
        <sz val="8"/>
        <color rgb="FFFF0000"/>
        <rFont val="Trebuchet MS"/>
        <family val="2"/>
      </rPr>
      <t>- včetně meziokenních vložek</t>
    </r>
  </si>
  <si>
    <r>
      <t xml:space="preserve">Vybourání plastových rámů oken zdvojených včetně křídel plochy do 1 m2 </t>
    </r>
    <r>
      <rPr>
        <sz val="8"/>
        <color rgb="FFFF0000"/>
        <rFont val="Trebuchet MS"/>
        <family val="2"/>
      </rPr>
      <t>- včetně meziokenních vložek</t>
    </r>
  </si>
  <si>
    <r>
      <t xml:space="preserve">Vybourání plastových rámů oken zdvojených včetně křídel plochy přes 1 do 2 m2 </t>
    </r>
    <r>
      <rPr>
        <sz val="8"/>
        <color rgb="FFFF0000"/>
        <rFont val="Trebuchet MS"/>
        <family val="2"/>
      </rPr>
      <t>- včetně meziokenních vložek</t>
    </r>
  </si>
  <si>
    <r>
      <t>Vybourání plastových rámů oken zdvojených včetně křídel plochy přes 2 do 4 m2</t>
    </r>
    <r>
      <rPr>
        <sz val="8"/>
        <color rgb="FFFF0000"/>
        <rFont val="Trebuchet MS"/>
        <family val="2"/>
      </rPr>
      <t xml:space="preserve"> - včetně meziokenních vložek</t>
    </r>
  </si>
  <si>
    <r>
      <t>Vybourání plastových rámů oken zdvojených včetně křídel plochy přes 4 m2</t>
    </r>
    <r>
      <rPr>
        <sz val="8"/>
        <color rgb="FFFF0000"/>
        <rFont val="Trebuchet MS"/>
        <family val="2"/>
      </rPr>
      <t xml:space="preserve"> - včetně meziokenních vložek</t>
    </r>
  </si>
  <si>
    <r>
      <t>Úprava meziokenních vložek pomocí tepelné izolace tl.350mm s obkladem SDK</t>
    </r>
    <r>
      <rPr>
        <sz val="8"/>
        <color rgb="FFFF0000"/>
        <rFont val="Trebuchet MS"/>
        <family val="2"/>
      </rPr>
      <t xml:space="preserve"> - kompletní dodávka del detailu včetně pomocných kcí, parozábran, výplně izolantem, vlastní meziokenní vložka, návaznost na strop a podlahu</t>
    </r>
  </si>
  <si>
    <r>
      <t>Oplechování horních ploch a atik bez rohů z Pz plechu s povrch úpravou celoplošně lepené rš 500 mm</t>
    </r>
    <r>
      <rPr>
        <sz val="8"/>
        <color rgb="FFFF0000"/>
        <rFont val="Trebuchet MS"/>
        <family val="2"/>
      </rPr>
      <t xml:space="preserve"> - barva tmavě šedá - antracit</t>
    </r>
  </si>
  <si>
    <r>
      <t>Oplechování rovných parapetů celoplošně lepené z Pz s povrchovou úpravou rš 330 mm</t>
    </r>
    <r>
      <rPr>
        <sz val="8"/>
        <color rgb="FFFF0000"/>
        <rFont val="Trebuchet MS"/>
        <family val="2"/>
      </rPr>
      <t xml:space="preserve">  - barva tmavě šedá - antracit</t>
    </r>
  </si>
  <si>
    <r>
      <t xml:space="preserve">Dodávka plastových oken vnějších 6ti komorových zasklení izolačním trojsklem vč. kování </t>
    </r>
    <r>
      <rPr>
        <sz val="8"/>
        <color rgb="FFFF0000"/>
        <rFont val="Trebuchet MS"/>
        <family val="2"/>
      </rPr>
      <t xml:space="preserve">  - barva tmavě šedá - antracit - pozor na koef Uw</t>
    </r>
  </si>
  <si>
    <r>
      <t xml:space="preserve">Dodávka dveří plastových vstupních 2kř. plných vč. kování 2700/2020mm  </t>
    </r>
    <r>
      <rPr>
        <sz val="8"/>
        <color rgb="FFFF0000"/>
        <rFont val="Trebuchet MS"/>
        <family val="2"/>
      </rPr>
      <t xml:space="preserve"> - barva tmavě šedá - antracit, pozor na koef Uw</t>
    </r>
  </si>
  <si>
    <r>
      <t xml:space="preserve">Dodávka dveří plastových 1kř. s nadsvětlíkem zasklení izolačním trojsklem vč. kování   </t>
    </r>
    <r>
      <rPr>
        <sz val="8"/>
        <color rgb="FFFF0000"/>
        <rFont val="Trebuchet MS"/>
        <family val="2"/>
      </rPr>
      <t>- barva tmavě šedá - antracit, pozor na koef Uw</t>
    </r>
  </si>
  <si>
    <r>
      <t>Dodávka dveří vnitřních plastových 1kř. plných vč. kování - barva tmavě šedá</t>
    </r>
    <r>
      <rPr>
        <sz val="8"/>
        <color rgb="FFFF0000"/>
        <rFont val="Trebuchet MS"/>
        <family val="2"/>
      </rPr>
      <t xml:space="preserve"> - antracit, pozor na koef Uw</t>
    </r>
  </si>
  <si>
    <r>
      <t>Dodávka dveří vnitřních plastových prosklených sklem izolačním trojsklem vč. kování</t>
    </r>
    <r>
      <rPr>
        <sz val="8"/>
        <color rgb="FFFF0000"/>
        <rFont val="Trebuchet MS"/>
        <family val="2"/>
      </rPr>
      <t xml:space="preserve"> - barva tmavě šedá - antracit, pozor na koef Uw</t>
    </r>
  </si>
  <si>
    <r>
      <t xml:space="preserve">D+M předokenní hliníkové žaluzie vč. truhlíku a hliníkového vodícího rámu </t>
    </r>
    <r>
      <rPr>
        <sz val="8"/>
        <color rgb="FFFF0000"/>
        <rFont val="Trebuchet MS"/>
        <family val="2"/>
      </rPr>
      <t>- barva tmavě šedá - antracit, včetně dodávky izolantu pod kastlík, opracování povrchu, kompletní provedení detailu nadpraří okna včetně ovládání</t>
    </r>
  </si>
  <si>
    <r>
      <t xml:space="preserve">D+M hromosvod na ploché střeše  </t>
    </r>
    <r>
      <rPr>
        <sz val="8"/>
        <color rgb="FFFF0000"/>
        <rFont val="Trebuchet MS"/>
        <family val="2"/>
      </rPr>
      <t>- dle skutečnosti a platných norem</t>
    </r>
  </si>
  <si>
    <r>
      <t xml:space="preserve">Dodávka dveří 2kř. automatických posuvných </t>
    </r>
    <r>
      <rPr>
        <sz val="8"/>
        <color rgb="FF0070C0"/>
        <rFont val="Trebuchet MS"/>
        <family val="2"/>
      </rPr>
      <t>hliníkových</t>
    </r>
    <r>
      <rPr>
        <sz val="8"/>
        <rFont val="Trebuchet MS"/>
        <family val="2"/>
      </rPr>
      <t xml:space="preserve">  s nadsvětlíkem zasklení izolačním trojsklem bezpečnostním 3600/2915mm</t>
    </r>
    <r>
      <rPr>
        <sz val="8"/>
        <color rgb="FFFF0000"/>
        <rFont val="Trebuchet MS"/>
        <family val="2"/>
      </rPr>
      <t xml:space="preserve">  - barva tmavě šedá - antracit, pozor na koef Uw</t>
    </r>
  </si>
  <si>
    <r>
      <t xml:space="preserve">Dodávka dveří 2kř. autom. otevíravých posuvných </t>
    </r>
    <r>
      <rPr>
        <sz val="8"/>
        <color rgb="FF0070C0"/>
        <rFont val="Trebuchet MS"/>
        <family val="2"/>
      </rPr>
      <t>hliníkových</t>
    </r>
    <r>
      <rPr>
        <sz val="8"/>
        <rFont val="Trebuchet MS"/>
        <family val="2"/>
      </rPr>
      <t xml:space="preserve">  s nadsvětlíkem zasklení izolačním trojsklem bezpečnostním vč. kování 2700/2915mm</t>
    </r>
    <r>
      <rPr>
        <sz val="8"/>
        <color rgb="FFFF0000"/>
        <rFont val="Trebuchet MS"/>
        <family val="2"/>
      </rPr>
      <t xml:space="preserve">    - barva tmavě šedá - antracit, pozor na koef Uw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</si>
</sst>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i/>
      <sz val="8"/>
      <color rgb="FFFF0000"/>
      <name val="Trebuchet MS"/>
      <family val="2"/>
    </font>
    <font>
      <sz val="8"/>
      <color rgb="FF0070C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21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" fontId="28" fillId="0" borderId="21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>
      <alignment vertical="center"/>
    </xf>
    <xf numFmtId="4" fontId="28" fillId="0" borderId="23" xfId="0" applyNumberFormat="1" applyFont="1" applyBorder="1" applyAlignment="1">
      <alignment vertical="center"/>
    </xf>
    <xf numFmtId="166" fontId="28" fillId="0" borderId="23" xfId="0" applyNumberFormat="1" applyFont="1" applyBorder="1" applyAlignment="1">
      <alignment vertical="center"/>
    </xf>
    <xf numFmtId="4" fontId="28" fillId="0" borderId="24" xfId="0" applyNumberFormat="1" applyFont="1" applyBorder="1" applyAlignment="1">
      <alignment vertical="center"/>
    </xf>
    <xf numFmtId="0" fontId="0" fillId="2" borderId="0" xfId="0" applyFill="1" applyProtection="1">
      <protection/>
    </xf>
    <xf numFmtId="0" fontId="29" fillId="2" borderId="0" xfId="20" applyFont="1" applyFill="1" applyAlignment="1" applyProtection="1">
      <alignment vertical="center"/>
      <protection/>
    </xf>
    <xf numFmtId="0" fontId="35" fillId="2" borderId="0" xfId="20" applyFill="1" applyProtection="1">
      <protection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1" fillId="0" borderId="13" xfId="0" applyNumberFormat="1" applyFont="1" applyBorder="1" applyAlignment="1">
      <alignment/>
    </xf>
    <xf numFmtId="166" fontId="31" fillId="0" borderId="14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4" fillId="0" borderId="27" xfId="0" applyFont="1" applyBorder="1" applyAlignment="1" applyProtection="1">
      <alignment horizontal="center" vertical="center"/>
      <protection locked="0"/>
    </xf>
    <xf numFmtId="49" fontId="34" fillId="0" borderId="27" xfId="0" applyNumberFormat="1" applyFont="1" applyBorder="1" applyAlignment="1" applyProtection="1">
      <alignment horizontal="left" vertical="center" wrapText="1"/>
      <protection locked="0"/>
    </xf>
    <xf numFmtId="0" fontId="34" fillId="0" borderId="27" xfId="0" applyFont="1" applyBorder="1" applyAlignment="1" applyProtection="1">
      <alignment horizontal="left" vertical="center" wrapText="1"/>
      <protection locked="0"/>
    </xf>
    <xf numFmtId="0" fontId="34" fillId="0" borderId="27" xfId="0" applyFont="1" applyBorder="1" applyAlignment="1" applyProtection="1">
      <alignment horizontal="center" vertical="center" wrapText="1"/>
      <protection locked="0"/>
    </xf>
    <xf numFmtId="167" fontId="34" fillId="0" borderId="27" xfId="0" applyNumberFormat="1" applyFont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 locked="0"/>
    </xf>
    <xf numFmtId="0" fontId="34" fillId="0" borderId="4" xfId="0" applyFont="1" applyBorder="1" applyAlignment="1">
      <alignment vertical="center"/>
    </xf>
    <xf numFmtId="0" fontId="34" fillId="0" borderId="27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34" fillId="0" borderId="27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19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9" fillId="2" borderId="0" xfId="20" applyFont="1" applyFill="1" applyAlignment="1" applyProtection="1">
      <alignment vertical="center"/>
      <protection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workbookViewId="0" topLeftCell="A1">
      <pane ySplit="1" topLeftCell="A23" activePane="bottomLeft" state="frozen"/>
      <selection pane="bottomLeft" activeCell="R62" sqref="R61:R6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291" t="s">
        <v>8</v>
      </c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S2" s="22" t="s">
        <v>9</v>
      </c>
      <c r="BT2" s="22" t="s">
        <v>10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2:71" ht="36.95" customHeight="1">
      <c r="B4" s="26"/>
      <c r="C4" s="27"/>
      <c r="D4" s="28" t="s">
        <v>12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13</v>
      </c>
      <c r="BS4" s="22" t="s">
        <v>14</v>
      </c>
    </row>
    <row r="5" spans="2:71" ht="14.45" customHeight="1">
      <c r="B5" s="26"/>
      <c r="C5" s="27"/>
      <c r="D5" s="31" t="s">
        <v>15</v>
      </c>
      <c r="E5" s="27"/>
      <c r="F5" s="27"/>
      <c r="G5" s="27"/>
      <c r="H5" s="27"/>
      <c r="I5" s="27"/>
      <c r="J5" s="27"/>
      <c r="K5" s="268" t="s">
        <v>16</v>
      </c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7"/>
      <c r="AQ5" s="29"/>
      <c r="BS5" s="22" t="s">
        <v>9</v>
      </c>
    </row>
    <row r="6" spans="2:71" ht="36.95" customHeight="1">
      <c r="B6" s="26"/>
      <c r="C6" s="27"/>
      <c r="D6" s="33" t="s">
        <v>17</v>
      </c>
      <c r="E6" s="27"/>
      <c r="F6" s="27"/>
      <c r="G6" s="27"/>
      <c r="H6" s="27"/>
      <c r="I6" s="27"/>
      <c r="J6" s="27"/>
      <c r="K6" s="270" t="s">
        <v>18</v>
      </c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7"/>
      <c r="AQ6" s="29"/>
      <c r="BS6" s="22" t="s">
        <v>19</v>
      </c>
    </row>
    <row r="7" spans="2:71" ht="14.45" customHeight="1">
      <c r="B7" s="26"/>
      <c r="C7" s="27"/>
      <c r="D7" s="34" t="s">
        <v>20</v>
      </c>
      <c r="E7" s="27"/>
      <c r="F7" s="27"/>
      <c r="G7" s="27"/>
      <c r="H7" s="27"/>
      <c r="I7" s="27"/>
      <c r="J7" s="27"/>
      <c r="K7" s="32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4" t="s">
        <v>21</v>
      </c>
      <c r="AL7" s="27"/>
      <c r="AM7" s="27"/>
      <c r="AN7" s="32" t="s">
        <v>5</v>
      </c>
      <c r="AO7" s="27"/>
      <c r="AP7" s="27"/>
      <c r="AQ7" s="29"/>
      <c r="BS7" s="22" t="s">
        <v>22</v>
      </c>
    </row>
    <row r="8" spans="2:71" ht="14.45" customHeight="1">
      <c r="B8" s="26"/>
      <c r="C8" s="27"/>
      <c r="D8" s="34" t="s">
        <v>23</v>
      </c>
      <c r="E8" s="27"/>
      <c r="F8" s="27"/>
      <c r="G8" s="27"/>
      <c r="H8" s="27"/>
      <c r="I8" s="27"/>
      <c r="J8" s="27"/>
      <c r="K8" s="32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4" t="s">
        <v>25</v>
      </c>
      <c r="AL8" s="27"/>
      <c r="AM8" s="27"/>
      <c r="AN8" s="32" t="s">
        <v>26</v>
      </c>
      <c r="AO8" s="27"/>
      <c r="AP8" s="27"/>
      <c r="AQ8" s="29"/>
      <c r="BS8" s="22" t="s">
        <v>27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S9" s="22" t="s">
        <v>28</v>
      </c>
    </row>
    <row r="10" spans="2:71" ht="14.45" customHeight="1">
      <c r="B10" s="26"/>
      <c r="C10" s="27"/>
      <c r="D10" s="34" t="s">
        <v>29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4" t="s">
        <v>30</v>
      </c>
      <c r="AL10" s="27"/>
      <c r="AM10" s="27"/>
      <c r="AN10" s="32" t="s">
        <v>5</v>
      </c>
      <c r="AO10" s="27"/>
      <c r="AP10" s="27"/>
      <c r="AQ10" s="29"/>
      <c r="BS10" s="22" t="s">
        <v>19</v>
      </c>
    </row>
    <row r="11" spans="2:71" ht="18.4" customHeight="1">
      <c r="B11" s="26"/>
      <c r="C11" s="27"/>
      <c r="D11" s="27"/>
      <c r="E11" s="32" t="s">
        <v>31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4" t="s">
        <v>32</v>
      </c>
      <c r="AL11" s="27"/>
      <c r="AM11" s="27"/>
      <c r="AN11" s="32" t="s">
        <v>5</v>
      </c>
      <c r="AO11" s="27"/>
      <c r="AP11" s="27"/>
      <c r="AQ11" s="29"/>
      <c r="BS11" s="22" t="s">
        <v>19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S12" s="22" t="s">
        <v>19</v>
      </c>
    </row>
    <row r="13" spans="2:71" ht="14.45" customHeight="1">
      <c r="B13" s="26"/>
      <c r="C13" s="27"/>
      <c r="D13" s="34" t="s">
        <v>33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4" t="s">
        <v>30</v>
      </c>
      <c r="AL13" s="27"/>
      <c r="AM13" s="27"/>
      <c r="AN13" s="32" t="s">
        <v>5</v>
      </c>
      <c r="AO13" s="27"/>
      <c r="AP13" s="27"/>
      <c r="AQ13" s="29"/>
      <c r="BS13" s="22" t="s">
        <v>19</v>
      </c>
    </row>
    <row r="14" spans="2:71" ht="15">
      <c r="B14" s="26"/>
      <c r="C14" s="27"/>
      <c r="D14" s="27"/>
      <c r="E14" s="32" t="s">
        <v>34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34" t="s">
        <v>32</v>
      </c>
      <c r="AL14" s="27"/>
      <c r="AM14" s="27"/>
      <c r="AN14" s="32" t="s">
        <v>5</v>
      </c>
      <c r="AO14" s="27"/>
      <c r="AP14" s="27"/>
      <c r="AQ14" s="29"/>
      <c r="BS14" s="22" t="s">
        <v>19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S15" s="22" t="s">
        <v>6</v>
      </c>
    </row>
    <row r="16" spans="2:71" ht="14.45" customHeight="1">
      <c r="B16" s="26"/>
      <c r="C16" s="27"/>
      <c r="D16" s="34" t="s">
        <v>35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4" t="s">
        <v>30</v>
      </c>
      <c r="AL16" s="27"/>
      <c r="AM16" s="27"/>
      <c r="AN16" s="32" t="s">
        <v>5</v>
      </c>
      <c r="AO16" s="27"/>
      <c r="AP16" s="27"/>
      <c r="AQ16" s="29"/>
      <c r="BS16" s="22" t="s">
        <v>6</v>
      </c>
    </row>
    <row r="17" spans="2:71" ht="18.4" customHeight="1">
      <c r="B17" s="26"/>
      <c r="C17" s="27"/>
      <c r="D17" s="27"/>
      <c r="E17" s="32" t="s">
        <v>36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4" t="s">
        <v>32</v>
      </c>
      <c r="AL17" s="27"/>
      <c r="AM17" s="27"/>
      <c r="AN17" s="32" t="s">
        <v>5</v>
      </c>
      <c r="AO17" s="27"/>
      <c r="AP17" s="27"/>
      <c r="AQ17" s="29"/>
      <c r="BS17" s="22" t="s">
        <v>37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S18" s="22" t="s">
        <v>9</v>
      </c>
    </row>
    <row r="19" spans="2:71" ht="14.45" customHeight="1">
      <c r="B19" s="26"/>
      <c r="C19" s="27"/>
      <c r="D19" s="34" t="s">
        <v>38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S19" s="22" t="s">
        <v>9</v>
      </c>
    </row>
    <row r="20" spans="2:71" ht="16.5" customHeight="1">
      <c r="B20" s="26"/>
      <c r="C20" s="27"/>
      <c r="D20" s="27"/>
      <c r="E20" s="271" t="s">
        <v>5</v>
      </c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"/>
      <c r="AP20" s="27"/>
      <c r="AQ20" s="29"/>
      <c r="BS20" s="22" t="s">
        <v>37</v>
      </c>
    </row>
    <row r="21" spans="2:43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</row>
    <row r="22" spans="2:43" ht="6.95" customHeight="1">
      <c r="B22" s="26"/>
      <c r="C22" s="27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7"/>
      <c r="AQ22" s="29"/>
    </row>
    <row r="23" spans="2:43" s="1" customFormat="1" ht="25.9" customHeight="1">
      <c r="B23" s="36"/>
      <c r="C23" s="37"/>
      <c r="D23" s="38" t="s">
        <v>39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272">
        <f>ROUND(AG51,2)</f>
        <v>0</v>
      </c>
      <c r="AL23" s="273"/>
      <c r="AM23" s="273"/>
      <c r="AN23" s="273"/>
      <c r="AO23" s="273"/>
      <c r="AP23" s="37"/>
      <c r="AQ23" s="40"/>
    </row>
    <row r="24" spans="2:43" s="1" customFormat="1" ht="6.9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</row>
    <row r="25" spans="2:43" s="1" customFormat="1" ht="13.5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274" t="s">
        <v>40</v>
      </c>
      <c r="M25" s="274"/>
      <c r="N25" s="274"/>
      <c r="O25" s="274"/>
      <c r="P25" s="37"/>
      <c r="Q25" s="37"/>
      <c r="R25" s="37"/>
      <c r="S25" s="37"/>
      <c r="T25" s="37"/>
      <c r="U25" s="37"/>
      <c r="V25" s="37"/>
      <c r="W25" s="274" t="s">
        <v>41</v>
      </c>
      <c r="X25" s="274"/>
      <c r="Y25" s="274"/>
      <c r="Z25" s="274"/>
      <c r="AA25" s="274"/>
      <c r="AB25" s="274"/>
      <c r="AC25" s="274"/>
      <c r="AD25" s="274"/>
      <c r="AE25" s="274"/>
      <c r="AF25" s="37"/>
      <c r="AG25" s="37"/>
      <c r="AH25" s="37"/>
      <c r="AI25" s="37"/>
      <c r="AJ25" s="37"/>
      <c r="AK25" s="274" t="s">
        <v>42</v>
      </c>
      <c r="AL25" s="274"/>
      <c r="AM25" s="274"/>
      <c r="AN25" s="274"/>
      <c r="AO25" s="274"/>
      <c r="AP25" s="37"/>
      <c r="AQ25" s="40"/>
    </row>
    <row r="26" spans="2:43" s="2" customFormat="1" ht="14.45" customHeight="1">
      <c r="B26" s="42"/>
      <c r="C26" s="43"/>
      <c r="D26" s="44" t="s">
        <v>43</v>
      </c>
      <c r="E26" s="43"/>
      <c r="F26" s="44" t="s">
        <v>44</v>
      </c>
      <c r="G26" s="43"/>
      <c r="H26" s="43"/>
      <c r="I26" s="43"/>
      <c r="J26" s="43"/>
      <c r="K26" s="43"/>
      <c r="L26" s="277">
        <v>0.21</v>
      </c>
      <c r="M26" s="276"/>
      <c r="N26" s="276"/>
      <c r="O26" s="276"/>
      <c r="P26" s="43"/>
      <c r="Q26" s="43"/>
      <c r="R26" s="43"/>
      <c r="S26" s="43"/>
      <c r="T26" s="43"/>
      <c r="U26" s="43"/>
      <c r="V26" s="43"/>
      <c r="W26" s="275">
        <f>ROUND(AZ51,2)</f>
        <v>0</v>
      </c>
      <c r="X26" s="276"/>
      <c r="Y26" s="276"/>
      <c r="Z26" s="276"/>
      <c r="AA26" s="276"/>
      <c r="AB26" s="276"/>
      <c r="AC26" s="276"/>
      <c r="AD26" s="276"/>
      <c r="AE26" s="276"/>
      <c r="AF26" s="43"/>
      <c r="AG26" s="43"/>
      <c r="AH26" s="43"/>
      <c r="AI26" s="43"/>
      <c r="AJ26" s="43"/>
      <c r="AK26" s="275">
        <f>ROUND(AV51,2)</f>
        <v>0</v>
      </c>
      <c r="AL26" s="276"/>
      <c r="AM26" s="276"/>
      <c r="AN26" s="276"/>
      <c r="AO26" s="276"/>
      <c r="AP26" s="43"/>
      <c r="AQ26" s="45"/>
    </row>
    <row r="27" spans="2:43" s="2" customFormat="1" ht="14.45" customHeight="1">
      <c r="B27" s="42"/>
      <c r="C27" s="43"/>
      <c r="D27" s="43"/>
      <c r="E27" s="43"/>
      <c r="F27" s="44" t="s">
        <v>45</v>
      </c>
      <c r="G27" s="43"/>
      <c r="H27" s="43"/>
      <c r="I27" s="43"/>
      <c r="J27" s="43"/>
      <c r="K27" s="43"/>
      <c r="L27" s="277">
        <v>0.15</v>
      </c>
      <c r="M27" s="276"/>
      <c r="N27" s="276"/>
      <c r="O27" s="276"/>
      <c r="P27" s="43"/>
      <c r="Q27" s="43"/>
      <c r="R27" s="43"/>
      <c r="S27" s="43"/>
      <c r="T27" s="43"/>
      <c r="U27" s="43"/>
      <c r="V27" s="43"/>
      <c r="W27" s="275">
        <f>ROUND(BA51,2)</f>
        <v>0</v>
      </c>
      <c r="X27" s="276"/>
      <c r="Y27" s="276"/>
      <c r="Z27" s="276"/>
      <c r="AA27" s="276"/>
      <c r="AB27" s="276"/>
      <c r="AC27" s="276"/>
      <c r="AD27" s="276"/>
      <c r="AE27" s="276"/>
      <c r="AF27" s="43"/>
      <c r="AG27" s="43"/>
      <c r="AH27" s="43"/>
      <c r="AI27" s="43"/>
      <c r="AJ27" s="43"/>
      <c r="AK27" s="275">
        <f>ROUND(AW51,2)</f>
        <v>0</v>
      </c>
      <c r="AL27" s="276"/>
      <c r="AM27" s="276"/>
      <c r="AN27" s="276"/>
      <c r="AO27" s="276"/>
      <c r="AP27" s="43"/>
      <c r="AQ27" s="45"/>
    </row>
    <row r="28" spans="2:43" s="2" customFormat="1" ht="14.45" customHeight="1" hidden="1">
      <c r="B28" s="42"/>
      <c r="C28" s="43"/>
      <c r="D28" s="43"/>
      <c r="E28" s="43"/>
      <c r="F28" s="44" t="s">
        <v>46</v>
      </c>
      <c r="G28" s="43"/>
      <c r="H28" s="43"/>
      <c r="I28" s="43"/>
      <c r="J28" s="43"/>
      <c r="K28" s="43"/>
      <c r="L28" s="277">
        <v>0.21</v>
      </c>
      <c r="M28" s="276"/>
      <c r="N28" s="276"/>
      <c r="O28" s="276"/>
      <c r="P28" s="43"/>
      <c r="Q28" s="43"/>
      <c r="R28" s="43"/>
      <c r="S28" s="43"/>
      <c r="T28" s="43"/>
      <c r="U28" s="43"/>
      <c r="V28" s="43"/>
      <c r="W28" s="275">
        <f>ROUND(BB51,2)</f>
        <v>0</v>
      </c>
      <c r="X28" s="276"/>
      <c r="Y28" s="276"/>
      <c r="Z28" s="276"/>
      <c r="AA28" s="276"/>
      <c r="AB28" s="276"/>
      <c r="AC28" s="276"/>
      <c r="AD28" s="276"/>
      <c r="AE28" s="276"/>
      <c r="AF28" s="43"/>
      <c r="AG28" s="43"/>
      <c r="AH28" s="43"/>
      <c r="AI28" s="43"/>
      <c r="AJ28" s="43"/>
      <c r="AK28" s="275">
        <v>0</v>
      </c>
      <c r="AL28" s="276"/>
      <c r="AM28" s="276"/>
      <c r="AN28" s="276"/>
      <c r="AO28" s="276"/>
      <c r="AP28" s="43"/>
      <c r="AQ28" s="45"/>
    </row>
    <row r="29" spans="2:43" s="2" customFormat="1" ht="14.45" customHeight="1" hidden="1">
      <c r="B29" s="42"/>
      <c r="C29" s="43"/>
      <c r="D29" s="43"/>
      <c r="E29" s="43"/>
      <c r="F29" s="44" t="s">
        <v>47</v>
      </c>
      <c r="G29" s="43"/>
      <c r="H29" s="43"/>
      <c r="I29" s="43"/>
      <c r="J29" s="43"/>
      <c r="K29" s="43"/>
      <c r="L29" s="277">
        <v>0.15</v>
      </c>
      <c r="M29" s="276"/>
      <c r="N29" s="276"/>
      <c r="O29" s="276"/>
      <c r="P29" s="43"/>
      <c r="Q29" s="43"/>
      <c r="R29" s="43"/>
      <c r="S29" s="43"/>
      <c r="T29" s="43"/>
      <c r="U29" s="43"/>
      <c r="V29" s="43"/>
      <c r="W29" s="275">
        <f>ROUND(BC51,2)</f>
        <v>0</v>
      </c>
      <c r="X29" s="276"/>
      <c r="Y29" s="276"/>
      <c r="Z29" s="276"/>
      <c r="AA29" s="276"/>
      <c r="AB29" s="276"/>
      <c r="AC29" s="276"/>
      <c r="AD29" s="276"/>
      <c r="AE29" s="276"/>
      <c r="AF29" s="43"/>
      <c r="AG29" s="43"/>
      <c r="AH29" s="43"/>
      <c r="AI29" s="43"/>
      <c r="AJ29" s="43"/>
      <c r="AK29" s="275">
        <v>0</v>
      </c>
      <c r="AL29" s="276"/>
      <c r="AM29" s="276"/>
      <c r="AN29" s="276"/>
      <c r="AO29" s="276"/>
      <c r="AP29" s="43"/>
      <c r="AQ29" s="45"/>
    </row>
    <row r="30" spans="2:43" s="2" customFormat="1" ht="14.45" customHeight="1" hidden="1">
      <c r="B30" s="42"/>
      <c r="C30" s="43"/>
      <c r="D30" s="43"/>
      <c r="E30" s="43"/>
      <c r="F30" s="44" t="s">
        <v>48</v>
      </c>
      <c r="G30" s="43"/>
      <c r="H30" s="43"/>
      <c r="I30" s="43"/>
      <c r="J30" s="43"/>
      <c r="K30" s="43"/>
      <c r="L30" s="277">
        <v>0</v>
      </c>
      <c r="M30" s="276"/>
      <c r="N30" s="276"/>
      <c r="O30" s="276"/>
      <c r="P30" s="43"/>
      <c r="Q30" s="43"/>
      <c r="R30" s="43"/>
      <c r="S30" s="43"/>
      <c r="T30" s="43"/>
      <c r="U30" s="43"/>
      <c r="V30" s="43"/>
      <c r="W30" s="275">
        <f>ROUND(BD51,2)</f>
        <v>0</v>
      </c>
      <c r="X30" s="276"/>
      <c r="Y30" s="276"/>
      <c r="Z30" s="276"/>
      <c r="AA30" s="276"/>
      <c r="AB30" s="276"/>
      <c r="AC30" s="276"/>
      <c r="AD30" s="276"/>
      <c r="AE30" s="276"/>
      <c r="AF30" s="43"/>
      <c r="AG30" s="43"/>
      <c r="AH30" s="43"/>
      <c r="AI30" s="43"/>
      <c r="AJ30" s="43"/>
      <c r="AK30" s="275">
        <v>0</v>
      </c>
      <c r="AL30" s="276"/>
      <c r="AM30" s="276"/>
      <c r="AN30" s="276"/>
      <c r="AO30" s="276"/>
      <c r="AP30" s="43"/>
      <c r="AQ30" s="45"/>
    </row>
    <row r="31" spans="2:43" s="1" customFormat="1" ht="6.95" customHeigh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</row>
    <row r="32" spans="2:43" s="1" customFormat="1" ht="25.9" customHeight="1">
      <c r="B32" s="36"/>
      <c r="C32" s="46"/>
      <c r="D32" s="47" t="s">
        <v>49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50</v>
      </c>
      <c r="U32" s="48"/>
      <c r="V32" s="48"/>
      <c r="W32" s="48"/>
      <c r="X32" s="282" t="s">
        <v>51</v>
      </c>
      <c r="Y32" s="283"/>
      <c r="Z32" s="283"/>
      <c r="AA32" s="283"/>
      <c r="AB32" s="283"/>
      <c r="AC32" s="48"/>
      <c r="AD32" s="48"/>
      <c r="AE32" s="48"/>
      <c r="AF32" s="48"/>
      <c r="AG32" s="48"/>
      <c r="AH32" s="48"/>
      <c r="AI32" s="48"/>
      <c r="AJ32" s="48"/>
      <c r="AK32" s="284">
        <f>SUM(AK23:AK30)</f>
        <v>0</v>
      </c>
      <c r="AL32" s="283"/>
      <c r="AM32" s="283"/>
      <c r="AN32" s="283"/>
      <c r="AO32" s="285"/>
      <c r="AP32" s="46"/>
      <c r="AQ32" s="50"/>
    </row>
    <row r="33" spans="2:43" s="1" customFormat="1" ht="6.9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43" s="1" customFormat="1" ht="6.9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9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6"/>
    </row>
    <row r="39" spans="2:44" s="1" customFormat="1" ht="36.95" customHeight="1">
      <c r="B39" s="36"/>
      <c r="C39" s="56" t="s">
        <v>52</v>
      </c>
      <c r="AR39" s="36"/>
    </row>
    <row r="40" spans="2:44" s="1" customFormat="1" ht="6.95" customHeight="1">
      <c r="B40" s="36"/>
      <c r="AR40" s="36"/>
    </row>
    <row r="41" spans="2:44" s="3" customFormat="1" ht="14.45" customHeight="1">
      <c r="B41" s="57"/>
      <c r="C41" s="58" t="s">
        <v>15</v>
      </c>
      <c r="L41" s="3" t="str">
        <f>K5</f>
        <v>RYCHNOV</v>
      </c>
      <c r="AR41" s="57"/>
    </row>
    <row r="42" spans="2:44" s="4" customFormat="1" ht="36.95" customHeight="1">
      <c r="B42" s="59"/>
      <c r="C42" s="60" t="s">
        <v>17</v>
      </c>
      <c r="L42" s="293" t="str">
        <f>K6</f>
        <v>ONN Rychnov-snížení energetické náročnosti -pavilon DIGIP</v>
      </c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R42" s="59"/>
    </row>
    <row r="43" spans="2:44" s="1" customFormat="1" ht="6.95" customHeight="1">
      <c r="B43" s="36"/>
      <c r="AR43" s="36"/>
    </row>
    <row r="44" spans="2:44" s="1" customFormat="1" ht="15">
      <c r="B44" s="36"/>
      <c r="C44" s="58" t="s">
        <v>23</v>
      </c>
      <c r="L44" s="61" t="str">
        <f>IF(K8="","",K8)</f>
        <v>ONN Rychnov nad Kněžnou</v>
      </c>
      <c r="AI44" s="58" t="s">
        <v>25</v>
      </c>
      <c r="AM44" s="295" t="str">
        <f>IF(AN8="","",AN8)</f>
        <v>28. 10. 2016</v>
      </c>
      <c r="AN44" s="295"/>
      <c r="AR44" s="36"/>
    </row>
    <row r="45" spans="2:44" s="1" customFormat="1" ht="6.95" customHeight="1">
      <c r="B45" s="36"/>
      <c r="AR45" s="36"/>
    </row>
    <row r="46" spans="2:56" s="1" customFormat="1" ht="15">
      <c r="B46" s="36"/>
      <c r="C46" s="58" t="s">
        <v>29</v>
      </c>
      <c r="L46" s="3" t="str">
        <f>IF(E11="","",E11)</f>
        <v xml:space="preserve">Královéhradecký kraj </v>
      </c>
      <c r="AI46" s="58" t="s">
        <v>35</v>
      </c>
      <c r="AM46" s="296" t="str">
        <f>IF(E17="","",E17)</f>
        <v>JIKA CZ</v>
      </c>
      <c r="AN46" s="296"/>
      <c r="AO46" s="296"/>
      <c r="AP46" s="296"/>
      <c r="AR46" s="36"/>
      <c r="AS46" s="297" t="s">
        <v>53</v>
      </c>
      <c r="AT46" s="298"/>
      <c r="AU46" s="63"/>
      <c r="AV46" s="63"/>
      <c r="AW46" s="63"/>
      <c r="AX46" s="63"/>
      <c r="AY46" s="63"/>
      <c r="AZ46" s="63"/>
      <c r="BA46" s="63"/>
      <c r="BB46" s="63"/>
      <c r="BC46" s="63"/>
      <c r="BD46" s="64"/>
    </row>
    <row r="47" spans="2:56" s="1" customFormat="1" ht="15">
      <c r="B47" s="36"/>
      <c r="C47" s="58" t="s">
        <v>33</v>
      </c>
      <c r="L47" s="3" t="str">
        <f>IF(E14="","",E14)</f>
        <v>bude určen ve výběrovém řízení</v>
      </c>
      <c r="AR47" s="36"/>
      <c r="AS47" s="299"/>
      <c r="AT47" s="300"/>
      <c r="AU47" s="37"/>
      <c r="AV47" s="37"/>
      <c r="AW47" s="37"/>
      <c r="AX47" s="37"/>
      <c r="AY47" s="37"/>
      <c r="AZ47" s="37"/>
      <c r="BA47" s="37"/>
      <c r="BB47" s="37"/>
      <c r="BC47" s="37"/>
      <c r="BD47" s="65"/>
    </row>
    <row r="48" spans="2:56" s="1" customFormat="1" ht="10.9" customHeight="1">
      <c r="B48" s="36"/>
      <c r="AR48" s="36"/>
      <c r="AS48" s="299"/>
      <c r="AT48" s="300"/>
      <c r="AU48" s="37"/>
      <c r="AV48" s="37"/>
      <c r="AW48" s="37"/>
      <c r="AX48" s="37"/>
      <c r="AY48" s="37"/>
      <c r="AZ48" s="37"/>
      <c r="BA48" s="37"/>
      <c r="BB48" s="37"/>
      <c r="BC48" s="37"/>
      <c r="BD48" s="65"/>
    </row>
    <row r="49" spans="2:56" s="1" customFormat="1" ht="29.25" customHeight="1">
      <c r="B49" s="36"/>
      <c r="C49" s="278" t="s">
        <v>54</v>
      </c>
      <c r="D49" s="279"/>
      <c r="E49" s="279"/>
      <c r="F49" s="279"/>
      <c r="G49" s="279"/>
      <c r="H49" s="66"/>
      <c r="I49" s="280" t="s">
        <v>55</v>
      </c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81" t="s">
        <v>56</v>
      </c>
      <c r="AH49" s="279"/>
      <c r="AI49" s="279"/>
      <c r="AJ49" s="279"/>
      <c r="AK49" s="279"/>
      <c r="AL49" s="279"/>
      <c r="AM49" s="279"/>
      <c r="AN49" s="280" t="s">
        <v>57</v>
      </c>
      <c r="AO49" s="279"/>
      <c r="AP49" s="279"/>
      <c r="AQ49" s="67" t="s">
        <v>58</v>
      </c>
      <c r="AR49" s="36"/>
      <c r="AS49" s="68" t="s">
        <v>59</v>
      </c>
      <c r="AT49" s="69" t="s">
        <v>60</v>
      </c>
      <c r="AU49" s="69" t="s">
        <v>61</v>
      </c>
      <c r="AV49" s="69" t="s">
        <v>62</v>
      </c>
      <c r="AW49" s="69" t="s">
        <v>63</v>
      </c>
      <c r="AX49" s="69" t="s">
        <v>64</v>
      </c>
      <c r="AY49" s="69" t="s">
        <v>65</v>
      </c>
      <c r="AZ49" s="69" t="s">
        <v>66</v>
      </c>
      <c r="BA49" s="69" t="s">
        <v>67</v>
      </c>
      <c r="BB49" s="69" t="s">
        <v>68</v>
      </c>
      <c r="BC49" s="69" t="s">
        <v>69</v>
      </c>
      <c r="BD49" s="70" t="s">
        <v>70</v>
      </c>
    </row>
    <row r="50" spans="2:56" s="1" customFormat="1" ht="10.9" customHeight="1">
      <c r="B50" s="36"/>
      <c r="AR50" s="36"/>
      <c r="AS50" s="71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90" s="4" customFormat="1" ht="32.45" customHeight="1">
      <c r="B51" s="59"/>
      <c r="C51" s="72" t="s">
        <v>71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289">
        <f>ROUND(SUM(AG52:AG53),2)</f>
        <v>0</v>
      </c>
      <c r="AH51" s="289"/>
      <c r="AI51" s="289"/>
      <c r="AJ51" s="289"/>
      <c r="AK51" s="289"/>
      <c r="AL51" s="289"/>
      <c r="AM51" s="289"/>
      <c r="AN51" s="290">
        <f>SUM(AG51,AT51)</f>
        <v>0</v>
      </c>
      <c r="AO51" s="290"/>
      <c r="AP51" s="290"/>
      <c r="AQ51" s="74" t="s">
        <v>5</v>
      </c>
      <c r="AR51" s="59"/>
      <c r="AS51" s="75">
        <f>ROUND(SUM(AS52:AS53),2)</f>
        <v>0</v>
      </c>
      <c r="AT51" s="76">
        <f>ROUND(SUM(AV51:AW51),2)</f>
        <v>0</v>
      </c>
      <c r="AU51" s="77">
        <f>ROUND(SUM(AU52:AU53),5)</f>
        <v>29600.80095</v>
      </c>
      <c r="AV51" s="76">
        <f>ROUND(AZ51*L26,2)</f>
        <v>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>ROUND(SUM(AZ52:AZ53),2)</f>
        <v>0</v>
      </c>
      <c r="BA51" s="76">
        <f>ROUND(SUM(BA52:BA53),2)</f>
        <v>0</v>
      </c>
      <c r="BB51" s="76">
        <f>ROUND(SUM(BB52:BB53),2)</f>
        <v>0</v>
      </c>
      <c r="BC51" s="76">
        <f>ROUND(SUM(BC52:BC53),2)</f>
        <v>0</v>
      </c>
      <c r="BD51" s="78">
        <f>ROUND(SUM(BD52:BD53),2)</f>
        <v>0</v>
      </c>
      <c r="BS51" s="60" t="s">
        <v>72</v>
      </c>
      <c r="BT51" s="60" t="s">
        <v>73</v>
      </c>
      <c r="BU51" s="79" t="s">
        <v>74</v>
      </c>
      <c r="BV51" s="60" t="s">
        <v>75</v>
      </c>
      <c r="BW51" s="60" t="s">
        <v>7</v>
      </c>
      <c r="BX51" s="60" t="s">
        <v>76</v>
      </c>
      <c r="CL51" s="60" t="s">
        <v>5</v>
      </c>
    </row>
    <row r="52" spans="1:91" s="5" customFormat="1" ht="31.5" customHeight="1">
      <c r="A52" s="80" t="s">
        <v>77</v>
      </c>
      <c r="B52" s="81"/>
      <c r="C52" s="82"/>
      <c r="D52" s="286" t="s">
        <v>78</v>
      </c>
      <c r="E52" s="286"/>
      <c r="F52" s="286"/>
      <c r="G52" s="286"/>
      <c r="H52" s="286"/>
      <c r="I52" s="83"/>
      <c r="J52" s="286" t="s">
        <v>79</v>
      </c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7">
        <f>'RYCHNOV 1 - SO-01-Vlastní...'!J27</f>
        <v>0</v>
      </c>
      <c r="AH52" s="288"/>
      <c r="AI52" s="288"/>
      <c r="AJ52" s="288"/>
      <c r="AK52" s="288"/>
      <c r="AL52" s="288"/>
      <c r="AM52" s="288"/>
      <c r="AN52" s="287">
        <f>SUM(AG52,AT52)</f>
        <v>0</v>
      </c>
      <c r="AO52" s="288"/>
      <c r="AP52" s="288"/>
      <c r="AQ52" s="84" t="s">
        <v>80</v>
      </c>
      <c r="AR52" s="81"/>
      <c r="AS52" s="85">
        <v>0</v>
      </c>
      <c r="AT52" s="86">
        <f>ROUND(SUM(AV52:AW52),2)</f>
        <v>0</v>
      </c>
      <c r="AU52" s="87">
        <f>'RYCHNOV 1 - SO-01-Vlastní...'!P95</f>
        <v>29600.800951000005</v>
      </c>
      <c r="AV52" s="86">
        <f>'RYCHNOV 1 - SO-01-Vlastní...'!J30</f>
        <v>0</v>
      </c>
      <c r="AW52" s="86">
        <f>'RYCHNOV 1 - SO-01-Vlastní...'!J31</f>
        <v>0</v>
      </c>
      <c r="AX52" s="86">
        <f>'RYCHNOV 1 - SO-01-Vlastní...'!J32</f>
        <v>0</v>
      </c>
      <c r="AY52" s="86">
        <f>'RYCHNOV 1 - SO-01-Vlastní...'!J33</f>
        <v>0</v>
      </c>
      <c r="AZ52" s="86">
        <f>'RYCHNOV 1 - SO-01-Vlastní...'!F30</f>
        <v>0</v>
      </c>
      <c r="BA52" s="86">
        <f>'RYCHNOV 1 - SO-01-Vlastní...'!F31</f>
        <v>0</v>
      </c>
      <c r="BB52" s="86">
        <f>'RYCHNOV 1 - SO-01-Vlastní...'!F32</f>
        <v>0</v>
      </c>
      <c r="BC52" s="86">
        <f>'RYCHNOV 1 - SO-01-Vlastní...'!F33</f>
        <v>0</v>
      </c>
      <c r="BD52" s="88">
        <f>'RYCHNOV 1 - SO-01-Vlastní...'!F34</f>
        <v>0</v>
      </c>
      <c r="BT52" s="89" t="s">
        <v>22</v>
      </c>
      <c r="BV52" s="89" t="s">
        <v>75</v>
      </c>
      <c r="BW52" s="89" t="s">
        <v>81</v>
      </c>
      <c r="BX52" s="89" t="s">
        <v>7</v>
      </c>
      <c r="CL52" s="89" t="s">
        <v>5</v>
      </c>
      <c r="CM52" s="89" t="s">
        <v>82</v>
      </c>
    </row>
    <row r="53" spans="1:91" s="5" customFormat="1" ht="31.5" customHeight="1">
      <c r="A53" s="80" t="s">
        <v>77</v>
      </c>
      <c r="B53" s="81"/>
      <c r="C53" s="82"/>
      <c r="D53" s="286" t="s">
        <v>83</v>
      </c>
      <c r="E53" s="286"/>
      <c r="F53" s="286"/>
      <c r="G53" s="286"/>
      <c r="H53" s="286"/>
      <c r="I53" s="83"/>
      <c r="J53" s="286" t="s">
        <v>84</v>
      </c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7">
        <f>'RYCHNOV 2 - SO-02-Vedlejš...'!J27</f>
        <v>0</v>
      </c>
      <c r="AH53" s="288"/>
      <c r="AI53" s="288"/>
      <c r="AJ53" s="288"/>
      <c r="AK53" s="288"/>
      <c r="AL53" s="288"/>
      <c r="AM53" s="288"/>
      <c r="AN53" s="287">
        <f>SUM(AG53,AT53)</f>
        <v>0</v>
      </c>
      <c r="AO53" s="288"/>
      <c r="AP53" s="288"/>
      <c r="AQ53" s="84" t="s">
        <v>80</v>
      </c>
      <c r="AR53" s="81"/>
      <c r="AS53" s="90">
        <v>0</v>
      </c>
      <c r="AT53" s="91">
        <f>ROUND(SUM(AV53:AW53),2)</f>
        <v>0</v>
      </c>
      <c r="AU53" s="92">
        <f>'RYCHNOV 2 - SO-02-Vedlejš...'!P80</f>
        <v>0</v>
      </c>
      <c r="AV53" s="91">
        <f>'RYCHNOV 2 - SO-02-Vedlejš...'!J30</f>
        <v>0</v>
      </c>
      <c r="AW53" s="91">
        <f>'RYCHNOV 2 - SO-02-Vedlejš...'!J31</f>
        <v>0</v>
      </c>
      <c r="AX53" s="91">
        <f>'RYCHNOV 2 - SO-02-Vedlejš...'!J32</f>
        <v>0</v>
      </c>
      <c r="AY53" s="91">
        <f>'RYCHNOV 2 - SO-02-Vedlejš...'!J33</f>
        <v>0</v>
      </c>
      <c r="AZ53" s="91">
        <f>'RYCHNOV 2 - SO-02-Vedlejš...'!F30</f>
        <v>0</v>
      </c>
      <c r="BA53" s="91">
        <f>'RYCHNOV 2 - SO-02-Vedlejš...'!F31</f>
        <v>0</v>
      </c>
      <c r="BB53" s="91">
        <f>'RYCHNOV 2 - SO-02-Vedlejš...'!F32</f>
        <v>0</v>
      </c>
      <c r="BC53" s="91">
        <f>'RYCHNOV 2 - SO-02-Vedlejš...'!F33</f>
        <v>0</v>
      </c>
      <c r="BD53" s="93">
        <f>'RYCHNOV 2 - SO-02-Vedlejš...'!F34</f>
        <v>0</v>
      </c>
      <c r="BT53" s="89" t="s">
        <v>22</v>
      </c>
      <c r="BV53" s="89" t="s">
        <v>75</v>
      </c>
      <c r="BW53" s="89" t="s">
        <v>85</v>
      </c>
      <c r="BX53" s="89" t="s">
        <v>7</v>
      </c>
      <c r="CL53" s="89" t="s">
        <v>5</v>
      </c>
      <c r="CM53" s="89" t="s">
        <v>82</v>
      </c>
    </row>
    <row r="54" spans="2:44" s="1" customFormat="1" ht="30" customHeight="1">
      <c r="B54" s="36"/>
      <c r="AR54" s="36"/>
    </row>
    <row r="55" spans="2:44" s="1" customFormat="1" ht="6.95" customHeight="1">
      <c r="B55" s="51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36"/>
    </row>
  </sheetData>
  <mergeCells count="43"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L28:O28"/>
    <mergeCell ref="W28:AE28"/>
    <mergeCell ref="AK28:AO28"/>
    <mergeCell ref="L29:O29"/>
    <mergeCell ref="W29:AE29"/>
    <mergeCell ref="AK29:AO29"/>
    <mergeCell ref="L26:O26"/>
    <mergeCell ref="D52:H52"/>
    <mergeCell ref="J52:AF5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6:AE26"/>
    <mergeCell ref="AK26:AO26"/>
    <mergeCell ref="L27:O27"/>
    <mergeCell ref="W27:AE27"/>
    <mergeCell ref="AK27:AO27"/>
    <mergeCell ref="K5:AO5"/>
    <mergeCell ref="K6:AO6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2" location="'RYCHNOV 1 - SO-01-Vlastní...'!C2" display="/"/>
    <hyperlink ref="A53" location="'RYCHNOV 2 - SO-02-Vedlejš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54"/>
  <sheetViews>
    <sheetView showGridLines="0" tabSelected="1" workbookViewId="0" topLeftCell="A1">
      <pane ySplit="1" topLeftCell="A275" activePane="bottomLeft" state="frozen"/>
      <selection pane="bottomLeft" activeCell="F286" sqref="F28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4"/>
      <c r="B1" s="15"/>
      <c r="C1" s="15"/>
      <c r="D1" s="16" t="s">
        <v>1</v>
      </c>
      <c r="E1" s="15"/>
      <c r="F1" s="95" t="s">
        <v>86</v>
      </c>
      <c r="G1" s="305" t="s">
        <v>87</v>
      </c>
      <c r="H1" s="305"/>
      <c r="I1" s="15"/>
      <c r="J1" s="95" t="s">
        <v>88</v>
      </c>
      <c r="K1" s="16" t="s">
        <v>89</v>
      </c>
      <c r="L1" s="95" t="s">
        <v>90</v>
      </c>
      <c r="M1" s="95"/>
      <c r="N1" s="95"/>
      <c r="O1" s="95"/>
      <c r="P1" s="95"/>
      <c r="Q1" s="95"/>
      <c r="R1" s="95"/>
      <c r="S1" s="95"/>
      <c r="T1" s="95"/>
      <c r="U1" s="96"/>
      <c r="V1" s="9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291" t="s">
        <v>8</v>
      </c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22" t="s">
        <v>81</v>
      </c>
    </row>
    <row r="3" spans="2:46" ht="6.95" customHeight="1">
      <c r="B3" s="23"/>
      <c r="C3" s="24"/>
      <c r="D3" s="24"/>
      <c r="E3" s="24"/>
      <c r="F3" s="24"/>
      <c r="G3" s="24"/>
      <c r="H3" s="24"/>
      <c r="I3" s="24"/>
      <c r="J3" s="24"/>
      <c r="K3" s="25"/>
      <c r="AT3" s="22" t="s">
        <v>82</v>
      </c>
    </row>
    <row r="4" spans="2:46" ht="36.95" customHeight="1">
      <c r="B4" s="26"/>
      <c r="C4" s="27"/>
      <c r="D4" s="28" t="s">
        <v>91</v>
      </c>
      <c r="E4" s="27"/>
      <c r="F4" s="27"/>
      <c r="G4" s="27"/>
      <c r="H4" s="27"/>
      <c r="I4" s="27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27"/>
      <c r="J5" s="27"/>
      <c r="K5" s="29"/>
    </row>
    <row r="6" spans="2:11" ht="15">
      <c r="B6" s="26"/>
      <c r="C6" s="27"/>
      <c r="D6" s="34" t="s">
        <v>17</v>
      </c>
      <c r="E6" s="27"/>
      <c r="F6" s="27"/>
      <c r="G6" s="27"/>
      <c r="H6" s="27"/>
      <c r="I6" s="27"/>
      <c r="J6" s="27"/>
      <c r="K6" s="29"/>
    </row>
    <row r="7" spans="2:11" ht="16.5" customHeight="1">
      <c r="B7" s="26"/>
      <c r="C7" s="27"/>
      <c r="D7" s="27"/>
      <c r="E7" s="306" t="str">
        <f>'Rekapitulace stavby'!K6</f>
        <v>ONN Rychnov-snížení energetické náročnosti -pavilon DIGIP</v>
      </c>
      <c r="F7" s="307"/>
      <c r="G7" s="307"/>
      <c r="H7" s="307"/>
      <c r="I7" s="27"/>
      <c r="J7" s="27"/>
      <c r="K7" s="29"/>
    </row>
    <row r="8" spans="2:11" s="1" customFormat="1" ht="15">
      <c r="B8" s="36"/>
      <c r="C8" s="37"/>
      <c r="D8" s="34" t="s">
        <v>92</v>
      </c>
      <c r="E8" s="37"/>
      <c r="F8" s="37"/>
      <c r="G8" s="37"/>
      <c r="H8" s="37"/>
      <c r="I8" s="37"/>
      <c r="J8" s="37"/>
      <c r="K8" s="40"/>
    </row>
    <row r="9" spans="2:11" s="1" customFormat="1" ht="36.95" customHeight="1">
      <c r="B9" s="36"/>
      <c r="C9" s="37"/>
      <c r="D9" s="37"/>
      <c r="E9" s="308" t="s">
        <v>93</v>
      </c>
      <c r="F9" s="309"/>
      <c r="G9" s="309"/>
      <c r="H9" s="309"/>
      <c r="I9" s="37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37"/>
      <c r="J10" s="37"/>
      <c r="K10" s="40"/>
    </row>
    <row r="11" spans="2:11" s="1" customFormat="1" ht="14.45" customHeight="1">
      <c r="B11" s="36"/>
      <c r="C11" s="37"/>
      <c r="D11" s="34" t="s">
        <v>20</v>
      </c>
      <c r="E11" s="37"/>
      <c r="F11" s="32" t="s">
        <v>5</v>
      </c>
      <c r="G11" s="37"/>
      <c r="H11" s="37"/>
      <c r="I11" s="34" t="s">
        <v>21</v>
      </c>
      <c r="J11" s="32" t="s">
        <v>5</v>
      </c>
      <c r="K11" s="40"/>
    </row>
    <row r="12" spans="2:11" s="1" customFormat="1" ht="14.45" customHeight="1">
      <c r="B12" s="36"/>
      <c r="C12" s="37"/>
      <c r="D12" s="34" t="s">
        <v>23</v>
      </c>
      <c r="E12" s="37"/>
      <c r="F12" s="32" t="s">
        <v>24</v>
      </c>
      <c r="G12" s="37"/>
      <c r="H12" s="37"/>
      <c r="I12" s="34" t="s">
        <v>25</v>
      </c>
      <c r="J12" s="97" t="str">
        <f>'Rekapitulace stavby'!AN8</f>
        <v>28. 10. 2016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37"/>
      <c r="J13" s="37"/>
      <c r="K13" s="40"/>
    </row>
    <row r="14" spans="2:11" s="1" customFormat="1" ht="14.45" customHeight="1">
      <c r="B14" s="36"/>
      <c r="C14" s="37"/>
      <c r="D14" s="34" t="s">
        <v>29</v>
      </c>
      <c r="E14" s="37"/>
      <c r="F14" s="37"/>
      <c r="G14" s="37"/>
      <c r="H14" s="37"/>
      <c r="I14" s="34" t="s">
        <v>30</v>
      </c>
      <c r="J14" s="32" t="s">
        <v>5</v>
      </c>
      <c r="K14" s="40"/>
    </row>
    <row r="15" spans="2:11" s="1" customFormat="1" ht="18" customHeight="1">
      <c r="B15" s="36"/>
      <c r="C15" s="37"/>
      <c r="D15" s="37"/>
      <c r="E15" s="32" t="s">
        <v>31</v>
      </c>
      <c r="F15" s="37"/>
      <c r="G15" s="37"/>
      <c r="H15" s="37"/>
      <c r="I15" s="34" t="s">
        <v>32</v>
      </c>
      <c r="J15" s="32" t="s">
        <v>5</v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40"/>
    </row>
    <row r="17" spans="2:11" s="1" customFormat="1" ht="14.45" customHeight="1">
      <c r="B17" s="36"/>
      <c r="C17" s="37"/>
      <c r="D17" s="34" t="s">
        <v>33</v>
      </c>
      <c r="E17" s="37"/>
      <c r="F17" s="37"/>
      <c r="G17" s="37"/>
      <c r="H17" s="37"/>
      <c r="I17" s="34" t="s">
        <v>30</v>
      </c>
      <c r="J17" s="32" t="s">
        <v>5</v>
      </c>
      <c r="K17" s="40"/>
    </row>
    <row r="18" spans="2:11" s="1" customFormat="1" ht="18" customHeight="1">
      <c r="B18" s="36"/>
      <c r="C18" s="37"/>
      <c r="D18" s="37"/>
      <c r="E18" s="32" t="s">
        <v>34</v>
      </c>
      <c r="F18" s="37"/>
      <c r="G18" s="37"/>
      <c r="H18" s="37"/>
      <c r="I18" s="34" t="s">
        <v>32</v>
      </c>
      <c r="J18" s="32" t="s">
        <v>5</v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40"/>
    </row>
    <row r="20" spans="2:11" s="1" customFormat="1" ht="14.45" customHeight="1">
      <c r="B20" s="36"/>
      <c r="C20" s="37"/>
      <c r="D20" s="34" t="s">
        <v>35</v>
      </c>
      <c r="E20" s="37"/>
      <c r="F20" s="37"/>
      <c r="G20" s="37"/>
      <c r="H20" s="37"/>
      <c r="I20" s="34" t="s">
        <v>30</v>
      </c>
      <c r="J20" s="32" t="s">
        <v>5</v>
      </c>
      <c r="K20" s="40"/>
    </row>
    <row r="21" spans="2:11" s="1" customFormat="1" ht="18" customHeight="1">
      <c r="B21" s="36"/>
      <c r="C21" s="37"/>
      <c r="D21" s="37"/>
      <c r="E21" s="32" t="s">
        <v>36</v>
      </c>
      <c r="F21" s="37"/>
      <c r="G21" s="37"/>
      <c r="H21" s="37"/>
      <c r="I21" s="34" t="s">
        <v>32</v>
      </c>
      <c r="J21" s="32" t="s">
        <v>5</v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40"/>
    </row>
    <row r="23" spans="2:11" s="1" customFormat="1" ht="14.45" customHeight="1">
      <c r="B23" s="36"/>
      <c r="C23" s="37"/>
      <c r="D23" s="34" t="s">
        <v>38</v>
      </c>
      <c r="E23" s="37"/>
      <c r="F23" s="37"/>
      <c r="G23" s="37"/>
      <c r="H23" s="37"/>
      <c r="I23" s="37"/>
      <c r="J23" s="37"/>
      <c r="K23" s="40"/>
    </row>
    <row r="24" spans="2:11" s="6" customFormat="1" ht="16.5" customHeight="1">
      <c r="B24" s="98"/>
      <c r="C24" s="99"/>
      <c r="D24" s="99"/>
      <c r="E24" s="271" t="s">
        <v>5</v>
      </c>
      <c r="F24" s="271"/>
      <c r="G24" s="271"/>
      <c r="H24" s="271"/>
      <c r="I24" s="99"/>
      <c r="J24" s="99"/>
      <c r="K24" s="100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40"/>
    </row>
    <row r="26" spans="2:11" s="1" customFormat="1" ht="6.95" customHeight="1">
      <c r="B26" s="36"/>
      <c r="C26" s="37"/>
      <c r="D26" s="63"/>
      <c r="E26" s="63"/>
      <c r="F26" s="63"/>
      <c r="G26" s="63"/>
      <c r="H26" s="63"/>
      <c r="I26" s="63"/>
      <c r="J26" s="63"/>
      <c r="K26" s="101"/>
    </row>
    <row r="27" spans="2:11" s="1" customFormat="1" ht="25.35" customHeight="1">
      <c r="B27" s="36"/>
      <c r="C27" s="37"/>
      <c r="D27" s="102" t="s">
        <v>39</v>
      </c>
      <c r="E27" s="37"/>
      <c r="F27" s="37"/>
      <c r="G27" s="37"/>
      <c r="H27" s="37"/>
      <c r="I27" s="37"/>
      <c r="J27" s="103">
        <f>ROUND(J95,2)</f>
        <v>0</v>
      </c>
      <c r="K27" s="40"/>
    </row>
    <row r="28" spans="2:11" s="1" customFormat="1" ht="6.95" customHeight="1">
      <c r="B28" s="36"/>
      <c r="C28" s="37"/>
      <c r="D28" s="63"/>
      <c r="E28" s="63"/>
      <c r="F28" s="63"/>
      <c r="G28" s="63"/>
      <c r="H28" s="63"/>
      <c r="I28" s="63"/>
      <c r="J28" s="63"/>
      <c r="K28" s="101"/>
    </row>
    <row r="29" spans="2:11" s="1" customFormat="1" ht="14.45" customHeight="1">
      <c r="B29" s="36"/>
      <c r="C29" s="37"/>
      <c r="D29" s="37"/>
      <c r="E29" s="37"/>
      <c r="F29" s="41" t="s">
        <v>41</v>
      </c>
      <c r="G29" s="37"/>
      <c r="H29" s="37"/>
      <c r="I29" s="41" t="s">
        <v>40</v>
      </c>
      <c r="J29" s="41" t="s">
        <v>42</v>
      </c>
      <c r="K29" s="40"/>
    </row>
    <row r="30" spans="2:11" s="1" customFormat="1" ht="14.45" customHeight="1">
      <c r="B30" s="36"/>
      <c r="C30" s="37"/>
      <c r="D30" s="44" t="s">
        <v>43</v>
      </c>
      <c r="E30" s="44" t="s">
        <v>44</v>
      </c>
      <c r="F30" s="104">
        <f>ROUND(SUM(BE95:BE353),2)</f>
        <v>0</v>
      </c>
      <c r="G30" s="37"/>
      <c r="H30" s="37"/>
      <c r="I30" s="105">
        <v>0.21</v>
      </c>
      <c r="J30" s="104">
        <f>ROUND(ROUND((SUM(BE95:BE353)),2)*I30,2)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45</v>
      </c>
      <c r="F31" s="104">
        <f>ROUND(SUM(BF95:BF353),2)</f>
        <v>0</v>
      </c>
      <c r="G31" s="37"/>
      <c r="H31" s="37"/>
      <c r="I31" s="105">
        <v>0.15</v>
      </c>
      <c r="J31" s="104">
        <f>ROUND(ROUND((SUM(BF95:BF353)),2)*I31,2)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46</v>
      </c>
      <c r="F32" s="104">
        <f>ROUND(SUM(BG95:BG353),2)</f>
        <v>0</v>
      </c>
      <c r="G32" s="37"/>
      <c r="H32" s="37"/>
      <c r="I32" s="105">
        <v>0.21</v>
      </c>
      <c r="J32" s="104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47</v>
      </c>
      <c r="F33" s="104">
        <f>ROUND(SUM(BH95:BH353),2)</f>
        <v>0</v>
      </c>
      <c r="G33" s="37"/>
      <c r="H33" s="37"/>
      <c r="I33" s="105">
        <v>0.15</v>
      </c>
      <c r="J33" s="104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48</v>
      </c>
      <c r="F34" s="104">
        <f>ROUND(SUM(BI95:BI353),2)</f>
        <v>0</v>
      </c>
      <c r="G34" s="37"/>
      <c r="H34" s="37"/>
      <c r="I34" s="105">
        <v>0</v>
      </c>
      <c r="J34" s="104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37"/>
      <c r="J35" s="37"/>
      <c r="K35" s="40"/>
    </row>
    <row r="36" spans="2:11" s="1" customFormat="1" ht="25.35" customHeight="1">
      <c r="B36" s="36"/>
      <c r="C36" s="106"/>
      <c r="D36" s="107" t="s">
        <v>49</v>
      </c>
      <c r="E36" s="66"/>
      <c r="F36" s="66"/>
      <c r="G36" s="108" t="s">
        <v>50</v>
      </c>
      <c r="H36" s="109" t="s">
        <v>51</v>
      </c>
      <c r="I36" s="66"/>
      <c r="J36" s="110">
        <f>SUM(J27:J34)</f>
        <v>0</v>
      </c>
      <c r="K36" s="111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52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55"/>
      <c r="J41" s="55"/>
      <c r="K41" s="112"/>
    </row>
    <row r="42" spans="2:11" s="1" customFormat="1" ht="36.95" customHeight="1">
      <c r="B42" s="36"/>
      <c r="C42" s="28" t="s">
        <v>94</v>
      </c>
      <c r="D42" s="37"/>
      <c r="E42" s="37"/>
      <c r="F42" s="37"/>
      <c r="G42" s="37"/>
      <c r="H42" s="37"/>
      <c r="I42" s="37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37"/>
      <c r="J43" s="37"/>
      <c r="K43" s="40"/>
    </row>
    <row r="44" spans="2:11" s="1" customFormat="1" ht="14.45" customHeight="1">
      <c r="B44" s="36"/>
      <c r="C44" s="34" t="s">
        <v>17</v>
      </c>
      <c r="D44" s="37"/>
      <c r="E44" s="37"/>
      <c r="F44" s="37"/>
      <c r="G44" s="37"/>
      <c r="H44" s="37"/>
      <c r="I44" s="37"/>
      <c r="J44" s="37"/>
      <c r="K44" s="40"/>
    </row>
    <row r="45" spans="2:11" s="1" customFormat="1" ht="16.5" customHeight="1">
      <c r="B45" s="36"/>
      <c r="C45" s="37"/>
      <c r="D45" s="37"/>
      <c r="E45" s="306" t="str">
        <f>E7</f>
        <v>ONN Rychnov-snížení energetické náročnosti -pavilon DIGIP</v>
      </c>
      <c r="F45" s="307"/>
      <c r="G45" s="307"/>
      <c r="H45" s="307"/>
      <c r="I45" s="37"/>
      <c r="J45" s="37"/>
      <c r="K45" s="40"/>
    </row>
    <row r="46" spans="2:11" s="1" customFormat="1" ht="14.45" customHeight="1">
      <c r="B46" s="36"/>
      <c r="C46" s="34" t="s">
        <v>92</v>
      </c>
      <c r="D46" s="37"/>
      <c r="E46" s="37"/>
      <c r="F46" s="37"/>
      <c r="G46" s="37"/>
      <c r="H46" s="37"/>
      <c r="I46" s="37"/>
      <c r="J46" s="37"/>
      <c r="K46" s="40"/>
    </row>
    <row r="47" spans="2:11" s="1" customFormat="1" ht="17.25" customHeight="1">
      <c r="B47" s="36"/>
      <c r="C47" s="37"/>
      <c r="D47" s="37"/>
      <c r="E47" s="308" t="str">
        <f>E9</f>
        <v>RYCHNOV 1 - SO-01-Vlastní objekt</v>
      </c>
      <c r="F47" s="309"/>
      <c r="G47" s="309"/>
      <c r="H47" s="309"/>
      <c r="I47" s="37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37"/>
      <c r="J48" s="37"/>
      <c r="K48" s="40"/>
    </row>
    <row r="49" spans="2:11" s="1" customFormat="1" ht="18" customHeight="1">
      <c r="B49" s="36"/>
      <c r="C49" s="34" t="s">
        <v>23</v>
      </c>
      <c r="D49" s="37"/>
      <c r="E49" s="37"/>
      <c r="F49" s="32" t="str">
        <f>F12</f>
        <v>ONN Rychnov nad Kněžnou</v>
      </c>
      <c r="G49" s="37"/>
      <c r="H49" s="37"/>
      <c r="I49" s="34" t="s">
        <v>25</v>
      </c>
      <c r="J49" s="97" t="str">
        <f>IF(J12="","",J12)</f>
        <v>28. 10. 2016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37"/>
      <c r="J50" s="37"/>
      <c r="K50" s="40"/>
    </row>
    <row r="51" spans="2:11" s="1" customFormat="1" ht="15">
      <c r="B51" s="36"/>
      <c r="C51" s="34" t="s">
        <v>29</v>
      </c>
      <c r="D51" s="37"/>
      <c r="E51" s="37"/>
      <c r="F51" s="32" t="str">
        <f>E15</f>
        <v xml:space="preserve">Královéhradecký kraj </v>
      </c>
      <c r="G51" s="37"/>
      <c r="H51" s="37"/>
      <c r="I51" s="34" t="s">
        <v>35</v>
      </c>
      <c r="J51" s="271" t="str">
        <f>E21</f>
        <v>JIKA CZ</v>
      </c>
      <c r="K51" s="40"/>
    </row>
    <row r="52" spans="2:11" s="1" customFormat="1" ht="14.45" customHeight="1">
      <c r="B52" s="36"/>
      <c r="C52" s="34" t="s">
        <v>33</v>
      </c>
      <c r="D52" s="37"/>
      <c r="E52" s="37"/>
      <c r="F52" s="32" t="str">
        <f>IF(E18="","",E18)</f>
        <v>bude určen ve výběrovém řízení</v>
      </c>
      <c r="G52" s="37"/>
      <c r="H52" s="37"/>
      <c r="I52" s="37"/>
      <c r="J52" s="301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37"/>
      <c r="J53" s="37"/>
      <c r="K53" s="40"/>
    </row>
    <row r="54" spans="2:11" s="1" customFormat="1" ht="29.25" customHeight="1">
      <c r="B54" s="36"/>
      <c r="C54" s="113" t="s">
        <v>95</v>
      </c>
      <c r="D54" s="106"/>
      <c r="E54" s="106"/>
      <c r="F54" s="106"/>
      <c r="G54" s="106"/>
      <c r="H54" s="106"/>
      <c r="I54" s="106"/>
      <c r="J54" s="114" t="s">
        <v>96</v>
      </c>
      <c r="K54" s="115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37"/>
      <c r="J55" s="37"/>
      <c r="K55" s="40"/>
    </row>
    <row r="56" spans="2:47" s="1" customFormat="1" ht="29.25" customHeight="1">
      <c r="B56" s="36"/>
      <c r="C56" s="116" t="s">
        <v>97</v>
      </c>
      <c r="D56" s="37"/>
      <c r="E56" s="37"/>
      <c r="F56" s="37"/>
      <c r="G56" s="37"/>
      <c r="H56" s="37"/>
      <c r="I56" s="37"/>
      <c r="J56" s="103">
        <f>J95</f>
        <v>0</v>
      </c>
      <c r="K56" s="40"/>
      <c r="AU56" s="22" t="s">
        <v>98</v>
      </c>
    </row>
    <row r="57" spans="2:11" s="7" customFormat="1" ht="24.95" customHeight="1">
      <c r="B57" s="117"/>
      <c r="C57" s="118"/>
      <c r="D57" s="119" t="s">
        <v>99</v>
      </c>
      <c r="E57" s="120"/>
      <c r="F57" s="120"/>
      <c r="G57" s="120"/>
      <c r="H57" s="120"/>
      <c r="I57" s="120"/>
      <c r="J57" s="121">
        <f>J96</f>
        <v>0</v>
      </c>
      <c r="K57" s="122"/>
    </row>
    <row r="58" spans="2:11" s="8" customFormat="1" ht="19.9" customHeight="1">
      <c r="B58" s="123"/>
      <c r="C58" s="124"/>
      <c r="D58" s="125" t="s">
        <v>100</v>
      </c>
      <c r="E58" s="126"/>
      <c r="F58" s="126"/>
      <c r="G58" s="126"/>
      <c r="H58" s="126"/>
      <c r="I58" s="126"/>
      <c r="J58" s="127">
        <f>J97</f>
        <v>0</v>
      </c>
      <c r="K58" s="128"/>
    </row>
    <row r="59" spans="2:11" s="8" customFormat="1" ht="19.9" customHeight="1">
      <c r="B59" s="123"/>
      <c r="C59" s="124"/>
      <c r="D59" s="125" t="s">
        <v>101</v>
      </c>
      <c r="E59" s="126"/>
      <c r="F59" s="126"/>
      <c r="G59" s="126"/>
      <c r="H59" s="126"/>
      <c r="I59" s="126"/>
      <c r="J59" s="127">
        <f>J101</f>
        <v>0</v>
      </c>
      <c r="K59" s="128"/>
    </row>
    <row r="60" spans="2:11" s="8" customFormat="1" ht="19.9" customHeight="1">
      <c r="B60" s="123"/>
      <c r="C60" s="124"/>
      <c r="D60" s="125" t="s">
        <v>102</v>
      </c>
      <c r="E60" s="126"/>
      <c r="F60" s="126"/>
      <c r="G60" s="126"/>
      <c r="H60" s="126"/>
      <c r="I60" s="126"/>
      <c r="J60" s="127">
        <f>J160</f>
        <v>0</v>
      </c>
      <c r="K60" s="128"/>
    </row>
    <row r="61" spans="2:11" s="8" customFormat="1" ht="19.9" customHeight="1">
      <c r="B61" s="123"/>
      <c r="C61" s="124"/>
      <c r="D61" s="125" t="s">
        <v>103</v>
      </c>
      <c r="E61" s="126"/>
      <c r="F61" s="126"/>
      <c r="G61" s="126"/>
      <c r="H61" s="126"/>
      <c r="I61" s="126"/>
      <c r="J61" s="127">
        <f>J201</f>
        <v>0</v>
      </c>
      <c r="K61" s="128"/>
    </row>
    <row r="62" spans="2:11" s="8" customFormat="1" ht="19.9" customHeight="1">
      <c r="B62" s="123"/>
      <c r="C62" s="124"/>
      <c r="D62" s="125" t="s">
        <v>104</v>
      </c>
      <c r="E62" s="126"/>
      <c r="F62" s="126"/>
      <c r="G62" s="126"/>
      <c r="H62" s="126"/>
      <c r="I62" s="126"/>
      <c r="J62" s="127">
        <f>J207</f>
        <v>0</v>
      </c>
      <c r="K62" s="128"/>
    </row>
    <row r="63" spans="2:11" s="7" customFormat="1" ht="24.95" customHeight="1">
      <c r="B63" s="117"/>
      <c r="C63" s="118"/>
      <c r="D63" s="119" t="s">
        <v>105</v>
      </c>
      <c r="E63" s="120"/>
      <c r="F63" s="120"/>
      <c r="G63" s="120"/>
      <c r="H63" s="120"/>
      <c r="I63" s="120"/>
      <c r="J63" s="121">
        <f>J209</f>
        <v>0</v>
      </c>
      <c r="K63" s="122"/>
    </row>
    <row r="64" spans="2:11" s="8" customFormat="1" ht="19.9" customHeight="1">
      <c r="B64" s="123"/>
      <c r="C64" s="124"/>
      <c r="D64" s="125" t="s">
        <v>106</v>
      </c>
      <c r="E64" s="126"/>
      <c r="F64" s="126"/>
      <c r="G64" s="126"/>
      <c r="H64" s="126"/>
      <c r="I64" s="126"/>
      <c r="J64" s="127">
        <f>J210</f>
        <v>0</v>
      </c>
      <c r="K64" s="128"/>
    </row>
    <row r="65" spans="2:11" s="8" customFormat="1" ht="19.9" customHeight="1">
      <c r="B65" s="123"/>
      <c r="C65" s="124"/>
      <c r="D65" s="125" t="s">
        <v>107</v>
      </c>
      <c r="E65" s="126"/>
      <c r="F65" s="126"/>
      <c r="G65" s="126"/>
      <c r="H65" s="126"/>
      <c r="I65" s="126"/>
      <c r="J65" s="127">
        <f>J228</f>
        <v>0</v>
      </c>
      <c r="K65" s="128"/>
    </row>
    <row r="66" spans="2:11" s="8" customFormat="1" ht="19.9" customHeight="1">
      <c r="B66" s="123"/>
      <c r="C66" s="124"/>
      <c r="D66" s="125" t="s">
        <v>108</v>
      </c>
      <c r="E66" s="126"/>
      <c r="F66" s="126"/>
      <c r="G66" s="126"/>
      <c r="H66" s="126"/>
      <c r="I66" s="126"/>
      <c r="J66" s="127">
        <f>J246</f>
        <v>0</v>
      </c>
      <c r="K66" s="128"/>
    </row>
    <row r="67" spans="2:11" s="8" customFormat="1" ht="19.9" customHeight="1">
      <c r="B67" s="123"/>
      <c r="C67" s="124"/>
      <c r="D67" s="125" t="s">
        <v>109</v>
      </c>
      <c r="E67" s="126"/>
      <c r="F67" s="126"/>
      <c r="G67" s="126"/>
      <c r="H67" s="126"/>
      <c r="I67" s="126"/>
      <c r="J67" s="127">
        <f>J249</f>
        <v>0</v>
      </c>
      <c r="K67" s="128"/>
    </row>
    <row r="68" spans="2:11" s="8" customFormat="1" ht="19.9" customHeight="1">
      <c r="B68" s="123"/>
      <c r="C68" s="124"/>
      <c r="D68" s="125" t="s">
        <v>110</v>
      </c>
      <c r="E68" s="126"/>
      <c r="F68" s="126"/>
      <c r="G68" s="126"/>
      <c r="H68" s="126"/>
      <c r="I68" s="126"/>
      <c r="J68" s="127">
        <f>J251</f>
        <v>0</v>
      </c>
      <c r="K68" s="128"/>
    </row>
    <row r="69" spans="2:11" s="8" customFormat="1" ht="19.9" customHeight="1">
      <c r="B69" s="123"/>
      <c r="C69" s="124"/>
      <c r="D69" s="125" t="s">
        <v>111</v>
      </c>
      <c r="E69" s="126"/>
      <c r="F69" s="126"/>
      <c r="G69" s="126"/>
      <c r="H69" s="126"/>
      <c r="I69" s="126"/>
      <c r="J69" s="127">
        <f>J255</f>
        <v>0</v>
      </c>
      <c r="K69" s="128"/>
    </row>
    <row r="70" spans="2:11" s="8" customFormat="1" ht="19.9" customHeight="1">
      <c r="B70" s="123"/>
      <c r="C70" s="124"/>
      <c r="D70" s="125" t="s">
        <v>112</v>
      </c>
      <c r="E70" s="126"/>
      <c r="F70" s="126"/>
      <c r="G70" s="126"/>
      <c r="H70" s="126"/>
      <c r="I70" s="126"/>
      <c r="J70" s="127">
        <f>J269</f>
        <v>0</v>
      </c>
      <c r="K70" s="128"/>
    </row>
    <row r="71" spans="2:11" s="8" customFormat="1" ht="19.9" customHeight="1">
      <c r="B71" s="123"/>
      <c r="C71" s="124"/>
      <c r="D71" s="125" t="s">
        <v>113</v>
      </c>
      <c r="E71" s="126"/>
      <c r="F71" s="126"/>
      <c r="G71" s="126"/>
      <c r="H71" s="126"/>
      <c r="I71" s="126"/>
      <c r="J71" s="127">
        <f>J328</f>
        <v>0</v>
      </c>
      <c r="K71" s="128"/>
    </row>
    <row r="72" spans="2:11" s="8" customFormat="1" ht="19.9" customHeight="1">
      <c r="B72" s="123"/>
      <c r="C72" s="124"/>
      <c r="D72" s="125" t="s">
        <v>114</v>
      </c>
      <c r="E72" s="126"/>
      <c r="F72" s="126"/>
      <c r="G72" s="126"/>
      <c r="H72" s="126"/>
      <c r="I72" s="126"/>
      <c r="J72" s="127">
        <f>J333</f>
        <v>0</v>
      </c>
      <c r="K72" s="128"/>
    </row>
    <row r="73" spans="2:11" s="8" customFormat="1" ht="19.9" customHeight="1">
      <c r="B73" s="123"/>
      <c r="C73" s="124"/>
      <c r="D73" s="125" t="s">
        <v>115</v>
      </c>
      <c r="E73" s="126"/>
      <c r="F73" s="126"/>
      <c r="G73" s="126"/>
      <c r="H73" s="126"/>
      <c r="I73" s="126"/>
      <c r="J73" s="127">
        <f>J341</f>
        <v>0</v>
      </c>
      <c r="K73" s="128"/>
    </row>
    <row r="74" spans="2:11" s="7" customFormat="1" ht="24.95" customHeight="1">
      <c r="B74" s="117"/>
      <c r="C74" s="118"/>
      <c r="D74" s="119" t="s">
        <v>116</v>
      </c>
      <c r="E74" s="120"/>
      <c r="F74" s="120"/>
      <c r="G74" s="120"/>
      <c r="H74" s="120"/>
      <c r="I74" s="120"/>
      <c r="J74" s="121">
        <f>J351</f>
        <v>0</v>
      </c>
      <c r="K74" s="122"/>
    </row>
    <row r="75" spans="2:11" s="8" customFormat="1" ht="19.9" customHeight="1">
      <c r="B75" s="123"/>
      <c r="C75" s="124"/>
      <c r="D75" s="125" t="s">
        <v>117</v>
      </c>
      <c r="E75" s="126"/>
      <c r="F75" s="126"/>
      <c r="G75" s="126"/>
      <c r="H75" s="126"/>
      <c r="I75" s="126"/>
      <c r="J75" s="127">
        <f>J352</f>
        <v>0</v>
      </c>
      <c r="K75" s="128"/>
    </row>
    <row r="76" spans="2:11" s="1" customFormat="1" ht="21.75" customHeight="1">
      <c r="B76" s="36"/>
      <c r="C76" s="37"/>
      <c r="D76" s="37"/>
      <c r="E76" s="37"/>
      <c r="F76" s="37"/>
      <c r="G76" s="37"/>
      <c r="H76" s="37"/>
      <c r="I76" s="37"/>
      <c r="J76" s="37"/>
      <c r="K76" s="40"/>
    </row>
    <row r="77" spans="2:11" s="1" customFormat="1" ht="6.95" customHeight="1">
      <c r="B77" s="51"/>
      <c r="C77" s="52"/>
      <c r="D77" s="52"/>
      <c r="E77" s="52"/>
      <c r="F77" s="52"/>
      <c r="G77" s="52"/>
      <c r="H77" s="52"/>
      <c r="I77" s="52"/>
      <c r="J77" s="52"/>
      <c r="K77" s="53"/>
    </row>
    <row r="81" spans="2:12" s="1" customFormat="1" ht="6.95" customHeight="1"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36"/>
    </row>
    <row r="82" spans="2:12" s="1" customFormat="1" ht="36.95" customHeight="1">
      <c r="B82" s="36"/>
      <c r="C82" s="56" t="s">
        <v>118</v>
      </c>
      <c r="L82" s="36"/>
    </row>
    <row r="83" spans="2:12" s="1" customFormat="1" ht="6.95" customHeight="1">
      <c r="B83" s="36"/>
      <c r="L83" s="36"/>
    </row>
    <row r="84" spans="2:12" s="1" customFormat="1" ht="14.45" customHeight="1">
      <c r="B84" s="36"/>
      <c r="C84" s="58" t="s">
        <v>17</v>
      </c>
      <c r="L84" s="36"/>
    </row>
    <row r="85" spans="2:12" s="1" customFormat="1" ht="16.5" customHeight="1">
      <c r="B85" s="36"/>
      <c r="E85" s="302" t="str">
        <f>E7</f>
        <v>ONN Rychnov-snížení energetické náročnosti -pavilon DIGIP</v>
      </c>
      <c r="F85" s="303"/>
      <c r="G85" s="303"/>
      <c r="H85" s="303"/>
      <c r="L85" s="36"/>
    </row>
    <row r="86" spans="2:12" s="1" customFormat="1" ht="14.45" customHeight="1">
      <c r="B86" s="36"/>
      <c r="C86" s="58" t="s">
        <v>92</v>
      </c>
      <c r="L86" s="36"/>
    </row>
    <row r="87" spans="2:12" s="1" customFormat="1" ht="17.25" customHeight="1">
      <c r="B87" s="36"/>
      <c r="E87" s="293" t="str">
        <f>E9</f>
        <v>RYCHNOV 1 - SO-01-Vlastní objekt</v>
      </c>
      <c r="F87" s="304"/>
      <c r="G87" s="304"/>
      <c r="H87" s="304"/>
      <c r="L87" s="36"/>
    </row>
    <row r="88" spans="2:12" s="1" customFormat="1" ht="6.95" customHeight="1">
      <c r="B88" s="36"/>
      <c r="L88" s="36"/>
    </row>
    <row r="89" spans="2:12" s="1" customFormat="1" ht="18" customHeight="1">
      <c r="B89" s="36"/>
      <c r="C89" s="58" t="s">
        <v>23</v>
      </c>
      <c r="F89" s="129" t="str">
        <f>F12</f>
        <v>ONN Rychnov nad Kněžnou</v>
      </c>
      <c r="I89" s="58" t="s">
        <v>25</v>
      </c>
      <c r="J89" s="62" t="str">
        <f>IF(J12="","",J12)</f>
        <v>28. 10. 2016</v>
      </c>
      <c r="L89" s="36"/>
    </row>
    <row r="90" spans="2:12" s="1" customFormat="1" ht="6.95" customHeight="1">
      <c r="B90" s="36"/>
      <c r="L90" s="36"/>
    </row>
    <row r="91" spans="2:12" s="1" customFormat="1" ht="15">
      <c r="B91" s="36"/>
      <c r="C91" s="58" t="s">
        <v>29</v>
      </c>
      <c r="F91" s="129" t="str">
        <f>E15</f>
        <v xml:space="preserve">Královéhradecký kraj </v>
      </c>
      <c r="I91" s="58" t="s">
        <v>35</v>
      </c>
      <c r="J91" s="129" t="str">
        <f>E21</f>
        <v>JIKA CZ</v>
      </c>
      <c r="L91" s="36"/>
    </row>
    <row r="92" spans="2:12" s="1" customFormat="1" ht="14.45" customHeight="1">
      <c r="B92" s="36"/>
      <c r="C92" s="58" t="s">
        <v>33</v>
      </c>
      <c r="F92" s="129" t="str">
        <f>IF(E18="","",E18)</f>
        <v>bude určen ve výběrovém řízení</v>
      </c>
      <c r="L92" s="36"/>
    </row>
    <row r="93" spans="2:12" s="1" customFormat="1" ht="10.35" customHeight="1">
      <c r="B93" s="36"/>
      <c r="L93" s="36"/>
    </row>
    <row r="94" spans="2:20" s="9" customFormat="1" ht="29.25" customHeight="1">
      <c r="B94" s="130"/>
      <c r="C94" s="131" t="s">
        <v>119</v>
      </c>
      <c r="D94" s="132" t="s">
        <v>58</v>
      </c>
      <c r="E94" s="132" t="s">
        <v>54</v>
      </c>
      <c r="F94" s="132" t="s">
        <v>120</v>
      </c>
      <c r="G94" s="132" t="s">
        <v>121</v>
      </c>
      <c r="H94" s="132" t="s">
        <v>122</v>
      </c>
      <c r="I94" s="132" t="s">
        <v>123</v>
      </c>
      <c r="J94" s="132" t="s">
        <v>96</v>
      </c>
      <c r="K94" s="133" t="s">
        <v>124</v>
      </c>
      <c r="L94" s="130"/>
      <c r="M94" s="68" t="s">
        <v>125</v>
      </c>
      <c r="N94" s="69" t="s">
        <v>43</v>
      </c>
      <c r="O94" s="69" t="s">
        <v>126</v>
      </c>
      <c r="P94" s="69" t="s">
        <v>127</v>
      </c>
      <c r="Q94" s="69" t="s">
        <v>128</v>
      </c>
      <c r="R94" s="69" t="s">
        <v>129</v>
      </c>
      <c r="S94" s="69" t="s">
        <v>130</v>
      </c>
      <c r="T94" s="70" t="s">
        <v>131</v>
      </c>
    </row>
    <row r="95" spans="2:63" s="1" customFormat="1" ht="29.25" customHeight="1">
      <c r="B95" s="36"/>
      <c r="C95" s="72" t="s">
        <v>97</v>
      </c>
      <c r="J95" s="134">
        <f>BK95</f>
        <v>0</v>
      </c>
      <c r="L95" s="36"/>
      <c r="M95" s="71"/>
      <c r="N95" s="63"/>
      <c r="O95" s="63"/>
      <c r="P95" s="135">
        <f>P96+P209+P351</f>
        <v>29600.800951000005</v>
      </c>
      <c r="Q95" s="63"/>
      <c r="R95" s="135">
        <f>R96+R209+R351</f>
        <v>529.5568248300001</v>
      </c>
      <c r="S95" s="63"/>
      <c r="T95" s="136">
        <f>T96+T209+T351</f>
        <v>1334.0856085</v>
      </c>
      <c r="AT95" s="22" t="s">
        <v>72</v>
      </c>
      <c r="AU95" s="22" t="s">
        <v>98</v>
      </c>
      <c r="BK95" s="137">
        <f>BK96+BK209+BK351</f>
        <v>0</v>
      </c>
    </row>
    <row r="96" spans="2:63" s="10" customFormat="1" ht="37.35" customHeight="1">
      <c r="B96" s="138"/>
      <c r="D96" s="139" t="s">
        <v>72</v>
      </c>
      <c r="E96" s="140" t="s">
        <v>132</v>
      </c>
      <c r="F96" s="140" t="s">
        <v>133</v>
      </c>
      <c r="J96" s="141">
        <f>BK96</f>
        <v>0</v>
      </c>
      <c r="L96" s="138"/>
      <c r="M96" s="142"/>
      <c r="N96" s="143"/>
      <c r="O96" s="143"/>
      <c r="P96" s="144">
        <f>P97+P101+P160+P201+P207</f>
        <v>22382.953379000006</v>
      </c>
      <c r="Q96" s="143"/>
      <c r="R96" s="144">
        <f>R97+R101+R160+R201+R207</f>
        <v>458.73561737000006</v>
      </c>
      <c r="S96" s="143"/>
      <c r="T96" s="145">
        <f>T97+T101+T160+T201+T207</f>
        <v>835.892416</v>
      </c>
      <c r="AR96" s="139" t="s">
        <v>22</v>
      </c>
      <c r="AT96" s="146" t="s">
        <v>72</v>
      </c>
      <c r="AU96" s="146" t="s">
        <v>73</v>
      </c>
      <c r="AY96" s="139" t="s">
        <v>134</v>
      </c>
      <c r="BK96" s="147">
        <f>BK97+BK101+BK160+BK201+BK207</f>
        <v>0</v>
      </c>
    </row>
    <row r="97" spans="2:63" s="10" customFormat="1" ht="19.9" customHeight="1">
      <c r="B97" s="138"/>
      <c r="D97" s="139" t="s">
        <v>72</v>
      </c>
      <c r="E97" s="148" t="s">
        <v>22</v>
      </c>
      <c r="F97" s="148" t="s">
        <v>135</v>
      </c>
      <c r="J97" s="149">
        <f>BK97</f>
        <v>0</v>
      </c>
      <c r="L97" s="138"/>
      <c r="M97" s="142"/>
      <c r="N97" s="143"/>
      <c r="O97" s="143"/>
      <c r="P97" s="144">
        <f>SUM(P98:P100)</f>
        <v>173.95921799999996</v>
      </c>
      <c r="Q97" s="143"/>
      <c r="R97" s="144">
        <f>SUM(R98:R100)</f>
        <v>0</v>
      </c>
      <c r="S97" s="143"/>
      <c r="T97" s="145">
        <f>SUM(T98:T100)</f>
        <v>0</v>
      </c>
      <c r="AR97" s="139" t="s">
        <v>22</v>
      </c>
      <c r="AT97" s="146" t="s">
        <v>72</v>
      </c>
      <c r="AU97" s="146" t="s">
        <v>22</v>
      </c>
      <c r="AY97" s="139" t="s">
        <v>134</v>
      </c>
      <c r="BK97" s="147">
        <f>SUM(BK98:BK100)</f>
        <v>0</v>
      </c>
    </row>
    <row r="98" spans="2:65" s="1" customFormat="1" ht="16.5" customHeight="1">
      <c r="B98" s="150"/>
      <c r="C98" s="151" t="s">
        <v>22</v>
      </c>
      <c r="D98" s="151" t="s">
        <v>136</v>
      </c>
      <c r="E98" s="152" t="s">
        <v>137</v>
      </c>
      <c r="F98" s="153" t="s">
        <v>138</v>
      </c>
      <c r="G98" s="154" t="s">
        <v>139</v>
      </c>
      <c r="H98" s="155">
        <v>66.422</v>
      </c>
      <c r="I98" s="156"/>
      <c r="J98" s="156">
        <f>ROUND(I98*H98,2)</f>
        <v>0</v>
      </c>
      <c r="K98" s="153" t="s">
        <v>140</v>
      </c>
      <c r="L98" s="36"/>
      <c r="M98" s="157" t="s">
        <v>5</v>
      </c>
      <c r="N98" s="158" t="s">
        <v>44</v>
      </c>
      <c r="O98" s="159">
        <v>2.32</v>
      </c>
      <c r="P98" s="159">
        <f>O98*H98</f>
        <v>154.09903999999997</v>
      </c>
      <c r="Q98" s="159">
        <v>0</v>
      </c>
      <c r="R98" s="159">
        <f>Q98*H98</f>
        <v>0</v>
      </c>
      <c r="S98" s="159">
        <v>0</v>
      </c>
      <c r="T98" s="160">
        <f>S98*H98</f>
        <v>0</v>
      </c>
      <c r="AR98" s="22" t="s">
        <v>141</v>
      </c>
      <c r="AT98" s="22" t="s">
        <v>136</v>
      </c>
      <c r="AU98" s="22" t="s">
        <v>82</v>
      </c>
      <c r="AY98" s="22" t="s">
        <v>134</v>
      </c>
      <c r="BE98" s="161">
        <f>IF(N98="základní",J98,0)</f>
        <v>0</v>
      </c>
      <c r="BF98" s="161">
        <f>IF(N98="snížená",J98,0)</f>
        <v>0</v>
      </c>
      <c r="BG98" s="161">
        <f>IF(N98="zákl. přenesená",J98,0)</f>
        <v>0</v>
      </c>
      <c r="BH98" s="161">
        <f>IF(N98="sníž. přenesená",J98,0)</f>
        <v>0</v>
      </c>
      <c r="BI98" s="161">
        <f>IF(N98="nulová",J98,0)</f>
        <v>0</v>
      </c>
      <c r="BJ98" s="22" t="s">
        <v>22</v>
      </c>
      <c r="BK98" s="161">
        <f>ROUND(I98*H98,2)</f>
        <v>0</v>
      </c>
      <c r="BL98" s="22" t="s">
        <v>141</v>
      </c>
      <c r="BM98" s="22" t="s">
        <v>142</v>
      </c>
    </row>
    <row r="99" spans="2:51" s="11" customFormat="1" ht="13.5">
      <c r="B99" s="162"/>
      <c r="D99" s="163" t="s">
        <v>143</v>
      </c>
      <c r="E99" s="164" t="s">
        <v>5</v>
      </c>
      <c r="F99" s="165" t="s">
        <v>144</v>
      </c>
      <c r="H99" s="166">
        <v>66.422</v>
      </c>
      <c r="L99" s="162"/>
      <c r="M99" s="167"/>
      <c r="N99" s="168"/>
      <c r="O99" s="168"/>
      <c r="P99" s="168"/>
      <c r="Q99" s="168"/>
      <c r="R99" s="168"/>
      <c r="S99" s="168"/>
      <c r="T99" s="169"/>
      <c r="AT99" s="164" t="s">
        <v>143</v>
      </c>
      <c r="AU99" s="164" t="s">
        <v>82</v>
      </c>
      <c r="AV99" s="11" t="s">
        <v>82</v>
      </c>
      <c r="AW99" s="11" t="s">
        <v>37</v>
      </c>
      <c r="AX99" s="11" t="s">
        <v>22</v>
      </c>
      <c r="AY99" s="164" t="s">
        <v>134</v>
      </c>
    </row>
    <row r="100" spans="2:65" s="1" customFormat="1" ht="16.5" customHeight="1">
      <c r="B100" s="150"/>
      <c r="C100" s="151" t="s">
        <v>82</v>
      </c>
      <c r="D100" s="151" t="s">
        <v>136</v>
      </c>
      <c r="E100" s="152" t="s">
        <v>145</v>
      </c>
      <c r="F100" s="153" t="s">
        <v>146</v>
      </c>
      <c r="G100" s="154" t="s">
        <v>139</v>
      </c>
      <c r="H100" s="155">
        <v>66.422</v>
      </c>
      <c r="I100" s="156"/>
      <c r="J100" s="156">
        <f>ROUND(I100*H100,2)</f>
        <v>0</v>
      </c>
      <c r="K100" s="153" t="s">
        <v>140</v>
      </c>
      <c r="L100" s="36"/>
      <c r="M100" s="157" t="s">
        <v>5</v>
      </c>
      <c r="N100" s="158" t="s">
        <v>44</v>
      </c>
      <c r="O100" s="159">
        <v>0.299</v>
      </c>
      <c r="P100" s="159">
        <f>O100*H100</f>
        <v>19.860177999999998</v>
      </c>
      <c r="Q100" s="159">
        <v>0</v>
      </c>
      <c r="R100" s="159">
        <f>Q100*H100</f>
        <v>0</v>
      </c>
      <c r="S100" s="159">
        <v>0</v>
      </c>
      <c r="T100" s="160">
        <f>S100*H100</f>
        <v>0</v>
      </c>
      <c r="AR100" s="22" t="s">
        <v>141</v>
      </c>
      <c r="AT100" s="22" t="s">
        <v>136</v>
      </c>
      <c r="AU100" s="22" t="s">
        <v>82</v>
      </c>
      <c r="AY100" s="22" t="s">
        <v>134</v>
      </c>
      <c r="BE100" s="161">
        <f>IF(N100="základní",J100,0)</f>
        <v>0</v>
      </c>
      <c r="BF100" s="161">
        <f>IF(N100="snížená",J100,0)</f>
        <v>0</v>
      </c>
      <c r="BG100" s="161">
        <f>IF(N100="zákl. přenesená",J100,0)</f>
        <v>0</v>
      </c>
      <c r="BH100" s="161">
        <f>IF(N100="sníž. přenesená",J100,0)</f>
        <v>0</v>
      </c>
      <c r="BI100" s="161">
        <f>IF(N100="nulová",J100,0)</f>
        <v>0</v>
      </c>
      <c r="BJ100" s="22" t="s">
        <v>22</v>
      </c>
      <c r="BK100" s="161">
        <f>ROUND(I100*H100,2)</f>
        <v>0</v>
      </c>
      <c r="BL100" s="22" t="s">
        <v>141</v>
      </c>
      <c r="BM100" s="22" t="s">
        <v>147</v>
      </c>
    </row>
    <row r="101" spans="2:63" s="10" customFormat="1" ht="29.85" customHeight="1">
      <c r="B101" s="138"/>
      <c r="D101" s="139" t="s">
        <v>72</v>
      </c>
      <c r="E101" s="148" t="s">
        <v>148</v>
      </c>
      <c r="F101" s="148" t="s">
        <v>149</v>
      </c>
      <c r="J101" s="149">
        <f>BK101</f>
        <v>0</v>
      </c>
      <c r="L101" s="138"/>
      <c r="M101" s="142"/>
      <c r="N101" s="143"/>
      <c r="O101" s="143"/>
      <c r="P101" s="144">
        <f>SUM(P102:P159)</f>
        <v>12921.653426000004</v>
      </c>
      <c r="Q101" s="143"/>
      <c r="R101" s="144">
        <f>SUM(R102:R159)</f>
        <v>458.73561737000006</v>
      </c>
      <c r="S101" s="143"/>
      <c r="T101" s="145">
        <f>SUM(T102:T159)</f>
        <v>0</v>
      </c>
      <c r="AR101" s="139" t="s">
        <v>22</v>
      </c>
      <c r="AT101" s="146" t="s">
        <v>72</v>
      </c>
      <c r="AU101" s="146" t="s">
        <v>22</v>
      </c>
      <c r="AY101" s="139" t="s">
        <v>134</v>
      </c>
      <c r="BK101" s="147">
        <f>SUM(BK102:BK159)</f>
        <v>0</v>
      </c>
    </row>
    <row r="102" spans="2:65" s="1" customFormat="1" ht="16.5" customHeight="1">
      <c r="B102" s="150"/>
      <c r="C102" s="151" t="s">
        <v>150</v>
      </c>
      <c r="D102" s="151" t="s">
        <v>136</v>
      </c>
      <c r="E102" s="152" t="s">
        <v>151</v>
      </c>
      <c r="F102" s="153" t="s">
        <v>152</v>
      </c>
      <c r="G102" s="154" t="s">
        <v>153</v>
      </c>
      <c r="H102" s="155">
        <v>1346.8</v>
      </c>
      <c r="I102" s="156"/>
      <c r="J102" s="156">
        <f>ROUND(I102*H102,2)</f>
        <v>0</v>
      </c>
      <c r="K102" s="153" t="s">
        <v>140</v>
      </c>
      <c r="L102" s="36"/>
      <c r="M102" s="157" t="s">
        <v>5</v>
      </c>
      <c r="N102" s="158" t="s">
        <v>44</v>
      </c>
      <c r="O102" s="159">
        <v>1.355</v>
      </c>
      <c r="P102" s="159">
        <f>O102*H102</f>
        <v>1824.914</v>
      </c>
      <c r="Q102" s="159">
        <v>0.03358</v>
      </c>
      <c r="R102" s="159">
        <f>Q102*H102</f>
        <v>45.225544</v>
      </c>
      <c r="S102" s="159">
        <v>0</v>
      </c>
      <c r="T102" s="160">
        <f>S102*H102</f>
        <v>0</v>
      </c>
      <c r="AR102" s="22" t="s">
        <v>141</v>
      </c>
      <c r="AT102" s="22" t="s">
        <v>136</v>
      </c>
      <c r="AU102" s="22" t="s">
        <v>82</v>
      </c>
      <c r="AY102" s="22" t="s">
        <v>134</v>
      </c>
      <c r="BE102" s="161">
        <f>IF(N102="základní",J102,0)</f>
        <v>0</v>
      </c>
      <c r="BF102" s="161">
        <f>IF(N102="snížená",J102,0)</f>
        <v>0</v>
      </c>
      <c r="BG102" s="161">
        <f>IF(N102="zákl. přenesená",J102,0)</f>
        <v>0</v>
      </c>
      <c r="BH102" s="161">
        <f>IF(N102="sníž. přenesená",J102,0)</f>
        <v>0</v>
      </c>
      <c r="BI102" s="161">
        <f>IF(N102="nulová",J102,0)</f>
        <v>0</v>
      </c>
      <c r="BJ102" s="22" t="s">
        <v>22</v>
      </c>
      <c r="BK102" s="161">
        <f>ROUND(I102*H102,2)</f>
        <v>0</v>
      </c>
      <c r="BL102" s="22" t="s">
        <v>141</v>
      </c>
      <c r="BM102" s="22" t="s">
        <v>154</v>
      </c>
    </row>
    <row r="103" spans="2:65" s="1" customFormat="1" ht="16.5" customHeight="1">
      <c r="B103" s="150"/>
      <c r="C103" s="151" t="s">
        <v>141</v>
      </c>
      <c r="D103" s="151" t="s">
        <v>136</v>
      </c>
      <c r="E103" s="152" t="s">
        <v>155</v>
      </c>
      <c r="F103" s="153" t="s">
        <v>156</v>
      </c>
      <c r="G103" s="154" t="s">
        <v>157</v>
      </c>
      <c r="H103" s="155">
        <v>2707.28</v>
      </c>
      <c r="I103" s="156"/>
      <c r="J103" s="156">
        <f>ROUND(I103*H103,2)</f>
        <v>0</v>
      </c>
      <c r="K103" s="153" t="s">
        <v>140</v>
      </c>
      <c r="L103" s="36"/>
      <c r="M103" s="157" t="s">
        <v>5</v>
      </c>
      <c r="N103" s="158" t="s">
        <v>44</v>
      </c>
      <c r="O103" s="159">
        <v>0.096</v>
      </c>
      <c r="P103" s="159">
        <f>O103*H103</f>
        <v>259.89888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22" t="s">
        <v>141</v>
      </c>
      <c r="AT103" s="22" t="s">
        <v>136</v>
      </c>
      <c r="AU103" s="22" t="s">
        <v>82</v>
      </c>
      <c r="AY103" s="22" t="s">
        <v>134</v>
      </c>
      <c r="BE103" s="161">
        <f>IF(N103="základní",J103,0)</f>
        <v>0</v>
      </c>
      <c r="BF103" s="161">
        <f>IF(N103="snížená",J103,0)</f>
        <v>0</v>
      </c>
      <c r="BG103" s="161">
        <f>IF(N103="zákl. přenesená",J103,0)</f>
        <v>0</v>
      </c>
      <c r="BH103" s="161">
        <f>IF(N103="sníž. přenesená",J103,0)</f>
        <v>0</v>
      </c>
      <c r="BI103" s="161">
        <f>IF(N103="nulová",J103,0)</f>
        <v>0</v>
      </c>
      <c r="BJ103" s="22" t="s">
        <v>22</v>
      </c>
      <c r="BK103" s="161">
        <f>ROUND(I103*H103,2)</f>
        <v>0</v>
      </c>
      <c r="BL103" s="22" t="s">
        <v>141</v>
      </c>
      <c r="BM103" s="22" t="s">
        <v>158</v>
      </c>
    </row>
    <row r="104" spans="2:51" s="11" customFormat="1" ht="13.5">
      <c r="B104" s="162"/>
      <c r="D104" s="163" t="s">
        <v>143</v>
      </c>
      <c r="E104" s="164" t="s">
        <v>5</v>
      </c>
      <c r="F104" s="165" t="s">
        <v>159</v>
      </c>
      <c r="H104" s="166">
        <v>31.44</v>
      </c>
      <c r="L104" s="162"/>
      <c r="M104" s="167"/>
      <c r="N104" s="168"/>
      <c r="O104" s="168"/>
      <c r="P104" s="168"/>
      <c r="Q104" s="168"/>
      <c r="R104" s="168"/>
      <c r="S104" s="168"/>
      <c r="T104" s="169"/>
      <c r="AT104" s="164" t="s">
        <v>143</v>
      </c>
      <c r="AU104" s="164" t="s">
        <v>82</v>
      </c>
      <c r="AV104" s="11" t="s">
        <v>82</v>
      </c>
      <c r="AW104" s="11" t="s">
        <v>37</v>
      </c>
      <c r="AX104" s="11" t="s">
        <v>73</v>
      </c>
      <c r="AY104" s="164" t="s">
        <v>134</v>
      </c>
    </row>
    <row r="105" spans="2:51" s="11" customFormat="1" ht="27">
      <c r="B105" s="162"/>
      <c r="D105" s="163" t="s">
        <v>143</v>
      </c>
      <c r="E105" s="164" t="s">
        <v>5</v>
      </c>
      <c r="F105" s="165" t="s">
        <v>160</v>
      </c>
      <c r="H105" s="166">
        <v>464.14</v>
      </c>
      <c r="L105" s="162"/>
      <c r="M105" s="167"/>
      <c r="N105" s="168"/>
      <c r="O105" s="168"/>
      <c r="P105" s="168"/>
      <c r="Q105" s="168"/>
      <c r="R105" s="168"/>
      <c r="S105" s="168"/>
      <c r="T105" s="169"/>
      <c r="AT105" s="164" t="s">
        <v>143</v>
      </c>
      <c r="AU105" s="164" t="s">
        <v>82</v>
      </c>
      <c r="AV105" s="11" t="s">
        <v>82</v>
      </c>
      <c r="AW105" s="11" t="s">
        <v>37</v>
      </c>
      <c r="AX105" s="11" t="s">
        <v>73</v>
      </c>
      <c r="AY105" s="164" t="s">
        <v>134</v>
      </c>
    </row>
    <row r="106" spans="2:51" s="11" customFormat="1" ht="27">
      <c r="B106" s="162"/>
      <c r="D106" s="163" t="s">
        <v>143</v>
      </c>
      <c r="E106" s="164" t="s">
        <v>5</v>
      </c>
      <c r="F106" s="165" t="s">
        <v>161</v>
      </c>
      <c r="H106" s="166">
        <v>1732</v>
      </c>
      <c r="L106" s="162"/>
      <c r="M106" s="167"/>
      <c r="N106" s="168"/>
      <c r="O106" s="168"/>
      <c r="P106" s="168"/>
      <c r="Q106" s="168"/>
      <c r="R106" s="168"/>
      <c r="S106" s="168"/>
      <c r="T106" s="169"/>
      <c r="AT106" s="164" t="s">
        <v>143</v>
      </c>
      <c r="AU106" s="164" t="s">
        <v>82</v>
      </c>
      <c r="AV106" s="11" t="s">
        <v>82</v>
      </c>
      <c r="AW106" s="11" t="s">
        <v>37</v>
      </c>
      <c r="AX106" s="11" t="s">
        <v>73</v>
      </c>
      <c r="AY106" s="164" t="s">
        <v>134</v>
      </c>
    </row>
    <row r="107" spans="2:51" s="11" customFormat="1" ht="27">
      <c r="B107" s="162"/>
      <c r="D107" s="163" t="s">
        <v>143</v>
      </c>
      <c r="E107" s="164" t="s">
        <v>5</v>
      </c>
      <c r="F107" s="165" t="s">
        <v>162</v>
      </c>
      <c r="H107" s="166">
        <v>195.3</v>
      </c>
      <c r="L107" s="162"/>
      <c r="M107" s="167"/>
      <c r="N107" s="168"/>
      <c r="O107" s="168"/>
      <c r="P107" s="168"/>
      <c r="Q107" s="168"/>
      <c r="R107" s="168"/>
      <c r="S107" s="168"/>
      <c r="T107" s="169"/>
      <c r="AT107" s="164" t="s">
        <v>143</v>
      </c>
      <c r="AU107" s="164" t="s">
        <v>82</v>
      </c>
      <c r="AV107" s="11" t="s">
        <v>82</v>
      </c>
      <c r="AW107" s="11" t="s">
        <v>37</v>
      </c>
      <c r="AX107" s="11" t="s">
        <v>73</v>
      </c>
      <c r="AY107" s="164" t="s">
        <v>134</v>
      </c>
    </row>
    <row r="108" spans="2:51" s="11" customFormat="1" ht="13.5">
      <c r="B108" s="162"/>
      <c r="D108" s="163" t="s">
        <v>143</v>
      </c>
      <c r="E108" s="164" t="s">
        <v>5</v>
      </c>
      <c r="F108" s="165" t="s">
        <v>163</v>
      </c>
      <c r="H108" s="166">
        <v>189.6</v>
      </c>
      <c r="L108" s="162"/>
      <c r="M108" s="167"/>
      <c r="N108" s="168"/>
      <c r="O108" s="168"/>
      <c r="P108" s="168"/>
      <c r="Q108" s="168"/>
      <c r="R108" s="168"/>
      <c r="S108" s="168"/>
      <c r="T108" s="169"/>
      <c r="AT108" s="164" t="s">
        <v>143</v>
      </c>
      <c r="AU108" s="164" t="s">
        <v>82</v>
      </c>
      <c r="AV108" s="11" t="s">
        <v>82</v>
      </c>
      <c r="AW108" s="11" t="s">
        <v>37</v>
      </c>
      <c r="AX108" s="11" t="s">
        <v>73</v>
      </c>
      <c r="AY108" s="164" t="s">
        <v>134</v>
      </c>
    </row>
    <row r="109" spans="2:51" s="11" customFormat="1" ht="13.5">
      <c r="B109" s="162"/>
      <c r="D109" s="163" t="s">
        <v>143</v>
      </c>
      <c r="E109" s="164" t="s">
        <v>5</v>
      </c>
      <c r="F109" s="165" t="s">
        <v>164</v>
      </c>
      <c r="H109" s="166">
        <v>94.8</v>
      </c>
      <c r="L109" s="162"/>
      <c r="M109" s="167"/>
      <c r="N109" s="168"/>
      <c r="O109" s="168"/>
      <c r="P109" s="168"/>
      <c r="Q109" s="168"/>
      <c r="R109" s="168"/>
      <c r="S109" s="168"/>
      <c r="T109" s="169"/>
      <c r="AT109" s="164" t="s">
        <v>143</v>
      </c>
      <c r="AU109" s="164" t="s">
        <v>82</v>
      </c>
      <c r="AV109" s="11" t="s">
        <v>82</v>
      </c>
      <c r="AW109" s="11" t="s">
        <v>37</v>
      </c>
      <c r="AX109" s="11" t="s">
        <v>73</v>
      </c>
      <c r="AY109" s="164" t="s">
        <v>134</v>
      </c>
    </row>
    <row r="110" spans="2:51" s="12" customFormat="1" ht="13.5">
      <c r="B110" s="170"/>
      <c r="D110" s="163" t="s">
        <v>143</v>
      </c>
      <c r="E110" s="171" t="s">
        <v>5</v>
      </c>
      <c r="F110" s="172" t="s">
        <v>165</v>
      </c>
      <c r="H110" s="173">
        <v>2707.28</v>
      </c>
      <c r="L110" s="170"/>
      <c r="M110" s="174"/>
      <c r="N110" s="175"/>
      <c r="O110" s="175"/>
      <c r="P110" s="175"/>
      <c r="Q110" s="175"/>
      <c r="R110" s="175"/>
      <c r="S110" s="175"/>
      <c r="T110" s="176"/>
      <c r="AT110" s="171" t="s">
        <v>143</v>
      </c>
      <c r="AU110" s="171" t="s">
        <v>82</v>
      </c>
      <c r="AV110" s="12" t="s">
        <v>141</v>
      </c>
      <c r="AW110" s="12" t="s">
        <v>37</v>
      </c>
      <c r="AX110" s="12" t="s">
        <v>22</v>
      </c>
      <c r="AY110" s="171" t="s">
        <v>134</v>
      </c>
    </row>
    <row r="111" spans="2:65" s="1" customFormat="1" ht="16.5" customHeight="1">
      <c r="B111" s="150"/>
      <c r="C111" s="177" t="s">
        <v>166</v>
      </c>
      <c r="D111" s="177" t="s">
        <v>167</v>
      </c>
      <c r="E111" s="178" t="s">
        <v>168</v>
      </c>
      <c r="F111" s="179" t="s">
        <v>961</v>
      </c>
      <c r="G111" s="180" t="s">
        <v>157</v>
      </c>
      <c r="H111" s="181">
        <v>2842.644</v>
      </c>
      <c r="I111" s="182"/>
      <c r="J111" s="182">
        <f>ROUND(I111*H111,2)</f>
        <v>0</v>
      </c>
      <c r="K111" s="179" t="s">
        <v>140</v>
      </c>
      <c r="L111" s="183"/>
      <c r="M111" s="184" t="s">
        <v>5</v>
      </c>
      <c r="N111" s="185" t="s">
        <v>44</v>
      </c>
      <c r="O111" s="159">
        <v>0</v>
      </c>
      <c r="P111" s="159">
        <f>O111*H111</f>
        <v>0</v>
      </c>
      <c r="Q111" s="159">
        <v>4E-05</v>
      </c>
      <c r="R111" s="159">
        <f>Q111*H111</f>
        <v>0.11370576</v>
      </c>
      <c r="S111" s="159">
        <v>0</v>
      </c>
      <c r="T111" s="160">
        <f>S111*H111</f>
        <v>0</v>
      </c>
      <c r="AR111" s="22" t="s">
        <v>169</v>
      </c>
      <c r="AT111" s="22" t="s">
        <v>167</v>
      </c>
      <c r="AU111" s="22" t="s">
        <v>82</v>
      </c>
      <c r="AY111" s="22" t="s">
        <v>134</v>
      </c>
      <c r="BE111" s="161">
        <f>IF(N111="základní",J111,0)</f>
        <v>0</v>
      </c>
      <c r="BF111" s="161">
        <f>IF(N111="snížená",J111,0)</f>
        <v>0</v>
      </c>
      <c r="BG111" s="161">
        <f>IF(N111="zákl. přenesená",J111,0)</f>
        <v>0</v>
      </c>
      <c r="BH111" s="161">
        <f>IF(N111="sníž. přenesená",J111,0)</f>
        <v>0</v>
      </c>
      <c r="BI111" s="161">
        <f>IF(N111="nulová",J111,0)</f>
        <v>0</v>
      </c>
      <c r="BJ111" s="22" t="s">
        <v>22</v>
      </c>
      <c r="BK111" s="161">
        <f>ROUND(I111*H111,2)</f>
        <v>0</v>
      </c>
      <c r="BL111" s="22" t="s">
        <v>141</v>
      </c>
      <c r="BM111" s="22" t="s">
        <v>170</v>
      </c>
    </row>
    <row r="112" spans="2:51" s="11" customFormat="1" ht="13.5">
      <c r="B112" s="162"/>
      <c r="D112" s="163" t="s">
        <v>143</v>
      </c>
      <c r="F112" s="165" t="s">
        <v>171</v>
      </c>
      <c r="H112" s="166">
        <v>2842.644</v>
      </c>
      <c r="L112" s="162"/>
      <c r="M112" s="167"/>
      <c r="N112" s="168"/>
      <c r="O112" s="168"/>
      <c r="P112" s="168"/>
      <c r="Q112" s="168"/>
      <c r="R112" s="168"/>
      <c r="S112" s="168"/>
      <c r="T112" s="169"/>
      <c r="AT112" s="164" t="s">
        <v>143</v>
      </c>
      <c r="AU112" s="164" t="s">
        <v>82</v>
      </c>
      <c r="AV112" s="11" t="s">
        <v>82</v>
      </c>
      <c r="AW112" s="11" t="s">
        <v>6</v>
      </c>
      <c r="AX112" s="11" t="s">
        <v>22</v>
      </c>
      <c r="AY112" s="164" t="s">
        <v>134</v>
      </c>
    </row>
    <row r="113" spans="2:65" s="1" customFormat="1" ht="25.5" customHeight="1">
      <c r="B113" s="150"/>
      <c r="C113" s="151" t="s">
        <v>148</v>
      </c>
      <c r="D113" s="151" t="s">
        <v>136</v>
      </c>
      <c r="E113" s="152" t="s">
        <v>172</v>
      </c>
      <c r="F113" s="153" t="s">
        <v>173</v>
      </c>
      <c r="G113" s="154" t="s">
        <v>153</v>
      </c>
      <c r="H113" s="155">
        <v>201.165</v>
      </c>
      <c r="I113" s="156"/>
      <c r="J113" s="156">
        <f>ROUND(I113*H113,2)</f>
        <v>0</v>
      </c>
      <c r="K113" s="153" t="s">
        <v>140</v>
      </c>
      <c r="L113" s="36"/>
      <c r="M113" s="157" t="s">
        <v>5</v>
      </c>
      <c r="N113" s="158" t="s">
        <v>44</v>
      </c>
      <c r="O113" s="159">
        <v>1</v>
      </c>
      <c r="P113" s="159">
        <f>O113*H113</f>
        <v>201.165</v>
      </c>
      <c r="Q113" s="159">
        <v>0.00825</v>
      </c>
      <c r="R113" s="159">
        <f>Q113*H113</f>
        <v>1.65961125</v>
      </c>
      <c r="S113" s="159">
        <v>0</v>
      </c>
      <c r="T113" s="160">
        <f>S113*H113</f>
        <v>0</v>
      </c>
      <c r="AR113" s="22" t="s">
        <v>141</v>
      </c>
      <c r="AT113" s="22" t="s">
        <v>136</v>
      </c>
      <c r="AU113" s="22" t="s">
        <v>82</v>
      </c>
      <c r="AY113" s="22" t="s">
        <v>134</v>
      </c>
      <c r="BE113" s="161">
        <f>IF(N113="základní",J113,0)</f>
        <v>0</v>
      </c>
      <c r="BF113" s="161">
        <f>IF(N113="snížená",J113,0)</f>
        <v>0</v>
      </c>
      <c r="BG113" s="161">
        <f>IF(N113="zákl. přenesená",J113,0)</f>
        <v>0</v>
      </c>
      <c r="BH113" s="161">
        <f>IF(N113="sníž. přenesená",J113,0)</f>
        <v>0</v>
      </c>
      <c r="BI113" s="161">
        <f>IF(N113="nulová",J113,0)</f>
        <v>0</v>
      </c>
      <c r="BJ113" s="22" t="s">
        <v>22</v>
      </c>
      <c r="BK113" s="161">
        <f>ROUND(I113*H113,2)</f>
        <v>0</v>
      </c>
      <c r="BL113" s="22" t="s">
        <v>141</v>
      </c>
      <c r="BM113" s="22" t="s">
        <v>174</v>
      </c>
    </row>
    <row r="114" spans="2:51" s="11" customFormat="1" ht="27">
      <c r="B114" s="162"/>
      <c r="D114" s="163" t="s">
        <v>143</v>
      </c>
      <c r="E114" s="164" t="s">
        <v>5</v>
      </c>
      <c r="F114" s="165" t="s">
        <v>175</v>
      </c>
      <c r="H114" s="166">
        <v>160.125</v>
      </c>
      <c r="L114" s="162"/>
      <c r="M114" s="167"/>
      <c r="N114" s="168"/>
      <c r="O114" s="168"/>
      <c r="P114" s="168"/>
      <c r="Q114" s="168"/>
      <c r="R114" s="168"/>
      <c r="S114" s="168"/>
      <c r="T114" s="169"/>
      <c r="AT114" s="164" t="s">
        <v>143</v>
      </c>
      <c r="AU114" s="164" t="s">
        <v>82</v>
      </c>
      <c r="AV114" s="11" t="s">
        <v>82</v>
      </c>
      <c r="AW114" s="11" t="s">
        <v>37</v>
      </c>
      <c r="AX114" s="11" t="s">
        <v>73</v>
      </c>
      <c r="AY114" s="164" t="s">
        <v>134</v>
      </c>
    </row>
    <row r="115" spans="2:51" s="11" customFormat="1" ht="27">
      <c r="B115" s="162"/>
      <c r="D115" s="163" t="s">
        <v>143</v>
      </c>
      <c r="E115" s="164" t="s">
        <v>5</v>
      </c>
      <c r="F115" s="165" t="s">
        <v>176</v>
      </c>
      <c r="H115" s="166">
        <v>41.04</v>
      </c>
      <c r="L115" s="162"/>
      <c r="M115" s="167"/>
      <c r="N115" s="168"/>
      <c r="O115" s="168"/>
      <c r="P115" s="168"/>
      <c r="Q115" s="168"/>
      <c r="R115" s="168"/>
      <c r="S115" s="168"/>
      <c r="T115" s="169"/>
      <c r="AT115" s="164" t="s">
        <v>143</v>
      </c>
      <c r="AU115" s="164" t="s">
        <v>82</v>
      </c>
      <c r="AV115" s="11" t="s">
        <v>82</v>
      </c>
      <c r="AW115" s="11" t="s">
        <v>37</v>
      </c>
      <c r="AX115" s="11" t="s">
        <v>73</v>
      </c>
      <c r="AY115" s="164" t="s">
        <v>134</v>
      </c>
    </row>
    <row r="116" spans="2:51" s="12" customFormat="1" ht="13.5">
      <c r="B116" s="170"/>
      <c r="D116" s="163" t="s">
        <v>143</v>
      </c>
      <c r="E116" s="171" t="s">
        <v>5</v>
      </c>
      <c r="F116" s="172" t="s">
        <v>165</v>
      </c>
      <c r="H116" s="173">
        <v>201.165</v>
      </c>
      <c r="L116" s="170"/>
      <c r="M116" s="174"/>
      <c r="N116" s="175"/>
      <c r="O116" s="175"/>
      <c r="P116" s="175"/>
      <c r="Q116" s="175"/>
      <c r="R116" s="175"/>
      <c r="S116" s="175"/>
      <c r="T116" s="176"/>
      <c r="AT116" s="171" t="s">
        <v>143</v>
      </c>
      <c r="AU116" s="171" t="s">
        <v>82</v>
      </c>
      <c r="AV116" s="12" t="s">
        <v>141</v>
      </c>
      <c r="AW116" s="12" t="s">
        <v>37</v>
      </c>
      <c r="AX116" s="12" t="s">
        <v>22</v>
      </c>
      <c r="AY116" s="171" t="s">
        <v>134</v>
      </c>
    </row>
    <row r="117" spans="2:65" s="1" customFormat="1" ht="16.5" customHeight="1">
      <c r="B117" s="150"/>
      <c r="C117" s="177" t="s">
        <v>177</v>
      </c>
      <c r="D117" s="177" t="s">
        <v>167</v>
      </c>
      <c r="E117" s="178" t="s">
        <v>178</v>
      </c>
      <c r="F117" s="179" t="s">
        <v>962</v>
      </c>
      <c r="G117" s="180" t="s">
        <v>153</v>
      </c>
      <c r="H117" s="181">
        <v>205.188</v>
      </c>
      <c r="I117" s="182"/>
      <c r="J117" s="182">
        <f>ROUND(I117*H117,2)</f>
        <v>0</v>
      </c>
      <c r="K117" s="179" t="s">
        <v>140</v>
      </c>
      <c r="L117" s="183"/>
      <c r="M117" s="184" t="s">
        <v>5</v>
      </c>
      <c r="N117" s="185" t="s">
        <v>44</v>
      </c>
      <c r="O117" s="159">
        <v>0</v>
      </c>
      <c r="P117" s="159">
        <f>O117*H117</f>
        <v>0</v>
      </c>
      <c r="Q117" s="159">
        <v>0.0012</v>
      </c>
      <c r="R117" s="159">
        <f>Q117*H117</f>
        <v>0.24622559999999996</v>
      </c>
      <c r="S117" s="159">
        <v>0</v>
      </c>
      <c r="T117" s="160">
        <f>S117*H117</f>
        <v>0</v>
      </c>
      <c r="AR117" s="22" t="s">
        <v>169</v>
      </c>
      <c r="AT117" s="22" t="s">
        <v>167</v>
      </c>
      <c r="AU117" s="22" t="s">
        <v>82</v>
      </c>
      <c r="AY117" s="22" t="s">
        <v>134</v>
      </c>
      <c r="BE117" s="161">
        <f>IF(N117="základní",J117,0)</f>
        <v>0</v>
      </c>
      <c r="BF117" s="161">
        <f>IF(N117="snížená",J117,0)</f>
        <v>0</v>
      </c>
      <c r="BG117" s="161">
        <f>IF(N117="zákl. přenesená",J117,0)</f>
        <v>0</v>
      </c>
      <c r="BH117" s="161">
        <f>IF(N117="sníž. přenesená",J117,0)</f>
        <v>0</v>
      </c>
      <c r="BI117" s="161">
        <f>IF(N117="nulová",J117,0)</f>
        <v>0</v>
      </c>
      <c r="BJ117" s="22" t="s">
        <v>22</v>
      </c>
      <c r="BK117" s="161">
        <f>ROUND(I117*H117,2)</f>
        <v>0</v>
      </c>
      <c r="BL117" s="22" t="s">
        <v>141</v>
      </c>
      <c r="BM117" s="22" t="s">
        <v>179</v>
      </c>
    </row>
    <row r="118" spans="2:51" s="11" customFormat="1" ht="13.5">
      <c r="B118" s="162"/>
      <c r="D118" s="163" t="s">
        <v>143</v>
      </c>
      <c r="F118" s="165" t="s">
        <v>180</v>
      </c>
      <c r="H118" s="166">
        <v>205.188</v>
      </c>
      <c r="L118" s="162"/>
      <c r="M118" s="167"/>
      <c r="N118" s="168"/>
      <c r="O118" s="168"/>
      <c r="P118" s="168"/>
      <c r="Q118" s="168"/>
      <c r="R118" s="168"/>
      <c r="S118" s="168"/>
      <c r="T118" s="169"/>
      <c r="AT118" s="164" t="s">
        <v>143</v>
      </c>
      <c r="AU118" s="164" t="s">
        <v>82</v>
      </c>
      <c r="AV118" s="11" t="s">
        <v>82</v>
      </c>
      <c r="AW118" s="11" t="s">
        <v>6</v>
      </c>
      <c r="AX118" s="11" t="s">
        <v>22</v>
      </c>
      <c r="AY118" s="164" t="s">
        <v>134</v>
      </c>
    </row>
    <row r="119" spans="2:65" s="1" customFormat="1" ht="25.5" customHeight="1">
      <c r="B119" s="150"/>
      <c r="C119" s="151" t="s">
        <v>169</v>
      </c>
      <c r="D119" s="151" t="s">
        <v>136</v>
      </c>
      <c r="E119" s="152" t="s">
        <v>181</v>
      </c>
      <c r="F119" s="153" t="s">
        <v>182</v>
      </c>
      <c r="G119" s="154" t="s">
        <v>153</v>
      </c>
      <c r="H119" s="155">
        <v>260.304</v>
      </c>
      <c r="I119" s="156"/>
      <c r="J119" s="156">
        <f>ROUND(I119*H119,2)</f>
        <v>0</v>
      </c>
      <c r="K119" s="153" t="s">
        <v>140</v>
      </c>
      <c r="L119" s="36"/>
      <c r="M119" s="157" t="s">
        <v>5</v>
      </c>
      <c r="N119" s="158" t="s">
        <v>44</v>
      </c>
      <c r="O119" s="159">
        <v>1.06</v>
      </c>
      <c r="P119" s="159">
        <f>O119*H119</f>
        <v>275.92224</v>
      </c>
      <c r="Q119" s="159">
        <v>0.0085</v>
      </c>
      <c r="R119" s="159">
        <f>Q119*H119</f>
        <v>2.212584</v>
      </c>
      <c r="S119" s="159">
        <v>0</v>
      </c>
      <c r="T119" s="160">
        <f>S119*H119</f>
        <v>0</v>
      </c>
      <c r="AR119" s="22" t="s">
        <v>141</v>
      </c>
      <c r="AT119" s="22" t="s">
        <v>136</v>
      </c>
      <c r="AU119" s="22" t="s">
        <v>82</v>
      </c>
      <c r="AY119" s="22" t="s">
        <v>134</v>
      </c>
      <c r="BE119" s="161">
        <f>IF(N119="základní",J119,0)</f>
        <v>0</v>
      </c>
      <c r="BF119" s="161">
        <f>IF(N119="snížená",J119,0)</f>
        <v>0</v>
      </c>
      <c r="BG119" s="161">
        <f>IF(N119="zákl. přenesená",J119,0)</f>
        <v>0</v>
      </c>
      <c r="BH119" s="161">
        <f>IF(N119="sníž. přenesená",J119,0)</f>
        <v>0</v>
      </c>
      <c r="BI119" s="161">
        <f>IF(N119="nulová",J119,0)</f>
        <v>0</v>
      </c>
      <c r="BJ119" s="22" t="s">
        <v>22</v>
      </c>
      <c r="BK119" s="161">
        <f>ROUND(I119*H119,2)</f>
        <v>0</v>
      </c>
      <c r="BL119" s="22" t="s">
        <v>141</v>
      </c>
      <c r="BM119" s="22" t="s">
        <v>183</v>
      </c>
    </row>
    <row r="120" spans="2:51" s="11" customFormat="1" ht="27">
      <c r="B120" s="162"/>
      <c r="D120" s="163" t="s">
        <v>143</v>
      </c>
      <c r="E120" s="164" t="s">
        <v>5</v>
      </c>
      <c r="F120" s="165" t="s">
        <v>184</v>
      </c>
      <c r="H120" s="166">
        <v>231.691</v>
      </c>
      <c r="L120" s="162"/>
      <c r="M120" s="167"/>
      <c r="N120" s="168"/>
      <c r="O120" s="168"/>
      <c r="P120" s="168"/>
      <c r="Q120" s="168"/>
      <c r="R120" s="168"/>
      <c r="S120" s="168"/>
      <c r="T120" s="169"/>
      <c r="AT120" s="164" t="s">
        <v>143</v>
      </c>
      <c r="AU120" s="164" t="s">
        <v>82</v>
      </c>
      <c r="AV120" s="11" t="s">
        <v>82</v>
      </c>
      <c r="AW120" s="11" t="s">
        <v>37</v>
      </c>
      <c r="AX120" s="11" t="s">
        <v>73</v>
      </c>
      <c r="AY120" s="164" t="s">
        <v>134</v>
      </c>
    </row>
    <row r="121" spans="2:51" s="11" customFormat="1" ht="13.5">
      <c r="B121" s="162"/>
      <c r="D121" s="163" t="s">
        <v>143</v>
      </c>
      <c r="E121" s="164" t="s">
        <v>5</v>
      </c>
      <c r="F121" s="165" t="s">
        <v>185</v>
      </c>
      <c r="H121" s="166">
        <v>28.613</v>
      </c>
      <c r="L121" s="162"/>
      <c r="M121" s="167"/>
      <c r="N121" s="168"/>
      <c r="O121" s="168"/>
      <c r="P121" s="168"/>
      <c r="Q121" s="168"/>
      <c r="R121" s="168"/>
      <c r="S121" s="168"/>
      <c r="T121" s="169"/>
      <c r="AT121" s="164" t="s">
        <v>143</v>
      </c>
      <c r="AU121" s="164" t="s">
        <v>82</v>
      </c>
      <c r="AV121" s="11" t="s">
        <v>82</v>
      </c>
      <c r="AW121" s="11" t="s">
        <v>37</v>
      </c>
      <c r="AX121" s="11" t="s">
        <v>73</v>
      </c>
      <c r="AY121" s="164" t="s">
        <v>134</v>
      </c>
    </row>
    <row r="122" spans="2:51" s="12" customFormat="1" ht="13.5">
      <c r="B122" s="170"/>
      <c r="D122" s="163" t="s">
        <v>143</v>
      </c>
      <c r="E122" s="171" t="s">
        <v>5</v>
      </c>
      <c r="F122" s="172" t="s">
        <v>165</v>
      </c>
      <c r="H122" s="173">
        <v>260.304</v>
      </c>
      <c r="L122" s="170"/>
      <c r="M122" s="174"/>
      <c r="N122" s="175"/>
      <c r="O122" s="175"/>
      <c r="P122" s="175"/>
      <c r="Q122" s="175"/>
      <c r="R122" s="175"/>
      <c r="S122" s="175"/>
      <c r="T122" s="176"/>
      <c r="AT122" s="171" t="s">
        <v>143</v>
      </c>
      <c r="AU122" s="171" t="s">
        <v>82</v>
      </c>
      <c r="AV122" s="12" t="s">
        <v>141</v>
      </c>
      <c r="AW122" s="12" t="s">
        <v>37</v>
      </c>
      <c r="AX122" s="12" t="s">
        <v>22</v>
      </c>
      <c r="AY122" s="171" t="s">
        <v>134</v>
      </c>
    </row>
    <row r="123" spans="2:65" s="1" customFormat="1" ht="25.5" customHeight="1">
      <c r="B123" s="150"/>
      <c r="C123" s="177" t="s">
        <v>186</v>
      </c>
      <c r="D123" s="177" t="s">
        <v>167</v>
      </c>
      <c r="E123" s="178" t="s">
        <v>187</v>
      </c>
      <c r="F123" s="179" t="s">
        <v>963</v>
      </c>
      <c r="G123" s="180" t="s">
        <v>153</v>
      </c>
      <c r="H123" s="181">
        <v>265.51</v>
      </c>
      <c r="I123" s="182"/>
      <c r="J123" s="182">
        <f>ROUND(I123*H123,2)</f>
        <v>0</v>
      </c>
      <c r="K123" s="179" t="s">
        <v>140</v>
      </c>
      <c r="L123" s="183"/>
      <c r="M123" s="184" t="s">
        <v>5</v>
      </c>
      <c r="N123" s="185" t="s">
        <v>44</v>
      </c>
      <c r="O123" s="159">
        <v>0</v>
      </c>
      <c r="P123" s="159">
        <f>O123*H123</f>
        <v>0</v>
      </c>
      <c r="Q123" s="159">
        <v>0.0049</v>
      </c>
      <c r="R123" s="159">
        <f>Q123*H123</f>
        <v>1.300999</v>
      </c>
      <c r="S123" s="159">
        <v>0</v>
      </c>
      <c r="T123" s="160">
        <f>S123*H123</f>
        <v>0</v>
      </c>
      <c r="AR123" s="22" t="s">
        <v>169</v>
      </c>
      <c r="AT123" s="22" t="s">
        <v>167</v>
      </c>
      <c r="AU123" s="22" t="s">
        <v>82</v>
      </c>
      <c r="AY123" s="22" t="s">
        <v>134</v>
      </c>
      <c r="BE123" s="161">
        <f>IF(N123="základní",J123,0)</f>
        <v>0</v>
      </c>
      <c r="BF123" s="161">
        <f>IF(N123="snížená",J123,0)</f>
        <v>0</v>
      </c>
      <c r="BG123" s="161">
        <f>IF(N123="zákl. přenesená",J123,0)</f>
        <v>0</v>
      </c>
      <c r="BH123" s="161">
        <f>IF(N123="sníž. přenesená",J123,0)</f>
        <v>0</v>
      </c>
      <c r="BI123" s="161">
        <f>IF(N123="nulová",J123,0)</f>
        <v>0</v>
      </c>
      <c r="BJ123" s="22" t="s">
        <v>22</v>
      </c>
      <c r="BK123" s="161">
        <f>ROUND(I123*H123,2)</f>
        <v>0</v>
      </c>
      <c r="BL123" s="22" t="s">
        <v>141</v>
      </c>
      <c r="BM123" s="22" t="s">
        <v>188</v>
      </c>
    </row>
    <row r="124" spans="2:51" s="11" customFormat="1" ht="13.5">
      <c r="B124" s="162"/>
      <c r="D124" s="163" t="s">
        <v>143</v>
      </c>
      <c r="F124" s="165" t="s">
        <v>189</v>
      </c>
      <c r="H124" s="166">
        <v>265.51</v>
      </c>
      <c r="L124" s="162"/>
      <c r="M124" s="167"/>
      <c r="N124" s="168"/>
      <c r="O124" s="168"/>
      <c r="P124" s="168"/>
      <c r="Q124" s="168"/>
      <c r="R124" s="168"/>
      <c r="S124" s="168"/>
      <c r="T124" s="169"/>
      <c r="AT124" s="164" t="s">
        <v>143</v>
      </c>
      <c r="AU124" s="164" t="s">
        <v>82</v>
      </c>
      <c r="AV124" s="11" t="s">
        <v>82</v>
      </c>
      <c r="AW124" s="11" t="s">
        <v>6</v>
      </c>
      <c r="AX124" s="11" t="s">
        <v>22</v>
      </c>
      <c r="AY124" s="164" t="s">
        <v>134</v>
      </c>
    </row>
    <row r="125" spans="2:65" s="1" customFormat="1" ht="25.5" customHeight="1">
      <c r="B125" s="150"/>
      <c r="C125" s="151" t="s">
        <v>27</v>
      </c>
      <c r="D125" s="151" t="s">
        <v>136</v>
      </c>
      <c r="E125" s="152" t="s">
        <v>190</v>
      </c>
      <c r="F125" s="153" t="s">
        <v>191</v>
      </c>
      <c r="G125" s="154" t="s">
        <v>153</v>
      </c>
      <c r="H125" s="155">
        <v>2526.1</v>
      </c>
      <c r="I125" s="156"/>
      <c r="J125" s="156">
        <f>ROUND(I125*H125,2)</f>
        <v>0</v>
      </c>
      <c r="K125" s="153" t="s">
        <v>140</v>
      </c>
      <c r="L125" s="36"/>
      <c r="M125" s="157" t="s">
        <v>5</v>
      </c>
      <c r="N125" s="158" t="s">
        <v>44</v>
      </c>
      <c r="O125" s="159">
        <v>1.04</v>
      </c>
      <c r="P125" s="159">
        <f>O125*H125</f>
        <v>2627.144</v>
      </c>
      <c r="Q125" s="159">
        <v>0.00931</v>
      </c>
      <c r="R125" s="159">
        <f>Q125*H125</f>
        <v>23.517991000000002</v>
      </c>
      <c r="S125" s="159">
        <v>0</v>
      </c>
      <c r="T125" s="160">
        <f>S125*H125</f>
        <v>0</v>
      </c>
      <c r="AR125" s="22" t="s">
        <v>141</v>
      </c>
      <c r="AT125" s="22" t="s">
        <v>136</v>
      </c>
      <c r="AU125" s="22" t="s">
        <v>82</v>
      </c>
      <c r="AY125" s="22" t="s">
        <v>134</v>
      </c>
      <c r="BE125" s="161">
        <f>IF(N125="základní",J125,0)</f>
        <v>0</v>
      </c>
      <c r="BF125" s="161">
        <f>IF(N125="snížená",J125,0)</f>
        <v>0</v>
      </c>
      <c r="BG125" s="161">
        <f>IF(N125="zákl. přenesená",J125,0)</f>
        <v>0</v>
      </c>
      <c r="BH125" s="161">
        <f>IF(N125="sníž. přenesená",J125,0)</f>
        <v>0</v>
      </c>
      <c r="BI125" s="161">
        <f>IF(N125="nulová",J125,0)</f>
        <v>0</v>
      </c>
      <c r="BJ125" s="22" t="s">
        <v>22</v>
      </c>
      <c r="BK125" s="161">
        <f>ROUND(I125*H125,2)</f>
        <v>0</v>
      </c>
      <c r="BL125" s="22" t="s">
        <v>141</v>
      </c>
      <c r="BM125" s="22" t="s">
        <v>192</v>
      </c>
    </row>
    <row r="126" spans="2:65" s="1" customFormat="1" ht="16.5" customHeight="1">
      <c r="B126" s="150"/>
      <c r="C126" s="177" t="s">
        <v>193</v>
      </c>
      <c r="D126" s="177" t="s">
        <v>167</v>
      </c>
      <c r="E126" s="178" t="s">
        <v>194</v>
      </c>
      <c r="F126" s="179" t="s">
        <v>964</v>
      </c>
      <c r="G126" s="180" t="s">
        <v>153</v>
      </c>
      <c r="H126" s="181">
        <v>2576.622</v>
      </c>
      <c r="I126" s="182"/>
      <c r="J126" s="182">
        <f>ROUND(I126*H126,2)</f>
        <v>0</v>
      </c>
      <c r="K126" s="179" t="s">
        <v>140</v>
      </c>
      <c r="L126" s="183"/>
      <c r="M126" s="184" t="s">
        <v>5</v>
      </c>
      <c r="N126" s="185" t="s">
        <v>44</v>
      </c>
      <c r="O126" s="159">
        <v>0</v>
      </c>
      <c r="P126" s="159">
        <f>O126*H126</f>
        <v>0</v>
      </c>
      <c r="Q126" s="159">
        <v>0.0075</v>
      </c>
      <c r="R126" s="159">
        <f>Q126*H126</f>
        <v>19.324665</v>
      </c>
      <c r="S126" s="159">
        <v>0</v>
      </c>
      <c r="T126" s="160">
        <f>S126*H126</f>
        <v>0</v>
      </c>
      <c r="AR126" s="22" t="s">
        <v>169</v>
      </c>
      <c r="AT126" s="22" t="s">
        <v>167</v>
      </c>
      <c r="AU126" s="22" t="s">
        <v>82</v>
      </c>
      <c r="AY126" s="22" t="s">
        <v>134</v>
      </c>
      <c r="BE126" s="161">
        <f>IF(N126="základní",J126,0)</f>
        <v>0</v>
      </c>
      <c r="BF126" s="161">
        <f>IF(N126="snížená",J126,0)</f>
        <v>0</v>
      </c>
      <c r="BG126" s="161">
        <f>IF(N126="zákl. přenesená",J126,0)</f>
        <v>0</v>
      </c>
      <c r="BH126" s="161">
        <f>IF(N126="sníž. přenesená",J126,0)</f>
        <v>0</v>
      </c>
      <c r="BI126" s="161">
        <f>IF(N126="nulová",J126,0)</f>
        <v>0</v>
      </c>
      <c r="BJ126" s="22" t="s">
        <v>22</v>
      </c>
      <c r="BK126" s="161">
        <f>ROUND(I126*H126,2)</f>
        <v>0</v>
      </c>
      <c r="BL126" s="22" t="s">
        <v>141</v>
      </c>
      <c r="BM126" s="22" t="s">
        <v>195</v>
      </c>
    </row>
    <row r="127" spans="2:51" s="11" customFormat="1" ht="13.5">
      <c r="B127" s="162"/>
      <c r="D127" s="163" t="s">
        <v>143</v>
      </c>
      <c r="F127" s="165" t="s">
        <v>196</v>
      </c>
      <c r="H127" s="166">
        <v>2576.622</v>
      </c>
      <c r="L127" s="162"/>
      <c r="M127" s="167"/>
      <c r="N127" s="168"/>
      <c r="O127" s="168"/>
      <c r="P127" s="168"/>
      <c r="Q127" s="168"/>
      <c r="R127" s="168"/>
      <c r="S127" s="168"/>
      <c r="T127" s="169"/>
      <c r="AT127" s="164" t="s">
        <v>143</v>
      </c>
      <c r="AU127" s="164" t="s">
        <v>82</v>
      </c>
      <c r="AV127" s="11" t="s">
        <v>82</v>
      </c>
      <c r="AW127" s="11" t="s">
        <v>6</v>
      </c>
      <c r="AX127" s="11" t="s">
        <v>22</v>
      </c>
      <c r="AY127" s="164" t="s">
        <v>134</v>
      </c>
    </row>
    <row r="128" spans="2:65" s="1" customFormat="1" ht="25.5" customHeight="1">
      <c r="B128" s="150"/>
      <c r="C128" s="151" t="s">
        <v>197</v>
      </c>
      <c r="D128" s="151" t="s">
        <v>136</v>
      </c>
      <c r="E128" s="152" t="s">
        <v>198</v>
      </c>
      <c r="F128" s="153" t="s">
        <v>972</v>
      </c>
      <c r="G128" s="154" t="s">
        <v>153</v>
      </c>
      <c r="H128" s="155">
        <v>3640.671</v>
      </c>
      <c r="I128" s="156"/>
      <c r="J128" s="156">
        <f>ROUND(I128*H128,2)</f>
        <v>0</v>
      </c>
      <c r="K128" s="153" t="s">
        <v>140</v>
      </c>
      <c r="L128" s="36"/>
      <c r="M128" s="157" t="s">
        <v>5</v>
      </c>
      <c r="N128" s="158" t="s">
        <v>44</v>
      </c>
      <c r="O128" s="159">
        <v>1.14</v>
      </c>
      <c r="P128" s="159">
        <f>O128*H128</f>
        <v>4150.3649399999995</v>
      </c>
      <c r="Q128" s="159">
        <v>0.01148</v>
      </c>
      <c r="R128" s="159">
        <f>Q128*H128</f>
        <v>41.79490308</v>
      </c>
      <c r="S128" s="159">
        <v>0</v>
      </c>
      <c r="T128" s="160">
        <f>S128*H128</f>
        <v>0</v>
      </c>
      <c r="AR128" s="22" t="s">
        <v>141</v>
      </c>
      <c r="AT128" s="22" t="s">
        <v>136</v>
      </c>
      <c r="AU128" s="22" t="s">
        <v>82</v>
      </c>
      <c r="AY128" s="22" t="s">
        <v>134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22" t="s">
        <v>22</v>
      </c>
      <c r="BK128" s="161">
        <f>ROUND(I128*H128,2)</f>
        <v>0</v>
      </c>
      <c r="BL128" s="22" t="s">
        <v>141</v>
      </c>
      <c r="BM128" s="22" t="s">
        <v>199</v>
      </c>
    </row>
    <row r="129" spans="2:51" s="11" customFormat="1" ht="27">
      <c r="B129" s="162"/>
      <c r="D129" s="163" t="s">
        <v>143</v>
      </c>
      <c r="E129" s="164" t="s">
        <v>5</v>
      </c>
      <c r="F129" s="165" t="s">
        <v>200</v>
      </c>
      <c r="H129" s="166">
        <v>3620.99</v>
      </c>
      <c r="L129" s="162"/>
      <c r="M129" s="167"/>
      <c r="N129" s="168"/>
      <c r="O129" s="168"/>
      <c r="P129" s="168"/>
      <c r="Q129" s="168"/>
      <c r="R129" s="168"/>
      <c r="S129" s="168"/>
      <c r="T129" s="169"/>
      <c r="AT129" s="164" t="s">
        <v>143</v>
      </c>
      <c r="AU129" s="164" t="s">
        <v>82</v>
      </c>
      <c r="AV129" s="11" t="s">
        <v>82</v>
      </c>
      <c r="AW129" s="11" t="s">
        <v>37</v>
      </c>
      <c r="AX129" s="11" t="s">
        <v>73</v>
      </c>
      <c r="AY129" s="164" t="s">
        <v>134</v>
      </c>
    </row>
    <row r="130" spans="2:51" s="11" customFormat="1" ht="13.5">
      <c r="B130" s="162"/>
      <c r="D130" s="163" t="s">
        <v>143</v>
      </c>
      <c r="E130" s="164" t="s">
        <v>5</v>
      </c>
      <c r="F130" s="165" t="s">
        <v>201</v>
      </c>
      <c r="H130" s="166">
        <v>-37.913</v>
      </c>
      <c r="L130" s="162"/>
      <c r="M130" s="167"/>
      <c r="N130" s="168"/>
      <c r="O130" s="168"/>
      <c r="P130" s="168"/>
      <c r="Q130" s="168"/>
      <c r="R130" s="168"/>
      <c r="S130" s="168"/>
      <c r="T130" s="169"/>
      <c r="AT130" s="164" t="s">
        <v>143</v>
      </c>
      <c r="AU130" s="164" t="s">
        <v>82</v>
      </c>
      <c r="AV130" s="11" t="s">
        <v>82</v>
      </c>
      <c r="AW130" s="11" t="s">
        <v>37</v>
      </c>
      <c r="AX130" s="11" t="s">
        <v>73</v>
      </c>
      <c r="AY130" s="164" t="s">
        <v>134</v>
      </c>
    </row>
    <row r="131" spans="2:51" s="11" customFormat="1" ht="13.5">
      <c r="B131" s="162"/>
      <c r="D131" s="163" t="s">
        <v>143</v>
      </c>
      <c r="E131" s="164" t="s">
        <v>5</v>
      </c>
      <c r="F131" s="165" t="s">
        <v>202</v>
      </c>
      <c r="H131" s="166">
        <v>40.037</v>
      </c>
      <c r="L131" s="162"/>
      <c r="M131" s="167"/>
      <c r="N131" s="168"/>
      <c r="O131" s="168"/>
      <c r="P131" s="168"/>
      <c r="Q131" s="168"/>
      <c r="R131" s="168"/>
      <c r="S131" s="168"/>
      <c r="T131" s="169"/>
      <c r="AT131" s="164" t="s">
        <v>143</v>
      </c>
      <c r="AU131" s="164" t="s">
        <v>82</v>
      </c>
      <c r="AV131" s="11" t="s">
        <v>82</v>
      </c>
      <c r="AW131" s="11" t="s">
        <v>37</v>
      </c>
      <c r="AX131" s="11" t="s">
        <v>73</v>
      </c>
      <c r="AY131" s="164" t="s">
        <v>134</v>
      </c>
    </row>
    <row r="132" spans="2:51" s="11" customFormat="1" ht="13.5">
      <c r="B132" s="162"/>
      <c r="D132" s="163" t="s">
        <v>143</v>
      </c>
      <c r="E132" s="164" t="s">
        <v>5</v>
      </c>
      <c r="F132" s="165" t="s">
        <v>203</v>
      </c>
      <c r="H132" s="166">
        <v>17.557</v>
      </c>
      <c r="L132" s="162"/>
      <c r="M132" s="167"/>
      <c r="N132" s="168"/>
      <c r="O132" s="168"/>
      <c r="P132" s="168"/>
      <c r="Q132" s="168"/>
      <c r="R132" s="168"/>
      <c r="S132" s="168"/>
      <c r="T132" s="169"/>
      <c r="AT132" s="164" t="s">
        <v>143</v>
      </c>
      <c r="AU132" s="164" t="s">
        <v>82</v>
      </c>
      <c r="AV132" s="11" t="s">
        <v>82</v>
      </c>
      <c r="AW132" s="11" t="s">
        <v>37</v>
      </c>
      <c r="AX132" s="11" t="s">
        <v>73</v>
      </c>
      <c r="AY132" s="164" t="s">
        <v>134</v>
      </c>
    </row>
    <row r="133" spans="2:51" s="12" customFormat="1" ht="13.5">
      <c r="B133" s="170"/>
      <c r="D133" s="163" t="s">
        <v>143</v>
      </c>
      <c r="E133" s="171" t="s">
        <v>5</v>
      </c>
      <c r="F133" s="172" t="s">
        <v>165</v>
      </c>
      <c r="H133" s="173">
        <v>3640.671</v>
      </c>
      <c r="L133" s="170"/>
      <c r="M133" s="174"/>
      <c r="N133" s="175"/>
      <c r="O133" s="175"/>
      <c r="P133" s="175"/>
      <c r="Q133" s="175"/>
      <c r="R133" s="175"/>
      <c r="S133" s="175"/>
      <c r="T133" s="176"/>
      <c r="AT133" s="171" t="s">
        <v>143</v>
      </c>
      <c r="AU133" s="171" t="s">
        <v>82</v>
      </c>
      <c r="AV133" s="12" t="s">
        <v>141</v>
      </c>
      <c r="AW133" s="12" t="s">
        <v>37</v>
      </c>
      <c r="AX133" s="12" t="s">
        <v>22</v>
      </c>
      <c r="AY133" s="171" t="s">
        <v>134</v>
      </c>
    </row>
    <row r="134" spans="2:65" s="1" customFormat="1" ht="16.5" customHeight="1">
      <c r="B134" s="150"/>
      <c r="C134" s="177" t="s">
        <v>204</v>
      </c>
      <c r="D134" s="177" t="s">
        <v>167</v>
      </c>
      <c r="E134" s="178" t="s">
        <v>205</v>
      </c>
      <c r="F134" s="267" t="s">
        <v>973</v>
      </c>
      <c r="G134" s="180" t="s">
        <v>153</v>
      </c>
      <c r="H134" s="181">
        <v>3713.484</v>
      </c>
      <c r="I134" s="182"/>
      <c r="J134" s="182">
        <f>ROUND(I134*H134,2)</f>
        <v>0</v>
      </c>
      <c r="K134" s="179" t="s">
        <v>140</v>
      </c>
      <c r="L134" s="183"/>
      <c r="M134" s="184" t="s">
        <v>5</v>
      </c>
      <c r="N134" s="185" t="s">
        <v>44</v>
      </c>
      <c r="O134" s="159">
        <v>0</v>
      </c>
      <c r="P134" s="159">
        <f>O134*H134</f>
        <v>0</v>
      </c>
      <c r="Q134" s="159">
        <v>0.03</v>
      </c>
      <c r="R134" s="159">
        <f>Q134*H134</f>
        <v>111.40451999999999</v>
      </c>
      <c r="S134" s="159">
        <v>0</v>
      </c>
      <c r="T134" s="160">
        <f>S134*H134</f>
        <v>0</v>
      </c>
      <c r="AR134" s="22" t="s">
        <v>169</v>
      </c>
      <c r="AT134" s="22" t="s">
        <v>167</v>
      </c>
      <c r="AU134" s="22" t="s">
        <v>82</v>
      </c>
      <c r="AY134" s="22" t="s">
        <v>134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22" t="s">
        <v>22</v>
      </c>
      <c r="BK134" s="161">
        <f>ROUND(I134*H134,2)</f>
        <v>0</v>
      </c>
      <c r="BL134" s="22" t="s">
        <v>141</v>
      </c>
      <c r="BM134" s="22" t="s">
        <v>206</v>
      </c>
    </row>
    <row r="135" spans="2:51" s="11" customFormat="1" ht="13.5">
      <c r="B135" s="162"/>
      <c r="D135" s="163" t="s">
        <v>143</v>
      </c>
      <c r="F135" s="165" t="s">
        <v>207</v>
      </c>
      <c r="H135" s="166">
        <v>3713.484</v>
      </c>
      <c r="L135" s="162"/>
      <c r="M135" s="167"/>
      <c r="N135" s="168"/>
      <c r="O135" s="168"/>
      <c r="P135" s="168"/>
      <c r="Q135" s="168"/>
      <c r="R135" s="168"/>
      <c r="S135" s="168"/>
      <c r="T135" s="169"/>
      <c r="AT135" s="164" t="s">
        <v>143</v>
      </c>
      <c r="AU135" s="164" t="s">
        <v>82</v>
      </c>
      <c r="AV135" s="11" t="s">
        <v>82</v>
      </c>
      <c r="AW135" s="11" t="s">
        <v>6</v>
      </c>
      <c r="AX135" s="11" t="s">
        <v>22</v>
      </c>
      <c r="AY135" s="164" t="s">
        <v>134</v>
      </c>
    </row>
    <row r="136" spans="2:65" s="1" customFormat="1" ht="16.5" customHeight="1">
      <c r="B136" s="150"/>
      <c r="C136" s="151" t="s">
        <v>208</v>
      </c>
      <c r="D136" s="151" t="s">
        <v>136</v>
      </c>
      <c r="E136" s="152" t="s">
        <v>209</v>
      </c>
      <c r="F136" s="153" t="s">
        <v>210</v>
      </c>
      <c r="G136" s="154" t="s">
        <v>157</v>
      </c>
      <c r="H136" s="155">
        <v>218.98</v>
      </c>
      <c r="I136" s="156"/>
      <c r="J136" s="156">
        <f>ROUND(I136*H136,2)</f>
        <v>0</v>
      </c>
      <c r="K136" s="153" t="s">
        <v>140</v>
      </c>
      <c r="L136" s="36"/>
      <c r="M136" s="157" t="s">
        <v>5</v>
      </c>
      <c r="N136" s="158" t="s">
        <v>44</v>
      </c>
      <c r="O136" s="159">
        <v>0.23</v>
      </c>
      <c r="P136" s="159">
        <f>O136*H136</f>
        <v>50.3654</v>
      </c>
      <c r="Q136" s="159">
        <v>6E-05</v>
      </c>
      <c r="R136" s="159">
        <f>Q136*H136</f>
        <v>0.013138799999999999</v>
      </c>
      <c r="S136" s="159">
        <v>0</v>
      </c>
      <c r="T136" s="160">
        <f>S136*H136</f>
        <v>0</v>
      </c>
      <c r="AR136" s="22" t="s">
        <v>141</v>
      </c>
      <c r="AT136" s="22" t="s">
        <v>136</v>
      </c>
      <c r="AU136" s="22" t="s">
        <v>82</v>
      </c>
      <c r="AY136" s="22" t="s">
        <v>134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22" t="s">
        <v>22</v>
      </c>
      <c r="BK136" s="161">
        <f>ROUND(I136*H136,2)</f>
        <v>0</v>
      </c>
      <c r="BL136" s="22" t="s">
        <v>141</v>
      </c>
      <c r="BM136" s="22" t="s">
        <v>211</v>
      </c>
    </row>
    <row r="137" spans="2:51" s="11" customFormat="1" ht="13.5">
      <c r="B137" s="162"/>
      <c r="D137" s="163" t="s">
        <v>143</v>
      </c>
      <c r="E137" s="164" t="s">
        <v>5</v>
      </c>
      <c r="F137" s="165" t="s">
        <v>212</v>
      </c>
      <c r="H137" s="166">
        <v>218.98</v>
      </c>
      <c r="L137" s="162"/>
      <c r="M137" s="167"/>
      <c r="N137" s="168"/>
      <c r="O137" s="168"/>
      <c r="P137" s="168"/>
      <c r="Q137" s="168"/>
      <c r="R137" s="168"/>
      <c r="S137" s="168"/>
      <c r="T137" s="169"/>
      <c r="AT137" s="164" t="s">
        <v>143</v>
      </c>
      <c r="AU137" s="164" t="s">
        <v>82</v>
      </c>
      <c r="AV137" s="11" t="s">
        <v>82</v>
      </c>
      <c r="AW137" s="11" t="s">
        <v>37</v>
      </c>
      <c r="AX137" s="11" t="s">
        <v>22</v>
      </c>
      <c r="AY137" s="164" t="s">
        <v>134</v>
      </c>
    </row>
    <row r="138" spans="2:65" s="1" customFormat="1" ht="16.5" customHeight="1">
      <c r="B138" s="150"/>
      <c r="C138" s="177" t="s">
        <v>11</v>
      </c>
      <c r="D138" s="177" t="s">
        <v>167</v>
      </c>
      <c r="E138" s="178" t="s">
        <v>213</v>
      </c>
      <c r="F138" s="179" t="s">
        <v>214</v>
      </c>
      <c r="G138" s="180" t="s">
        <v>157</v>
      </c>
      <c r="H138" s="181">
        <v>229.929</v>
      </c>
      <c r="I138" s="182"/>
      <c r="J138" s="182">
        <f>ROUND(I138*H138,2)</f>
        <v>0</v>
      </c>
      <c r="K138" s="179" t="s">
        <v>215</v>
      </c>
      <c r="L138" s="183"/>
      <c r="M138" s="184" t="s">
        <v>5</v>
      </c>
      <c r="N138" s="185" t="s">
        <v>44</v>
      </c>
      <c r="O138" s="159">
        <v>0</v>
      </c>
      <c r="P138" s="159">
        <f>O138*H138</f>
        <v>0</v>
      </c>
      <c r="Q138" s="159">
        <v>0.00082</v>
      </c>
      <c r="R138" s="159">
        <f>Q138*H138</f>
        <v>0.18854178</v>
      </c>
      <c r="S138" s="159">
        <v>0</v>
      </c>
      <c r="T138" s="160">
        <f>S138*H138</f>
        <v>0</v>
      </c>
      <c r="AR138" s="22" t="s">
        <v>169</v>
      </c>
      <c r="AT138" s="22" t="s">
        <v>167</v>
      </c>
      <c r="AU138" s="22" t="s">
        <v>82</v>
      </c>
      <c r="AY138" s="22" t="s">
        <v>134</v>
      </c>
      <c r="BE138" s="161">
        <f>IF(N138="základní",J138,0)</f>
        <v>0</v>
      </c>
      <c r="BF138" s="161">
        <f>IF(N138="snížená",J138,0)</f>
        <v>0</v>
      </c>
      <c r="BG138" s="161">
        <f>IF(N138="zákl. přenesená",J138,0)</f>
        <v>0</v>
      </c>
      <c r="BH138" s="161">
        <f>IF(N138="sníž. přenesená",J138,0)</f>
        <v>0</v>
      </c>
      <c r="BI138" s="161">
        <f>IF(N138="nulová",J138,0)</f>
        <v>0</v>
      </c>
      <c r="BJ138" s="22" t="s">
        <v>22</v>
      </c>
      <c r="BK138" s="161">
        <f>ROUND(I138*H138,2)</f>
        <v>0</v>
      </c>
      <c r="BL138" s="22" t="s">
        <v>141</v>
      </c>
      <c r="BM138" s="22" t="s">
        <v>216</v>
      </c>
    </row>
    <row r="139" spans="2:51" s="11" customFormat="1" ht="13.5">
      <c r="B139" s="162"/>
      <c r="D139" s="163" t="s">
        <v>143</v>
      </c>
      <c r="F139" s="165" t="s">
        <v>217</v>
      </c>
      <c r="H139" s="166">
        <v>229.929</v>
      </c>
      <c r="L139" s="162"/>
      <c r="M139" s="167"/>
      <c r="N139" s="168"/>
      <c r="O139" s="168"/>
      <c r="P139" s="168"/>
      <c r="Q139" s="168"/>
      <c r="R139" s="168"/>
      <c r="S139" s="168"/>
      <c r="T139" s="169"/>
      <c r="AT139" s="164" t="s">
        <v>143</v>
      </c>
      <c r="AU139" s="164" t="s">
        <v>82</v>
      </c>
      <c r="AV139" s="11" t="s">
        <v>82</v>
      </c>
      <c r="AW139" s="11" t="s">
        <v>6</v>
      </c>
      <c r="AX139" s="11" t="s">
        <v>22</v>
      </c>
      <c r="AY139" s="164" t="s">
        <v>134</v>
      </c>
    </row>
    <row r="140" spans="2:65" s="1" customFormat="1" ht="16.5" customHeight="1">
      <c r="B140" s="150"/>
      <c r="C140" s="151" t="s">
        <v>218</v>
      </c>
      <c r="D140" s="151" t="s">
        <v>136</v>
      </c>
      <c r="E140" s="152" t="s">
        <v>219</v>
      </c>
      <c r="F140" s="153" t="s">
        <v>220</v>
      </c>
      <c r="G140" s="154" t="s">
        <v>153</v>
      </c>
      <c r="H140" s="155">
        <v>1605.5</v>
      </c>
      <c r="I140" s="156"/>
      <c r="J140" s="156">
        <f>ROUND(I140*H140,2)</f>
        <v>0</v>
      </c>
      <c r="K140" s="153" t="s">
        <v>140</v>
      </c>
      <c r="L140" s="36"/>
      <c r="M140" s="157" t="s">
        <v>5</v>
      </c>
      <c r="N140" s="158" t="s">
        <v>44</v>
      </c>
      <c r="O140" s="159">
        <v>0.275</v>
      </c>
      <c r="P140" s="159">
        <f>O140*H140</f>
        <v>441.51250000000005</v>
      </c>
      <c r="Q140" s="159">
        <v>0.09384</v>
      </c>
      <c r="R140" s="159">
        <f>Q140*H140</f>
        <v>150.66012</v>
      </c>
      <c r="S140" s="159">
        <v>0</v>
      </c>
      <c r="T140" s="160">
        <f>S140*H140</f>
        <v>0</v>
      </c>
      <c r="AR140" s="22" t="s">
        <v>141</v>
      </c>
      <c r="AT140" s="22" t="s">
        <v>136</v>
      </c>
      <c r="AU140" s="22" t="s">
        <v>82</v>
      </c>
      <c r="AY140" s="22" t="s">
        <v>134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22" t="s">
        <v>22</v>
      </c>
      <c r="BK140" s="161">
        <f>ROUND(I140*H140,2)</f>
        <v>0</v>
      </c>
      <c r="BL140" s="22" t="s">
        <v>141</v>
      </c>
      <c r="BM140" s="22" t="s">
        <v>221</v>
      </c>
    </row>
    <row r="141" spans="2:65" s="1" customFormat="1" ht="16.5" customHeight="1">
      <c r="B141" s="150"/>
      <c r="C141" s="151" t="s">
        <v>222</v>
      </c>
      <c r="D141" s="151" t="s">
        <v>136</v>
      </c>
      <c r="E141" s="152" t="s">
        <v>223</v>
      </c>
      <c r="F141" s="153" t="s">
        <v>224</v>
      </c>
      <c r="G141" s="154" t="s">
        <v>153</v>
      </c>
      <c r="H141" s="155">
        <v>1605.5</v>
      </c>
      <c r="I141" s="156"/>
      <c r="J141" s="156">
        <f>ROUND(I141*H141,2)</f>
        <v>0</v>
      </c>
      <c r="K141" s="153" t="s">
        <v>140</v>
      </c>
      <c r="L141" s="36"/>
      <c r="M141" s="157" t="s">
        <v>5</v>
      </c>
      <c r="N141" s="158" t="s">
        <v>44</v>
      </c>
      <c r="O141" s="159">
        <v>0.025</v>
      </c>
      <c r="P141" s="159">
        <f>O141*H141</f>
        <v>40.1375</v>
      </c>
      <c r="Q141" s="159">
        <v>0.00012</v>
      </c>
      <c r="R141" s="159">
        <f>Q141*H141</f>
        <v>0.19266</v>
      </c>
      <c r="S141" s="159">
        <v>0</v>
      </c>
      <c r="T141" s="160">
        <f>S141*H141</f>
        <v>0</v>
      </c>
      <c r="AR141" s="22" t="s">
        <v>141</v>
      </c>
      <c r="AT141" s="22" t="s">
        <v>136</v>
      </c>
      <c r="AU141" s="22" t="s">
        <v>82</v>
      </c>
      <c r="AY141" s="22" t="s">
        <v>134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22" t="s">
        <v>22</v>
      </c>
      <c r="BK141" s="161">
        <f>ROUND(I141*H141,2)</f>
        <v>0</v>
      </c>
      <c r="BL141" s="22" t="s">
        <v>141</v>
      </c>
      <c r="BM141" s="22" t="s">
        <v>225</v>
      </c>
    </row>
    <row r="142" spans="2:65" s="1" customFormat="1" ht="25.5" customHeight="1">
      <c r="B142" s="150"/>
      <c r="C142" s="151" t="s">
        <v>226</v>
      </c>
      <c r="D142" s="151" t="s">
        <v>136</v>
      </c>
      <c r="E142" s="152" t="s">
        <v>227</v>
      </c>
      <c r="F142" s="153" t="s">
        <v>228</v>
      </c>
      <c r="G142" s="154" t="s">
        <v>157</v>
      </c>
      <c r="H142" s="155">
        <v>1685.775</v>
      </c>
      <c r="I142" s="156"/>
      <c r="J142" s="156">
        <f>ROUND(I142*H142,2)</f>
        <v>0</v>
      </c>
      <c r="K142" s="153" t="s">
        <v>140</v>
      </c>
      <c r="L142" s="36"/>
      <c r="M142" s="157" t="s">
        <v>5</v>
      </c>
      <c r="N142" s="158" t="s">
        <v>44</v>
      </c>
      <c r="O142" s="159">
        <v>0.035</v>
      </c>
      <c r="P142" s="159">
        <f>O142*H142</f>
        <v>59.00212500000001</v>
      </c>
      <c r="Q142" s="159">
        <v>6E-05</v>
      </c>
      <c r="R142" s="159">
        <f>Q142*H142</f>
        <v>0.10114650000000001</v>
      </c>
      <c r="S142" s="159">
        <v>0</v>
      </c>
      <c r="T142" s="160">
        <f>S142*H142</f>
        <v>0</v>
      </c>
      <c r="AR142" s="22" t="s">
        <v>141</v>
      </c>
      <c r="AT142" s="22" t="s">
        <v>136</v>
      </c>
      <c r="AU142" s="22" t="s">
        <v>82</v>
      </c>
      <c r="AY142" s="22" t="s">
        <v>134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22" t="s">
        <v>22</v>
      </c>
      <c r="BK142" s="161">
        <f>ROUND(I142*H142,2)</f>
        <v>0</v>
      </c>
      <c r="BL142" s="22" t="s">
        <v>141</v>
      </c>
      <c r="BM142" s="22" t="s">
        <v>229</v>
      </c>
    </row>
    <row r="143" spans="2:51" s="11" customFormat="1" ht="13.5">
      <c r="B143" s="162"/>
      <c r="D143" s="163" t="s">
        <v>143</v>
      </c>
      <c r="E143" s="164" t="s">
        <v>5</v>
      </c>
      <c r="F143" s="165" t="s">
        <v>230</v>
      </c>
      <c r="H143" s="166">
        <v>1685.775</v>
      </c>
      <c r="L143" s="162"/>
      <c r="M143" s="167"/>
      <c r="N143" s="168"/>
      <c r="O143" s="168"/>
      <c r="P143" s="168"/>
      <c r="Q143" s="168"/>
      <c r="R143" s="168"/>
      <c r="S143" s="168"/>
      <c r="T143" s="169"/>
      <c r="AT143" s="164" t="s">
        <v>143</v>
      </c>
      <c r="AU143" s="164" t="s">
        <v>82</v>
      </c>
      <c r="AV143" s="11" t="s">
        <v>82</v>
      </c>
      <c r="AW143" s="11" t="s">
        <v>37</v>
      </c>
      <c r="AX143" s="11" t="s">
        <v>22</v>
      </c>
      <c r="AY143" s="164" t="s">
        <v>134</v>
      </c>
    </row>
    <row r="144" spans="2:65" s="1" customFormat="1" ht="25.5" customHeight="1">
      <c r="B144" s="150"/>
      <c r="C144" s="151" t="s">
        <v>231</v>
      </c>
      <c r="D144" s="151" t="s">
        <v>136</v>
      </c>
      <c r="E144" s="152" t="s">
        <v>232</v>
      </c>
      <c r="F144" s="153" t="s">
        <v>233</v>
      </c>
      <c r="G144" s="154" t="s">
        <v>153</v>
      </c>
      <c r="H144" s="155">
        <v>1105.69</v>
      </c>
      <c r="I144" s="156"/>
      <c r="J144" s="156">
        <f>ROUND(I144*H144,2)</f>
        <v>0</v>
      </c>
      <c r="K144" s="153" t="s">
        <v>140</v>
      </c>
      <c r="L144" s="36"/>
      <c r="M144" s="157" t="s">
        <v>5</v>
      </c>
      <c r="N144" s="158" t="s">
        <v>44</v>
      </c>
      <c r="O144" s="159">
        <v>0.09</v>
      </c>
      <c r="P144" s="159">
        <f>O144*H144</f>
        <v>99.5121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AR144" s="22" t="s">
        <v>218</v>
      </c>
      <c r="AT144" s="22" t="s">
        <v>136</v>
      </c>
      <c r="AU144" s="22" t="s">
        <v>82</v>
      </c>
      <c r="AY144" s="22" t="s">
        <v>134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22" t="s">
        <v>22</v>
      </c>
      <c r="BK144" s="161">
        <f>ROUND(I144*H144,2)</f>
        <v>0</v>
      </c>
      <c r="BL144" s="22" t="s">
        <v>218</v>
      </c>
      <c r="BM144" s="22" t="s">
        <v>234</v>
      </c>
    </row>
    <row r="145" spans="2:65" s="1" customFormat="1" ht="16.5" customHeight="1">
      <c r="B145" s="150"/>
      <c r="C145" s="151" t="s">
        <v>235</v>
      </c>
      <c r="D145" s="151" t="s">
        <v>136</v>
      </c>
      <c r="E145" s="152" t="s">
        <v>236</v>
      </c>
      <c r="F145" s="153" t="s">
        <v>237</v>
      </c>
      <c r="G145" s="154" t="s">
        <v>157</v>
      </c>
      <c r="H145" s="155">
        <v>3026.48</v>
      </c>
      <c r="I145" s="156"/>
      <c r="J145" s="156">
        <f>ROUND(I145*H145,2)</f>
        <v>0</v>
      </c>
      <c r="K145" s="153" t="s">
        <v>140</v>
      </c>
      <c r="L145" s="36"/>
      <c r="M145" s="157" t="s">
        <v>5</v>
      </c>
      <c r="N145" s="158" t="s">
        <v>44</v>
      </c>
      <c r="O145" s="159">
        <v>0.14</v>
      </c>
      <c r="P145" s="159">
        <f>O145*H145</f>
        <v>423.70720000000006</v>
      </c>
      <c r="Q145" s="159">
        <v>0.00025</v>
      </c>
      <c r="R145" s="159">
        <f>Q145*H145</f>
        <v>0.7566200000000001</v>
      </c>
      <c r="S145" s="159">
        <v>0</v>
      </c>
      <c r="T145" s="160">
        <f>S145*H145</f>
        <v>0</v>
      </c>
      <c r="AR145" s="22" t="s">
        <v>141</v>
      </c>
      <c r="AT145" s="22" t="s">
        <v>136</v>
      </c>
      <c r="AU145" s="22" t="s">
        <v>82</v>
      </c>
      <c r="AY145" s="22" t="s">
        <v>134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22" t="s">
        <v>22</v>
      </c>
      <c r="BK145" s="161">
        <f>ROUND(I145*H145,2)</f>
        <v>0</v>
      </c>
      <c r="BL145" s="22" t="s">
        <v>141</v>
      </c>
      <c r="BM145" s="22" t="s">
        <v>238</v>
      </c>
    </row>
    <row r="146" spans="2:51" s="11" customFormat="1" ht="13.5">
      <c r="B146" s="162"/>
      <c r="D146" s="163" t="s">
        <v>143</v>
      </c>
      <c r="E146" s="164" t="s">
        <v>5</v>
      </c>
      <c r="F146" s="165" t="s">
        <v>239</v>
      </c>
      <c r="H146" s="166">
        <v>3026.48</v>
      </c>
      <c r="L146" s="162"/>
      <c r="M146" s="167"/>
      <c r="N146" s="168"/>
      <c r="O146" s="168"/>
      <c r="P146" s="168"/>
      <c r="Q146" s="168"/>
      <c r="R146" s="168"/>
      <c r="S146" s="168"/>
      <c r="T146" s="169"/>
      <c r="AT146" s="164" t="s">
        <v>143</v>
      </c>
      <c r="AU146" s="164" t="s">
        <v>82</v>
      </c>
      <c r="AV146" s="11" t="s">
        <v>82</v>
      </c>
      <c r="AW146" s="11" t="s">
        <v>37</v>
      </c>
      <c r="AX146" s="11" t="s">
        <v>22</v>
      </c>
      <c r="AY146" s="164" t="s">
        <v>134</v>
      </c>
    </row>
    <row r="147" spans="2:65" s="1" customFormat="1" ht="16.5" customHeight="1">
      <c r="B147" s="150"/>
      <c r="C147" s="177" t="s">
        <v>10</v>
      </c>
      <c r="D147" s="177" t="s">
        <v>167</v>
      </c>
      <c r="E147" s="178" t="s">
        <v>240</v>
      </c>
      <c r="F147" s="179" t="s">
        <v>241</v>
      </c>
      <c r="G147" s="180" t="s">
        <v>157</v>
      </c>
      <c r="H147" s="181">
        <v>3177.804</v>
      </c>
      <c r="I147" s="182"/>
      <c r="J147" s="182">
        <f>ROUND(I147*H147,2)</f>
        <v>0</v>
      </c>
      <c r="K147" s="179" t="s">
        <v>140</v>
      </c>
      <c r="L147" s="183"/>
      <c r="M147" s="184" t="s">
        <v>5</v>
      </c>
      <c r="N147" s="185" t="s">
        <v>44</v>
      </c>
      <c r="O147" s="159">
        <v>0</v>
      </c>
      <c r="P147" s="159">
        <f>O147*H147</f>
        <v>0</v>
      </c>
      <c r="Q147" s="159">
        <v>3E-05</v>
      </c>
      <c r="R147" s="159">
        <f>Q147*H147</f>
        <v>0.09533412000000001</v>
      </c>
      <c r="S147" s="159">
        <v>0</v>
      </c>
      <c r="T147" s="160">
        <f>S147*H147</f>
        <v>0</v>
      </c>
      <c r="AR147" s="22" t="s">
        <v>169</v>
      </c>
      <c r="AT147" s="22" t="s">
        <v>167</v>
      </c>
      <c r="AU147" s="22" t="s">
        <v>82</v>
      </c>
      <c r="AY147" s="22" t="s">
        <v>134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22" t="s">
        <v>22</v>
      </c>
      <c r="BK147" s="161">
        <f>ROUND(I147*H147,2)</f>
        <v>0</v>
      </c>
      <c r="BL147" s="22" t="s">
        <v>141</v>
      </c>
      <c r="BM147" s="22" t="s">
        <v>242</v>
      </c>
    </row>
    <row r="148" spans="2:51" s="11" customFormat="1" ht="13.5">
      <c r="B148" s="162"/>
      <c r="D148" s="163" t="s">
        <v>143</v>
      </c>
      <c r="F148" s="165" t="s">
        <v>243</v>
      </c>
      <c r="H148" s="166">
        <v>3177.804</v>
      </c>
      <c r="L148" s="162"/>
      <c r="M148" s="167"/>
      <c r="N148" s="168"/>
      <c r="O148" s="168"/>
      <c r="P148" s="168"/>
      <c r="Q148" s="168"/>
      <c r="R148" s="168"/>
      <c r="S148" s="168"/>
      <c r="T148" s="169"/>
      <c r="AT148" s="164" t="s">
        <v>143</v>
      </c>
      <c r="AU148" s="164" t="s">
        <v>82</v>
      </c>
      <c r="AV148" s="11" t="s">
        <v>82</v>
      </c>
      <c r="AW148" s="11" t="s">
        <v>6</v>
      </c>
      <c r="AX148" s="11" t="s">
        <v>22</v>
      </c>
      <c r="AY148" s="164" t="s">
        <v>134</v>
      </c>
    </row>
    <row r="149" spans="2:65" s="1" customFormat="1" ht="25.5" customHeight="1">
      <c r="B149" s="150"/>
      <c r="C149" s="151" t="s">
        <v>244</v>
      </c>
      <c r="D149" s="151" t="s">
        <v>136</v>
      </c>
      <c r="E149" s="152" t="s">
        <v>245</v>
      </c>
      <c r="F149" s="153" t="s">
        <v>246</v>
      </c>
      <c r="G149" s="154" t="s">
        <v>153</v>
      </c>
      <c r="H149" s="155">
        <v>3900.975</v>
      </c>
      <c r="I149" s="156"/>
      <c r="J149" s="156">
        <f>ROUND(I149*H149,2)</f>
        <v>0</v>
      </c>
      <c r="K149" s="153" t="s">
        <v>140</v>
      </c>
      <c r="L149" s="36"/>
      <c r="M149" s="157" t="s">
        <v>5</v>
      </c>
      <c r="N149" s="158" t="s">
        <v>44</v>
      </c>
      <c r="O149" s="159">
        <v>0.199</v>
      </c>
      <c r="P149" s="159">
        <f>O149*H149</f>
        <v>776.294025</v>
      </c>
      <c r="Q149" s="159">
        <v>0.01146</v>
      </c>
      <c r="R149" s="159">
        <f>Q149*H149</f>
        <v>44.7051735</v>
      </c>
      <c r="S149" s="159">
        <v>0</v>
      </c>
      <c r="T149" s="160">
        <f>S149*H149</f>
        <v>0</v>
      </c>
      <c r="AR149" s="22" t="s">
        <v>141</v>
      </c>
      <c r="AT149" s="22" t="s">
        <v>136</v>
      </c>
      <c r="AU149" s="22" t="s">
        <v>82</v>
      </c>
      <c r="AY149" s="22" t="s">
        <v>134</v>
      </c>
      <c r="BE149" s="161">
        <f>IF(N149="základní",J149,0)</f>
        <v>0</v>
      </c>
      <c r="BF149" s="161">
        <f>IF(N149="snížená",J149,0)</f>
        <v>0</v>
      </c>
      <c r="BG149" s="161">
        <f>IF(N149="zákl. přenesená",J149,0)</f>
        <v>0</v>
      </c>
      <c r="BH149" s="161">
        <f>IF(N149="sníž. přenesená",J149,0)</f>
        <v>0</v>
      </c>
      <c r="BI149" s="161">
        <f>IF(N149="nulová",J149,0)</f>
        <v>0</v>
      </c>
      <c r="BJ149" s="22" t="s">
        <v>22</v>
      </c>
      <c r="BK149" s="161">
        <f>ROUND(I149*H149,2)</f>
        <v>0</v>
      </c>
      <c r="BL149" s="22" t="s">
        <v>141</v>
      </c>
      <c r="BM149" s="22" t="s">
        <v>247</v>
      </c>
    </row>
    <row r="150" spans="2:65" s="1" customFormat="1" ht="25.5" customHeight="1">
      <c r="B150" s="150"/>
      <c r="C150" s="151" t="s">
        <v>248</v>
      </c>
      <c r="D150" s="151" t="s">
        <v>136</v>
      </c>
      <c r="E150" s="152" t="s">
        <v>249</v>
      </c>
      <c r="F150" s="153" t="s">
        <v>969</v>
      </c>
      <c r="G150" s="154" t="s">
        <v>153</v>
      </c>
      <c r="H150" s="155">
        <v>260.304</v>
      </c>
      <c r="I150" s="156"/>
      <c r="J150" s="156">
        <f>ROUND(I150*H150,2)</f>
        <v>0</v>
      </c>
      <c r="K150" s="153" t="s">
        <v>140</v>
      </c>
      <c r="L150" s="36"/>
      <c r="M150" s="157" t="s">
        <v>5</v>
      </c>
      <c r="N150" s="158" t="s">
        <v>44</v>
      </c>
      <c r="O150" s="159">
        <v>0.294</v>
      </c>
      <c r="P150" s="159">
        <f>O150*H150</f>
        <v>76.52937599999998</v>
      </c>
      <c r="Q150" s="159">
        <v>0.00628</v>
      </c>
      <c r="R150" s="159">
        <f>Q150*H150</f>
        <v>1.63470912</v>
      </c>
      <c r="S150" s="159">
        <v>0</v>
      </c>
      <c r="T150" s="160">
        <f>S150*H150</f>
        <v>0</v>
      </c>
      <c r="AR150" s="22" t="s">
        <v>141</v>
      </c>
      <c r="AT150" s="22" t="s">
        <v>136</v>
      </c>
      <c r="AU150" s="22" t="s">
        <v>82</v>
      </c>
      <c r="AY150" s="22" t="s">
        <v>134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22" t="s">
        <v>22</v>
      </c>
      <c r="BK150" s="161">
        <f>ROUND(I150*H150,2)</f>
        <v>0</v>
      </c>
      <c r="BL150" s="22" t="s">
        <v>141</v>
      </c>
      <c r="BM150" s="22" t="s">
        <v>250</v>
      </c>
    </row>
    <row r="151" spans="2:65" s="1" customFormat="1" ht="25.5" customHeight="1">
      <c r="B151" s="150"/>
      <c r="C151" s="151" t="s">
        <v>251</v>
      </c>
      <c r="D151" s="151" t="s">
        <v>136</v>
      </c>
      <c r="E151" s="152" t="s">
        <v>252</v>
      </c>
      <c r="F151" s="153" t="s">
        <v>253</v>
      </c>
      <c r="G151" s="154" t="s">
        <v>153</v>
      </c>
      <c r="H151" s="155">
        <v>3640.671</v>
      </c>
      <c r="I151" s="156"/>
      <c r="J151" s="156">
        <f>ROUND(I151*H151,2)</f>
        <v>0</v>
      </c>
      <c r="K151" s="153" t="s">
        <v>140</v>
      </c>
      <c r="L151" s="36"/>
      <c r="M151" s="157" t="s">
        <v>5</v>
      </c>
      <c r="N151" s="158" t="s">
        <v>44</v>
      </c>
      <c r="O151" s="159">
        <v>0.245</v>
      </c>
      <c r="P151" s="159">
        <f>O151*H151</f>
        <v>891.964395</v>
      </c>
      <c r="Q151" s="159">
        <v>0.00348</v>
      </c>
      <c r="R151" s="159">
        <f>Q151*H151</f>
        <v>12.66953508</v>
      </c>
      <c r="S151" s="159">
        <v>0</v>
      </c>
      <c r="T151" s="160">
        <f>S151*H151</f>
        <v>0</v>
      </c>
      <c r="AR151" s="22" t="s">
        <v>141</v>
      </c>
      <c r="AT151" s="22" t="s">
        <v>136</v>
      </c>
      <c r="AU151" s="22" t="s">
        <v>82</v>
      </c>
      <c r="AY151" s="22" t="s">
        <v>134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22" t="s">
        <v>22</v>
      </c>
      <c r="BK151" s="161">
        <f>ROUND(I151*H151,2)</f>
        <v>0</v>
      </c>
      <c r="BL151" s="22" t="s">
        <v>141</v>
      </c>
      <c r="BM151" s="22" t="s">
        <v>254</v>
      </c>
    </row>
    <row r="152" spans="2:65" s="1" customFormat="1" ht="25.5" customHeight="1">
      <c r="B152" s="150"/>
      <c r="C152" s="151" t="s">
        <v>255</v>
      </c>
      <c r="D152" s="151" t="s">
        <v>136</v>
      </c>
      <c r="E152" s="152" t="s">
        <v>256</v>
      </c>
      <c r="F152" s="153" t="s">
        <v>970</v>
      </c>
      <c r="G152" s="154" t="s">
        <v>153</v>
      </c>
      <c r="H152" s="155">
        <v>13.015</v>
      </c>
      <c r="I152" s="156"/>
      <c r="J152" s="156">
        <f>ROUND(I152*H152,2)</f>
        <v>0</v>
      </c>
      <c r="K152" s="153" t="s">
        <v>140</v>
      </c>
      <c r="L152" s="36"/>
      <c r="M152" s="157" t="s">
        <v>5</v>
      </c>
      <c r="N152" s="158" t="s">
        <v>44</v>
      </c>
      <c r="O152" s="159">
        <v>0.385</v>
      </c>
      <c r="P152" s="159">
        <f>O152*H152</f>
        <v>5.010775000000001</v>
      </c>
      <c r="Q152" s="159">
        <v>0.00618</v>
      </c>
      <c r="R152" s="159">
        <f>Q152*H152</f>
        <v>0.0804327</v>
      </c>
      <c r="S152" s="159">
        <v>0</v>
      </c>
      <c r="T152" s="160">
        <f>S152*H152</f>
        <v>0</v>
      </c>
      <c r="AR152" s="22" t="s">
        <v>141</v>
      </c>
      <c r="AT152" s="22" t="s">
        <v>136</v>
      </c>
      <c r="AU152" s="22" t="s">
        <v>82</v>
      </c>
      <c r="AY152" s="22" t="s">
        <v>134</v>
      </c>
      <c r="BE152" s="161">
        <f>IF(N152="základní",J152,0)</f>
        <v>0</v>
      </c>
      <c r="BF152" s="161">
        <f>IF(N152="snížená",J152,0)</f>
        <v>0</v>
      </c>
      <c r="BG152" s="161">
        <f>IF(N152="zákl. přenesená",J152,0)</f>
        <v>0</v>
      </c>
      <c r="BH152" s="161">
        <f>IF(N152="sníž. přenesená",J152,0)</f>
        <v>0</v>
      </c>
      <c r="BI152" s="161">
        <f>IF(N152="nulová",J152,0)</f>
        <v>0</v>
      </c>
      <c r="BJ152" s="22" t="s">
        <v>22</v>
      </c>
      <c r="BK152" s="161">
        <f>ROUND(I152*H152,2)</f>
        <v>0</v>
      </c>
      <c r="BL152" s="22" t="s">
        <v>141</v>
      </c>
      <c r="BM152" s="22" t="s">
        <v>257</v>
      </c>
    </row>
    <row r="153" spans="2:51" s="11" customFormat="1" ht="13.5">
      <c r="B153" s="162"/>
      <c r="D153" s="163" t="s">
        <v>143</v>
      </c>
      <c r="E153" s="164" t="s">
        <v>5</v>
      </c>
      <c r="F153" s="165" t="s">
        <v>258</v>
      </c>
      <c r="H153" s="166">
        <v>13.015</v>
      </c>
      <c r="L153" s="162"/>
      <c r="M153" s="167"/>
      <c r="N153" s="168"/>
      <c r="O153" s="168"/>
      <c r="P153" s="168"/>
      <c r="Q153" s="168"/>
      <c r="R153" s="168"/>
      <c r="S153" s="168"/>
      <c r="T153" s="169"/>
      <c r="AT153" s="164" t="s">
        <v>143</v>
      </c>
      <c r="AU153" s="164" t="s">
        <v>82</v>
      </c>
      <c r="AV153" s="11" t="s">
        <v>82</v>
      </c>
      <c r="AW153" s="11" t="s">
        <v>37</v>
      </c>
      <c r="AX153" s="11" t="s">
        <v>22</v>
      </c>
      <c r="AY153" s="164" t="s">
        <v>134</v>
      </c>
    </row>
    <row r="154" spans="2:65" s="1" customFormat="1" ht="25.5" customHeight="1">
      <c r="B154" s="150"/>
      <c r="C154" s="151" t="s">
        <v>259</v>
      </c>
      <c r="D154" s="151" t="s">
        <v>136</v>
      </c>
      <c r="E154" s="152" t="s">
        <v>260</v>
      </c>
      <c r="F154" s="153" t="s">
        <v>971</v>
      </c>
      <c r="G154" s="154" t="s">
        <v>153</v>
      </c>
      <c r="H154" s="155">
        <v>182.034</v>
      </c>
      <c r="I154" s="156"/>
      <c r="J154" s="156">
        <f>ROUND(I154*H154,2)</f>
        <v>0</v>
      </c>
      <c r="K154" s="153" t="s">
        <v>140</v>
      </c>
      <c r="L154" s="36"/>
      <c r="M154" s="157" t="s">
        <v>5</v>
      </c>
      <c r="N154" s="158" t="s">
        <v>44</v>
      </c>
      <c r="O154" s="159">
        <v>0.385</v>
      </c>
      <c r="P154" s="159">
        <f>O154*H154</f>
        <v>70.08309</v>
      </c>
      <c r="Q154" s="159">
        <v>0.00348</v>
      </c>
      <c r="R154" s="159">
        <f>Q154*H154</f>
        <v>0.6334783199999999</v>
      </c>
      <c r="S154" s="159">
        <v>0</v>
      </c>
      <c r="T154" s="160">
        <f>S154*H154</f>
        <v>0</v>
      </c>
      <c r="AR154" s="22" t="s">
        <v>141</v>
      </c>
      <c r="AT154" s="22" t="s">
        <v>136</v>
      </c>
      <c r="AU154" s="22" t="s">
        <v>82</v>
      </c>
      <c r="AY154" s="22" t="s">
        <v>134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22" t="s">
        <v>22</v>
      </c>
      <c r="BK154" s="161">
        <f>ROUND(I154*H154,2)</f>
        <v>0</v>
      </c>
      <c r="BL154" s="22" t="s">
        <v>141</v>
      </c>
      <c r="BM154" s="22" t="s">
        <v>261</v>
      </c>
    </row>
    <row r="155" spans="2:51" s="11" customFormat="1" ht="13.5">
      <c r="B155" s="162"/>
      <c r="D155" s="163" t="s">
        <v>143</v>
      </c>
      <c r="E155" s="164" t="s">
        <v>5</v>
      </c>
      <c r="F155" s="165" t="s">
        <v>262</v>
      </c>
      <c r="H155" s="166">
        <v>182.034</v>
      </c>
      <c r="L155" s="162"/>
      <c r="M155" s="167"/>
      <c r="N155" s="168"/>
      <c r="O155" s="168"/>
      <c r="P155" s="168"/>
      <c r="Q155" s="168"/>
      <c r="R155" s="168"/>
      <c r="S155" s="168"/>
      <c r="T155" s="169"/>
      <c r="AT155" s="164" t="s">
        <v>143</v>
      </c>
      <c r="AU155" s="164" t="s">
        <v>82</v>
      </c>
      <c r="AV155" s="11" t="s">
        <v>82</v>
      </c>
      <c r="AW155" s="11" t="s">
        <v>37</v>
      </c>
      <c r="AX155" s="11" t="s">
        <v>22</v>
      </c>
      <c r="AY155" s="164" t="s">
        <v>134</v>
      </c>
    </row>
    <row r="156" spans="2:65" s="1" customFormat="1" ht="16.5" customHeight="1">
      <c r="B156" s="150"/>
      <c r="C156" s="151" t="s">
        <v>263</v>
      </c>
      <c r="D156" s="151" t="s">
        <v>136</v>
      </c>
      <c r="E156" s="152" t="s">
        <v>264</v>
      </c>
      <c r="F156" s="153" t="s">
        <v>265</v>
      </c>
      <c r="G156" s="154" t="s">
        <v>153</v>
      </c>
      <c r="H156" s="155">
        <v>1699.823</v>
      </c>
      <c r="I156" s="156"/>
      <c r="J156" s="156">
        <f>ROUND(I156*H156,2)</f>
        <v>0</v>
      </c>
      <c r="K156" s="153" t="s">
        <v>140</v>
      </c>
      <c r="L156" s="36"/>
      <c r="M156" s="157" t="s">
        <v>5</v>
      </c>
      <c r="N156" s="158" t="s">
        <v>44</v>
      </c>
      <c r="O156" s="159">
        <v>0.06</v>
      </c>
      <c r="P156" s="159">
        <f>O156*H156</f>
        <v>101.98938</v>
      </c>
      <c r="Q156" s="159">
        <v>0.00012</v>
      </c>
      <c r="R156" s="159">
        <f>Q156*H156</f>
        <v>0.20397876</v>
      </c>
      <c r="S156" s="159">
        <v>0</v>
      </c>
      <c r="T156" s="160">
        <f>S156*H156</f>
        <v>0</v>
      </c>
      <c r="AR156" s="22" t="s">
        <v>141</v>
      </c>
      <c r="AT156" s="22" t="s">
        <v>136</v>
      </c>
      <c r="AU156" s="22" t="s">
        <v>82</v>
      </c>
      <c r="AY156" s="22" t="s">
        <v>134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22" t="s">
        <v>22</v>
      </c>
      <c r="BK156" s="161">
        <f>ROUND(I156*H156,2)</f>
        <v>0</v>
      </c>
      <c r="BL156" s="22" t="s">
        <v>141</v>
      </c>
      <c r="BM156" s="22" t="s">
        <v>266</v>
      </c>
    </row>
    <row r="157" spans="2:51" s="11" customFormat="1" ht="13.5">
      <c r="B157" s="162"/>
      <c r="D157" s="163" t="s">
        <v>143</v>
      </c>
      <c r="E157" s="164" t="s">
        <v>5</v>
      </c>
      <c r="F157" s="165" t="s">
        <v>267</v>
      </c>
      <c r="H157" s="166">
        <v>1699.823</v>
      </c>
      <c r="L157" s="162"/>
      <c r="M157" s="167"/>
      <c r="N157" s="168"/>
      <c r="O157" s="168"/>
      <c r="P157" s="168"/>
      <c r="Q157" s="168"/>
      <c r="R157" s="168"/>
      <c r="S157" s="168"/>
      <c r="T157" s="169"/>
      <c r="AT157" s="164" t="s">
        <v>143</v>
      </c>
      <c r="AU157" s="164" t="s">
        <v>82</v>
      </c>
      <c r="AV157" s="11" t="s">
        <v>82</v>
      </c>
      <c r="AW157" s="11" t="s">
        <v>37</v>
      </c>
      <c r="AX157" s="11" t="s">
        <v>22</v>
      </c>
      <c r="AY157" s="164" t="s">
        <v>134</v>
      </c>
    </row>
    <row r="158" spans="2:65" s="1" customFormat="1" ht="16.5" customHeight="1">
      <c r="B158" s="150"/>
      <c r="C158" s="151" t="s">
        <v>268</v>
      </c>
      <c r="D158" s="151" t="s">
        <v>136</v>
      </c>
      <c r="E158" s="152" t="s">
        <v>269</v>
      </c>
      <c r="F158" s="153" t="s">
        <v>270</v>
      </c>
      <c r="G158" s="154" t="s">
        <v>153</v>
      </c>
      <c r="H158" s="155">
        <v>3900.975</v>
      </c>
      <c r="I158" s="156"/>
      <c r="J158" s="156">
        <f>ROUND(I158*H158,2)</f>
        <v>0</v>
      </c>
      <c r="K158" s="153" t="s">
        <v>140</v>
      </c>
      <c r="L158" s="36"/>
      <c r="M158" s="157" t="s">
        <v>5</v>
      </c>
      <c r="N158" s="158" t="s">
        <v>44</v>
      </c>
      <c r="O158" s="159">
        <v>0.14</v>
      </c>
      <c r="P158" s="159">
        <f>O158*H158</f>
        <v>546.1365000000001</v>
      </c>
      <c r="Q158" s="159">
        <v>0</v>
      </c>
      <c r="R158" s="159">
        <f>Q158*H158</f>
        <v>0</v>
      </c>
      <c r="S158" s="159">
        <v>0</v>
      </c>
      <c r="T158" s="160">
        <f>S158*H158</f>
        <v>0</v>
      </c>
      <c r="AR158" s="22" t="s">
        <v>141</v>
      </c>
      <c r="AT158" s="22" t="s">
        <v>136</v>
      </c>
      <c r="AU158" s="22" t="s">
        <v>82</v>
      </c>
      <c r="AY158" s="22" t="s">
        <v>134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22" t="s">
        <v>22</v>
      </c>
      <c r="BK158" s="161">
        <f>ROUND(I158*H158,2)</f>
        <v>0</v>
      </c>
      <c r="BL158" s="22" t="s">
        <v>141</v>
      </c>
      <c r="BM158" s="22" t="s">
        <v>271</v>
      </c>
    </row>
    <row r="159" spans="2:51" s="11" customFormat="1" ht="13.5">
      <c r="B159" s="162"/>
      <c r="D159" s="163" t="s">
        <v>143</v>
      </c>
      <c r="E159" s="164" t="s">
        <v>5</v>
      </c>
      <c r="F159" s="165" t="s">
        <v>272</v>
      </c>
      <c r="H159" s="166">
        <v>3900.975</v>
      </c>
      <c r="L159" s="162"/>
      <c r="M159" s="167"/>
      <c r="N159" s="168"/>
      <c r="O159" s="168"/>
      <c r="P159" s="168"/>
      <c r="Q159" s="168"/>
      <c r="R159" s="168"/>
      <c r="S159" s="168"/>
      <c r="T159" s="169"/>
      <c r="AT159" s="164" t="s">
        <v>143</v>
      </c>
      <c r="AU159" s="164" t="s">
        <v>82</v>
      </c>
      <c r="AV159" s="11" t="s">
        <v>82</v>
      </c>
      <c r="AW159" s="11" t="s">
        <v>37</v>
      </c>
      <c r="AX159" s="11" t="s">
        <v>22</v>
      </c>
      <c r="AY159" s="164" t="s">
        <v>134</v>
      </c>
    </row>
    <row r="160" spans="2:63" s="10" customFormat="1" ht="29.85" customHeight="1">
      <c r="B160" s="138"/>
      <c r="D160" s="139" t="s">
        <v>72</v>
      </c>
      <c r="E160" s="148" t="s">
        <v>186</v>
      </c>
      <c r="F160" s="148" t="s">
        <v>273</v>
      </c>
      <c r="J160" s="149">
        <f>BK160</f>
        <v>0</v>
      </c>
      <c r="L160" s="138"/>
      <c r="M160" s="142"/>
      <c r="N160" s="143"/>
      <c r="O160" s="143"/>
      <c r="P160" s="144">
        <f>SUM(P161:P200)</f>
        <v>6183.990817000001</v>
      </c>
      <c r="Q160" s="143"/>
      <c r="R160" s="144">
        <f>SUM(R161:R200)</f>
        <v>0</v>
      </c>
      <c r="S160" s="143"/>
      <c r="T160" s="145">
        <f>SUM(T161:T200)</f>
        <v>835.892416</v>
      </c>
      <c r="AR160" s="139" t="s">
        <v>22</v>
      </c>
      <c r="AT160" s="146" t="s">
        <v>72</v>
      </c>
      <c r="AU160" s="146" t="s">
        <v>22</v>
      </c>
      <c r="AY160" s="139" t="s">
        <v>134</v>
      </c>
      <c r="BK160" s="147">
        <f>SUM(BK161:BK200)</f>
        <v>0</v>
      </c>
    </row>
    <row r="161" spans="2:65" s="1" customFormat="1" ht="25.5" customHeight="1">
      <c r="B161" s="150"/>
      <c r="C161" s="151" t="s">
        <v>274</v>
      </c>
      <c r="D161" s="151" t="s">
        <v>136</v>
      </c>
      <c r="E161" s="152" t="s">
        <v>275</v>
      </c>
      <c r="F161" s="153" t="s">
        <v>276</v>
      </c>
      <c r="G161" s="154" t="s">
        <v>153</v>
      </c>
      <c r="H161" s="155">
        <v>6440.918</v>
      </c>
      <c r="I161" s="156"/>
      <c r="J161" s="156">
        <f>ROUND(I161*H161,2)</f>
        <v>0</v>
      </c>
      <c r="K161" s="153" t="s">
        <v>140</v>
      </c>
      <c r="L161" s="36"/>
      <c r="M161" s="157" t="s">
        <v>5</v>
      </c>
      <c r="N161" s="158" t="s">
        <v>44</v>
      </c>
      <c r="O161" s="159">
        <v>0.167</v>
      </c>
      <c r="P161" s="159">
        <f>O161*H161</f>
        <v>1075.633306</v>
      </c>
      <c r="Q161" s="159">
        <v>0</v>
      </c>
      <c r="R161" s="159">
        <f>Q161*H161</f>
        <v>0</v>
      </c>
      <c r="S161" s="159">
        <v>0</v>
      </c>
      <c r="T161" s="160">
        <f>S161*H161</f>
        <v>0</v>
      </c>
      <c r="AR161" s="22" t="s">
        <v>141</v>
      </c>
      <c r="AT161" s="22" t="s">
        <v>136</v>
      </c>
      <c r="AU161" s="22" t="s">
        <v>82</v>
      </c>
      <c r="AY161" s="22" t="s">
        <v>134</v>
      </c>
      <c r="BE161" s="161">
        <f>IF(N161="základní",J161,0)</f>
        <v>0</v>
      </c>
      <c r="BF161" s="161">
        <f>IF(N161="snížená",J161,0)</f>
        <v>0</v>
      </c>
      <c r="BG161" s="161">
        <f>IF(N161="zákl. přenesená",J161,0)</f>
        <v>0</v>
      </c>
      <c r="BH161" s="161">
        <f>IF(N161="sníž. přenesená",J161,0)</f>
        <v>0</v>
      </c>
      <c r="BI161" s="161">
        <f>IF(N161="nulová",J161,0)</f>
        <v>0</v>
      </c>
      <c r="BJ161" s="22" t="s">
        <v>22</v>
      </c>
      <c r="BK161" s="161">
        <f>ROUND(I161*H161,2)</f>
        <v>0</v>
      </c>
      <c r="BL161" s="22" t="s">
        <v>141</v>
      </c>
      <c r="BM161" s="22" t="s">
        <v>277</v>
      </c>
    </row>
    <row r="162" spans="2:51" s="11" customFormat="1" ht="13.5">
      <c r="B162" s="162"/>
      <c r="D162" s="163" t="s">
        <v>143</v>
      </c>
      <c r="E162" s="164" t="s">
        <v>5</v>
      </c>
      <c r="F162" s="165" t="s">
        <v>278</v>
      </c>
      <c r="H162" s="166">
        <v>6440.918</v>
      </c>
      <c r="L162" s="162"/>
      <c r="M162" s="167"/>
      <c r="N162" s="168"/>
      <c r="O162" s="168"/>
      <c r="P162" s="168"/>
      <c r="Q162" s="168"/>
      <c r="R162" s="168"/>
      <c r="S162" s="168"/>
      <c r="T162" s="169"/>
      <c r="AT162" s="164" t="s">
        <v>143</v>
      </c>
      <c r="AU162" s="164" t="s">
        <v>82</v>
      </c>
      <c r="AV162" s="11" t="s">
        <v>82</v>
      </c>
      <c r="AW162" s="11" t="s">
        <v>37</v>
      </c>
      <c r="AX162" s="11" t="s">
        <v>22</v>
      </c>
      <c r="AY162" s="164" t="s">
        <v>134</v>
      </c>
    </row>
    <row r="163" spans="2:65" s="1" customFormat="1" ht="25.5" customHeight="1">
      <c r="B163" s="150"/>
      <c r="C163" s="151" t="s">
        <v>279</v>
      </c>
      <c r="D163" s="151" t="s">
        <v>136</v>
      </c>
      <c r="E163" s="152" t="s">
        <v>280</v>
      </c>
      <c r="F163" s="153" t="s">
        <v>974</v>
      </c>
      <c r="G163" s="154" t="s">
        <v>153</v>
      </c>
      <c r="H163" s="155">
        <v>644091.8</v>
      </c>
      <c r="I163" s="156"/>
      <c r="J163" s="156">
        <f>ROUND(I163*H163,2)</f>
        <v>0</v>
      </c>
      <c r="K163" s="153" t="s">
        <v>140</v>
      </c>
      <c r="L163" s="36"/>
      <c r="M163" s="157" t="s">
        <v>5</v>
      </c>
      <c r="N163" s="158" t="s">
        <v>44</v>
      </c>
      <c r="O163" s="159">
        <v>0</v>
      </c>
      <c r="P163" s="159">
        <f>O163*H163</f>
        <v>0</v>
      </c>
      <c r="Q163" s="159">
        <v>0</v>
      </c>
      <c r="R163" s="159">
        <f>Q163*H163</f>
        <v>0</v>
      </c>
      <c r="S163" s="159">
        <v>0</v>
      </c>
      <c r="T163" s="160">
        <f>S163*H163</f>
        <v>0</v>
      </c>
      <c r="AR163" s="22" t="s">
        <v>141</v>
      </c>
      <c r="AT163" s="22" t="s">
        <v>136</v>
      </c>
      <c r="AU163" s="22" t="s">
        <v>82</v>
      </c>
      <c r="AY163" s="22" t="s">
        <v>134</v>
      </c>
      <c r="BE163" s="161">
        <f>IF(N163="základní",J163,0)</f>
        <v>0</v>
      </c>
      <c r="BF163" s="161">
        <f>IF(N163="snížená",J163,0)</f>
        <v>0</v>
      </c>
      <c r="BG163" s="161">
        <f>IF(N163="zákl. přenesená",J163,0)</f>
        <v>0</v>
      </c>
      <c r="BH163" s="161">
        <f>IF(N163="sníž. přenesená",J163,0)</f>
        <v>0</v>
      </c>
      <c r="BI163" s="161">
        <f>IF(N163="nulová",J163,0)</f>
        <v>0</v>
      </c>
      <c r="BJ163" s="22" t="s">
        <v>22</v>
      </c>
      <c r="BK163" s="161">
        <f>ROUND(I163*H163,2)</f>
        <v>0</v>
      </c>
      <c r="BL163" s="22" t="s">
        <v>141</v>
      </c>
      <c r="BM163" s="22" t="s">
        <v>281</v>
      </c>
    </row>
    <row r="164" spans="2:51" s="11" customFormat="1" ht="13.5">
      <c r="B164" s="162"/>
      <c r="D164" s="163" t="s">
        <v>143</v>
      </c>
      <c r="E164" s="164" t="s">
        <v>5</v>
      </c>
      <c r="F164" s="165" t="s">
        <v>282</v>
      </c>
      <c r="H164" s="166">
        <v>644091.8</v>
      </c>
      <c r="L164" s="162"/>
      <c r="M164" s="167"/>
      <c r="N164" s="168"/>
      <c r="O164" s="168"/>
      <c r="P164" s="168"/>
      <c r="Q164" s="168"/>
      <c r="R164" s="168"/>
      <c r="S164" s="168"/>
      <c r="T164" s="169"/>
      <c r="AT164" s="164" t="s">
        <v>143</v>
      </c>
      <c r="AU164" s="164" t="s">
        <v>82</v>
      </c>
      <c r="AV164" s="11" t="s">
        <v>82</v>
      </c>
      <c r="AW164" s="11" t="s">
        <v>37</v>
      </c>
      <c r="AX164" s="11" t="s">
        <v>22</v>
      </c>
      <c r="AY164" s="164" t="s">
        <v>134</v>
      </c>
    </row>
    <row r="165" spans="2:65" s="1" customFormat="1" ht="25.5" customHeight="1">
      <c r="B165" s="150"/>
      <c r="C165" s="151" t="s">
        <v>283</v>
      </c>
      <c r="D165" s="151" t="s">
        <v>136</v>
      </c>
      <c r="E165" s="152" t="s">
        <v>284</v>
      </c>
      <c r="F165" s="153" t="s">
        <v>285</v>
      </c>
      <c r="G165" s="154" t="s">
        <v>153</v>
      </c>
      <c r="H165" s="155">
        <v>6440.918</v>
      </c>
      <c r="I165" s="156"/>
      <c r="J165" s="156">
        <f>ROUND(I165*H165,2)</f>
        <v>0</v>
      </c>
      <c r="K165" s="153" t="s">
        <v>140</v>
      </c>
      <c r="L165" s="36"/>
      <c r="M165" s="157" t="s">
        <v>5</v>
      </c>
      <c r="N165" s="158" t="s">
        <v>44</v>
      </c>
      <c r="O165" s="159">
        <v>0.105</v>
      </c>
      <c r="P165" s="159">
        <f>O165*H165</f>
        <v>676.29639</v>
      </c>
      <c r="Q165" s="159">
        <v>0</v>
      </c>
      <c r="R165" s="159">
        <f>Q165*H165</f>
        <v>0</v>
      </c>
      <c r="S165" s="159">
        <v>0</v>
      </c>
      <c r="T165" s="160">
        <f>S165*H165</f>
        <v>0</v>
      </c>
      <c r="AR165" s="22" t="s">
        <v>141</v>
      </c>
      <c r="AT165" s="22" t="s">
        <v>136</v>
      </c>
      <c r="AU165" s="22" t="s">
        <v>82</v>
      </c>
      <c r="AY165" s="22" t="s">
        <v>134</v>
      </c>
      <c r="BE165" s="161">
        <f>IF(N165="základní",J165,0)</f>
        <v>0</v>
      </c>
      <c r="BF165" s="161">
        <f>IF(N165="snížená",J165,0)</f>
        <v>0</v>
      </c>
      <c r="BG165" s="161">
        <f>IF(N165="zákl. přenesená",J165,0)</f>
        <v>0</v>
      </c>
      <c r="BH165" s="161">
        <f>IF(N165="sníž. přenesená",J165,0)</f>
        <v>0</v>
      </c>
      <c r="BI165" s="161">
        <f>IF(N165="nulová",J165,0)</f>
        <v>0</v>
      </c>
      <c r="BJ165" s="22" t="s">
        <v>22</v>
      </c>
      <c r="BK165" s="161">
        <f>ROUND(I165*H165,2)</f>
        <v>0</v>
      </c>
      <c r="BL165" s="22" t="s">
        <v>141</v>
      </c>
      <c r="BM165" s="22" t="s">
        <v>286</v>
      </c>
    </row>
    <row r="166" spans="2:65" s="1" customFormat="1" ht="16.5" customHeight="1">
      <c r="B166" s="150"/>
      <c r="C166" s="151" t="s">
        <v>287</v>
      </c>
      <c r="D166" s="151" t="s">
        <v>136</v>
      </c>
      <c r="E166" s="152" t="s">
        <v>288</v>
      </c>
      <c r="F166" s="153" t="s">
        <v>289</v>
      </c>
      <c r="G166" s="154" t="s">
        <v>153</v>
      </c>
      <c r="H166" s="155">
        <v>6440.918</v>
      </c>
      <c r="I166" s="156"/>
      <c r="J166" s="156">
        <f>ROUND(I166*H166,2)</f>
        <v>0</v>
      </c>
      <c r="K166" s="153" t="s">
        <v>140</v>
      </c>
      <c r="L166" s="36"/>
      <c r="M166" s="157" t="s">
        <v>5</v>
      </c>
      <c r="N166" s="158" t="s">
        <v>44</v>
      </c>
      <c r="O166" s="159">
        <v>0.049</v>
      </c>
      <c r="P166" s="159">
        <f>O166*H166</f>
        <v>315.604982</v>
      </c>
      <c r="Q166" s="159">
        <v>0</v>
      </c>
      <c r="R166" s="159">
        <f>Q166*H166</f>
        <v>0</v>
      </c>
      <c r="S166" s="159">
        <v>0</v>
      </c>
      <c r="T166" s="160">
        <f>S166*H166</f>
        <v>0</v>
      </c>
      <c r="AR166" s="22" t="s">
        <v>141</v>
      </c>
      <c r="AT166" s="22" t="s">
        <v>136</v>
      </c>
      <c r="AU166" s="22" t="s">
        <v>82</v>
      </c>
      <c r="AY166" s="22" t="s">
        <v>134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22" t="s">
        <v>22</v>
      </c>
      <c r="BK166" s="161">
        <f>ROUND(I166*H166,2)</f>
        <v>0</v>
      </c>
      <c r="BL166" s="22" t="s">
        <v>141</v>
      </c>
      <c r="BM166" s="22" t="s">
        <v>290</v>
      </c>
    </row>
    <row r="167" spans="2:65" s="1" customFormat="1" ht="16.5" customHeight="1">
      <c r="B167" s="150"/>
      <c r="C167" s="151" t="s">
        <v>291</v>
      </c>
      <c r="D167" s="151" t="s">
        <v>136</v>
      </c>
      <c r="E167" s="152" t="s">
        <v>292</v>
      </c>
      <c r="F167" s="153" t="s">
        <v>293</v>
      </c>
      <c r="G167" s="154" t="s">
        <v>153</v>
      </c>
      <c r="H167" s="155">
        <v>644091.8</v>
      </c>
      <c r="I167" s="156"/>
      <c r="J167" s="156">
        <f>ROUND(I167*H167,2)</f>
        <v>0</v>
      </c>
      <c r="K167" s="153" t="s">
        <v>140</v>
      </c>
      <c r="L167" s="36"/>
      <c r="M167" s="157" t="s">
        <v>5</v>
      </c>
      <c r="N167" s="158" t="s">
        <v>44</v>
      </c>
      <c r="O167" s="159">
        <v>0</v>
      </c>
      <c r="P167" s="159">
        <f>O167*H167</f>
        <v>0</v>
      </c>
      <c r="Q167" s="159">
        <v>0</v>
      </c>
      <c r="R167" s="159">
        <f>Q167*H167</f>
        <v>0</v>
      </c>
      <c r="S167" s="159">
        <v>0</v>
      </c>
      <c r="T167" s="160">
        <f>S167*H167</f>
        <v>0</v>
      </c>
      <c r="AR167" s="22" t="s">
        <v>141</v>
      </c>
      <c r="AT167" s="22" t="s">
        <v>136</v>
      </c>
      <c r="AU167" s="22" t="s">
        <v>82</v>
      </c>
      <c r="AY167" s="22" t="s">
        <v>134</v>
      </c>
      <c r="BE167" s="161">
        <f>IF(N167="základní",J167,0)</f>
        <v>0</v>
      </c>
      <c r="BF167" s="161">
        <f>IF(N167="snížená",J167,0)</f>
        <v>0</v>
      </c>
      <c r="BG167" s="161">
        <f>IF(N167="zákl. přenesená",J167,0)</f>
        <v>0</v>
      </c>
      <c r="BH167" s="161">
        <f>IF(N167="sníž. přenesená",J167,0)</f>
        <v>0</v>
      </c>
      <c r="BI167" s="161">
        <f>IF(N167="nulová",J167,0)</f>
        <v>0</v>
      </c>
      <c r="BJ167" s="22" t="s">
        <v>22</v>
      </c>
      <c r="BK167" s="161">
        <f>ROUND(I167*H167,2)</f>
        <v>0</v>
      </c>
      <c r="BL167" s="22" t="s">
        <v>141</v>
      </c>
      <c r="BM167" s="22" t="s">
        <v>294</v>
      </c>
    </row>
    <row r="168" spans="2:51" s="11" customFormat="1" ht="13.5">
      <c r="B168" s="162"/>
      <c r="D168" s="163" t="s">
        <v>143</v>
      </c>
      <c r="E168" s="164" t="s">
        <v>5</v>
      </c>
      <c r="F168" s="165" t="s">
        <v>282</v>
      </c>
      <c r="H168" s="166">
        <v>644091.8</v>
      </c>
      <c r="L168" s="162"/>
      <c r="M168" s="167"/>
      <c r="N168" s="168"/>
      <c r="O168" s="168"/>
      <c r="P168" s="168"/>
      <c r="Q168" s="168"/>
      <c r="R168" s="168"/>
      <c r="S168" s="168"/>
      <c r="T168" s="169"/>
      <c r="AT168" s="164" t="s">
        <v>143</v>
      </c>
      <c r="AU168" s="164" t="s">
        <v>82</v>
      </c>
      <c r="AV168" s="11" t="s">
        <v>82</v>
      </c>
      <c r="AW168" s="11" t="s">
        <v>37</v>
      </c>
      <c r="AX168" s="11" t="s">
        <v>22</v>
      </c>
      <c r="AY168" s="164" t="s">
        <v>134</v>
      </c>
    </row>
    <row r="169" spans="2:65" s="1" customFormat="1" ht="16.5" customHeight="1">
      <c r="B169" s="150"/>
      <c r="C169" s="151" t="s">
        <v>295</v>
      </c>
      <c r="D169" s="151" t="s">
        <v>136</v>
      </c>
      <c r="E169" s="152" t="s">
        <v>296</v>
      </c>
      <c r="F169" s="153" t="s">
        <v>297</v>
      </c>
      <c r="G169" s="154" t="s">
        <v>153</v>
      </c>
      <c r="H169" s="155">
        <v>6440.918</v>
      </c>
      <c r="I169" s="156"/>
      <c r="J169" s="156">
        <f>ROUND(I169*H169,2)</f>
        <v>0</v>
      </c>
      <c r="K169" s="153" t="s">
        <v>140</v>
      </c>
      <c r="L169" s="36"/>
      <c r="M169" s="157" t="s">
        <v>5</v>
      </c>
      <c r="N169" s="158" t="s">
        <v>44</v>
      </c>
      <c r="O169" s="159">
        <v>0.033</v>
      </c>
      <c r="P169" s="159">
        <f>O169*H169</f>
        <v>212.550294</v>
      </c>
      <c r="Q169" s="159">
        <v>0</v>
      </c>
      <c r="R169" s="159">
        <f>Q169*H169</f>
        <v>0</v>
      </c>
      <c r="S169" s="159">
        <v>0</v>
      </c>
      <c r="T169" s="160">
        <f>S169*H169</f>
        <v>0</v>
      </c>
      <c r="AR169" s="22" t="s">
        <v>141</v>
      </c>
      <c r="AT169" s="22" t="s">
        <v>136</v>
      </c>
      <c r="AU169" s="22" t="s">
        <v>82</v>
      </c>
      <c r="AY169" s="22" t="s">
        <v>134</v>
      </c>
      <c r="BE169" s="161">
        <f>IF(N169="základní",J169,0)</f>
        <v>0</v>
      </c>
      <c r="BF169" s="161">
        <f>IF(N169="snížená",J169,0)</f>
        <v>0</v>
      </c>
      <c r="BG169" s="161">
        <f>IF(N169="zákl. přenesená",J169,0)</f>
        <v>0</v>
      </c>
      <c r="BH169" s="161">
        <f>IF(N169="sníž. přenesená",J169,0)</f>
        <v>0</v>
      </c>
      <c r="BI169" s="161">
        <f>IF(N169="nulová",J169,0)</f>
        <v>0</v>
      </c>
      <c r="BJ169" s="22" t="s">
        <v>22</v>
      </c>
      <c r="BK169" s="161">
        <f>ROUND(I169*H169,2)</f>
        <v>0</v>
      </c>
      <c r="BL169" s="22" t="s">
        <v>141</v>
      </c>
      <c r="BM169" s="22" t="s">
        <v>298</v>
      </c>
    </row>
    <row r="170" spans="2:65" s="1" customFormat="1" ht="25.5" customHeight="1">
      <c r="B170" s="150"/>
      <c r="C170" s="151" t="s">
        <v>299</v>
      </c>
      <c r="D170" s="151" t="s">
        <v>136</v>
      </c>
      <c r="E170" s="152" t="s">
        <v>300</v>
      </c>
      <c r="F170" s="153" t="s">
        <v>301</v>
      </c>
      <c r="G170" s="154" t="s">
        <v>139</v>
      </c>
      <c r="H170" s="155">
        <v>240.825</v>
      </c>
      <c r="I170" s="156"/>
      <c r="J170" s="156">
        <f>ROUND(I170*H170,2)</f>
        <v>0</v>
      </c>
      <c r="K170" s="153" t="s">
        <v>140</v>
      </c>
      <c r="L170" s="36"/>
      <c r="M170" s="157" t="s">
        <v>5</v>
      </c>
      <c r="N170" s="158" t="s">
        <v>44</v>
      </c>
      <c r="O170" s="159">
        <v>5.867</v>
      </c>
      <c r="P170" s="159">
        <f>O170*H170</f>
        <v>1412.920275</v>
      </c>
      <c r="Q170" s="159">
        <v>0</v>
      </c>
      <c r="R170" s="159">
        <f>Q170*H170</f>
        <v>0</v>
      </c>
      <c r="S170" s="159">
        <v>2.2</v>
      </c>
      <c r="T170" s="160">
        <f>S170*H170</f>
        <v>529.815</v>
      </c>
      <c r="AR170" s="22" t="s">
        <v>141</v>
      </c>
      <c r="AT170" s="22" t="s">
        <v>136</v>
      </c>
      <c r="AU170" s="22" t="s">
        <v>82</v>
      </c>
      <c r="AY170" s="22" t="s">
        <v>134</v>
      </c>
      <c r="BE170" s="161">
        <f>IF(N170="základní",J170,0)</f>
        <v>0</v>
      </c>
      <c r="BF170" s="161">
        <f>IF(N170="snížená",J170,0)</f>
        <v>0</v>
      </c>
      <c r="BG170" s="161">
        <f>IF(N170="zákl. přenesená",J170,0)</f>
        <v>0</v>
      </c>
      <c r="BH170" s="161">
        <f>IF(N170="sníž. přenesená",J170,0)</f>
        <v>0</v>
      </c>
      <c r="BI170" s="161">
        <f>IF(N170="nulová",J170,0)</f>
        <v>0</v>
      </c>
      <c r="BJ170" s="22" t="s">
        <v>22</v>
      </c>
      <c r="BK170" s="161">
        <f>ROUND(I170*H170,2)</f>
        <v>0</v>
      </c>
      <c r="BL170" s="22" t="s">
        <v>141</v>
      </c>
      <c r="BM170" s="22" t="s">
        <v>302</v>
      </c>
    </row>
    <row r="171" spans="2:51" s="11" customFormat="1" ht="13.5">
      <c r="B171" s="162"/>
      <c r="D171" s="163" t="s">
        <v>143</v>
      </c>
      <c r="E171" s="164" t="s">
        <v>5</v>
      </c>
      <c r="F171" s="165" t="s">
        <v>303</v>
      </c>
      <c r="H171" s="166">
        <v>240.825</v>
      </c>
      <c r="L171" s="162"/>
      <c r="M171" s="167"/>
      <c r="N171" s="168"/>
      <c r="O171" s="168"/>
      <c r="P171" s="168"/>
      <c r="Q171" s="168"/>
      <c r="R171" s="168"/>
      <c r="S171" s="168"/>
      <c r="T171" s="169"/>
      <c r="AT171" s="164" t="s">
        <v>143</v>
      </c>
      <c r="AU171" s="164" t="s">
        <v>82</v>
      </c>
      <c r="AV171" s="11" t="s">
        <v>82</v>
      </c>
      <c r="AW171" s="11" t="s">
        <v>37</v>
      </c>
      <c r="AX171" s="11" t="s">
        <v>22</v>
      </c>
      <c r="AY171" s="164" t="s">
        <v>134</v>
      </c>
    </row>
    <row r="172" spans="2:65" s="1" customFormat="1" ht="25.5" customHeight="1">
      <c r="B172" s="150"/>
      <c r="C172" s="151" t="s">
        <v>304</v>
      </c>
      <c r="D172" s="151" t="s">
        <v>136</v>
      </c>
      <c r="E172" s="152" t="s">
        <v>305</v>
      </c>
      <c r="F172" s="153" t="s">
        <v>306</v>
      </c>
      <c r="G172" s="154" t="s">
        <v>153</v>
      </c>
      <c r="H172" s="155">
        <v>802.75</v>
      </c>
      <c r="I172" s="156"/>
      <c r="J172" s="156">
        <f>ROUND(I172*H172,2)</f>
        <v>0</v>
      </c>
      <c r="K172" s="153" t="s">
        <v>140</v>
      </c>
      <c r="L172" s="36"/>
      <c r="M172" s="157" t="s">
        <v>5</v>
      </c>
      <c r="N172" s="158" t="s">
        <v>44</v>
      </c>
      <c r="O172" s="159">
        <v>0.162</v>
      </c>
      <c r="P172" s="159">
        <f>O172*H172</f>
        <v>130.0455</v>
      </c>
      <c r="Q172" s="159">
        <v>0</v>
      </c>
      <c r="R172" s="159">
        <f>Q172*H172</f>
        <v>0</v>
      </c>
      <c r="S172" s="159">
        <v>0.035</v>
      </c>
      <c r="T172" s="160">
        <f>S172*H172</f>
        <v>28.09625</v>
      </c>
      <c r="AR172" s="22" t="s">
        <v>141</v>
      </c>
      <c r="AT172" s="22" t="s">
        <v>136</v>
      </c>
      <c r="AU172" s="22" t="s">
        <v>82</v>
      </c>
      <c r="AY172" s="22" t="s">
        <v>134</v>
      </c>
      <c r="BE172" s="161">
        <f>IF(N172="základní",J172,0)</f>
        <v>0</v>
      </c>
      <c r="BF172" s="161">
        <f>IF(N172="snížená",J172,0)</f>
        <v>0</v>
      </c>
      <c r="BG172" s="161">
        <f>IF(N172="zákl. přenesená",J172,0)</f>
        <v>0</v>
      </c>
      <c r="BH172" s="161">
        <f>IF(N172="sníž. přenesená",J172,0)</f>
        <v>0</v>
      </c>
      <c r="BI172" s="161">
        <f>IF(N172="nulová",J172,0)</f>
        <v>0</v>
      </c>
      <c r="BJ172" s="22" t="s">
        <v>22</v>
      </c>
      <c r="BK172" s="161">
        <f>ROUND(I172*H172,2)</f>
        <v>0</v>
      </c>
      <c r="BL172" s="22" t="s">
        <v>141</v>
      </c>
      <c r="BM172" s="22" t="s">
        <v>307</v>
      </c>
    </row>
    <row r="173" spans="2:51" s="11" customFormat="1" ht="13.5">
      <c r="B173" s="162"/>
      <c r="D173" s="163" t="s">
        <v>143</v>
      </c>
      <c r="E173" s="164" t="s">
        <v>5</v>
      </c>
      <c r="F173" s="165" t="s">
        <v>308</v>
      </c>
      <c r="H173" s="166">
        <v>802.75</v>
      </c>
      <c r="L173" s="162"/>
      <c r="M173" s="167"/>
      <c r="N173" s="168"/>
      <c r="O173" s="168"/>
      <c r="P173" s="168"/>
      <c r="Q173" s="168"/>
      <c r="R173" s="168"/>
      <c r="S173" s="168"/>
      <c r="T173" s="169"/>
      <c r="AT173" s="164" t="s">
        <v>143</v>
      </c>
      <c r="AU173" s="164" t="s">
        <v>82</v>
      </c>
      <c r="AV173" s="11" t="s">
        <v>82</v>
      </c>
      <c r="AW173" s="11" t="s">
        <v>37</v>
      </c>
      <c r="AX173" s="11" t="s">
        <v>22</v>
      </c>
      <c r="AY173" s="164" t="s">
        <v>134</v>
      </c>
    </row>
    <row r="174" spans="2:65" s="1" customFormat="1" ht="16.5" customHeight="1">
      <c r="B174" s="150"/>
      <c r="C174" s="151" t="s">
        <v>309</v>
      </c>
      <c r="D174" s="151" t="s">
        <v>136</v>
      </c>
      <c r="E174" s="152" t="s">
        <v>310</v>
      </c>
      <c r="F174" s="153" t="s">
        <v>311</v>
      </c>
      <c r="G174" s="154" t="s">
        <v>153</v>
      </c>
      <c r="H174" s="155">
        <v>2526.1</v>
      </c>
      <c r="I174" s="156"/>
      <c r="J174" s="156">
        <f>ROUND(I174*H174,2)</f>
        <v>0</v>
      </c>
      <c r="K174" s="153" t="s">
        <v>140</v>
      </c>
      <c r="L174" s="36"/>
      <c r="M174" s="157" t="s">
        <v>5</v>
      </c>
      <c r="N174" s="158" t="s">
        <v>44</v>
      </c>
      <c r="O174" s="159">
        <v>0.186</v>
      </c>
      <c r="P174" s="159">
        <f>O174*H174</f>
        <v>469.8546</v>
      </c>
      <c r="Q174" s="159">
        <v>0</v>
      </c>
      <c r="R174" s="159">
        <f>Q174*H174</f>
        <v>0</v>
      </c>
      <c r="S174" s="159">
        <v>0.013</v>
      </c>
      <c r="T174" s="160">
        <f>S174*H174</f>
        <v>32.839299999999994</v>
      </c>
      <c r="AR174" s="22" t="s">
        <v>141</v>
      </c>
      <c r="AT174" s="22" t="s">
        <v>136</v>
      </c>
      <c r="AU174" s="22" t="s">
        <v>82</v>
      </c>
      <c r="AY174" s="22" t="s">
        <v>134</v>
      </c>
      <c r="BE174" s="161">
        <f>IF(N174="základní",J174,0)</f>
        <v>0</v>
      </c>
      <c r="BF174" s="161">
        <f>IF(N174="snížená",J174,0)</f>
        <v>0</v>
      </c>
      <c r="BG174" s="161">
        <f>IF(N174="zákl. přenesená",J174,0)</f>
        <v>0</v>
      </c>
      <c r="BH174" s="161">
        <f>IF(N174="sníž. přenesená",J174,0)</f>
        <v>0</v>
      </c>
      <c r="BI174" s="161">
        <f>IF(N174="nulová",J174,0)</f>
        <v>0</v>
      </c>
      <c r="BJ174" s="22" t="s">
        <v>22</v>
      </c>
      <c r="BK174" s="161">
        <f>ROUND(I174*H174,2)</f>
        <v>0</v>
      </c>
      <c r="BL174" s="22" t="s">
        <v>141</v>
      </c>
      <c r="BM174" s="22" t="s">
        <v>312</v>
      </c>
    </row>
    <row r="175" spans="2:65" s="1" customFormat="1" ht="16.5" customHeight="1">
      <c r="B175" s="150"/>
      <c r="C175" s="151" t="s">
        <v>313</v>
      </c>
      <c r="D175" s="151" t="s">
        <v>136</v>
      </c>
      <c r="E175" s="152" t="s">
        <v>314</v>
      </c>
      <c r="F175" s="153" t="s">
        <v>315</v>
      </c>
      <c r="G175" s="154" t="s">
        <v>153</v>
      </c>
      <c r="H175" s="155">
        <v>1346.8</v>
      </c>
      <c r="I175" s="156"/>
      <c r="J175" s="156">
        <f>ROUND(I175*H175,2)</f>
        <v>0</v>
      </c>
      <c r="K175" s="153" t="s">
        <v>140</v>
      </c>
      <c r="L175" s="36"/>
      <c r="M175" s="157" t="s">
        <v>5</v>
      </c>
      <c r="N175" s="158" t="s">
        <v>44</v>
      </c>
      <c r="O175" s="159">
        <v>0.425</v>
      </c>
      <c r="P175" s="159">
        <f>O175*H175</f>
        <v>572.39</v>
      </c>
      <c r="Q175" s="159">
        <v>0</v>
      </c>
      <c r="R175" s="159">
        <f>Q175*H175</f>
        <v>0</v>
      </c>
      <c r="S175" s="159">
        <v>0.055</v>
      </c>
      <c r="T175" s="160">
        <f>S175*H175</f>
        <v>74.074</v>
      </c>
      <c r="AR175" s="22" t="s">
        <v>141</v>
      </c>
      <c r="AT175" s="22" t="s">
        <v>136</v>
      </c>
      <c r="AU175" s="22" t="s">
        <v>82</v>
      </c>
      <c r="AY175" s="22" t="s">
        <v>134</v>
      </c>
      <c r="BE175" s="161">
        <f>IF(N175="základní",J175,0)</f>
        <v>0</v>
      </c>
      <c r="BF175" s="161">
        <f>IF(N175="snížená",J175,0)</f>
        <v>0</v>
      </c>
      <c r="BG175" s="161">
        <f>IF(N175="zákl. přenesená",J175,0)</f>
        <v>0</v>
      </c>
      <c r="BH175" s="161">
        <f>IF(N175="sníž. přenesená",J175,0)</f>
        <v>0</v>
      </c>
      <c r="BI175" s="161">
        <f>IF(N175="nulová",J175,0)</f>
        <v>0</v>
      </c>
      <c r="BJ175" s="22" t="s">
        <v>22</v>
      </c>
      <c r="BK175" s="161">
        <f>ROUND(I175*H175,2)</f>
        <v>0</v>
      </c>
      <c r="BL175" s="22" t="s">
        <v>141</v>
      </c>
      <c r="BM175" s="22" t="s">
        <v>316</v>
      </c>
    </row>
    <row r="176" spans="2:51" s="11" customFormat="1" ht="13.5">
      <c r="B176" s="162"/>
      <c r="D176" s="163" t="s">
        <v>143</v>
      </c>
      <c r="E176" s="164" t="s">
        <v>5</v>
      </c>
      <c r="F176" s="165" t="s">
        <v>317</v>
      </c>
      <c r="H176" s="166">
        <v>1346.8</v>
      </c>
      <c r="L176" s="162"/>
      <c r="M176" s="167"/>
      <c r="N176" s="168"/>
      <c r="O176" s="168"/>
      <c r="P176" s="168"/>
      <c r="Q176" s="168"/>
      <c r="R176" s="168"/>
      <c r="S176" s="168"/>
      <c r="T176" s="169"/>
      <c r="AT176" s="164" t="s">
        <v>143</v>
      </c>
      <c r="AU176" s="164" t="s">
        <v>82</v>
      </c>
      <c r="AV176" s="11" t="s">
        <v>82</v>
      </c>
      <c r="AW176" s="11" t="s">
        <v>37</v>
      </c>
      <c r="AX176" s="11" t="s">
        <v>22</v>
      </c>
      <c r="AY176" s="164" t="s">
        <v>134</v>
      </c>
    </row>
    <row r="177" spans="2:65" s="1" customFormat="1" ht="22.5" customHeight="1">
      <c r="B177" s="150"/>
      <c r="C177" s="151" t="s">
        <v>318</v>
      </c>
      <c r="D177" s="151" t="s">
        <v>136</v>
      </c>
      <c r="E177" s="152" t="s">
        <v>319</v>
      </c>
      <c r="F177" s="153" t="s">
        <v>975</v>
      </c>
      <c r="G177" s="154" t="s">
        <v>153</v>
      </c>
      <c r="H177" s="155">
        <v>805.14</v>
      </c>
      <c r="I177" s="156"/>
      <c r="J177" s="156">
        <f>ROUND(I177*H177,2)</f>
        <v>0</v>
      </c>
      <c r="K177" s="153" t="s">
        <v>140</v>
      </c>
      <c r="L177" s="36"/>
      <c r="M177" s="157" t="s">
        <v>5</v>
      </c>
      <c r="N177" s="158" t="s">
        <v>44</v>
      </c>
      <c r="O177" s="159">
        <v>0.325</v>
      </c>
      <c r="P177" s="159">
        <f>O177*H177</f>
        <v>261.6705</v>
      </c>
      <c r="Q177" s="159">
        <v>0</v>
      </c>
      <c r="R177" s="159">
        <f>Q177*H177</f>
        <v>0</v>
      </c>
      <c r="S177" s="159">
        <v>0.032</v>
      </c>
      <c r="T177" s="160">
        <f>S177*H177</f>
        <v>25.76448</v>
      </c>
      <c r="AR177" s="22" t="s">
        <v>141</v>
      </c>
      <c r="AT177" s="22" t="s">
        <v>136</v>
      </c>
      <c r="AU177" s="22" t="s">
        <v>82</v>
      </c>
      <c r="AY177" s="22" t="s">
        <v>134</v>
      </c>
      <c r="BE177" s="161">
        <f>IF(N177="základní",J177,0)</f>
        <v>0</v>
      </c>
      <c r="BF177" s="161">
        <f>IF(N177="snížená",J177,0)</f>
        <v>0</v>
      </c>
      <c r="BG177" s="161">
        <f>IF(N177="zákl. přenesená",J177,0)</f>
        <v>0</v>
      </c>
      <c r="BH177" s="161">
        <f>IF(N177="sníž. přenesená",J177,0)</f>
        <v>0</v>
      </c>
      <c r="BI177" s="161">
        <f>IF(N177="nulová",J177,0)</f>
        <v>0</v>
      </c>
      <c r="BJ177" s="22" t="s">
        <v>22</v>
      </c>
      <c r="BK177" s="161">
        <f>ROUND(I177*H177,2)</f>
        <v>0</v>
      </c>
      <c r="BL177" s="22" t="s">
        <v>141</v>
      </c>
      <c r="BM177" s="22" t="s">
        <v>320</v>
      </c>
    </row>
    <row r="178" spans="2:51" s="11" customFormat="1" ht="13.5">
      <c r="B178" s="162"/>
      <c r="D178" s="163" t="s">
        <v>143</v>
      </c>
      <c r="E178" s="164" t="s">
        <v>5</v>
      </c>
      <c r="F178" s="165" t="s">
        <v>321</v>
      </c>
      <c r="H178" s="166">
        <v>805.14</v>
      </c>
      <c r="L178" s="162"/>
      <c r="M178" s="167"/>
      <c r="N178" s="168"/>
      <c r="O178" s="168"/>
      <c r="P178" s="168"/>
      <c r="Q178" s="168"/>
      <c r="R178" s="168"/>
      <c r="S178" s="168"/>
      <c r="T178" s="169"/>
      <c r="AT178" s="164" t="s">
        <v>143</v>
      </c>
      <c r="AU178" s="164" t="s">
        <v>82</v>
      </c>
      <c r="AV178" s="11" t="s">
        <v>82</v>
      </c>
      <c r="AW178" s="11" t="s">
        <v>37</v>
      </c>
      <c r="AX178" s="11" t="s">
        <v>22</v>
      </c>
      <c r="AY178" s="164" t="s">
        <v>134</v>
      </c>
    </row>
    <row r="179" spans="2:65" s="1" customFormat="1" ht="24.75" customHeight="1">
      <c r="B179" s="150"/>
      <c r="C179" s="151" t="s">
        <v>322</v>
      </c>
      <c r="D179" s="151" t="s">
        <v>136</v>
      </c>
      <c r="E179" s="152" t="s">
        <v>323</v>
      </c>
      <c r="F179" s="153" t="s">
        <v>976</v>
      </c>
      <c r="G179" s="154" t="s">
        <v>153</v>
      </c>
      <c r="H179" s="155">
        <v>55.635</v>
      </c>
      <c r="I179" s="156"/>
      <c r="J179" s="156">
        <f>ROUND(I179*H179,2)</f>
        <v>0</v>
      </c>
      <c r="K179" s="153" t="s">
        <v>140</v>
      </c>
      <c r="L179" s="36"/>
      <c r="M179" s="157" t="s">
        <v>5</v>
      </c>
      <c r="N179" s="158" t="s">
        <v>44</v>
      </c>
      <c r="O179" s="159">
        <v>1.5</v>
      </c>
      <c r="P179" s="159">
        <f>O179*H179</f>
        <v>83.4525</v>
      </c>
      <c r="Q179" s="159">
        <v>0</v>
      </c>
      <c r="R179" s="159">
        <f>Q179*H179</f>
        <v>0</v>
      </c>
      <c r="S179" s="159">
        <v>0.073</v>
      </c>
      <c r="T179" s="160">
        <f>S179*H179</f>
        <v>4.061355</v>
      </c>
      <c r="AR179" s="22" t="s">
        <v>141</v>
      </c>
      <c r="AT179" s="22" t="s">
        <v>136</v>
      </c>
      <c r="AU179" s="22" t="s">
        <v>82</v>
      </c>
      <c r="AY179" s="22" t="s">
        <v>134</v>
      </c>
      <c r="BE179" s="161">
        <f>IF(N179="základní",J179,0)</f>
        <v>0</v>
      </c>
      <c r="BF179" s="161">
        <f>IF(N179="snížená",J179,0)</f>
        <v>0</v>
      </c>
      <c r="BG179" s="161">
        <f>IF(N179="zákl. přenesená",J179,0)</f>
        <v>0</v>
      </c>
      <c r="BH179" s="161">
        <f>IF(N179="sníž. přenesená",J179,0)</f>
        <v>0</v>
      </c>
      <c r="BI179" s="161">
        <f>IF(N179="nulová",J179,0)</f>
        <v>0</v>
      </c>
      <c r="BJ179" s="22" t="s">
        <v>22</v>
      </c>
      <c r="BK179" s="161">
        <f>ROUND(I179*H179,2)</f>
        <v>0</v>
      </c>
      <c r="BL179" s="22" t="s">
        <v>141</v>
      </c>
      <c r="BM179" s="22" t="s">
        <v>324</v>
      </c>
    </row>
    <row r="180" spans="2:51" s="11" customFormat="1" ht="13.5">
      <c r="B180" s="162"/>
      <c r="D180" s="163" t="s">
        <v>143</v>
      </c>
      <c r="E180" s="164" t="s">
        <v>5</v>
      </c>
      <c r="F180" s="165" t="s">
        <v>325</v>
      </c>
      <c r="H180" s="166">
        <v>55.635</v>
      </c>
      <c r="L180" s="162"/>
      <c r="M180" s="167"/>
      <c r="N180" s="168"/>
      <c r="O180" s="168"/>
      <c r="P180" s="168"/>
      <c r="Q180" s="168"/>
      <c r="R180" s="168"/>
      <c r="S180" s="168"/>
      <c r="T180" s="169"/>
      <c r="AT180" s="164" t="s">
        <v>143</v>
      </c>
      <c r="AU180" s="164" t="s">
        <v>82</v>
      </c>
      <c r="AV180" s="11" t="s">
        <v>82</v>
      </c>
      <c r="AW180" s="11" t="s">
        <v>37</v>
      </c>
      <c r="AX180" s="11" t="s">
        <v>22</v>
      </c>
      <c r="AY180" s="164" t="s">
        <v>134</v>
      </c>
    </row>
    <row r="181" spans="2:65" s="1" customFormat="1" ht="25.5" customHeight="1">
      <c r="B181" s="150"/>
      <c r="C181" s="151" t="s">
        <v>326</v>
      </c>
      <c r="D181" s="151" t="s">
        <v>136</v>
      </c>
      <c r="E181" s="152" t="s">
        <v>327</v>
      </c>
      <c r="F181" s="153" t="s">
        <v>977</v>
      </c>
      <c r="G181" s="154" t="s">
        <v>153</v>
      </c>
      <c r="H181" s="155">
        <v>279.885</v>
      </c>
      <c r="I181" s="156"/>
      <c r="J181" s="156">
        <f>ROUND(I181*H181,2)</f>
        <v>0</v>
      </c>
      <c r="K181" s="153" t="s">
        <v>140</v>
      </c>
      <c r="L181" s="36"/>
      <c r="M181" s="157" t="s">
        <v>5</v>
      </c>
      <c r="N181" s="158" t="s">
        <v>44</v>
      </c>
      <c r="O181" s="159">
        <v>0.91</v>
      </c>
      <c r="P181" s="159">
        <f>O181*H181</f>
        <v>254.69535</v>
      </c>
      <c r="Q181" s="159">
        <v>0</v>
      </c>
      <c r="R181" s="159">
        <f>Q181*H181</f>
        <v>0</v>
      </c>
      <c r="S181" s="159">
        <v>0.059</v>
      </c>
      <c r="T181" s="160">
        <f>S181*H181</f>
        <v>16.513215</v>
      </c>
      <c r="AR181" s="22" t="s">
        <v>141</v>
      </c>
      <c r="AT181" s="22" t="s">
        <v>136</v>
      </c>
      <c r="AU181" s="22" t="s">
        <v>82</v>
      </c>
      <c r="AY181" s="22" t="s">
        <v>134</v>
      </c>
      <c r="BE181" s="161">
        <f>IF(N181="základní",J181,0)</f>
        <v>0</v>
      </c>
      <c r="BF181" s="161">
        <f>IF(N181="snížená",J181,0)</f>
        <v>0</v>
      </c>
      <c r="BG181" s="161">
        <f>IF(N181="zákl. přenesená",J181,0)</f>
        <v>0</v>
      </c>
      <c r="BH181" s="161">
        <f>IF(N181="sníž. přenesená",J181,0)</f>
        <v>0</v>
      </c>
      <c r="BI181" s="161">
        <f>IF(N181="nulová",J181,0)</f>
        <v>0</v>
      </c>
      <c r="BJ181" s="22" t="s">
        <v>22</v>
      </c>
      <c r="BK181" s="161">
        <f>ROUND(I181*H181,2)</f>
        <v>0</v>
      </c>
      <c r="BL181" s="22" t="s">
        <v>141</v>
      </c>
      <c r="BM181" s="22" t="s">
        <v>328</v>
      </c>
    </row>
    <row r="182" spans="2:51" s="11" customFormat="1" ht="27">
      <c r="B182" s="162"/>
      <c r="D182" s="163" t="s">
        <v>143</v>
      </c>
      <c r="E182" s="164" t="s">
        <v>5</v>
      </c>
      <c r="F182" s="165" t="s">
        <v>329</v>
      </c>
      <c r="H182" s="166">
        <v>275.625</v>
      </c>
      <c r="L182" s="162"/>
      <c r="M182" s="167"/>
      <c r="N182" s="168"/>
      <c r="O182" s="168"/>
      <c r="P182" s="168"/>
      <c r="Q182" s="168"/>
      <c r="R182" s="168"/>
      <c r="S182" s="168"/>
      <c r="T182" s="169"/>
      <c r="AT182" s="164" t="s">
        <v>143</v>
      </c>
      <c r="AU182" s="164" t="s">
        <v>82</v>
      </c>
      <c r="AV182" s="11" t="s">
        <v>82</v>
      </c>
      <c r="AW182" s="11" t="s">
        <v>37</v>
      </c>
      <c r="AX182" s="11" t="s">
        <v>73</v>
      </c>
      <c r="AY182" s="164" t="s">
        <v>134</v>
      </c>
    </row>
    <row r="183" spans="2:51" s="11" customFormat="1" ht="13.5">
      <c r="B183" s="162"/>
      <c r="D183" s="163" t="s">
        <v>143</v>
      </c>
      <c r="E183" s="164" t="s">
        <v>5</v>
      </c>
      <c r="F183" s="165" t="s">
        <v>330</v>
      </c>
      <c r="H183" s="166">
        <v>4.26</v>
      </c>
      <c r="L183" s="162"/>
      <c r="M183" s="167"/>
      <c r="N183" s="168"/>
      <c r="O183" s="168"/>
      <c r="P183" s="168"/>
      <c r="Q183" s="168"/>
      <c r="R183" s="168"/>
      <c r="S183" s="168"/>
      <c r="T183" s="169"/>
      <c r="AT183" s="164" t="s">
        <v>143</v>
      </c>
      <c r="AU183" s="164" t="s">
        <v>82</v>
      </c>
      <c r="AV183" s="11" t="s">
        <v>82</v>
      </c>
      <c r="AW183" s="11" t="s">
        <v>37</v>
      </c>
      <c r="AX183" s="11" t="s">
        <v>73</v>
      </c>
      <c r="AY183" s="164" t="s">
        <v>134</v>
      </c>
    </row>
    <row r="184" spans="2:51" s="12" customFormat="1" ht="13.5">
      <c r="B184" s="170"/>
      <c r="D184" s="163" t="s">
        <v>143</v>
      </c>
      <c r="E184" s="171" t="s">
        <v>5</v>
      </c>
      <c r="F184" s="172" t="s">
        <v>165</v>
      </c>
      <c r="H184" s="173">
        <v>279.885</v>
      </c>
      <c r="L184" s="170"/>
      <c r="M184" s="174"/>
      <c r="N184" s="175"/>
      <c r="O184" s="175"/>
      <c r="P184" s="175"/>
      <c r="Q184" s="175"/>
      <c r="R184" s="175"/>
      <c r="S184" s="175"/>
      <c r="T184" s="176"/>
      <c r="AT184" s="171" t="s">
        <v>143</v>
      </c>
      <c r="AU184" s="171" t="s">
        <v>82</v>
      </c>
      <c r="AV184" s="12" t="s">
        <v>141</v>
      </c>
      <c r="AW184" s="12" t="s">
        <v>37</v>
      </c>
      <c r="AX184" s="12" t="s">
        <v>22</v>
      </c>
      <c r="AY184" s="171" t="s">
        <v>134</v>
      </c>
    </row>
    <row r="185" spans="2:65" s="1" customFormat="1" ht="25.5" customHeight="1">
      <c r="B185" s="150"/>
      <c r="C185" s="151" t="s">
        <v>331</v>
      </c>
      <c r="D185" s="151" t="s">
        <v>136</v>
      </c>
      <c r="E185" s="152" t="s">
        <v>332</v>
      </c>
      <c r="F185" s="153" t="s">
        <v>978</v>
      </c>
      <c r="G185" s="154" t="s">
        <v>153</v>
      </c>
      <c r="H185" s="155">
        <v>187.54</v>
      </c>
      <c r="I185" s="156"/>
      <c r="J185" s="156">
        <f>ROUND(I185*H185,2)</f>
        <v>0</v>
      </c>
      <c r="K185" s="153" t="s">
        <v>140</v>
      </c>
      <c r="L185" s="36"/>
      <c r="M185" s="157" t="s">
        <v>5</v>
      </c>
      <c r="N185" s="158" t="s">
        <v>44</v>
      </c>
      <c r="O185" s="159">
        <v>0.65</v>
      </c>
      <c r="P185" s="159">
        <f>O185*H185</f>
        <v>121.901</v>
      </c>
      <c r="Q185" s="159">
        <v>0</v>
      </c>
      <c r="R185" s="159">
        <f>Q185*H185</f>
        <v>0</v>
      </c>
      <c r="S185" s="159">
        <v>0.051</v>
      </c>
      <c r="T185" s="160">
        <f>S185*H185</f>
        <v>9.56454</v>
      </c>
      <c r="AR185" s="22" t="s">
        <v>141</v>
      </c>
      <c r="AT185" s="22" t="s">
        <v>136</v>
      </c>
      <c r="AU185" s="22" t="s">
        <v>82</v>
      </c>
      <c r="AY185" s="22" t="s">
        <v>134</v>
      </c>
      <c r="BE185" s="161">
        <f>IF(N185="základní",J185,0)</f>
        <v>0</v>
      </c>
      <c r="BF185" s="161">
        <f>IF(N185="snížená",J185,0)</f>
        <v>0</v>
      </c>
      <c r="BG185" s="161">
        <f>IF(N185="zákl. přenesená",J185,0)</f>
        <v>0</v>
      </c>
      <c r="BH185" s="161">
        <f>IF(N185="sníž. přenesená",J185,0)</f>
        <v>0</v>
      </c>
      <c r="BI185" s="161">
        <f>IF(N185="nulová",J185,0)</f>
        <v>0</v>
      </c>
      <c r="BJ185" s="22" t="s">
        <v>22</v>
      </c>
      <c r="BK185" s="161">
        <f>ROUND(I185*H185,2)</f>
        <v>0</v>
      </c>
      <c r="BL185" s="22" t="s">
        <v>141</v>
      </c>
      <c r="BM185" s="22" t="s">
        <v>333</v>
      </c>
    </row>
    <row r="186" spans="2:51" s="11" customFormat="1" ht="27">
      <c r="B186" s="162"/>
      <c r="D186" s="163" t="s">
        <v>143</v>
      </c>
      <c r="E186" s="164" t="s">
        <v>5</v>
      </c>
      <c r="F186" s="165" t="s">
        <v>334</v>
      </c>
      <c r="H186" s="166">
        <v>187.54</v>
      </c>
      <c r="L186" s="162"/>
      <c r="M186" s="167"/>
      <c r="N186" s="168"/>
      <c r="O186" s="168"/>
      <c r="P186" s="168"/>
      <c r="Q186" s="168"/>
      <c r="R186" s="168"/>
      <c r="S186" s="168"/>
      <c r="T186" s="169"/>
      <c r="AT186" s="164" t="s">
        <v>143</v>
      </c>
      <c r="AU186" s="164" t="s">
        <v>82</v>
      </c>
      <c r="AV186" s="11" t="s">
        <v>82</v>
      </c>
      <c r="AW186" s="11" t="s">
        <v>37</v>
      </c>
      <c r="AX186" s="11" t="s">
        <v>22</v>
      </c>
      <c r="AY186" s="164" t="s">
        <v>134</v>
      </c>
    </row>
    <row r="187" spans="2:65" s="1" customFormat="1" ht="23.25" customHeight="1">
      <c r="B187" s="150"/>
      <c r="C187" s="151" t="s">
        <v>335</v>
      </c>
      <c r="D187" s="151" t="s">
        <v>136</v>
      </c>
      <c r="E187" s="152" t="s">
        <v>336</v>
      </c>
      <c r="F187" s="153" t="s">
        <v>979</v>
      </c>
      <c r="G187" s="154" t="s">
        <v>153</v>
      </c>
      <c r="H187" s="155">
        <v>380.61</v>
      </c>
      <c r="I187" s="156"/>
      <c r="J187" s="156">
        <f>ROUND(I187*H187,2)</f>
        <v>0</v>
      </c>
      <c r="K187" s="153" t="s">
        <v>140</v>
      </c>
      <c r="L187" s="36"/>
      <c r="M187" s="157" t="s">
        <v>5</v>
      </c>
      <c r="N187" s="158" t="s">
        <v>44</v>
      </c>
      <c r="O187" s="159">
        <v>0.51</v>
      </c>
      <c r="P187" s="159">
        <f>O187*H187</f>
        <v>194.11110000000002</v>
      </c>
      <c r="Q187" s="159">
        <v>0</v>
      </c>
      <c r="R187" s="159">
        <f>Q187*H187</f>
        <v>0</v>
      </c>
      <c r="S187" s="159">
        <v>0.043</v>
      </c>
      <c r="T187" s="160">
        <f>S187*H187</f>
        <v>16.366229999999998</v>
      </c>
      <c r="AR187" s="22" t="s">
        <v>141</v>
      </c>
      <c r="AT187" s="22" t="s">
        <v>136</v>
      </c>
      <c r="AU187" s="22" t="s">
        <v>82</v>
      </c>
      <c r="AY187" s="22" t="s">
        <v>134</v>
      </c>
      <c r="BE187" s="161">
        <f>IF(N187="základní",J187,0)</f>
        <v>0</v>
      </c>
      <c r="BF187" s="161">
        <f>IF(N187="snížená",J187,0)</f>
        <v>0</v>
      </c>
      <c r="BG187" s="161">
        <f>IF(N187="zákl. přenesená",J187,0)</f>
        <v>0</v>
      </c>
      <c r="BH187" s="161">
        <f>IF(N187="sníž. přenesená",J187,0)</f>
        <v>0</v>
      </c>
      <c r="BI187" s="161">
        <f>IF(N187="nulová",J187,0)</f>
        <v>0</v>
      </c>
      <c r="BJ187" s="22" t="s">
        <v>22</v>
      </c>
      <c r="BK187" s="161">
        <f>ROUND(I187*H187,2)</f>
        <v>0</v>
      </c>
      <c r="BL187" s="22" t="s">
        <v>141</v>
      </c>
      <c r="BM187" s="22" t="s">
        <v>337</v>
      </c>
    </row>
    <row r="188" spans="2:51" s="11" customFormat="1" ht="27">
      <c r="B188" s="162"/>
      <c r="D188" s="163" t="s">
        <v>143</v>
      </c>
      <c r="E188" s="164" t="s">
        <v>5</v>
      </c>
      <c r="F188" s="165" t="s">
        <v>338</v>
      </c>
      <c r="H188" s="166">
        <v>371.16</v>
      </c>
      <c r="L188" s="162"/>
      <c r="M188" s="167"/>
      <c r="N188" s="168"/>
      <c r="O188" s="168"/>
      <c r="P188" s="168"/>
      <c r="Q188" s="168"/>
      <c r="R188" s="168"/>
      <c r="S188" s="168"/>
      <c r="T188" s="169"/>
      <c r="AT188" s="164" t="s">
        <v>143</v>
      </c>
      <c r="AU188" s="164" t="s">
        <v>82</v>
      </c>
      <c r="AV188" s="11" t="s">
        <v>82</v>
      </c>
      <c r="AW188" s="11" t="s">
        <v>37</v>
      </c>
      <c r="AX188" s="11" t="s">
        <v>73</v>
      </c>
      <c r="AY188" s="164" t="s">
        <v>134</v>
      </c>
    </row>
    <row r="189" spans="2:51" s="11" customFormat="1" ht="13.5">
      <c r="B189" s="162"/>
      <c r="D189" s="163" t="s">
        <v>143</v>
      </c>
      <c r="E189" s="164" t="s">
        <v>5</v>
      </c>
      <c r="F189" s="165" t="s">
        <v>339</v>
      </c>
      <c r="H189" s="166">
        <v>9.45</v>
      </c>
      <c r="L189" s="162"/>
      <c r="M189" s="167"/>
      <c r="N189" s="168"/>
      <c r="O189" s="168"/>
      <c r="P189" s="168"/>
      <c r="Q189" s="168"/>
      <c r="R189" s="168"/>
      <c r="S189" s="168"/>
      <c r="T189" s="169"/>
      <c r="AT189" s="164" t="s">
        <v>143</v>
      </c>
      <c r="AU189" s="164" t="s">
        <v>82</v>
      </c>
      <c r="AV189" s="11" t="s">
        <v>82</v>
      </c>
      <c r="AW189" s="11" t="s">
        <v>37</v>
      </c>
      <c r="AX189" s="11" t="s">
        <v>73</v>
      </c>
      <c r="AY189" s="164" t="s">
        <v>134</v>
      </c>
    </row>
    <row r="190" spans="2:51" s="12" customFormat="1" ht="13.5">
      <c r="B190" s="170"/>
      <c r="D190" s="163" t="s">
        <v>143</v>
      </c>
      <c r="E190" s="171" t="s">
        <v>5</v>
      </c>
      <c r="F190" s="172" t="s">
        <v>165</v>
      </c>
      <c r="H190" s="173">
        <v>380.61</v>
      </c>
      <c r="L190" s="170"/>
      <c r="M190" s="174"/>
      <c r="N190" s="175"/>
      <c r="O190" s="175"/>
      <c r="P190" s="175"/>
      <c r="Q190" s="175"/>
      <c r="R190" s="175"/>
      <c r="S190" s="175"/>
      <c r="T190" s="176"/>
      <c r="AT190" s="171" t="s">
        <v>143</v>
      </c>
      <c r="AU190" s="171" t="s">
        <v>82</v>
      </c>
      <c r="AV190" s="12" t="s">
        <v>141</v>
      </c>
      <c r="AW190" s="12" t="s">
        <v>37</v>
      </c>
      <c r="AX190" s="12" t="s">
        <v>22</v>
      </c>
      <c r="AY190" s="171" t="s">
        <v>134</v>
      </c>
    </row>
    <row r="191" spans="2:65" s="1" customFormat="1" ht="16.5" customHeight="1">
      <c r="B191" s="150"/>
      <c r="C191" s="151" t="s">
        <v>340</v>
      </c>
      <c r="D191" s="151" t="s">
        <v>136</v>
      </c>
      <c r="E191" s="152" t="s">
        <v>341</v>
      </c>
      <c r="F191" s="153" t="s">
        <v>342</v>
      </c>
      <c r="G191" s="154" t="s">
        <v>153</v>
      </c>
      <c r="H191" s="155">
        <v>1.818</v>
      </c>
      <c r="I191" s="156"/>
      <c r="J191" s="156">
        <f>ROUND(I191*H191,2)</f>
        <v>0</v>
      </c>
      <c r="K191" s="153" t="s">
        <v>140</v>
      </c>
      <c r="L191" s="36"/>
      <c r="M191" s="157" t="s">
        <v>5</v>
      </c>
      <c r="N191" s="158" t="s">
        <v>44</v>
      </c>
      <c r="O191" s="159">
        <v>0.6</v>
      </c>
      <c r="P191" s="159">
        <f>O191*H191</f>
        <v>1.0908</v>
      </c>
      <c r="Q191" s="159">
        <v>0</v>
      </c>
      <c r="R191" s="159">
        <f>Q191*H191</f>
        <v>0</v>
      </c>
      <c r="S191" s="159">
        <v>0.083</v>
      </c>
      <c r="T191" s="160">
        <f>S191*H191</f>
        <v>0.150894</v>
      </c>
      <c r="AR191" s="22" t="s">
        <v>141</v>
      </c>
      <c r="AT191" s="22" t="s">
        <v>136</v>
      </c>
      <c r="AU191" s="22" t="s">
        <v>82</v>
      </c>
      <c r="AY191" s="22" t="s">
        <v>134</v>
      </c>
      <c r="BE191" s="161">
        <f>IF(N191="základní",J191,0)</f>
        <v>0</v>
      </c>
      <c r="BF191" s="161">
        <f>IF(N191="snížená",J191,0)</f>
        <v>0</v>
      </c>
      <c r="BG191" s="161">
        <f>IF(N191="zákl. přenesená",J191,0)</f>
        <v>0</v>
      </c>
      <c r="BH191" s="161">
        <f>IF(N191="sníž. přenesená",J191,0)</f>
        <v>0</v>
      </c>
      <c r="BI191" s="161">
        <f>IF(N191="nulová",J191,0)</f>
        <v>0</v>
      </c>
      <c r="BJ191" s="22" t="s">
        <v>22</v>
      </c>
      <c r="BK191" s="161">
        <f>ROUND(I191*H191,2)</f>
        <v>0</v>
      </c>
      <c r="BL191" s="22" t="s">
        <v>141</v>
      </c>
      <c r="BM191" s="22" t="s">
        <v>343</v>
      </c>
    </row>
    <row r="192" spans="2:51" s="11" customFormat="1" ht="13.5">
      <c r="B192" s="162"/>
      <c r="D192" s="163" t="s">
        <v>143</v>
      </c>
      <c r="E192" s="164" t="s">
        <v>5</v>
      </c>
      <c r="F192" s="165" t="s">
        <v>344</v>
      </c>
      <c r="H192" s="166">
        <v>1.818</v>
      </c>
      <c r="L192" s="162"/>
      <c r="M192" s="167"/>
      <c r="N192" s="168"/>
      <c r="O192" s="168"/>
      <c r="P192" s="168"/>
      <c r="Q192" s="168"/>
      <c r="R192" s="168"/>
      <c r="S192" s="168"/>
      <c r="T192" s="169"/>
      <c r="AT192" s="164" t="s">
        <v>143</v>
      </c>
      <c r="AU192" s="164" t="s">
        <v>82</v>
      </c>
      <c r="AV192" s="11" t="s">
        <v>82</v>
      </c>
      <c r="AW192" s="11" t="s">
        <v>37</v>
      </c>
      <c r="AX192" s="11" t="s">
        <v>22</v>
      </c>
      <c r="AY192" s="164" t="s">
        <v>134</v>
      </c>
    </row>
    <row r="193" spans="2:65" s="1" customFormat="1" ht="16.5" customHeight="1">
      <c r="B193" s="150"/>
      <c r="C193" s="151" t="s">
        <v>345</v>
      </c>
      <c r="D193" s="151" t="s">
        <v>136</v>
      </c>
      <c r="E193" s="152" t="s">
        <v>346</v>
      </c>
      <c r="F193" s="153" t="s">
        <v>347</v>
      </c>
      <c r="G193" s="154" t="s">
        <v>153</v>
      </c>
      <c r="H193" s="155">
        <v>29.996</v>
      </c>
      <c r="I193" s="156"/>
      <c r="J193" s="156">
        <f>ROUND(I193*H193,2)</f>
        <v>0</v>
      </c>
      <c r="K193" s="153" t="s">
        <v>140</v>
      </c>
      <c r="L193" s="36"/>
      <c r="M193" s="157" t="s">
        <v>5</v>
      </c>
      <c r="N193" s="158" t="s">
        <v>44</v>
      </c>
      <c r="O193" s="159">
        <v>0.57</v>
      </c>
      <c r="P193" s="159">
        <f>O193*H193</f>
        <v>17.09772</v>
      </c>
      <c r="Q193" s="159">
        <v>0</v>
      </c>
      <c r="R193" s="159">
        <f>Q193*H193</f>
        <v>0</v>
      </c>
      <c r="S193" s="159">
        <v>0.062</v>
      </c>
      <c r="T193" s="160">
        <f>S193*H193</f>
        <v>1.8597519999999998</v>
      </c>
      <c r="AR193" s="22" t="s">
        <v>141</v>
      </c>
      <c r="AT193" s="22" t="s">
        <v>136</v>
      </c>
      <c r="AU193" s="22" t="s">
        <v>82</v>
      </c>
      <c r="AY193" s="22" t="s">
        <v>134</v>
      </c>
      <c r="BE193" s="161">
        <f>IF(N193="základní",J193,0)</f>
        <v>0</v>
      </c>
      <c r="BF193" s="161">
        <f>IF(N193="snížená",J193,0)</f>
        <v>0</v>
      </c>
      <c r="BG193" s="161">
        <f>IF(N193="zákl. přenesená",J193,0)</f>
        <v>0</v>
      </c>
      <c r="BH193" s="161">
        <f>IF(N193="sníž. přenesená",J193,0)</f>
        <v>0</v>
      </c>
      <c r="BI193" s="161">
        <f>IF(N193="nulová",J193,0)</f>
        <v>0</v>
      </c>
      <c r="BJ193" s="22" t="s">
        <v>22</v>
      </c>
      <c r="BK193" s="161">
        <f>ROUND(I193*H193,2)</f>
        <v>0</v>
      </c>
      <c r="BL193" s="22" t="s">
        <v>141</v>
      </c>
      <c r="BM193" s="22" t="s">
        <v>348</v>
      </c>
    </row>
    <row r="194" spans="2:51" s="11" customFormat="1" ht="13.5">
      <c r="B194" s="162"/>
      <c r="D194" s="163" t="s">
        <v>143</v>
      </c>
      <c r="E194" s="164" t="s">
        <v>5</v>
      </c>
      <c r="F194" s="165" t="s">
        <v>349</v>
      </c>
      <c r="H194" s="166">
        <v>29.996</v>
      </c>
      <c r="L194" s="162"/>
      <c r="M194" s="167"/>
      <c r="N194" s="168"/>
      <c r="O194" s="168"/>
      <c r="P194" s="168"/>
      <c r="Q194" s="168"/>
      <c r="R194" s="168"/>
      <c r="S194" s="168"/>
      <c r="T194" s="169"/>
      <c r="AT194" s="164" t="s">
        <v>143</v>
      </c>
      <c r="AU194" s="164" t="s">
        <v>82</v>
      </c>
      <c r="AV194" s="11" t="s">
        <v>82</v>
      </c>
      <c r="AW194" s="11" t="s">
        <v>37</v>
      </c>
      <c r="AX194" s="11" t="s">
        <v>22</v>
      </c>
      <c r="AY194" s="164" t="s">
        <v>134</v>
      </c>
    </row>
    <row r="195" spans="2:65" s="1" customFormat="1" ht="25.5" customHeight="1">
      <c r="B195" s="150"/>
      <c r="C195" s="151" t="s">
        <v>350</v>
      </c>
      <c r="D195" s="151" t="s">
        <v>136</v>
      </c>
      <c r="E195" s="152" t="s">
        <v>351</v>
      </c>
      <c r="F195" s="153" t="s">
        <v>352</v>
      </c>
      <c r="G195" s="154" t="s">
        <v>153</v>
      </c>
      <c r="H195" s="155">
        <v>3900.975</v>
      </c>
      <c r="I195" s="156"/>
      <c r="J195" s="156">
        <f>ROUND(I195*H195,2)</f>
        <v>0</v>
      </c>
      <c r="K195" s="153" t="s">
        <v>140</v>
      </c>
      <c r="L195" s="36"/>
      <c r="M195" s="157" t="s">
        <v>5</v>
      </c>
      <c r="N195" s="158" t="s">
        <v>44</v>
      </c>
      <c r="O195" s="159">
        <v>0.06</v>
      </c>
      <c r="P195" s="159">
        <f>O195*H195</f>
        <v>234.05849999999998</v>
      </c>
      <c r="Q195" s="159">
        <v>0</v>
      </c>
      <c r="R195" s="159">
        <f>Q195*H195</f>
        <v>0</v>
      </c>
      <c r="S195" s="159">
        <v>0.016</v>
      </c>
      <c r="T195" s="160">
        <f>S195*H195</f>
        <v>62.4156</v>
      </c>
      <c r="AR195" s="22" t="s">
        <v>141</v>
      </c>
      <c r="AT195" s="22" t="s">
        <v>136</v>
      </c>
      <c r="AU195" s="22" t="s">
        <v>82</v>
      </c>
      <c r="AY195" s="22" t="s">
        <v>134</v>
      </c>
      <c r="BE195" s="161">
        <f>IF(N195="základní",J195,0)</f>
        <v>0</v>
      </c>
      <c r="BF195" s="161">
        <f>IF(N195="snížená",J195,0)</f>
        <v>0</v>
      </c>
      <c r="BG195" s="161">
        <f>IF(N195="zákl. přenesená",J195,0)</f>
        <v>0</v>
      </c>
      <c r="BH195" s="161">
        <f>IF(N195="sníž. přenesená",J195,0)</f>
        <v>0</v>
      </c>
      <c r="BI195" s="161">
        <f>IF(N195="nulová",J195,0)</f>
        <v>0</v>
      </c>
      <c r="BJ195" s="22" t="s">
        <v>22</v>
      </c>
      <c r="BK195" s="161">
        <f>ROUND(I195*H195,2)</f>
        <v>0</v>
      </c>
      <c r="BL195" s="22" t="s">
        <v>141</v>
      </c>
      <c r="BM195" s="22" t="s">
        <v>353</v>
      </c>
    </row>
    <row r="196" spans="2:51" s="11" customFormat="1" ht="13.5">
      <c r="B196" s="162"/>
      <c r="D196" s="163" t="s">
        <v>143</v>
      </c>
      <c r="E196" s="164" t="s">
        <v>5</v>
      </c>
      <c r="F196" s="165" t="s">
        <v>272</v>
      </c>
      <c r="H196" s="166">
        <v>3900.975</v>
      </c>
      <c r="L196" s="162"/>
      <c r="M196" s="167"/>
      <c r="N196" s="168"/>
      <c r="O196" s="168"/>
      <c r="P196" s="168"/>
      <c r="Q196" s="168"/>
      <c r="R196" s="168"/>
      <c r="S196" s="168"/>
      <c r="T196" s="169"/>
      <c r="AT196" s="164" t="s">
        <v>143</v>
      </c>
      <c r="AU196" s="164" t="s">
        <v>82</v>
      </c>
      <c r="AV196" s="11" t="s">
        <v>82</v>
      </c>
      <c r="AW196" s="11" t="s">
        <v>37</v>
      </c>
      <c r="AX196" s="11" t="s">
        <v>22</v>
      </c>
      <c r="AY196" s="164" t="s">
        <v>134</v>
      </c>
    </row>
    <row r="197" spans="2:65" s="1" customFormat="1" ht="16.5" customHeight="1">
      <c r="B197" s="150"/>
      <c r="C197" s="151" t="s">
        <v>354</v>
      </c>
      <c r="D197" s="151" t="s">
        <v>136</v>
      </c>
      <c r="E197" s="152" t="s">
        <v>355</v>
      </c>
      <c r="F197" s="153" t="s">
        <v>356</v>
      </c>
      <c r="G197" s="154" t="s">
        <v>153</v>
      </c>
      <c r="H197" s="155">
        <v>386.2</v>
      </c>
      <c r="I197" s="156"/>
      <c r="J197" s="156">
        <f>ROUND(I197*H197,2)</f>
        <v>0</v>
      </c>
      <c r="K197" s="153" t="s">
        <v>140</v>
      </c>
      <c r="L197" s="36"/>
      <c r="M197" s="157" t="s">
        <v>5</v>
      </c>
      <c r="N197" s="158" t="s">
        <v>44</v>
      </c>
      <c r="O197" s="159">
        <v>0.39</v>
      </c>
      <c r="P197" s="159">
        <f>O197*H197</f>
        <v>150.618</v>
      </c>
      <c r="Q197" s="159">
        <v>0</v>
      </c>
      <c r="R197" s="159">
        <f>Q197*H197</f>
        <v>0</v>
      </c>
      <c r="S197" s="159">
        <v>0.089</v>
      </c>
      <c r="T197" s="160">
        <f>S197*H197</f>
        <v>34.3718</v>
      </c>
      <c r="AR197" s="22" t="s">
        <v>141</v>
      </c>
      <c r="AT197" s="22" t="s">
        <v>136</v>
      </c>
      <c r="AU197" s="22" t="s">
        <v>82</v>
      </c>
      <c r="AY197" s="22" t="s">
        <v>134</v>
      </c>
      <c r="BE197" s="161">
        <f>IF(N197="základní",J197,0)</f>
        <v>0</v>
      </c>
      <c r="BF197" s="161">
        <f>IF(N197="snížená",J197,0)</f>
        <v>0</v>
      </c>
      <c r="BG197" s="161">
        <f>IF(N197="zákl. přenesená",J197,0)</f>
        <v>0</v>
      </c>
      <c r="BH197" s="161">
        <f>IF(N197="sníž. přenesená",J197,0)</f>
        <v>0</v>
      </c>
      <c r="BI197" s="161">
        <f>IF(N197="nulová",J197,0)</f>
        <v>0</v>
      </c>
      <c r="BJ197" s="22" t="s">
        <v>22</v>
      </c>
      <c r="BK197" s="161">
        <f>ROUND(I197*H197,2)</f>
        <v>0</v>
      </c>
      <c r="BL197" s="22" t="s">
        <v>141</v>
      </c>
      <c r="BM197" s="22" t="s">
        <v>357</v>
      </c>
    </row>
    <row r="198" spans="2:51" s="11" customFormat="1" ht="27">
      <c r="B198" s="162"/>
      <c r="D198" s="163" t="s">
        <v>143</v>
      </c>
      <c r="E198" s="164" t="s">
        <v>5</v>
      </c>
      <c r="F198" s="165" t="s">
        <v>358</v>
      </c>
      <c r="H198" s="166">
        <v>250</v>
      </c>
      <c r="L198" s="162"/>
      <c r="M198" s="167"/>
      <c r="N198" s="168"/>
      <c r="O198" s="168"/>
      <c r="P198" s="168"/>
      <c r="Q198" s="168"/>
      <c r="R198" s="168"/>
      <c r="S198" s="168"/>
      <c r="T198" s="169"/>
      <c r="AT198" s="164" t="s">
        <v>143</v>
      </c>
      <c r="AU198" s="164" t="s">
        <v>82</v>
      </c>
      <c r="AV198" s="11" t="s">
        <v>82</v>
      </c>
      <c r="AW198" s="11" t="s">
        <v>37</v>
      </c>
      <c r="AX198" s="11" t="s">
        <v>73</v>
      </c>
      <c r="AY198" s="164" t="s">
        <v>134</v>
      </c>
    </row>
    <row r="199" spans="2:51" s="11" customFormat="1" ht="13.5">
      <c r="B199" s="162"/>
      <c r="D199" s="163" t="s">
        <v>143</v>
      </c>
      <c r="E199" s="164" t="s">
        <v>5</v>
      </c>
      <c r="F199" s="165" t="s">
        <v>359</v>
      </c>
      <c r="H199" s="166">
        <v>136.2</v>
      </c>
      <c r="L199" s="162"/>
      <c r="M199" s="167"/>
      <c r="N199" s="168"/>
      <c r="O199" s="168"/>
      <c r="P199" s="168"/>
      <c r="Q199" s="168"/>
      <c r="R199" s="168"/>
      <c r="S199" s="168"/>
      <c r="T199" s="169"/>
      <c r="AT199" s="164" t="s">
        <v>143</v>
      </c>
      <c r="AU199" s="164" t="s">
        <v>82</v>
      </c>
      <c r="AV199" s="11" t="s">
        <v>82</v>
      </c>
      <c r="AW199" s="11" t="s">
        <v>37</v>
      </c>
      <c r="AX199" s="11" t="s">
        <v>73</v>
      </c>
      <c r="AY199" s="164" t="s">
        <v>134</v>
      </c>
    </row>
    <row r="200" spans="2:51" s="12" customFormat="1" ht="13.5">
      <c r="B200" s="170"/>
      <c r="D200" s="163" t="s">
        <v>143</v>
      </c>
      <c r="E200" s="171" t="s">
        <v>5</v>
      </c>
      <c r="F200" s="172" t="s">
        <v>165</v>
      </c>
      <c r="H200" s="173">
        <v>386.2</v>
      </c>
      <c r="L200" s="170"/>
      <c r="M200" s="174"/>
      <c r="N200" s="175"/>
      <c r="O200" s="175"/>
      <c r="P200" s="175"/>
      <c r="Q200" s="175"/>
      <c r="R200" s="175"/>
      <c r="S200" s="175"/>
      <c r="T200" s="176"/>
      <c r="AT200" s="171" t="s">
        <v>143</v>
      </c>
      <c r="AU200" s="171" t="s">
        <v>82</v>
      </c>
      <c r="AV200" s="12" t="s">
        <v>141</v>
      </c>
      <c r="AW200" s="12" t="s">
        <v>37</v>
      </c>
      <c r="AX200" s="12" t="s">
        <v>22</v>
      </c>
      <c r="AY200" s="171" t="s">
        <v>134</v>
      </c>
    </row>
    <row r="201" spans="2:63" s="10" customFormat="1" ht="29.85" customHeight="1">
      <c r="B201" s="138"/>
      <c r="D201" s="139" t="s">
        <v>72</v>
      </c>
      <c r="E201" s="148" t="s">
        <v>360</v>
      </c>
      <c r="F201" s="148" t="s">
        <v>361</v>
      </c>
      <c r="J201" s="149">
        <f>BK201</f>
        <v>0</v>
      </c>
      <c r="L201" s="138"/>
      <c r="M201" s="142"/>
      <c r="N201" s="143"/>
      <c r="O201" s="143"/>
      <c r="P201" s="144">
        <f>SUM(P202:P206)</f>
        <v>2920.314254</v>
      </c>
      <c r="Q201" s="143"/>
      <c r="R201" s="144">
        <f>SUM(R202:R206)</f>
        <v>0</v>
      </c>
      <c r="S201" s="143"/>
      <c r="T201" s="145">
        <f>SUM(T202:T206)</f>
        <v>0</v>
      </c>
      <c r="AR201" s="139" t="s">
        <v>22</v>
      </c>
      <c r="AT201" s="146" t="s">
        <v>72</v>
      </c>
      <c r="AU201" s="146" t="s">
        <v>22</v>
      </c>
      <c r="AY201" s="139" t="s">
        <v>134</v>
      </c>
      <c r="BK201" s="147">
        <f>SUM(BK202:BK206)</f>
        <v>0</v>
      </c>
    </row>
    <row r="202" spans="2:65" s="1" customFormat="1" ht="25.5" customHeight="1">
      <c r="B202" s="150"/>
      <c r="C202" s="151" t="s">
        <v>362</v>
      </c>
      <c r="D202" s="151" t="s">
        <v>136</v>
      </c>
      <c r="E202" s="152" t="s">
        <v>363</v>
      </c>
      <c r="F202" s="153" t="s">
        <v>364</v>
      </c>
      <c r="G202" s="154" t="s">
        <v>365</v>
      </c>
      <c r="H202" s="155">
        <v>1334.086</v>
      </c>
      <c r="I202" s="156"/>
      <c r="J202" s="156">
        <f>ROUND(I202*H202,2)</f>
        <v>0</v>
      </c>
      <c r="K202" s="153" t="s">
        <v>140</v>
      </c>
      <c r="L202" s="36"/>
      <c r="M202" s="157" t="s">
        <v>5</v>
      </c>
      <c r="N202" s="158" t="s">
        <v>44</v>
      </c>
      <c r="O202" s="159">
        <v>2.01</v>
      </c>
      <c r="P202" s="159">
        <f>O202*H202</f>
        <v>2681.51286</v>
      </c>
      <c r="Q202" s="159">
        <v>0</v>
      </c>
      <c r="R202" s="159">
        <f>Q202*H202</f>
        <v>0</v>
      </c>
      <c r="S202" s="159">
        <v>0</v>
      </c>
      <c r="T202" s="160">
        <f>S202*H202</f>
        <v>0</v>
      </c>
      <c r="AR202" s="22" t="s">
        <v>141</v>
      </c>
      <c r="AT202" s="22" t="s">
        <v>136</v>
      </c>
      <c r="AU202" s="22" t="s">
        <v>82</v>
      </c>
      <c r="AY202" s="22" t="s">
        <v>134</v>
      </c>
      <c r="BE202" s="161">
        <f>IF(N202="základní",J202,0)</f>
        <v>0</v>
      </c>
      <c r="BF202" s="161">
        <f>IF(N202="snížená",J202,0)</f>
        <v>0</v>
      </c>
      <c r="BG202" s="161">
        <f>IF(N202="zákl. přenesená",J202,0)</f>
        <v>0</v>
      </c>
      <c r="BH202" s="161">
        <f>IF(N202="sníž. přenesená",J202,0)</f>
        <v>0</v>
      </c>
      <c r="BI202" s="161">
        <f>IF(N202="nulová",J202,0)</f>
        <v>0</v>
      </c>
      <c r="BJ202" s="22" t="s">
        <v>22</v>
      </c>
      <c r="BK202" s="161">
        <f>ROUND(I202*H202,2)</f>
        <v>0</v>
      </c>
      <c r="BL202" s="22" t="s">
        <v>141</v>
      </c>
      <c r="BM202" s="22" t="s">
        <v>366</v>
      </c>
    </row>
    <row r="203" spans="2:65" s="1" customFormat="1" ht="25.5" customHeight="1">
      <c r="B203" s="150"/>
      <c r="C203" s="151" t="s">
        <v>367</v>
      </c>
      <c r="D203" s="151" t="s">
        <v>136</v>
      </c>
      <c r="E203" s="152" t="s">
        <v>368</v>
      </c>
      <c r="F203" s="153" t="s">
        <v>369</v>
      </c>
      <c r="G203" s="154" t="s">
        <v>365</v>
      </c>
      <c r="H203" s="155">
        <v>1334.086</v>
      </c>
      <c r="I203" s="156"/>
      <c r="J203" s="156">
        <f>ROUND(I203*H203,2)</f>
        <v>0</v>
      </c>
      <c r="K203" s="153" t="s">
        <v>140</v>
      </c>
      <c r="L203" s="36"/>
      <c r="M203" s="157" t="s">
        <v>5</v>
      </c>
      <c r="N203" s="158" t="s">
        <v>44</v>
      </c>
      <c r="O203" s="159">
        <v>0.125</v>
      </c>
      <c r="P203" s="159">
        <f>O203*H203</f>
        <v>166.76075</v>
      </c>
      <c r="Q203" s="159">
        <v>0</v>
      </c>
      <c r="R203" s="159">
        <f>Q203*H203</f>
        <v>0</v>
      </c>
      <c r="S203" s="159">
        <v>0</v>
      </c>
      <c r="T203" s="160">
        <f>S203*H203</f>
        <v>0</v>
      </c>
      <c r="AR203" s="22" t="s">
        <v>141</v>
      </c>
      <c r="AT203" s="22" t="s">
        <v>136</v>
      </c>
      <c r="AU203" s="22" t="s">
        <v>82</v>
      </c>
      <c r="AY203" s="22" t="s">
        <v>134</v>
      </c>
      <c r="BE203" s="161">
        <f>IF(N203="základní",J203,0)</f>
        <v>0</v>
      </c>
      <c r="BF203" s="161">
        <f>IF(N203="snížená",J203,0)</f>
        <v>0</v>
      </c>
      <c r="BG203" s="161">
        <f>IF(N203="zákl. přenesená",J203,0)</f>
        <v>0</v>
      </c>
      <c r="BH203" s="161">
        <f>IF(N203="sníž. přenesená",J203,0)</f>
        <v>0</v>
      </c>
      <c r="BI203" s="161">
        <f>IF(N203="nulová",J203,0)</f>
        <v>0</v>
      </c>
      <c r="BJ203" s="22" t="s">
        <v>22</v>
      </c>
      <c r="BK203" s="161">
        <f>ROUND(I203*H203,2)</f>
        <v>0</v>
      </c>
      <c r="BL203" s="22" t="s">
        <v>141</v>
      </c>
      <c r="BM203" s="22" t="s">
        <v>370</v>
      </c>
    </row>
    <row r="204" spans="2:65" s="1" customFormat="1" ht="25.5" customHeight="1">
      <c r="B204" s="150"/>
      <c r="C204" s="151" t="s">
        <v>371</v>
      </c>
      <c r="D204" s="151" t="s">
        <v>136</v>
      </c>
      <c r="E204" s="152" t="s">
        <v>372</v>
      </c>
      <c r="F204" s="153" t="s">
        <v>373</v>
      </c>
      <c r="G204" s="154" t="s">
        <v>365</v>
      </c>
      <c r="H204" s="155">
        <v>12006.774</v>
      </c>
      <c r="I204" s="156"/>
      <c r="J204" s="156">
        <f>ROUND(I204*H204,2)</f>
        <v>0</v>
      </c>
      <c r="K204" s="153" t="s">
        <v>140</v>
      </c>
      <c r="L204" s="36"/>
      <c r="M204" s="157" t="s">
        <v>5</v>
      </c>
      <c r="N204" s="158" t="s">
        <v>44</v>
      </c>
      <c r="O204" s="159">
        <v>0.006</v>
      </c>
      <c r="P204" s="159">
        <f>O204*H204</f>
        <v>72.040644</v>
      </c>
      <c r="Q204" s="159">
        <v>0</v>
      </c>
      <c r="R204" s="159">
        <f>Q204*H204</f>
        <v>0</v>
      </c>
      <c r="S204" s="159">
        <v>0</v>
      </c>
      <c r="T204" s="160">
        <f>S204*H204</f>
        <v>0</v>
      </c>
      <c r="AR204" s="22" t="s">
        <v>141</v>
      </c>
      <c r="AT204" s="22" t="s">
        <v>136</v>
      </c>
      <c r="AU204" s="22" t="s">
        <v>82</v>
      </c>
      <c r="AY204" s="22" t="s">
        <v>134</v>
      </c>
      <c r="BE204" s="161">
        <f>IF(N204="základní",J204,0)</f>
        <v>0</v>
      </c>
      <c r="BF204" s="161">
        <f>IF(N204="snížená",J204,0)</f>
        <v>0</v>
      </c>
      <c r="BG204" s="161">
        <f>IF(N204="zákl. přenesená",J204,0)</f>
        <v>0</v>
      </c>
      <c r="BH204" s="161">
        <f>IF(N204="sníž. přenesená",J204,0)</f>
        <v>0</v>
      </c>
      <c r="BI204" s="161">
        <f>IF(N204="nulová",J204,0)</f>
        <v>0</v>
      </c>
      <c r="BJ204" s="22" t="s">
        <v>22</v>
      </c>
      <c r="BK204" s="161">
        <f>ROUND(I204*H204,2)</f>
        <v>0</v>
      </c>
      <c r="BL204" s="22" t="s">
        <v>141</v>
      </c>
      <c r="BM204" s="22" t="s">
        <v>374</v>
      </c>
    </row>
    <row r="205" spans="2:51" s="11" customFormat="1" ht="13.5">
      <c r="B205" s="162"/>
      <c r="D205" s="163" t="s">
        <v>143</v>
      </c>
      <c r="E205" s="164" t="s">
        <v>5</v>
      </c>
      <c r="F205" s="165" t="s">
        <v>375</v>
      </c>
      <c r="H205" s="166">
        <v>12006.774</v>
      </c>
      <c r="L205" s="162"/>
      <c r="M205" s="167"/>
      <c r="N205" s="168"/>
      <c r="O205" s="168"/>
      <c r="P205" s="168"/>
      <c r="Q205" s="168"/>
      <c r="R205" s="168"/>
      <c r="S205" s="168"/>
      <c r="T205" s="169"/>
      <c r="AT205" s="164" t="s">
        <v>143</v>
      </c>
      <c r="AU205" s="164" t="s">
        <v>82</v>
      </c>
      <c r="AV205" s="11" t="s">
        <v>82</v>
      </c>
      <c r="AW205" s="11" t="s">
        <v>37</v>
      </c>
      <c r="AX205" s="11" t="s">
        <v>22</v>
      </c>
      <c r="AY205" s="164" t="s">
        <v>134</v>
      </c>
    </row>
    <row r="206" spans="2:65" s="1" customFormat="1" ht="16.5" customHeight="1">
      <c r="B206" s="150"/>
      <c r="C206" s="151" t="s">
        <v>376</v>
      </c>
      <c r="D206" s="151" t="s">
        <v>136</v>
      </c>
      <c r="E206" s="152" t="s">
        <v>377</v>
      </c>
      <c r="F206" s="153" t="s">
        <v>378</v>
      </c>
      <c r="G206" s="154" t="s">
        <v>365</v>
      </c>
      <c r="H206" s="155">
        <v>1334.086</v>
      </c>
      <c r="I206" s="156"/>
      <c r="J206" s="156">
        <f>ROUND(I206*H206,2)</f>
        <v>0</v>
      </c>
      <c r="K206" s="153" t="s">
        <v>140</v>
      </c>
      <c r="L206" s="36"/>
      <c r="M206" s="157" t="s">
        <v>5</v>
      </c>
      <c r="N206" s="158" t="s">
        <v>44</v>
      </c>
      <c r="O206" s="159">
        <v>0</v>
      </c>
      <c r="P206" s="159">
        <f>O206*H206</f>
        <v>0</v>
      </c>
      <c r="Q206" s="159">
        <v>0</v>
      </c>
      <c r="R206" s="159">
        <f>Q206*H206</f>
        <v>0</v>
      </c>
      <c r="S206" s="159">
        <v>0</v>
      </c>
      <c r="T206" s="160">
        <f>S206*H206</f>
        <v>0</v>
      </c>
      <c r="AR206" s="22" t="s">
        <v>141</v>
      </c>
      <c r="AT206" s="22" t="s">
        <v>136</v>
      </c>
      <c r="AU206" s="22" t="s">
        <v>82</v>
      </c>
      <c r="AY206" s="22" t="s">
        <v>134</v>
      </c>
      <c r="BE206" s="161">
        <f>IF(N206="základní",J206,0)</f>
        <v>0</v>
      </c>
      <c r="BF206" s="161">
        <f>IF(N206="snížená",J206,0)</f>
        <v>0</v>
      </c>
      <c r="BG206" s="161">
        <f>IF(N206="zákl. přenesená",J206,0)</f>
        <v>0</v>
      </c>
      <c r="BH206" s="161">
        <f>IF(N206="sníž. přenesená",J206,0)</f>
        <v>0</v>
      </c>
      <c r="BI206" s="161">
        <f>IF(N206="nulová",J206,0)</f>
        <v>0</v>
      </c>
      <c r="BJ206" s="22" t="s">
        <v>22</v>
      </c>
      <c r="BK206" s="161">
        <f>ROUND(I206*H206,2)</f>
        <v>0</v>
      </c>
      <c r="BL206" s="22" t="s">
        <v>141</v>
      </c>
      <c r="BM206" s="22" t="s">
        <v>379</v>
      </c>
    </row>
    <row r="207" spans="2:63" s="10" customFormat="1" ht="29.85" customHeight="1">
      <c r="B207" s="138"/>
      <c r="D207" s="139" t="s">
        <v>72</v>
      </c>
      <c r="E207" s="148" t="s">
        <v>380</v>
      </c>
      <c r="F207" s="148" t="s">
        <v>381</v>
      </c>
      <c r="J207" s="149">
        <f>BK207</f>
        <v>0</v>
      </c>
      <c r="L207" s="138"/>
      <c r="M207" s="142"/>
      <c r="N207" s="143"/>
      <c r="O207" s="143"/>
      <c r="P207" s="144">
        <f>P208</f>
        <v>183.035664</v>
      </c>
      <c r="Q207" s="143"/>
      <c r="R207" s="144">
        <f>R208</f>
        <v>0</v>
      </c>
      <c r="S207" s="143"/>
      <c r="T207" s="145">
        <f>T208</f>
        <v>0</v>
      </c>
      <c r="AR207" s="139" t="s">
        <v>22</v>
      </c>
      <c r="AT207" s="146" t="s">
        <v>72</v>
      </c>
      <c r="AU207" s="146" t="s">
        <v>22</v>
      </c>
      <c r="AY207" s="139" t="s">
        <v>134</v>
      </c>
      <c r="BK207" s="147">
        <f>BK208</f>
        <v>0</v>
      </c>
    </row>
    <row r="208" spans="2:65" s="1" customFormat="1" ht="16.5" customHeight="1">
      <c r="B208" s="150"/>
      <c r="C208" s="151" t="s">
        <v>382</v>
      </c>
      <c r="D208" s="151" t="s">
        <v>136</v>
      </c>
      <c r="E208" s="152" t="s">
        <v>383</v>
      </c>
      <c r="F208" s="153" t="s">
        <v>384</v>
      </c>
      <c r="G208" s="154" t="s">
        <v>365</v>
      </c>
      <c r="H208" s="155">
        <v>458.736</v>
      </c>
      <c r="I208" s="156"/>
      <c r="J208" s="156">
        <f>ROUND(I208*H208,2)</f>
        <v>0</v>
      </c>
      <c r="K208" s="153" t="s">
        <v>140</v>
      </c>
      <c r="L208" s="36"/>
      <c r="M208" s="157" t="s">
        <v>5</v>
      </c>
      <c r="N208" s="158" t="s">
        <v>44</v>
      </c>
      <c r="O208" s="159">
        <v>0.399</v>
      </c>
      <c r="P208" s="159">
        <f>O208*H208</f>
        <v>183.035664</v>
      </c>
      <c r="Q208" s="159">
        <v>0</v>
      </c>
      <c r="R208" s="159">
        <f>Q208*H208</f>
        <v>0</v>
      </c>
      <c r="S208" s="159">
        <v>0</v>
      </c>
      <c r="T208" s="160">
        <f>S208*H208</f>
        <v>0</v>
      </c>
      <c r="AR208" s="22" t="s">
        <v>141</v>
      </c>
      <c r="AT208" s="22" t="s">
        <v>136</v>
      </c>
      <c r="AU208" s="22" t="s">
        <v>82</v>
      </c>
      <c r="AY208" s="22" t="s">
        <v>134</v>
      </c>
      <c r="BE208" s="161">
        <f>IF(N208="základní",J208,0)</f>
        <v>0</v>
      </c>
      <c r="BF208" s="161">
        <f>IF(N208="snížená",J208,0)</f>
        <v>0</v>
      </c>
      <c r="BG208" s="161">
        <f>IF(N208="zákl. přenesená",J208,0)</f>
        <v>0</v>
      </c>
      <c r="BH208" s="161">
        <f>IF(N208="sníž. přenesená",J208,0)</f>
        <v>0</v>
      </c>
      <c r="BI208" s="161">
        <f>IF(N208="nulová",J208,0)</f>
        <v>0</v>
      </c>
      <c r="BJ208" s="22" t="s">
        <v>22</v>
      </c>
      <c r="BK208" s="161">
        <f>ROUND(I208*H208,2)</f>
        <v>0</v>
      </c>
      <c r="BL208" s="22" t="s">
        <v>141</v>
      </c>
      <c r="BM208" s="22" t="s">
        <v>385</v>
      </c>
    </row>
    <row r="209" spans="2:63" s="10" customFormat="1" ht="37.35" customHeight="1">
      <c r="B209" s="138"/>
      <c r="D209" s="139" t="s">
        <v>72</v>
      </c>
      <c r="E209" s="140" t="s">
        <v>386</v>
      </c>
      <c r="F209" s="140" t="s">
        <v>387</v>
      </c>
      <c r="J209" s="141">
        <f>BK209</f>
        <v>0</v>
      </c>
      <c r="L209" s="138"/>
      <c r="M209" s="142"/>
      <c r="N209" s="143"/>
      <c r="O209" s="143"/>
      <c r="P209" s="144">
        <f>P210+P228+P246+P249+P251+P255+P269+P328+P333+P341</f>
        <v>7217.847572000001</v>
      </c>
      <c r="Q209" s="143"/>
      <c r="R209" s="144">
        <f>R210+R228+R246+R249+R251+R255+R269+R328+R333+R341</f>
        <v>70.82120746</v>
      </c>
      <c r="S209" s="143"/>
      <c r="T209" s="145">
        <f>T210+T228+T246+T249+T251+T255+T269+T328+T333+T341</f>
        <v>498.19319249999995</v>
      </c>
      <c r="AR209" s="139" t="s">
        <v>82</v>
      </c>
      <c r="AT209" s="146" t="s">
        <v>72</v>
      </c>
      <c r="AU209" s="146" t="s">
        <v>73</v>
      </c>
      <c r="AY209" s="139" t="s">
        <v>134</v>
      </c>
      <c r="BK209" s="147">
        <f>BK210+BK228+BK246+BK249+BK251+BK255+BK269+BK328+BK333+BK341</f>
        <v>0</v>
      </c>
    </row>
    <row r="210" spans="2:63" s="10" customFormat="1" ht="19.9" customHeight="1">
      <c r="B210" s="138"/>
      <c r="D210" s="139" t="s">
        <v>72</v>
      </c>
      <c r="E210" s="148" t="s">
        <v>388</v>
      </c>
      <c r="F210" s="148" t="s">
        <v>389</v>
      </c>
      <c r="J210" s="149">
        <f>BK210</f>
        <v>0</v>
      </c>
      <c r="L210" s="138"/>
      <c r="M210" s="142"/>
      <c r="N210" s="143"/>
      <c r="O210" s="143"/>
      <c r="P210" s="144">
        <f>SUM(P211:P227)</f>
        <v>1804.582</v>
      </c>
      <c r="Q210" s="143"/>
      <c r="R210" s="144">
        <f>SUM(R211:R227)</f>
        <v>14.687464</v>
      </c>
      <c r="S210" s="143"/>
      <c r="T210" s="145">
        <f>SUM(T211:T227)</f>
        <v>290.5955</v>
      </c>
      <c r="AR210" s="139" t="s">
        <v>82</v>
      </c>
      <c r="AT210" s="146" t="s">
        <v>72</v>
      </c>
      <c r="AU210" s="146" t="s">
        <v>22</v>
      </c>
      <c r="AY210" s="139" t="s">
        <v>134</v>
      </c>
      <c r="BK210" s="147">
        <f>SUM(BK211:BK227)</f>
        <v>0</v>
      </c>
    </row>
    <row r="211" spans="2:65" s="1" customFormat="1" ht="16.5" customHeight="1">
      <c r="B211" s="150"/>
      <c r="C211" s="151" t="s">
        <v>390</v>
      </c>
      <c r="D211" s="151" t="s">
        <v>136</v>
      </c>
      <c r="E211" s="152" t="s">
        <v>391</v>
      </c>
      <c r="F211" s="153" t="s">
        <v>392</v>
      </c>
      <c r="G211" s="154" t="s">
        <v>153</v>
      </c>
      <c r="H211" s="155">
        <v>1605.5</v>
      </c>
      <c r="I211" s="156"/>
      <c r="J211" s="156">
        <f>ROUND(I211*H211,2)</f>
        <v>0</v>
      </c>
      <c r="K211" s="153" t="s">
        <v>140</v>
      </c>
      <c r="L211" s="36"/>
      <c r="M211" s="157" t="s">
        <v>5</v>
      </c>
      <c r="N211" s="158" t="s">
        <v>44</v>
      </c>
      <c r="O211" s="159">
        <v>0.057</v>
      </c>
      <c r="P211" s="159">
        <f>O211*H211</f>
        <v>91.51350000000001</v>
      </c>
      <c r="Q211" s="159">
        <v>0</v>
      </c>
      <c r="R211" s="159">
        <f>Q211*H211</f>
        <v>0</v>
      </c>
      <c r="S211" s="159">
        <v>0.014</v>
      </c>
      <c r="T211" s="160">
        <f>S211*H211</f>
        <v>22.477</v>
      </c>
      <c r="AR211" s="22" t="s">
        <v>218</v>
      </c>
      <c r="AT211" s="22" t="s">
        <v>136</v>
      </c>
      <c r="AU211" s="22" t="s">
        <v>82</v>
      </c>
      <c r="AY211" s="22" t="s">
        <v>134</v>
      </c>
      <c r="BE211" s="161">
        <f>IF(N211="základní",J211,0)</f>
        <v>0</v>
      </c>
      <c r="BF211" s="161">
        <f>IF(N211="snížená",J211,0)</f>
        <v>0</v>
      </c>
      <c r="BG211" s="161">
        <f>IF(N211="zákl. přenesená",J211,0)</f>
        <v>0</v>
      </c>
      <c r="BH211" s="161">
        <f>IF(N211="sníž. přenesená",J211,0)</f>
        <v>0</v>
      </c>
      <c r="BI211" s="161">
        <f>IF(N211="nulová",J211,0)</f>
        <v>0</v>
      </c>
      <c r="BJ211" s="22" t="s">
        <v>22</v>
      </c>
      <c r="BK211" s="161">
        <f>ROUND(I211*H211,2)</f>
        <v>0</v>
      </c>
      <c r="BL211" s="22" t="s">
        <v>218</v>
      </c>
      <c r="BM211" s="22" t="s">
        <v>393</v>
      </c>
    </row>
    <row r="212" spans="2:65" s="1" customFormat="1" ht="25.5" customHeight="1">
      <c r="B212" s="150"/>
      <c r="C212" s="151" t="s">
        <v>394</v>
      </c>
      <c r="D212" s="151" t="s">
        <v>136</v>
      </c>
      <c r="E212" s="152" t="s">
        <v>395</v>
      </c>
      <c r="F212" s="153" t="s">
        <v>396</v>
      </c>
      <c r="G212" s="154" t="s">
        <v>153</v>
      </c>
      <c r="H212" s="155">
        <v>1605.5</v>
      </c>
      <c r="I212" s="156"/>
      <c r="J212" s="156">
        <f>ROUND(I212*H212,2)</f>
        <v>0</v>
      </c>
      <c r="K212" s="153" t="s">
        <v>140</v>
      </c>
      <c r="L212" s="36"/>
      <c r="M212" s="157" t="s">
        <v>5</v>
      </c>
      <c r="N212" s="158" t="s">
        <v>44</v>
      </c>
      <c r="O212" s="159">
        <v>0.024</v>
      </c>
      <c r="P212" s="159">
        <f>O212*H212</f>
        <v>38.532000000000004</v>
      </c>
      <c r="Q212" s="159">
        <v>0</v>
      </c>
      <c r="R212" s="159">
        <f>Q212*H212</f>
        <v>0</v>
      </c>
      <c r="S212" s="159">
        <v>0</v>
      </c>
      <c r="T212" s="160">
        <f>S212*H212</f>
        <v>0</v>
      </c>
      <c r="AR212" s="22" t="s">
        <v>218</v>
      </c>
      <c r="AT212" s="22" t="s">
        <v>136</v>
      </c>
      <c r="AU212" s="22" t="s">
        <v>82</v>
      </c>
      <c r="AY212" s="22" t="s">
        <v>134</v>
      </c>
      <c r="BE212" s="161">
        <f>IF(N212="základní",J212,0)</f>
        <v>0</v>
      </c>
      <c r="BF212" s="161">
        <f>IF(N212="snížená",J212,0)</f>
        <v>0</v>
      </c>
      <c r="BG212" s="161">
        <f>IF(N212="zákl. přenesená",J212,0)</f>
        <v>0</v>
      </c>
      <c r="BH212" s="161">
        <f>IF(N212="sníž. přenesená",J212,0)</f>
        <v>0</v>
      </c>
      <c r="BI212" s="161">
        <f>IF(N212="nulová",J212,0)</f>
        <v>0</v>
      </c>
      <c r="BJ212" s="22" t="s">
        <v>22</v>
      </c>
      <c r="BK212" s="161">
        <f>ROUND(I212*H212,2)</f>
        <v>0</v>
      </c>
      <c r="BL212" s="22" t="s">
        <v>218</v>
      </c>
      <c r="BM212" s="22" t="s">
        <v>397</v>
      </c>
    </row>
    <row r="213" spans="2:65" s="1" customFormat="1" ht="16.5" customHeight="1">
      <c r="B213" s="150"/>
      <c r="C213" s="177" t="s">
        <v>398</v>
      </c>
      <c r="D213" s="177" t="s">
        <v>167</v>
      </c>
      <c r="E213" s="178" t="s">
        <v>399</v>
      </c>
      <c r="F213" s="179" t="s">
        <v>400</v>
      </c>
      <c r="G213" s="180" t="s">
        <v>365</v>
      </c>
      <c r="H213" s="181">
        <v>0.482</v>
      </c>
      <c r="I213" s="182"/>
      <c r="J213" s="182">
        <f>ROUND(I213*H213,2)</f>
        <v>0</v>
      </c>
      <c r="K213" s="179" t="s">
        <v>140</v>
      </c>
      <c r="L213" s="183"/>
      <c r="M213" s="184" t="s">
        <v>5</v>
      </c>
      <c r="N213" s="185" t="s">
        <v>44</v>
      </c>
      <c r="O213" s="159">
        <v>0</v>
      </c>
      <c r="P213" s="159">
        <f>O213*H213</f>
        <v>0</v>
      </c>
      <c r="Q213" s="159">
        <v>1</v>
      </c>
      <c r="R213" s="159">
        <f>Q213*H213</f>
        <v>0.482</v>
      </c>
      <c r="S213" s="159">
        <v>0</v>
      </c>
      <c r="T213" s="160">
        <f>S213*H213</f>
        <v>0</v>
      </c>
      <c r="AR213" s="22" t="s">
        <v>287</v>
      </c>
      <c r="AT213" s="22" t="s">
        <v>167</v>
      </c>
      <c r="AU213" s="22" t="s">
        <v>82</v>
      </c>
      <c r="AY213" s="22" t="s">
        <v>134</v>
      </c>
      <c r="BE213" s="161">
        <f>IF(N213="základní",J213,0)</f>
        <v>0</v>
      </c>
      <c r="BF213" s="161">
        <f>IF(N213="snížená",J213,0)</f>
        <v>0</v>
      </c>
      <c r="BG213" s="161">
        <f>IF(N213="zákl. přenesená",J213,0)</f>
        <v>0</v>
      </c>
      <c r="BH213" s="161">
        <f>IF(N213="sníž. přenesená",J213,0)</f>
        <v>0</v>
      </c>
      <c r="BI213" s="161">
        <f>IF(N213="nulová",J213,0)</f>
        <v>0</v>
      </c>
      <c r="BJ213" s="22" t="s">
        <v>22</v>
      </c>
      <c r="BK213" s="161">
        <f>ROUND(I213*H213,2)</f>
        <v>0</v>
      </c>
      <c r="BL213" s="22" t="s">
        <v>218</v>
      </c>
      <c r="BM213" s="22" t="s">
        <v>401</v>
      </c>
    </row>
    <row r="214" spans="2:51" s="11" customFormat="1" ht="13.5">
      <c r="B214" s="162"/>
      <c r="D214" s="163" t="s">
        <v>143</v>
      </c>
      <c r="F214" s="165" t="s">
        <v>402</v>
      </c>
      <c r="H214" s="166">
        <v>0.482</v>
      </c>
      <c r="L214" s="162"/>
      <c r="M214" s="167"/>
      <c r="N214" s="168"/>
      <c r="O214" s="168"/>
      <c r="P214" s="168"/>
      <c r="Q214" s="168"/>
      <c r="R214" s="168"/>
      <c r="S214" s="168"/>
      <c r="T214" s="169"/>
      <c r="AT214" s="164" t="s">
        <v>143</v>
      </c>
      <c r="AU214" s="164" t="s">
        <v>82</v>
      </c>
      <c r="AV214" s="11" t="s">
        <v>82</v>
      </c>
      <c r="AW214" s="11" t="s">
        <v>6</v>
      </c>
      <c r="AX214" s="11" t="s">
        <v>22</v>
      </c>
      <c r="AY214" s="164" t="s">
        <v>134</v>
      </c>
    </row>
    <row r="215" spans="2:65" s="1" customFormat="1" ht="25.5" customHeight="1">
      <c r="B215" s="150"/>
      <c r="C215" s="151" t="s">
        <v>403</v>
      </c>
      <c r="D215" s="151" t="s">
        <v>136</v>
      </c>
      <c r="E215" s="152" t="s">
        <v>404</v>
      </c>
      <c r="F215" s="153" t="s">
        <v>405</v>
      </c>
      <c r="G215" s="154" t="s">
        <v>153</v>
      </c>
      <c r="H215" s="155">
        <v>1605.5</v>
      </c>
      <c r="I215" s="156"/>
      <c r="J215" s="156">
        <f>ROUND(I215*H215,2)</f>
        <v>0</v>
      </c>
      <c r="K215" s="153" t="s">
        <v>140</v>
      </c>
      <c r="L215" s="36"/>
      <c r="M215" s="157" t="s">
        <v>5</v>
      </c>
      <c r="N215" s="158" t="s">
        <v>44</v>
      </c>
      <c r="O215" s="159">
        <v>0.179</v>
      </c>
      <c r="P215" s="159">
        <f>O215*H215</f>
        <v>287.3845</v>
      </c>
      <c r="Q215" s="159">
        <v>0.00088</v>
      </c>
      <c r="R215" s="159">
        <f>Q215*H215</f>
        <v>1.41284</v>
      </c>
      <c r="S215" s="159">
        <v>0</v>
      </c>
      <c r="T215" s="160">
        <f>S215*H215</f>
        <v>0</v>
      </c>
      <c r="AR215" s="22" t="s">
        <v>218</v>
      </c>
      <c r="AT215" s="22" t="s">
        <v>136</v>
      </c>
      <c r="AU215" s="22" t="s">
        <v>82</v>
      </c>
      <c r="AY215" s="22" t="s">
        <v>134</v>
      </c>
      <c r="BE215" s="161">
        <f>IF(N215="základní",J215,0)</f>
        <v>0</v>
      </c>
      <c r="BF215" s="161">
        <f>IF(N215="snížená",J215,0)</f>
        <v>0</v>
      </c>
      <c r="BG215" s="161">
        <f>IF(N215="zákl. přenesená",J215,0)</f>
        <v>0</v>
      </c>
      <c r="BH215" s="161">
        <f>IF(N215="sníž. přenesená",J215,0)</f>
        <v>0</v>
      </c>
      <c r="BI215" s="161">
        <f>IF(N215="nulová",J215,0)</f>
        <v>0</v>
      </c>
      <c r="BJ215" s="22" t="s">
        <v>22</v>
      </c>
      <c r="BK215" s="161">
        <f>ROUND(I215*H215,2)</f>
        <v>0</v>
      </c>
      <c r="BL215" s="22" t="s">
        <v>218</v>
      </c>
      <c r="BM215" s="22" t="s">
        <v>406</v>
      </c>
    </row>
    <row r="216" spans="2:65" s="1" customFormat="1" ht="16.5" customHeight="1">
      <c r="B216" s="150"/>
      <c r="C216" s="177" t="s">
        <v>407</v>
      </c>
      <c r="D216" s="177" t="s">
        <v>167</v>
      </c>
      <c r="E216" s="178" t="s">
        <v>408</v>
      </c>
      <c r="F216" s="179" t="s">
        <v>965</v>
      </c>
      <c r="G216" s="180" t="s">
        <v>153</v>
      </c>
      <c r="H216" s="181">
        <v>1846.325</v>
      </c>
      <c r="I216" s="182"/>
      <c r="J216" s="182">
        <f>ROUND(I216*H216,2)</f>
        <v>0</v>
      </c>
      <c r="K216" s="179" t="s">
        <v>140</v>
      </c>
      <c r="L216" s="183"/>
      <c r="M216" s="184" t="s">
        <v>5</v>
      </c>
      <c r="N216" s="185" t="s">
        <v>44</v>
      </c>
      <c r="O216" s="159">
        <v>0</v>
      </c>
      <c r="P216" s="159">
        <f>O216*H216</f>
        <v>0</v>
      </c>
      <c r="Q216" s="159">
        <v>0.00388</v>
      </c>
      <c r="R216" s="159">
        <f>Q216*H216</f>
        <v>7.163741000000001</v>
      </c>
      <c r="S216" s="159">
        <v>0</v>
      </c>
      <c r="T216" s="160">
        <f>S216*H216</f>
        <v>0</v>
      </c>
      <c r="AR216" s="22" t="s">
        <v>287</v>
      </c>
      <c r="AT216" s="22" t="s">
        <v>167</v>
      </c>
      <c r="AU216" s="22" t="s">
        <v>82</v>
      </c>
      <c r="AY216" s="22" t="s">
        <v>134</v>
      </c>
      <c r="BE216" s="161">
        <f>IF(N216="základní",J216,0)</f>
        <v>0</v>
      </c>
      <c r="BF216" s="161">
        <f>IF(N216="snížená",J216,0)</f>
        <v>0</v>
      </c>
      <c r="BG216" s="161">
        <f>IF(N216="zákl. přenesená",J216,0)</f>
        <v>0</v>
      </c>
      <c r="BH216" s="161">
        <f>IF(N216="sníž. přenesená",J216,0)</f>
        <v>0</v>
      </c>
      <c r="BI216" s="161">
        <f>IF(N216="nulová",J216,0)</f>
        <v>0</v>
      </c>
      <c r="BJ216" s="22" t="s">
        <v>22</v>
      </c>
      <c r="BK216" s="161">
        <f>ROUND(I216*H216,2)</f>
        <v>0</v>
      </c>
      <c r="BL216" s="22" t="s">
        <v>218</v>
      </c>
      <c r="BM216" s="22" t="s">
        <v>409</v>
      </c>
    </row>
    <row r="217" spans="2:51" s="11" customFormat="1" ht="13.5">
      <c r="B217" s="162"/>
      <c r="D217" s="163" t="s">
        <v>143</v>
      </c>
      <c r="F217" s="165" t="s">
        <v>410</v>
      </c>
      <c r="H217" s="166">
        <v>1846.325</v>
      </c>
      <c r="L217" s="162"/>
      <c r="M217" s="167"/>
      <c r="N217" s="168"/>
      <c r="O217" s="168"/>
      <c r="P217" s="168"/>
      <c r="Q217" s="168"/>
      <c r="R217" s="168"/>
      <c r="S217" s="168"/>
      <c r="T217" s="169"/>
      <c r="AT217" s="164" t="s">
        <v>143</v>
      </c>
      <c r="AU217" s="164" t="s">
        <v>82</v>
      </c>
      <c r="AV217" s="11" t="s">
        <v>82</v>
      </c>
      <c r="AW217" s="11" t="s">
        <v>6</v>
      </c>
      <c r="AX217" s="11" t="s">
        <v>22</v>
      </c>
      <c r="AY217" s="164" t="s">
        <v>134</v>
      </c>
    </row>
    <row r="218" spans="2:65" s="1" customFormat="1" ht="25.5" customHeight="1">
      <c r="B218" s="150"/>
      <c r="C218" s="151" t="s">
        <v>411</v>
      </c>
      <c r="D218" s="151" t="s">
        <v>136</v>
      </c>
      <c r="E218" s="152" t="s">
        <v>412</v>
      </c>
      <c r="F218" s="153" t="s">
        <v>413</v>
      </c>
      <c r="G218" s="154" t="s">
        <v>153</v>
      </c>
      <c r="H218" s="155">
        <v>1605.5</v>
      </c>
      <c r="I218" s="156"/>
      <c r="J218" s="156">
        <f>ROUND(I218*H218,2)</f>
        <v>0</v>
      </c>
      <c r="K218" s="153" t="s">
        <v>140</v>
      </c>
      <c r="L218" s="36"/>
      <c r="M218" s="157" t="s">
        <v>5</v>
      </c>
      <c r="N218" s="158" t="s">
        <v>44</v>
      </c>
      <c r="O218" s="159">
        <v>0.228</v>
      </c>
      <c r="P218" s="159">
        <f>O218*H218</f>
        <v>366.05400000000003</v>
      </c>
      <c r="Q218" s="159">
        <v>0.00024</v>
      </c>
      <c r="R218" s="159">
        <f>Q218*H218</f>
        <v>0.38532</v>
      </c>
      <c r="S218" s="159">
        <v>0</v>
      </c>
      <c r="T218" s="160">
        <f>S218*H218</f>
        <v>0</v>
      </c>
      <c r="AR218" s="22" t="s">
        <v>218</v>
      </c>
      <c r="AT218" s="22" t="s">
        <v>136</v>
      </c>
      <c r="AU218" s="22" t="s">
        <v>82</v>
      </c>
      <c r="AY218" s="22" t="s">
        <v>134</v>
      </c>
      <c r="BE218" s="161">
        <f>IF(N218="základní",J218,0)</f>
        <v>0</v>
      </c>
      <c r="BF218" s="161">
        <f>IF(N218="snížená",J218,0)</f>
        <v>0</v>
      </c>
      <c r="BG218" s="161">
        <f>IF(N218="zákl. přenesená",J218,0)</f>
        <v>0</v>
      </c>
      <c r="BH218" s="161">
        <f>IF(N218="sníž. přenesená",J218,0)</f>
        <v>0</v>
      </c>
      <c r="BI218" s="161">
        <f>IF(N218="nulová",J218,0)</f>
        <v>0</v>
      </c>
      <c r="BJ218" s="22" t="s">
        <v>22</v>
      </c>
      <c r="BK218" s="161">
        <f>ROUND(I218*H218,2)</f>
        <v>0</v>
      </c>
      <c r="BL218" s="22" t="s">
        <v>218</v>
      </c>
      <c r="BM218" s="22" t="s">
        <v>414</v>
      </c>
    </row>
    <row r="219" spans="2:65" s="1" customFormat="1" ht="16.5" customHeight="1">
      <c r="B219" s="150"/>
      <c r="C219" s="177" t="s">
        <v>415</v>
      </c>
      <c r="D219" s="177" t="s">
        <v>167</v>
      </c>
      <c r="E219" s="178" t="s">
        <v>416</v>
      </c>
      <c r="F219" s="179" t="s">
        <v>966</v>
      </c>
      <c r="G219" s="180" t="s">
        <v>153</v>
      </c>
      <c r="H219" s="181">
        <v>1846.325</v>
      </c>
      <c r="I219" s="182"/>
      <c r="J219" s="182">
        <f>ROUND(I219*H219,2)</f>
        <v>0</v>
      </c>
      <c r="K219" s="179" t="s">
        <v>140</v>
      </c>
      <c r="L219" s="183"/>
      <c r="M219" s="184" t="s">
        <v>5</v>
      </c>
      <c r="N219" s="185" t="s">
        <v>44</v>
      </c>
      <c r="O219" s="159">
        <v>0</v>
      </c>
      <c r="P219" s="159">
        <f>O219*H219</f>
        <v>0</v>
      </c>
      <c r="Q219" s="159">
        <v>0.00254</v>
      </c>
      <c r="R219" s="159">
        <f>Q219*H219</f>
        <v>4.6896655</v>
      </c>
      <c r="S219" s="159">
        <v>0</v>
      </c>
      <c r="T219" s="160">
        <f>S219*H219</f>
        <v>0</v>
      </c>
      <c r="AR219" s="22" t="s">
        <v>287</v>
      </c>
      <c r="AT219" s="22" t="s">
        <v>167</v>
      </c>
      <c r="AU219" s="22" t="s">
        <v>82</v>
      </c>
      <c r="AY219" s="22" t="s">
        <v>134</v>
      </c>
      <c r="BE219" s="161">
        <f>IF(N219="základní",J219,0)</f>
        <v>0</v>
      </c>
      <c r="BF219" s="161">
        <f>IF(N219="snížená",J219,0)</f>
        <v>0</v>
      </c>
      <c r="BG219" s="161">
        <f>IF(N219="zákl. přenesená",J219,0)</f>
        <v>0</v>
      </c>
      <c r="BH219" s="161">
        <f>IF(N219="sníž. přenesená",J219,0)</f>
        <v>0</v>
      </c>
      <c r="BI219" s="161">
        <f>IF(N219="nulová",J219,0)</f>
        <v>0</v>
      </c>
      <c r="BJ219" s="22" t="s">
        <v>22</v>
      </c>
      <c r="BK219" s="161">
        <f>ROUND(I219*H219,2)</f>
        <v>0</v>
      </c>
      <c r="BL219" s="22" t="s">
        <v>218</v>
      </c>
      <c r="BM219" s="22" t="s">
        <v>417</v>
      </c>
    </row>
    <row r="220" spans="2:51" s="11" customFormat="1" ht="13.5">
      <c r="B220" s="162"/>
      <c r="D220" s="163" t="s">
        <v>143</v>
      </c>
      <c r="F220" s="165" t="s">
        <v>410</v>
      </c>
      <c r="H220" s="166">
        <v>1846.325</v>
      </c>
      <c r="L220" s="162"/>
      <c r="M220" s="167"/>
      <c r="N220" s="168"/>
      <c r="O220" s="168"/>
      <c r="P220" s="168"/>
      <c r="Q220" s="168"/>
      <c r="R220" s="168"/>
      <c r="S220" s="168"/>
      <c r="T220" s="169"/>
      <c r="AT220" s="164" t="s">
        <v>143</v>
      </c>
      <c r="AU220" s="164" t="s">
        <v>82</v>
      </c>
      <c r="AV220" s="11" t="s">
        <v>82</v>
      </c>
      <c r="AW220" s="11" t="s">
        <v>6</v>
      </c>
      <c r="AX220" s="11" t="s">
        <v>22</v>
      </c>
      <c r="AY220" s="164" t="s">
        <v>134</v>
      </c>
    </row>
    <row r="221" spans="2:65" s="1" customFormat="1" ht="16.5" customHeight="1">
      <c r="B221" s="150"/>
      <c r="C221" s="151" t="s">
        <v>418</v>
      </c>
      <c r="D221" s="151" t="s">
        <v>136</v>
      </c>
      <c r="E221" s="152" t="s">
        <v>419</v>
      </c>
      <c r="F221" s="153" t="s">
        <v>420</v>
      </c>
      <c r="G221" s="154" t="s">
        <v>153</v>
      </c>
      <c r="H221" s="155">
        <v>1605.5</v>
      </c>
      <c r="I221" s="156"/>
      <c r="J221" s="156">
        <f>ROUND(I221*H221,2)</f>
        <v>0</v>
      </c>
      <c r="K221" s="153" t="s">
        <v>140</v>
      </c>
      <c r="L221" s="36"/>
      <c r="M221" s="157" t="s">
        <v>5</v>
      </c>
      <c r="N221" s="158" t="s">
        <v>44</v>
      </c>
      <c r="O221" s="159">
        <v>0.09</v>
      </c>
      <c r="P221" s="159">
        <f>O221*H221</f>
        <v>144.495</v>
      </c>
      <c r="Q221" s="159">
        <v>0</v>
      </c>
      <c r="R221" s="159">
        <f>Q221*H221</f>
        <v>0</v>
      </c>
      <c r="S221" s="159">
        <v>0</v>
      </c>
      <c r="T221" s="160">
        <f>S221*H221</f>
        <v>0</v>
      </c>
      <c r="AR221" s="22" t="s">
        <v>218</v>
      </c>
      <c r="AT221" s="22" t="s">
        <v>136</v>
      </c>
      <c r="AU221" s="22" t="s">
        <v>82</v>
      </c>
      <c r="AY221" s="22" t="s">
        <v>134</v>
      </c>
      <c r="BE221" s="161">
        <f>IF(N221="základní",J221,0)</f>
        <v>0</v>
      </c>
      <c r="BF221" s="161">
        <f>IF(N221="snížená",J221,0)</f>
        <v>0</v>
      </c>
      <c r="BG221" s="161">
        <f>IF(N221="zákl. přenesená",J221,0)</f>
        <v>0</v>
      </c>
      <c r="BH221" s="161">
        <f>IF(N221="sníž. přenesená",J221,0)</f>
        <v>0</v>
      </c>
      <c r="BI221" s="161">
        <f>IF(N221="nulová",J221,0)</f>
        <v>0</v>
      </c>
      <c r="BJ221" s="22" t="s">
        <v>22</v>
      </c>
      <c r="BK221" s="161">
        <f>ROUND(I221*H221,2)</f>
        <v>0</v>
      </c>
      <c r="BL221" s="22" t="s">
        <v>218</v>
      </c>
      <c r="BM221" s="22" t="s">
        <v>421</v>
      </c>
    </row>
    <row r="222" spans="2:65" s="1" customFormat="1" ht="16.5" customHeight="1">
      <c r="B222" s="150"/>
      <c r="C222" s="177" t="s">
        <v>422</v>
      </c>
      <c r="D222" s="177" t="s">
        <v>167</v>
      </c>
      <c r="E222" s="178" t="s">
        <v>423</v>
      </c>
      <c r="F222" s="179" t="s">
        <v>967</v>
      </c>
      <c r="G222" s="180" t="s">
        <v>153</v>
      </c>
      <c r="H222" s="181">
        <v>1846.325</v>
      </c>
      <c r="I222" s="182"/>
      <c r="J222" s="182">
        <f>ROUND(I222*H222,2)</f>
        <v>0</v>
      </c>
      <c r="K222" s="179" t="s">
        <v>215</v>
      </c>
      <c r="L222" s="183"/>
      <c r="M222" s="184" t="s">
        <v>5</v>
      </c>
      <c r="N222" s="185" t="s">
        <v>44</v>
      </c>
      <c r="O222" s="159">
        <v>0</v>
      </c>
      <c r="P222" s="159">
        <f>O222*H222</f>
        <v>0</v>
      </c>
      <c r="Q222" s="159">
        <v>0.0003</v>
      </c>
      <c r="R222" s="159">
        <f>Q222*H222</f>
        <v>0.5538974999999999</v>
      </c>
      <c r="S222" s="159">
        <v>0</v>
      </c>
      <c r="T222" s="160">
        <f>S222*H222</f>
        <v>0</v>
      </c>
      <c r="AR222" s="22" t="s">
        <v>287</v>
      </c>
      <c r="AT222" s="22" t="s">
        <v>167</v>
      </c>
      <c r="AU222" s="22" t="s">
        <v>82</v>
      </c>
      <c r="AY222" s="22" t="s">
        <v>134</v>
      </c>
      <c r="BE222" s="161">
        <f>IF(N222="základní",J222,0)</f>
        <v>0</v>
      </c>
      <c r="BF222" s="161">
        <f>IF(N222="snížená",J222,0)</f>
        <v>0</v>
      </c>
      <c r="BG222" s="161">
        <f>IF(N222="zákl. přenesená",J222,0)</f>
        <v>0</v>
      </c>
      <c r="BH222" s="161">
        <f>IF(N222="sníž. přenesená",J222,0)</f>
        <v>0</v>
      </c>
      <c r="BI222" s="161">
        <f>IF(N222="nulová",J222,0)</f>
        <v>0</v>
      </c>
      <c r="BJ222" s="22" t="s">
        <v>22</v>
      </c>
      <c r="BK222" s="161">
        <f>ROUND(I222*H222,2)</f>
        <v>0</v>
      </c>
      <c r="BL222" s="22" t="s">
        <v>218</v>
      </c>
      <c r="BM222" s="22" t="s">
        <v>424</v>
      </c>
    </row>
    <row r="223" spans="2:51" s="11" customFormat="1" ht="13.5">
      <c r="B223" s="162"/>
      <c r="D223" s="163" t="s">
        <v>143</v>
      </c>
      <c r="F223" s="165" t="s">
        <v>410</v>
      </c>
      <c r="H223" s="166">
        <v>1846.325</v>
      </c>
      <c r="L223" s="162"/>
      <c r="M223" s="167"/>
      <c r="N223" s="168"/>
      <c r="O223" s="168"/>
      <c r="P223" s="168"/>
      <c r="Q223" s="168"/>
      <c r="R223" s="168"/>
      <c r="S223" s="168"/>
      <c r="T223" s="169"/>
      <c r="AT223" s="164" t="s">
        <v>143</v>
      </c>
      <c r="AU223" s="164" t="s">
        <v>82</v>
      </c>
      <c r="AV223" s="11" t="s">
        <v>82</v>
      </c>
      <c r="AW223" s="11" t="s">
        <v>6</v>
      </c>
      <c r="AX223" s="11" t="s">
        <v>22</v>
      </c>
      <c r="AY223" s="164" t="s">
        <v>134</v>
      </c>
    </row>
    <row r="224" spans="2:65" s="1" customFormat="1" ht="25.5" customHeight="1">
      <c r="B224" s="150"/>
      <c r="C224" s="151" t="s">
        <v>425</v>
      </c>
      <c r="D224" s="151" t="s">
        <v>136</v>
      </c>
      <c r="E224" s="152" t="s">
        <v>426</v>
      </c>
      <c r="F224" s="153" t="s">
        <v>427</v>
      </c>
      <c r="G224" s="154" t="s">
        <v>428</v>
      </c>
      <c r="H224" s="155">
        <v>8027.5</v>
      </c>
      <c r="I224" s="156"/>
      <c r="J224" s="156">
        <f>ROUND(I224*H224,2)</f>
        <v>0</v>
      </c>
      <c r="K224" s="153" t="s">
        <v>140</v>
      </c>
      <c r="L224" s="36"/>
      <c r="M224" s="157" t="s">
        <v>5</v>
      </c>
      <c r="N224" s="158" t="s">
        <v>44</v>
      </c>
      <c r="O224" s="159">
        <v>0.086</v>
      </c>
      <c r="P224" s="159">
        <f>O224*H224</f>
        <v>690.3649999999999</v>
      </c>
      <c r="Q224" s="159">
        <v>0</v>
      </c>
      <c r="R224" s="159">
        <f>Q224*H224</f>
        <v>0</v>
      </c>
      <c r="S224" s="159">
        <v>0</v>
      </c>
      <c r="T224" s="160">
        <f>S224*H224</f>
        <v>0</v>
      </c>
      <c r="AR224" s="22" t="s">
        <v>218</v>
      </c>
      <c r="AT224" s="22" t="s">
        <v>136</v>
      </c>
      <c r="AU224" s="22" t="s">
        <v>82</v>
      </c>
      <c r="AY224" s="22" t="s">
        <v>134</v>
      </c>
      <c r="BE224" s="161">
        <f>IF(N224="základní",J224,0)</f>
        <v>0</v>
      </c>
      <c r="BF224" s="161">
        <f>IF(N224="snížená",J224,0)</f>
        <v>0</v>
      </c>
      <c r="BG224" s="161">
        <f>IF(N224="zákl. přenesená",J224,0)</f>
        <v>0</v>
      </c>
      <c r="BH224" s="161">
        <f>IF(N224="sníž. přenesená",J224,0)</f>
        <v>0</v>
      </c>
      <c r="BI224" s="161">
        <f>IF(N224="nulová",J224,0)</f>
        <v>0</v>
      </c>
      <c r="BJ224" s="22" t="s">
        <v>22</v>
      </c>
      <c r="BK224" s="161">
        <f>ROUND(I224*H224,2)</f>
        <v>0</v>
      </c>
      <c r="BL224" s="22" t="s">
        <v>218</v>
      </c>
      <c r="BM224" s="22" t="s">
        <v>429</v>
      </c>
    </row>
    <row r="225" spans="2:51" s="11" customFormat="1" ht="13.5">
      <c r="B225" s="162"/>
      <c r="D225" s="163" t="s">
        <v>143</v>
      </c>
      <c r="E225" s="164" t="s">
        <v>5</v>
      </c>
      <c r="F225" s="165" t="s">
        <v>430</v>
      </c>
      <c r="H225" s="166">
        <v>8027.5</v>
      </c>
      <c r="L225" s="162"/>
      <c r="M225" s="167"/>
      <c r="N225" s="168"/>
      <c r="O225" s="168"/>
      <c r="P225" s="168"/>
      <c r="Q225" s="168"/>
      <c r="R225" s="168"/>
      <c r="S225" s="168"/>
      <c r="T225" s="169"/>
      <c r="AT225" s="164" t="s">
        <v>143</v>
      </c>
      <c r="AU225" s="164" t="s">
        <v>82</v>
      </c>
      <c r="AV225" s="11" t="s">
        <v>82</v>
      </c>
      <c r="AW225" s="11" t="s">
        <v>37</v>
      </c>
      <c r="AX225" s="11" t="s">
        <v>22</v>
      </c>
      <c r="AY225" s="164" t="s">
        <v>134</v>
      </c>
    </row>
    <row r="226" spans="2:65" s="1" customFormat="1" ht="25.5" customHeight="1">
      <c r="B226" s="150"/>
      <c r="C226" s="151" t="s">
        <v>431</v>
      </c>
      <c r="D226" s="151" t="s">
        <v>136</v>
      </c>
      <c r="E226" s="152" t="s">
        <v>432</v>
      </c>
      <c r="F226" s="153" t="s">
        <v>433</v>
      </c>
      <c r="G226" s="154" t="s">
        <v>153</v>
      </c>
      <c r="H226" s="155">
        <v>1605.5</v>
      </c>
      <c r="I226" s="156"/>
      <c r="J226" s="156">
        <f>ROUND(I226*H226,2)</f>
        <v>0</v>
      </c>
      <c r="K226" s="153" t="s">
        <v>140</v>
      </c>
      <c r="L226" s="36"/>
      <c r="M226" s="157" t="s">
        <v>5</v>
      </c>
      <c r="N226" s="158" t="s">
        <v>44</v>
      </c>
      <c r="O226" s="159">
        <v>0.116</v>
      </c>
      <c r="P226" s="159">
        <f>O226*H226</f>
        <v>186.238</v>
      </c>
      <c r="Q226" s="159">
        <v>0</v>
      </c>
      <c r="R226" s="159">
        <f>Q226*H226</f>
        <v>0</v>
      </c>
      <c r="S226" s="159">
        <v>0.167</v>
      </c>
      <c r="T226" s="160">
        <f>S226*H226</f>
        <v>268.11850000000004</v>
      </c>
      <c r="AR226" s="22" t="s">
        <v>218</v>
      </c>
      <c r="AT226" s="22" t="s">
        <v>136</v>
      </c>
      <c r="AU226" s="22" t="s">
        <v>82</v>
      </c>
      <c r="AY226" s="22" t="s">
        <v>134</v>
      </c>
      <c r="BE226" s="161">
        <f>IF(N226="základní",J226,0)</f>
        <v>0</v>
      </c>
      <c r="BF226" s="161">
        <f>IF(N226="snížená",J226,0)</f>
        <v>0</v>
      </c>
      <c r="BG226" s="161">
        <f>IF(N226="zákl. přenesená",J226,0)</f>
        <v>0</v>
      </c>
      <c r="BH226" s="161">
        <f>IF(N226="sníž. přenesená",J226,0)</f>
        <v>0</v>
      </c>
      <c r="BI226" s="161">
        <f>IF(N226="nulová",J226,0)</f>
        <v>0</v>
      </c>
      <c r="BJ226" s="22" t="s">
        <v>22</v>
      </c>
      <c r="BK226" s="161">
        <f>ROUND(I226*H226,2)</f>
        <v>0</v>
      </c>
      <c r="BL226" s="22" t="s">
        <v>218</v>
      </c>
      <c r="BM226" s="22" t="s">
        <v>434</v>
      </c>
    </row>
    <row r="227" spans="2:65" s="1" customFormat="1" ht="16.5" customHeight="1">
      <c r="B227" s="150"/>
      <c r="C227" s="151" t="s">
        <v>435</v>
      </c>
      <c r="D227" s="151" t="s">
        <v>136</v>
      </c>
      <c r="E227" s="152" t="s">
        <v>436</v>
      </c>
      <c r="F227" s="153" t="s">
        <v>437</v>
      </c>
      <c r="G227" s="154" t="s">
        <v>438</v>
      </c>
      <c r="H227" s="155">
        <v>19087.5</v>
      </c>
      <c r="I227" s="156"/>
      <c r="J227" s="156">
        <f>ROUND(I227*H227,2)</f>
        <v>0</v>
      </c>
      <c r="K227" s="153" t="s">
        <v>140</v>
      </c>
      <c r="L227" s="36"/>
      <c r="M227" s="157" t="s">
        <v>5</v>
      </c>
      <c r="N227" s="158" t="s">
        <v>44</v>
      </c>
      <c r="O227" s="159">
        <v>0</v>
      </c>
      <c r="P227" s="159">
        <f>O227*H227</f>
        <v>0</v>
      </c>
      <c r="Q227" s="159">
        <v>0</v>
      </c>
      <c r="R227" s="159">
        <f>Q227*H227</f>
        <v>0</v>
      </c>
      <c r="S227" s="159">
        <v>0</v>
      </c>
      <c r="T227" s="160">
        <f>S227*H227</f>
        <v>0</v>
      </c>
      <c r="AR227" s="22" t="s">
        <v>218</v>
      </c>
      <c r="AT227" s="22" t="s">
        <v>136</v>
      </c>
      <c r="AU227" s="22" t="s">
        <v>82</v>
      </c>
      <c r="AY227" s="22" t="s">
        <v>134</v>
      </c>
      <c r="BE227" s="161">
        <f>IF(N227="základní",J227,0)</f>
        <v>0</v>
      </c>
      <c r="BF227" s="161">
        <f>IF(N227="snížená",J227,0)</f>
        <v>0</v>
      </c>
      <c r="BG227" s="161">
        <f>IF(N227="zákl. přenesená",J227,0)</f>
        <v>0</v>
      </c>
      <c r="BH227" s="161">
        <f>IF(N227="sníž. přenesená",J227,0)</f>
        <v>0</v>
      </c>
      <c r="BI227" s="161">
        <f>IF(N227="nulová",J227,0)</f>
        <v>0</v>
      </c>
      <c r="BJ227" s="22" t="s">
        <v>22</v>
      </c>
      <c r="BK227" s="161">
        <f>ROUND(I227*H227,2)</f>
        <v>0</v>
      </c>
      <c r="BL227" s="22" t="s">
        <v>218</v>
      </c>
      <c r="BM227" s="22" t="s">
        <v>439</v>
      </c>
    </row>
    <row r="228" spans="2:63" s="10" customFormat="1" ht="29.85" customHeight="1">
      <c r="B228" s="138"/>
      <c r="D228" s="139" t="s">
        <v>72</v>
      </c>
      <c r="E228" s="148" t="s">
        <v>440</v>
      </c>
      <c r="F228" s="148" t="s">
        <v>441</v>
      </c>
      <c r="J228" s="149">
        <f>BK228</f>
        <v>0</v>
      </c>
      <c r="L228" s="138"/>
      <c r="M228" s="142"/>
      <c r="N228" s="143"/>
      <c r="O228" s="143"/>
      <c r="P228" s="144">
        <f>SUM(P229:P245)</f>
        <v>1015.1963999999999</v>
      </c>
      <c r="Q228" s="143"/>
      <c r="R228" s="144">
        <f>SUM(R229:R245)</f>
        <v>17.712729</v>
      </c>
      <c r="S228" s="143"/>
      <c r="T228" s="145">
        <f>SUM(T229:T245)</f>
        <v>201.16915</v>
      </c>
      <c r="AR228" s="139" t="s">
        <v>82</v>
      </c>
      <c r="AT228" s="146" t="s">
        <v>72</v>
      </c>
      <c r="AU228" s="146" t="s">
        <v>22</v>
      </c>
      <c r="AY228" s="139" t="s">
        <v>134</v>
      </c>
      <c r="BK228" s="147">
        <f>SUM(BK229:BK245)</f>
        <v>0</v>
      </c>
    </row>
    <row r="229" spans="2:65" s="1" customFormat="1" ht="48" customHeight="1">
      <c r="B229" s="150"/>
      <c r="C229" s="151" t="s">
        <v>442</v>
      </c>
      <c r="D229" s="151" t="s">
        <v>136</v>
      </c>
      <c r="E229" s="152" t="s">
        <v>443</v>
      </c>
      <c r="F229" s="153" t="s">
        <v>980</v>
      </c>
      <c r="G229" s="154" t="s">
        <v>153</v>
      </c>
      <c r="H229" s="155">
        <v>280.35</v>
      </c>
      <c r="I229" s="156"/>
      <c r="J229" s="156">
        <f>ROUND(I229*H229,2)</f>
        <v>0</v>
      </c>
      <c r="K229" s="153" t="s">
        <v>5</v>
      </c>
      <c r="L229" s="36"/>
      <c r="M229" s="157" t="s">
        <v>5</v>
      </c>
      <c r="N229" s="158" t="s">
        <v>44</v>
      </c>
      <c r="O229" s="159">
        <v>0</v>
      </c>
      <c r="P229" s="159">
        <f>O229*H229</f>
        <v>0</v>
      </c>
      <c r="Q229" s="159">
        <v>0</v>
      </c>
      <c r="R229" s="159">
        <f>Q229*H229</f>
        <v>0</v>
      </c>
      <c r="S229" s="159">
        <v>0</v>
      </c>
      <c r="T229" s="160">
        <f>S229*H229</f>
        <v>0</v>
      </c>
      <c r="AR229" s="22" t="s">
        <v>218</v>
      </c>
      <c r="AT229" s="22" t="s">
        <v>136</v>
      </c>
      <c r="AU229" s="22" t="s">
        <v>82</v>
      </c>
      <c r="AY229" s="22" t="s">
        <v>134</v>
      </c>
      <c r="BE229" s="161">
        <f>IF(N229="základní",J229,0)</f>
        <v>0</v>
      </c>
      <c r="BF229" s="161">
        <f>IF(N229="snížená",J229,0)</f>
        <v>0</v>
      </c>
      <c r="BG229" s="161">
        <f>IF(N229="zákl. přenesená",J229,0)</f>
        <v>0</v>
      </c>
      <c r="BH229" s="161">
        <f>IF(N229="sníž. přenesená",J229,0)</f>
        <v>0</v>
      </c>
      <c r="BI229" s="161">
        <f>IF(N229="nulová",J229,0)</f>
        <v>0</v>
      </c>
      <c r="BJ229" s="22" t="s">
        <v>22</v>
      </c>
      <c r="BK229" s="161">
        <f>ROUND(I229*H229,2)</f>
        <v>0</v>
      </c>
      <c r="BL229" s="22" t="s">
        <v>218</v>
      </c>
      <c r="BM229" s="22" t="s">
        <v>444</v>
      </c>
    </row>
    <row r="230" spans="2:51" s="11" customFormat="1" ht="13.5">
      <c r="B230" s="162"/>
      <c r="D230" s="163" t="s">
        <v>143</v>
      </c>
      <c r="E230" s="164" t="s">
        <v>5</v>
      </c>
      <c r="F230" s="165" t="s">
        <v>445</v>
      </c>
      <c r="H230" s="166">
        <v>280.35</v>
      </c>
      <c r="L230" s="162"/>
      <c r="M230" s="167"/>
      <c r="N230" s="168"/>
      <c r="O230" s="168"/>
      <c r="P230" s="168"/>
      <c r="Q230" s="168"/>
      <c r="R230" s="168"/>
      <c r="S230" s="168"/>
      <c r="T230" s="169"/>
      <c r="AT230" s="164" t="s">
        <v>143</v>
      </c>
      <c r="AU230" s="164" t="s">
        <v>82</v>
      </c>
      <c r="AV230" s="11" t="s">
        <v>82</v>
      </c>
      <c r="AW230" s="11" t="s">
        <v>37</v>
      </c>
      <c r="AX230" s="11" t="s">
        <v>22</v>
      </c>
      <c r="AY230" s="164" t="s">
        <v>134</v>
      </c>
    </row>
    <row r="231" spans="2:65" s="1" customFormat="1" ht="25.5" customHeight="1">
      <c r="B231" s="150"/>
      <c r="C231" s="151" t="s">
        <v>446</v>
      </c>
      <c r="D231" s="151" t="s">
        <v>136</v>
      </c>
      <c r="E231" s="152" t="s">
        <v>447</v>
      </c>
      <c r="F231" s="153" t="s">
        <v>448</v>
      </c>
      <c r="G231" s="154" t="s">
        <v>153</v>
      </c>
      <c r="H231" s="155">
        <v>1346.59</v>
      </c>
      <c r="I231" s="156"/>
      <c r="J231" s="156">
        <f>ROUND(I231*H231,2)</f>
        <v>0</v>
      </c>
      <c r="K231" s="153" t="s">
        <v>140</v>
      </c>
      <c r="L231" s="36"/>
      <c r="M231" s="157" t="s">
        <v>5</v>
      </c>
      <c r="N231" s="158" t="s">
        <v>44</v>
      </c>
      <c r="O231" s="159">
        <v>0.06</v>
      </c>
      <c r="P231" s="159">
        <f>O231*H231</f>
        <v>80.79539999999999</v>
      </c>
      <c r="Q231" s="159">
        <v>0</v>
      </c>
      <c r="R231" s="159">
        <f>Q231*H231</f>
        <v>0</v>
      </c>
      <c r="S231" s="159">
        <v>0</v>
      </c>
      <c r="T231" s="160">
        <f>S231*H231</f>
        <v>0</v>
      </c>
      <c r="AR231" s="22" t="s">
        <v>218</v>
      </c>
      <c r="AT231" s="22" t="s">
        <v>136</v>
      </c>
      <c r="AU231" s="22" t="s">
        <v>82</v>
      </c>
      <c r="AY231" s="22" t="s">
        <v>134</v>
      </c>
      <c r="BE231" s="161">
        <f>IF(N231="základní",J231,0)</f>
        <v>0</v>
      </c>
      <c r="BF231" s="161">
        <f>IF(N231="snížená",J231,0)</f>
        <v>0</v>
      </c>
      <c r="BG231" s="161">
        <f>IF(N231="zákl. přenesená",J231,0)</f>
        <v>0</v>
      </c>
      <c r="BH231" s="161">
        <f>IF(N231="sníž. přenesená",J231,0)</f>
        <v>0</v>
      </c>
      <c r="BI231" s="161">
        <f>IF(N231="nulová",J231,0)</f>
        <v>0</v>
      </c>
      <c r="BJ231" s="22" t="s">
        <v>22</v>
      </c>
      <c r="BK231" s="161">
        <f>ROUND(I231*H231,2)</f>
        <v>0</v>
      </c>
      <c r="BL231" s="22" t="s">
        <v>218</v>
      </c>
      <c r="BM231" s="22" t="s">
        <v>449</v>
      </c>
    </row>
    <row r="232" spans="2:51" s="11" customFormat="1" ht="13.5">
      <c r="B232" s="162"/>
      <c r="D232" s="163" t="s">
        <v>143</v>
      </c>
      <c r="E232" s="164" t="s">
        <v>5</v>
      </c>
      <c r="F232" s="165" t="s">
        <v>450</v>
      </c>
      <c r="H232" s="166">
        <v>1346.59</v>
      </c>
      <c r="L232" s="162"/>
      <c r="M232" s="167"/>
      <c r="N232" s="168"/>
      <c r="O232" s="168"/>
      <c r="P232" s="168"/>
      <c r="Q232" s="168"/>
      <c r="R232" s="168"/>
      <c r="S232" s="168"/>
      <c r="T232" s="169"/>
      <c r="AT232" s="164" t="s">
        <v>143</v>
      </c>
      <c r="AU232" s="164" t="s">
        <v>82</v>
      </c>
      <c r="AV232" s="11" t="s">
        <v>82</v>
      </c>
      <c r="AW232" s="11" t="s">
        <v>37</v>
      </c>
      <c r="AX232" s="11" t="s">
        <v>22</v>
      </c>
      <c r="AY232" s="164" t="s">
        <v>134</v>
      </c>
    </row>
    <row r="233" spans="2:65" s="1" customFormat="1" ht="16.5" customHeight="1">
      <c r="B233" s="150"/>
      <c r="C233" s="177" t="s">
        <v>451</v>
      </c>
      <c r="D233" s="177" t="s">
        <v>167</v>
      </c>
      <c r="E233" s="178" t="s">
        <v>452</v>
      </c>
      <c r="F233" s="179" t="s">
        <v>453</v>
      </c>
      <c r="G233" s="180" t="s">
        <v>153</v>
      </c>
      <c r="H233" s="181">
        <v>1373.522</v>
      </c>
      <c r="I233" s="182"/>
      <c r="J233" s="182">
        <f>ROUND(I233*H233,2)</f>
        <v>0</v>
      </c>
      <c r="K233" s="179" t="s">
        <v>140</v>
      </c>
      <c r="L233" s="183"/>
      <c r="M233" s="184" t="s">
        <v>5</v>
      </c>
      <c r="N233" s="185" t="s">
        <v>44</v>
      </c>
      <c r="O233" s="159">
        <v>0</v>
      </c>
      <c r="P233" s="159">
        <f>O233*H233</f>
        <v>0</v>
      </c>
      <c r="Q233" s="159">
        <v>0.003</v>
      </c>
      <c r="R233" s="159">
        <f>Q233*H233</f>
        <v>4.120566</v>
      </c>
      <c r="S233" s="159">
        <v>0</v>
      </c>
      <c r="T233" s="160">
        <f>S233*H233</f>
        <v>0</v>
      </c>
      <c r="AR233" s="22" t="s">
        <v>287</v>
      </c>
      <c r="AT233" s="22" t="s">
        <v>167</v>
      </c>
      <c r="AU233" s="22" t="s">
        <v>82</v>
      </c>
      <c r="AY233" s="22" t="s">
        <v>134</v>
      </c>
      <c r="BE233" s="161">
        <f>IF(N233="základní",J233,0)</f>
        <v>0</v>
      </c>
      <c r="BF233" s="161">
        <f>IF(N233="snížená",J233,0)</f>
        <v>0</v>
      </c>
      <c r="BG233" s="161">
        <f>IF(N233="zákl. přenesená",J233,0)</f>
        <v>0</v>
      </c>
      <c r="BH233" s="161">
        <f>IF(N233="sníž. přenesená",J233,0)</f>
        <v>0</v>
      </c>
      <c r="BI233" s="161">
        <f>IF(N233="nulová",J233,0)</f>
        <v>0</v>
      </c>
      <c r="BJ233" s="22" t="s">
        <v>22</v>
      </c>
      <c r="BK233" s="161">
        <f>ROUND(I233*H233,2)</f>
        <v>0</v>
      </c>
      <c r="BL233" s="22" t="s">
        <v>218</v>
      </c>
      <c r="BM233" s="22" t="s">
        <v>454</v>
      </c>
    </row>
    <row r="234" spans="2:51" s="11" customFormat="1" ht="13.5">
      <c r="B234" s="162"/>
      <c r="D234" s="163" t="s">
        <v>143</v>
      </c>
      <c r="F234" s="165" t="s">
        <v>455</v>
      </c>
      <c r="H234" s="166">
        <v>1373.522</v>
      </c>
      <c r="L234" s="162"/>
      <c r="M234" s="167"/>
      <c r="N234" s="168"/>
      <c r="O234" s="168"/>
      <c r="P234" s="168"/>
      <c r="Q234" s="168"/>
      <c r="R234" s="168"/>
      <c r="S234" s="168"/>
      <c r="T234" s="169"/>
      <c r="AT234" s="164" t="s">
        <v>143</v>
      </c>
      <c r="AU234" s="164" t="s">
        <v>82</v>
      </c>
      <c r="AV234" s="11" t="s">
        <v>82</v>
      </c>
      <c r="AW234" s="11" t="s">
        <v>6</v>
      </c>
      <c r="AX234" s="11" t="s">
        <v>22</v>
      </c>
      <c r="AY234" s="164" t="s">
        <v>134</v>
      </c>
    </row>
    <row r="235" spans="2:65" s="1" customFormat="1" ht="25.5" customHeight="1">
      <c r="B235" s="150"/>
      <c r="C235" s="151" t="s">
        <v>456</v>
      </c>
      <c r="D235" s="151" t="s">
        <v>136</v>
      </c>
      <c r="E235" s="152" t="s">
        <v>457</v>
      </c>
      <c r="F235" s="153" t="s">
        <v>458</v>
      </c>
      <c r="G235" s="154" t="s">
        <v>153</v>
      </c>
      <c r="H235" s="155">
        <v>1605.5</v>
      </c>
      <c r="I235" s="156"/>
      <c r="J235" s="156">
        <f>ROUND(I235*H235,2)</f>
        <v>0</v>
      </c>
      <c r="K235" s="153" t="s">
        <v>140</v>
      </c>
      <c r="L235" s="36"/>
      <c r="M235" s="157" t="s">
        <v>5</v>
      </c>
      <c r="N235" s="158" t="s">
        <v>44</v>
      </c>
      <c r="O235" s="159">
        <v>0.052</v>
      </c>
      <c r="P235" s="159">
        <f>O235*H235</f>
        <v>83.48599999999999</v>
      </c>
      <c r="Q235" s="159">
        <v>0</v>
      </c>
      <c r="R235" s="159">
        <f>Q235*H235</f>
        <v>0</v>
      </c>
      <c r="S235" s="159">
        <v>0.0053</v>
      </c>
      <c r="T235" s="160">
        <f>S235*H235</f>
        <v>8.50915</v>
      </c>
      <c r="AR235" s="22" t="s">
        <v>218</v>
      </c>
      <c r="AT235" s="22" t="s">
        <v>136</v>
      </c>
      <c r="AU235" s="22" t="s">
        <v>82</v>
      </c>
      <c r="AY235" s="22" t="s">
        <v>134</v>
      </c>
      <c r="BE235" s="161">
        <f>IF(N235="základní",J235,0)</f>
        <v>0</v>
      </c>
      <c r="BF235" s="161">
        <f>IF(N235="snížená",J235,0)</f>
        <v>0</v>
      </c>
      <c r="BG235" s="161">
        <f>IF(N235="zákl. přenesená",J235,0)</f>
        <v>0</v>
      </c>
      <c r="BH235" s="161">
        <f>IF(N235="sníž. přenesená",J235,0)</f>
        <v>0</v>
      </c>
      <c r="BI235" s="161">
        <f>IF(N235="nulová",J235,0)</f>
        <v>0</v>
      </c>
      <c r="BJ235" s="22" t="s">
        <v>22</v>
      </c>
      <c r="BK235" s="161">
        <f>ROUND(I235*H235,2)</f>
        <v>0</v>
      </c>
      <c r="BL235" s="22" t="s">
        <v>218</v>
      </c>
      <c r="BM235" s="22" t="s">
        <v>459</v>
      </c>
    </row>
    <row r="236" spans="2:65" s="1" customFormat="1" ht="25.5" customHeight="1">
      <c r="B236" s="150"/>
      <c r="C236" s="151" t="s">
        <v>460</v>
      </c>
      <c r="D236" s="151" t="s">
        <v>136</v>
      </c>
      <c r="E236" s="152" t="s">
        <v>461</v>
      </c>
      <c r="F236" s="153" t="s">
        <v>462</v>
      </c>
      <c r="G236" s="154" t="s">
        <v>153</v>
      </c>
      <c r="H236" s="155">
        <v>1605.5</v>
      </c>
      <c r="I236" s="156"/>
      <c r="J236" s="156">
        <f>ROUND(I236*H236,2)</f>
        <v>0</v>
      </c>
      <c r="K236" s="153" t="s">
        <v>140</v>
      </c>
      <c r="L236" s="36"/>
      <c r="M236" s="157" t="s">
        <v>5</v>
      </c>
      <c r="N236" s="158" t="s">
        <v>44</v>
      </c>
      <c r="O236" s="159">
        <v>0.35</v>
      </c>
      <c r="P236" s="159">
        <f>O236*H236</f>
        <v>561.925</v>
      </c>
      <c r="Q236" s="159">
        <v>0</v>
      </c>
      <c r="R236" s="159">
        <f>Q236*H236</f>
        <v>0</v>
      </c>
      <c r="S236" s="159">
        <v>0.12</v>
      </c>
      <c r="T236" s="160">
        <f>S236*H236</f>
        <v>192.66</v>
      </c>
      <c r="AR236" s="22" t="s">
        <v>218</v>
      </c>
      <c r="AT236" s="22" t="s">
        <v>136</v>
      </c>
      <c r="AU236" s="22" t="s">
        <v>82</v>
      </c>
      <c r="AY236" s="22" t="s">
        <v>134</v>
      </c>
      <c r="BE236" s="161">
        <f>IF(N236="základní",J236,0)</f>
        <v>0</v>
      </c>
      <c r="BF236" s="161">
        <f>IF(N236="snížená",J236,0)</f>
        <v>0</v>
      </c>
      <c r="BG236" s="161">
        <f>IF(N236="zákl. přenesená",J236,0)</f>
        <v>0</v>
      </c>
      <c r="BH236" s="161">
        <f>IF(N236="sníž. přenesená",J236,0)</f>
        <v>0</v>
      </c>
      <c r="BI236" s="161">
        <f>IF(N236="nulová",J236,0)</f>
        <v>0</v>
      </c>
      <c r="BJ236" s="22" t="s">
        <v>22</v>
      </c>
      <c r="BK236" s="161">
        <f>ROUND(I236*H236,2)</f>
        <v>0</v>
      </c>
      <c r="BL236" s="22" t="s">
        <v>218</v>
      </c>
      <c r="BM236" s="22" t="s">
        <v>463</v>
      </c>
    </row>
    <row r="237" spans="2:65" s="1" customFormat="1" ht="25.5" customHeight="1">
      <c r="B237" s="150"/>
      <c r="C237" s="151" t="s">
        <v>464</v>
      </c>
      <c r="D237" s="151" t="s">
        <v>136</v>
      </c>
      <c r="E237" s="152" t="s">
        <v>232</v>
      </c>
      <c r="F237" s="153" t="s">
        <v>233</v>
      </c>
      <c r="G237" s="154" t="s">
        <v>153</v>
      </c>
      <c r="H237" s="155">
        <v>1605.5</v>
      </c>
      <c r="I237" s="156"/>
      <c r="J237" s="156">
        <f>ROUND(I237*H237,2)</f>
        <v>0</v>
      </c>
      <c r="K237" s="153" t="s">
        <v>140</v>
      </c>
      <c r="L237" s="36"/>
      <c r="M237" s="157" t="s">
        <v>5</v>
      </c>
      <c r="N237" s="158" t="s">
        <v>44</v>
      </c>
      <c r="O237" s="159">
        <v>0.09</v>
      </c>
      <c r="P237" s="159">
        <f>O237*H237</f>
        <v>144.495</v>
      </c>
      <c r="Q237" s="159">
        <v>0</v>
      </c>
      <c r="R237" s="159">
        <f>Q237*H237</f>
        <v>0</v>
      </c>
      <c r="S237" s="159">
        <v>0</v>
      </c>
      <c r="T237" s="160">
        <f>S237*H237</f>
        <v>0</v>
      </c>
      <c r="AR237" s="22" t="s">
        <v>218</v>
      </c>
      <c r="AT237" s="22" t="s">
        <v>136</v>
      </c>
      <c r="AU237" s="22" t="s">
        <v>82</v>
      </c>
      <c r="AY237" s="22" t="s">
        <v>134</v>
      </c>
      <c r="BE237" s="161">
        <f>IF(N237="základní",J237,0)</f>
        <v>0</v>
      </c>
      <c r="BF237" s="161">
        <f>IF(N237="snížená",J237,0)</f>
        <v>0</v>
      </c>
      <c r="BG237" s="161">
        <f>IF(N237="zákl. přenesená",J237,0)</f>
        <v>0</v>
      </c>
      <c r="BH237" s="161">
        <f>IF(N237="sníž. přenesená",J237,0)</f>
        <v>0</v>
      </c>
      <c r="BI237" s="161">
        <f>IF(N237="nulová",J237,0)</f>
        <v>0</v>
      </c>
      <c r="BJ237" s="22" t="s">
        <v>22</v>
      </c>
      <c r="BK237" s="161">
        <f>ROUND(I237*H237,2)</f>
        <v>0</v>
      </c>
      <c r="BL237" s="22" t="s">
        <v>218</v>
      </c>
      <c r="BM237" s="22" t="s">
        <v>465</v>
      </c>
    </row>
    <row r="238" spans="2:65" s="1" customFormat="1" ht="16.5" customHeight="1">
      <c r="B238" s="150"/>
      <c r="C238" s="177" t="s">
        <v>466</v>
      </c>
      <c r="D238" s="177" t="s">
        <v>167</v>
      </c>
      <c r="E238" s="178" t="s">
        <v>467</v>
      </c>
      <c r="F238" s="179" t="s">
        <v>468</v>
      </c>
      <c r="G238" s="180" t="s">
        <v>153</v>
      </c>
      <c r="H238" s="181">
        <v>1637.61</v>
      </c>
      <c r="I238" s="182"/>
      <c r="J238" s="182">
        <f>ROUND(I238*H238,2)</f>
        <v>0</v>
      </c>
      <c r="K238" s="179" t="s">
        <v>140</v>
      </c>
      <c r="L238" s="183"/>
      <c r="M238" s="184" t="s">
        <v>5</v>
      </c>
      <c r="N238" s="185" t="s">
        <v>44</v>
      </c>
      <c r="O238" s="159">
        <v>0</v>
      </c>
      <c r="P238" s="159">
        <f>O238*H238</f>
        <v>0</v>
      </c>
      <c r="Q238" s="159">
        <v>0.005</v>
      </c>
      <c r="R238" s="159">
        <f>Q238*H238</f>
        <v>8.18805</v>
      </c>
      <c r="S238" s="159">
        <v>0</v>
      </c>
      <c r="T238" s="160">
        <f>S238*H238</f>
        <v>0</v>
      </c>
      <c r="AR238" s="22" t="s">
        <v>287</v>
      </c>
      <c r="AT238" s="22" t="s">
        <v>167</v>
      </c>
      <c r="AU238" s="22" t="s">
        <v>82</v>
      </c>
      <c r="AY238" s="22" t="s">
        <v>134</v>
      </c>
      <c r="BE238" s="161">
        <f>IF(N238="základní",J238,0)</f>
        <v>0</v>
      </c>
      <c r="BF238" s="161">
        <f>IF(N238="snížená",J238,0)</f>
        <v>0</v>
      </c>
      <c r="BG238" s="161">
        <f>IF(N238="zákl. přenesená",J238,0)</f>
        <v>0</v>
      </c>
      <c r="BH238" s="161">
        <f>IF(N238="sníž. přenesená",J238,0)</f>
        <v>0</v>
      </c>
      <c r="BI238" s="161">
        <f>IF(N238="nulová",J238,0)</f>
        <v>0</v>
      </c>
      <c r="BJ238" s="22" t="s">
        <v>22</v>
      </c>
      <c r="BK238" s="161">
        <f>ROUND(I238*H238,2)</f>
        <v>0</v>
      </c>
      <c r="BL238" s="22" t="s">
        <v>218</v>
      </c>
      <c r="BM238" s="22" t="s">
        <v>469</v>
      </c>
    </row>
    <row r="239" spans="2:51" s="11" customFormat="1" ht="13.5">
      <c r="B239" s="162"/>
      <c r="D239" s="163" t="s">
        <v>143</v>
      </c>
      <c r="F239" s="165" t="s">
        <v>470</v>
      </c>
      <c r="H239" s="166">
        <v>1637.61</v>
      </c>
      <c r="L239" s="162"/>
      <c r="M239" s="167"/>
      <c r="N239" s="168"/>
      <c r="O239" s="168"/>
      <c r="P239" s="168"/>
      <c r="Q239" s="168"/>
      <c r="R239" s="168"/>
      <c r="S239" s="168"/>
      <c r="T239" s="169"/>
      <c r="AT239" s="164" t="s">
        <v>143</v>
      </c>
      <c r="AU239" s="164" t="s">
        <v>82</v>
      </c>
      <c r="AV239" s="11" t="s">
        <v>82</v>
      </c>
      <c r="AW239" s="11" t="s">
        <v>6</v>
      </c>
      <c r="AX239" s="11" t="s">
        <v>22</v>
      </c>
      <c r="AY239" s="164" t="s">
        <v>134</v>
      </c>
    </row>
    <row r="240" spans="2:65" s="1" customFormat="1" ht="25.5" customHeight="1">
      <c r="B240" s="150"/>
      <c r="C240" s="151" t="s">
        <v>471</v>
      </c>
      <c r="D240" s="151" t="s">
        <v>136</v>
      </c>
      <c r="E240" s="152" t="s">
        <v>232</v>
      </c>
      <c r="F240" s="153" t="s">
        <v>233</v>
      </c>
      <c r="G240" s="154" t="s">
        <v>153</v>
      </c>
      <c r="H240" s="155">
        <v>1605.5</v>
      </c>
      <c r="I240" s="156"/>
      <c r="J240" s="156">
        <f>ROUND(I240*H240,2)</f>
        <v>0</v>
      </c>
      <c r="K240" s="153" t="s">
        <v>140</v>
      </c>
      <c r="L240" s="36"/>
      <c r="M240" s="157" t="s">
        <v>5</v>
      </c>
      <c r="N240" s="158" t="s">
        <v>44</v>
      </c>
      <c r="O240" s="159">
        <v>0.09</v>
      </c>
      <c r="P240" s="159">
        <f>O240*H240</f>
        <v>144.495</v>
      </c>
      <c r="Q240" s="159">
        <v>0</v>
      </c>
      <c r="R240" s="159">
        <f>Q240*H240</f>
        <v>0</v>
      </c>
      <c r="S240" s="159">
        <v>0</v>
      </c>
      <c r="T240" s="160">
        <f>S240*H240</f>
        <v>0</v>
      </c>
      <c r="AR240" s="22" t="s">
        <v>218</v>
      </c>
      <c r="AT240" s="22" t="s">
        <v>136</v>
      </c>
      <c r="AU240" s="22" t="s">
        <v>82</v>
      </c>
      <c r="AY240" s="22" t="s">
        <v>134</v>
      </c>
      <c r="BE240" s="161">
        <f>IF(N240="základní",J240,0)</f>
        <v>0</v>
      </c>
      <c r="BF240" s="161">
        <f>IF(N240="snížená",J240,0)</f>
        <v>0</v>
      </c>
      <c r="BG240" s="161">
        <f>IF(N240="zákl. přenesená",J240,0)</f>
        <v>0</v>
      </c>
      <c r="BH240" s="161">
        <f>IF(N240="sníž. přenesená",J240,0)</f>
        <v>0</v>
      </c>
      <c r="BI240" s="161">
        <f>IF(N240="nulová",J240,0)</f>
        <v>0</v>
      </c>
      <c r="BJ240" s="22" t="s">
        <v>22</v>
      </c>
      <c r="BK240" s="161">
        <f>ROUND(I240*H240,2)</f>
        <v>0</v>
      </c>
      <c r="BL240" s="22" t="s">
        <v>218</v>
      </c>
      <c r="BM240" s="22" t="s">
        <v>472</v>
      </c>
    </row>
    <row r="241" spans="2:65" s="1" customFormat="1" ht="16.5" customHeight="1">
      <c r="B241" s="150"/>
      <c r="C241" s="177" t="s">
        <v>473</v>
      </c>
      <c r="D241" s="177" t="s">
        <v>167</v>
      </c>
      <c r="E241" s="178" t="s">
        <v>474</v>
      </c>
      <c r="F241" s="179" t="s">
        <v>475</v>
      </c>
      <c r="G241" s="180" t="s">
        <v>153</v>
      </c>
      <c r="H241" s="181">
        <v>1637.61</v>
      </c>
      <c r="I241" s="182"/>
      <c r="J241" s="182">
        <f>ROUND(I241*H241,2)</f>
        <v>0</v>
      </c>
      <c r="K241" s="179" t="s">
        <v>140</v>
      </c>
      <c r="L241" s="183"/>
      <c r="M241" s="184" t="s">
        <v>5</v>
      </c>
      <c r="N241" s="185" t="s">
        <v>44</v>
      </c>
      <c r="O241" s="159">
        <v>0</v>
      </c>
      <c r="P241" s="159">
        <f>O241*H241</f>
        <v>0</v>
      </c>
      <c r="Q241" s="159">
        <v>0.0018</v>
      </c>
      <c r="R241" s="159">
        <f>Q241*H241</f>
        <v>2.947698</v>
      </c>
      <c r="S241" s="159">
        <v>0</v>
      </c>
      <c r="T241" s="160">
        <f>S241*H241</f>
        <v>0</v>
      </c>
      <c r="AR241" s="22" t="s">
        <v>287</v>
      </c>
      <c r="AT241" s="22" t="s">
        <v>167</v>
      </c>
      <c r="AU241" s="22" t="s">
        <v>82</v>
      </c>
      <c r="AY241" s="22" t="s">
        <v>134</v>
      </c>
      <c r="BE241" s="161">
        <f>IF(N241="základní",J241,0)</f>
        <v>0</v>
      </c>
      <c r="BF241" s="161">
        <f>IF(N241="snížená",J241,0)</f>
        <v>0</v>
      </c>
      <c r="BG241" s="161">
        <f>IF(N241="zákl. přenesená",J241,0)</f>
        <v>0</v>
      </c>
      <c r="BH241" s="161">
        <f>IF(N241="sníž. přenesená",J241,0)</f>
        <v>0</v>
      </c>
      <c r="BI241" s="161">
        <f>IF(N241="nulová",J241,0)</f>
        <v>0</v>
      </c>
      <c r="BJ241" s="22" t="s">
        <v>22</v>
      </c>
      <c r="BK241" s="161">
        <f>ROUND(I241*H241,2)</f>
        <v>0</v>
      </c>
      <c r="BL241" s="22" t="s">
        <v>218</v>
      </c>
      <c r="BM241" s="22" t="s">
        <v>476</v>
      </c>
    </row>
    <row r="242" spans="2:51" s="11" customFormat="1" ht="13.5">
      <c r="B242" s="162"/>
      <c r="D242" s="163" t="s">
        <v>143</v>
      </c>
      <c r="F242" s="165" t="s">
        <v>470</v>
      </c>
      <c r="H242" s="166">
        <v>1637.61</v>
      </c>
      <c r="L242" s="162"/>
      <c r="M242" s="167"/>
      <c r="N242" s="168"/>
      <c r="O242" s="168"/>
      <c r="P242" s="168"/>
      <c r="Q242" s="168"/>
      <c r="R242" s="168"/>
      <c r="S242" s="168"/>
      <c r="T242" s="169"/>
      <c r="AT242" s="164" t="s">
        <v>143</v>
      </c>
      <c r="AU242" s="164" t="s">
        <v>82</v>
      </c>
      <c r="AV242" s="11" t="s">
        <v>82</v>
      </c>
      <c r="AW242" s="11" t="s">
        <v>6</v>
      </c>
      <c r="AX242" s="11" t="s">
        <v>22</v>
      </c>
      <c r="AY242" s="164" t="s">
        <v>134</v>
      </c>
    </row>
    <row r="243" spans="2:65" s="1" customFormat="1" ht="16.5" customHeight="1">
      <c r="B243" s="150"/>
      <c r="C243" s="177" t="s">
        <v>477</v>
      </c>
      <c r="D243" s="177" t="s">
        <v>167</v>
      </c>
      <c r="E243" s="178" t="s">
        <v>478</v>
      </c>
      <c r="F243" s="179" t="s">
        <v>479</v>
      </c>
      <c r="G243" s="180" t="s">
        <v>153</v>
      </c>
      <c r="H243" s="181">
        <v>1637.61</v>
      </c>
      <c r="I243" s="182"/>
      <c r="J243" s="182">
        <f>ROUND(I243*H243,2)</f>
        <v>0</v>
      </c>
      <c r="K243" s="179" t="s">
        <v>140</v>
      </c>
      <c r="L243" s="183"/>
      <c r="M243" s="184" t="s">
        <v>5</v>
      </c>
      <c r="N243" s="185" t="s">
        <v>44</v>
      </c>
      <c r="O243" s="159">
        <v>0</v>
      </c>
      <c r="P243" s="159">
        <f>O243*H243</f>
        <v>0</v>
      </c>
      <c r="Q243" s="159">
        <v>0.0015</v>
      </c>
      <c r="R243" s="159">
        <f>Q243*H243</f>
        <v>2.456415</v>
      </c>
      <c r="S243" s="159">
        <v>0</v>
      </c>
      <c r="T243" s="160">
        <f>S243*H243</f>
        <v>0</v>
      </c>
      <c r="AR243" s="22" t="s">
        <v>287</v>
      </c>
      <c r="AT243" s="22" t="s">
        <v>167</v>
      </c>
      <c r="AU243" s="22" t="s">
        <v>82</v>
      </c>
      <c r="AY243" s="22" t="s">
        <v>134</v>
      </c>
      <c r="BE243" s="161">
        <f>IF(N243="základní",J243,0)</f>
        <v>0</v>
      </c>
      <c r="BF243" s="161">
        <f>IF(N243="snížená",J243,0)</f>
        <v>0</v>
      </c>
      <c r="BG243" s="161">
        <f>IF(N243="zákl. přenesená",J243,0)</f>
        <v>0</v>
      </c>
      <c r="BH243" s="161">
        <f>IF(N243="sníž. přenesená",J243,0)</f>
        <v>0</v>
      </c>
      <c r="BI243" s="161">
        <f>IF(N243="nulová",J243,0)</f>
        <v>0</v>
      </c>
      <c r="BJ243" s="22" t="s">
        <v>22</v>
      </c>
      <c r="BK243" s="161">
        <f>ROUND(I243*H243,2)</f>
        <v>0</v>
      </c>
      <c r="BL243" s="22" t="s">
        <v>218</v>
      </c>
      <c r="BM243" s="22" t="s">
        <v>480</v>
      </c>
    </row>
    <row r="244" spans="2:51" s="11" customFormat="1" ht="13.5">
      <c r="B244" s="162"/>
      <c r="D244" s="163" t="s">
        <v>143</v>
      </c>
      <c r="F244" s="165" t="s">
        <v>470</v>
      </c>
      <c r="H244" s="166">
        <v>1637.61</v>
      </c>
      <c r="L244" s="162"/>
      <c r="M244" s="167"/>
      <c r="N244" s="168"/>
      <c r="O244" s="168"/>
      <c r="P244" s="168"/>
      <c r="Q244" s="168"/>
      <c r="R244" s="168"/>
      <c r="S244" s="168"/>
      <c r="T244" s="169"/>
      <c r="AT244" s="164" t="s">
        <v>143</v>
      </c>
      <c r="AU244" s="164" t="s">
        <v>82</v>
      </c>
      <c r="AV244" s="11" t="s">
        <v>82</v>
      </c>
      <c r="AW244" s="11" t="s">
        <v>6</v>
      </c>
      <c r="AX244" s="11" t="s">
        <v>22</v>
      </c>
      <c r="AY244" s="164" t="s">
        <v>134</v>
      </c>
    </row>
    <row r="245" spans="2:65" s="1" customFormat="1" ht="16.5" customHeight="1">
      <c r="B245" s="150"/>
      <c r="C245" s="151" t="s">
        <v>481</v>
      </c>
      <c r="D245" s="151" t="s">
        <v>136</v>
      </c>
      <c r="E245" s="152" t="s">
        <v>482</v>
      </c>
      <c r="F245" s="153" t="s">
        <v>483</v>
      </c>
      <c r="G245" s="154" t="s">
        <v>438</v>
      </c>
      <c r="H245" s="155">
        <v>20092.336</v>
      </c>
      <c r="I245" s="156"/>
      <c r="J245" s="156">
        <f>ROUND(I245*H245,2)</f>
        <v>0</v>
      </c>
      <c r="K245" s="153" t="s">
        <v>140</v>
      </c>
      <c r="L245" s="36"/>
      <c r="M245" s="157" t="s">
        <v>5</v>
      </c>
      <c r="N245" s="158" t="s">
        <v>44</v>
      </c>
      <c r="O245" s="159">
        <v>0</v>
      </c>
      <c r="P245" s="159">
        <f>O245*H245</f>
        <v>0</v>
      </c>
      <c r="Q245" s="159">
        <v>0</v>
      </c>
      <c r="R245" s="159">
        <f>Q245*H245</f>
        <v>0</v>
      </c>
      <c r="S245" s="159">
        <v>0</v>
      </c>
      <c r="T245" s="160">
        <f>S245*H245</f>
        <v>0</v>
      </c>
      <c r="AR245" s="22" t="s">
        <v>218</v>
      </c>
      <c r="AT245" s="22" t="s">
        <v>136</v>
      </c>
      <c r="AU245" s="22" t="s">
        <v>82</v>
      </c>
      <c r="AY245" s="22" t="s">
        <v>134</v>
      </c>
      <c r="BE245" s="161">
        <f>IF(N245="základní",J245,0)</f>
        <v>0</v>
      </c>
      <c r="BF245" s="161">
        <f>IF(N245="snížená",J245,0)</f>
        <v>0</v>
      </c>
      <c r="BG245" s="161">
        <f>IF(N245="zákl. přenesená",J245,0)</f>
        <v>0</v>
      </c>
      <c r="BH245" s="161">
        <f>IF(N245="sníž. přenesená",J245,0)</f>
        <v>0</v>
      </c>
      <c r="BI245" s="161">
        <f>IF(N245="nulová",J245,0)</f>
        <v>0</v>
      </c>
      <c r="BJ245" s="22" t="s">
        <v>22</v>
      </c>
      <c r="BK245" s="161">
        <f>ROUND(I245*H245,2)</f>
        <v>0</v>
      </c>
      <c r="BL245" s="22" t="s">
        <v>218</v>
      </c>
      <c r="BM245" s="22" t="s">
        <v>484</v>
      </c>
    </row>
    <row r="246" spans="2:63" s="10" customFormat="1" ht="29.85" customHeight="1">
      <c r="B246" s="138"/>
      <c r="D246" s="139" t="s">
        <v>72</v>
      </c>
      <c r="E246" s="148" t="s">
        <v>485</v>
      </c>
      <c r="F246" s="148" t="s">
        <v>486</v>
      </c>
      <c r="J246" s="149">
        <f>BK246</f>
        <v>0</v>
      </c>
      <c r="L246" s="138"/>
      <c r="M246" s="142"/>
      <c r="N246" s="143"/>
      <c r="O246" s="143"/>
      <c r="P246" s="144">
        <f>SUM(P247:P248)</f>
        <v>10.36</v>
      </c>
      <c r="Q246" s="143"/>
      <c r="R246" s="144">
        <f>SUM(R247:R248)</f>
        <v>0.039900000000000005</v>
      </c>
      <c r="S246" s="143"/>
      <c r="T246" s="145">
        <f>SUM(T247:T248)</f>
        <v>0.32298</v>
      </c>
      <c r="AR246" s="139" t="s">
        <v>82</v>
      </c>
      <c r="AT246" s="146" t="s">
        <v>72</v>
      </c>
      <c r="AU246" s="146" t="s">
        <v>22</v>
      </c>
      <c r="AY246" s="139" t="s">
        <v>134</v>
      </c>
      <c r="BK246" s="147">
        <f>SUM(BK247:BK248)</f>
        <v>0</v>
      </c>
    </row>
    <row r="247" spans="2:65" s="1" customFormat="1" ht="16.5" customHeight="1">
      <c r="B247" s="150"/>
      <c r="C247" s="151" t="s">
        <v>487</v>
      </c>
      <c r="D247" s="151" t="s">
        <v>136</v>
      </c>
      <c r="E247" s="152" t="s">
        <v>488</v>
      </c>
      <c r="F247" s="153" t="s">
        <v>489</v>
      </c>
      <c r="G247" s="154" t="s">
        <v>428</v>
      </c>
      <c r="H247" s="155">
        <v>14</v>
      </c>
      <c r="I247" s="156"/>
      <c r="J247" s="156">
        <f>ROUND(I247*H247,2)</f>
        <v>0</v>
      </c>
      <c r="K247" s="153" t="s">
        <v>140</v>
      </c>
      <c r="L247" s="36"/>
      <c r="M247" s="157" t="s">
        <v>5</v>
      </c>
      <c r="N247" s="158" t="s">
        <v>44</v>
      </c>
      <c r="O247" s="159">
        <v>0.515</v>
      </c>
      <c r="P247" s="159">
        <f>O247*H247</f>
        <v>7.21</v>
      </c>
      <c r="Q247" s="159">
        <v>0</v>
      </c>
      <c r="R247" s="159">
        <f>Q247*H247</f>
        <v>0</v>
      </c>
      <c r="S247" s="159">
        <v>0.02307</v>
      </c>
      <c r="T247" s="160">
        <f>S247*H247</f>
        <v>0.32298</v>
      </c>
      <c r="AR247" s="22" t="s">
        <v>218</v>
      </c>
      <c r="AT247" s="22" t="s">
        <v>136</v>
      </c>
      <c r="AU247" s="22" t="s">
        <v>82</v>
      </c>
      <c r="AY247" s="22" t="s">
        <v>134</v>
      </c>
      <c r="BE247" s="161">
        <f>IF(N247="základní",J247,0)</f>
        <v>0</v>
      </c>
      <c r="BF247" s="161">
        <f>IF(N247="snížená",J247,0)</f>
        <v>0</v>
      </c>
      <c r="BG247" s="161">
        <f>IF(N247="zákl. přenesená",J247,0)</f>
        <v>0</v>
      </c>
      <c r="BH247" s="161">
        <f>IF(N247="sníž. přenesená",J247,0)</f>
        <v>0</v>
      </c>
      <c r="BI247" s="161">
        <f>IF(N247="nulová",J247,0)</f>
        <v>0</v>
      </c>
      <c r="BJ247" s="22" t="s">
        <v>22</v>
      </c>
      <c r="BK247" s="161">
        <f>ROUND(I247*H247,2)</f>
        <v>0</v>
      </c>
      <c r="BL247" s="22" t="s">
        <v>218</v>
      </c>
      <c r="BM247" s="22" t="s">
        <v>490</v>
      </c>
    </row>
    <row r="248" spans="2:65" s="1" customFormat="1" ht="16.5" customHeight="1">
      <c r="B248" s="150"/>
      <c r="C248" s="151" t="s">
        <v>491</v>
      </c>
      <c r="D248" s="151" t="s">
        <v>136</v>
      </c>
      <c r="E248" s="152" t="s">
        <v>492</v>
      </c>
      <c r="F248" s="153" t="s">
        <v>493</v>
      </c>
      <c r="G248" s="154" t="s">
        <v>428</v>
      </c>
      <c r="H248" s="155">
        <v>14</v>
      </c>
      <c r="I248" s="156"/>
      <c r="J248" s="156">
        <f>ROUND(I248*H248,2)</f>
        <v>0</v>
      </c>
      <c r="K248" s="153" t="s">
        <v>140</v>
      </c>
      <c r="L248" s="36"/>
      <c r="M248" s="157" t="s">
        <v>5</v>
      </c>
      <c r="N248" s="158" t="s">
        <v>44</v>
      </c>
      <c r="O248" s="159">
        <v>0.225</v>
      </c>
      <c r="P248" s="159">
        <f>O248*H248</f>
        <v>3.15</v>
      </c>
      <c r="Q248" s="159">
        <v>0.00285</v>
      </c>
      <c r="R248" s="159">
        <f>Q248*H248</f>
        <v>0.039900000000000005</v>
      </c>
      <c r="S248" s="159">
        <v>0</v>
      </c>
      <c r="T248" s="160">
        <f>S248*H248</f>
        <v>0</v>
      </c>
      <c r="AR248" s="22" t="s">
        <v>218</v>
      </c>
      <c r="AT248" s="22" t="s">
        <v>136</v>
      </c>
      <c r="AU248" s="22" t="s">
        <v>82</v>
      </c>
      <c r="AY248" s="22" t="s">
        <v>134</v>
      </c>
      <c r="BE248" s="161">
        <f>IF(N248="základní",J248,0)</f>
        <v>0</v>
      </c>
      <c r="BF248" s="161">
        <f>IF(N248="snížená",J248,0)</f>
        <v>0</v>
      </c>
      <c r="BG248" s="161">
        <f>IF(N248="zákl. přenesená",J248,0)</f>
        <v>0</v>
      </c>
      <c r="BH248" s="161">
        <f>IF(N248="sníž. přenesená",J248,0)</f>
        <v>0</v>
      </c>
      <c r="BI248" s="161">
        <f>IF(N248="nulová",J248,0)</f>
        <v>0</v>
      </c>
      <c r="BJ248" s="22" t="s">
        <v>22</v>
      </c>
      <c r="BK248" s="161">
        <f>ROUND(I248*H248,2)</f>
        <v>0</v>
      </c>
      <c r="BL248" s="22" t="s">
        <v>218</v>
      </c>
      <c r="BM248" s="22" t="s">
        <v>494</v>
      </c>
    </row>
    <row r="249" spans="2:63" s="10" customFormat="1" ht="29.85" customHeight="1">
      <c r="B249" s="138"/>
      <c r="D249" s="139" t="s">
        <v>72</v>
      </c>
      <c r="E249" s="148" t="s">
        <v>495</v>
      </c>
      <c r="F249" s="148" t="s">
        <v>496</v>
      </c>
      <c r="J249" s="149">
        <f>BK249</f>
        <v>0</v>
      </c>
      <c r="L249" s="138"/>
      <c r="M249" s="142"/>
      <c r="N249" s="143"/>
      <c r="O249" s="143"/>
      <c r="P249" s="144">
        <f>P250</f>
        <v>0</v>
      </c>
      <c r="Q249" s="143"/>
      <c r="R249" s="144">
        <f>R250</f>
        <v>0</v>
      </c>
      <c r="S249" s="143"/>
      <c r="T249" s="145">
        <f>T250</f>
        <v>0</v>
      </c>
      <c r="AR249" s="139" t="s">
        <v>82</v>
      </c>
      <c r="AT249" s="146" t="s">
        <v>72</v>
      </c>
      <c r="AU249" s="146" t="s">
        <v>22</v>
      </c>
      <c r="AY249" s="139" t="s">
        <v>134</v>
      </c>
      <c r="BK249" s="147">
        <f>BK250</f>
        <v>0</v>
      </c>
    </row>
    <row r="250" spans="2:65" s="1" customFormat="1" ht="16.5" customHeight="1">
      <c r="B250" s="150"/>
      <c r="C250" s="151" t="s">
        <v>497</v>
      </c>
      <c r="D250" s="151" t="s">
        <v>136</v>
      </c>
      <c r="E250" s="152" t="s">
        <v>498</v>
      </c>
      <c r="F250" s="153" t="s">
        <v>499</v>
      </c>
      <c r="G250" s="154" t="s">
        <v>500</v>
      </c>
      <c r="H250" s="155">
        <v>1</v>
      </c>
      <c r="I250" s="156"/>
      <c r="J250" s="156">
        <f>ROUND(I250*H250,2)</f>
        <v>0</v>
      </c>
      <c r="K250" s="153" t="s">
        <v>5</v>
      </c>
      <c r="L250" s="36"/>
      <c r="M250" s="157" t="s">
        <v>5</v>
      </c>
      <c r="N250" s="158" t="s">
        <v>44</v>
      </c>
      <c r="O250" s="159">
        <v>0</v>
      </c>
      <c r="P250" s="159">
        <f>O250*H250</f>
        <v>0</v>
      </c>
      <c r="Q250" s="159">
        <v>0</v>
      </c>
      <c r="R250" s="159">
        <f>Q250*H250</f>
        <v>0</v>
      </c>
      <c r="S250" s="159">
        <v>0</v>
      </c>
      <c r="T250" s="160">
        <f>S250*H250</f>
        <v>0</v>
      </c>
      <c r="AR250" s="22" t="s">
        <v>218</v>
      </c>
      <c r="AT250" s="22" t="s">
        <v>136</v>
      </c>
      <c r="AU250" s="22" t="s">
        <v>82</v>
      </c>
      <c r="AY250" s="22" t="s">
        <v>134</v>
      </c>
      <c r="BE250" s="161">
        <f>IF(N250="základní",J250,0)</f>
        <v>0</v>
      </c>
      <c r="BF250" s="161">
        <f>IF(N250="snížená",J250,0)</f>
        <v>0</v>
      </c>
      <c r="BG250" s="161">
        <f>IF(N250="zákl. přenesená",J250,0)</f>
        <v>0</v>
      </c>
      <c r="BH250" s="161">
        <f>IF(N250="sníž. přenesená",J250,0)</f>
        <v>0</v>
      </c>
      <c r="BI250" s="161">
        <f>IF(N250="nulová",J250,0)</f>
        <v>0</v>
      </c>
      <c r="BJ250" s="22" t="s">
        <v>22</v>
      </c>
      <c r="BK250" s="161">
        <f>ROUND(I250*H250,2)</f>
        <v>0</v>
      </c>
      <c r="BL250" s="22" t="s">
        <v>218</v>
      </c>
      <c r="BM250" s="22" t="s">
        <v>501</v>
      </c>
    </row>
    <row r="251" spans="2:63" s="10" customFormat="1" ht="29.85" customHeight="1">
      <c r="B251" s="138"/>
      <c r="D251" s="139" t="s">
        <v>72</v>
      </c>
      <c r="E251" s="148" t="s">
        <v>502</v>
      </c>
      <c r="F251" s="148" t="s">
        <v>503</v>
      </c>
      <c r="J251" s="149">
        <f>BK251</f>
        <v>0</v>
      </c>
      <c r="L251" s="138"/>
      <c r="M251" s="142"/>
      <c r="N251" s="143"/>
      <c r="O251" s="143"/>
      <c r="P251" s="144">
        <f>SUM(P252:P254)</f>
        <v>0</v>
      </c>
      <c r="Q251" s="143"/>
      <c r="R251" s="144">
        <f>SUM(R252:R254)</f>
        <v>0</v>
      </c>
      <c r="S251" s="143"/>
      <c r="T251" s="145">
        <f>SUM(T252:T254)</f>
        <v>0</v>
      </c>
      <c r="AR251" s="139" t="s">
        <v>82</v>
      </c>
      <c r="AT251" s="146" t="s">
        <v>72</v>
      </c>
      <c r="AU251" s="146" t="s">
        <v>22</v>
      </c>
      <c r="AY251" s="139" t="s">
        <v>134</v>
      </c>
      <c r="BK251" s="147">
        <f>SUM(BK252:BK254)</f>
        <v>0</v>
      </c>
    </row>
    <row r="252" spans="2:65" s="1" customFormat="1" ht="16.5" customHeight="1">
      <c r="B252" s="150"/>
      <c r="C252" s="151" t="s">
        <v>504</v>
      </c>
      <c r="D252" s="151" t="s">
        <v>136</v>
      </c>
      <c r="E252" s="152" t="s">
        <v>505</v>
      </c>
      <c r="F252" s="153" t="s">
        <v>506</v>
      </c>
      <c r="G252" s="154" t="s">
        <v>507</v>
      </c>
      <c r="H252" s="155">
        <v>6</v>
      </c>
      <c r="I252" s="156"/>
      <c r="J252" s="156">
        <f>ROUND(I252*H252,2)</f>
        <v>0</v>
      </c>
      <c r="K252" s="153" t="s">
        <v>5</v>
      </c>
      <c r="L252" s="36"/>
      <c r="M252" s="157" t="s">
        <v>5</v>
      </c>
      <c r="N252" s="158" t="s">
        <v>44</v>
      </c>
      <c r="O252" s="159">
        <v>0</v>
      </c>
      <c r="P252" s="159">
        <f>O252*H252</f>
        <v>0</v>
      </c>
      <c r="Q252" s="159">
        <v>0</v>
      </c>
      <c r="R252" s="159">
        <f>Q252*H252</f>
        <v>0</v>
      </c>
      <c r="S252" s="159">
        <v>0</v>
      </c>
      <c r="T252" s="160">
        <f>S252*H252</f>
        <v>0</v>
      </c>
      <c r="AR252" s="22" t="s">
        <v>218</v>
      </c>
      <c r="AT252" s="22" t="s">
        <v>136</v>
      </c>
      <c r="AU252" s="22" t="s">
        <v>82</v>
      </c>
      <c r="AY252" s="22" t="s">
        <v>134</v>
      </c>
      <c r="BE252" s="161">
        <f>IF(N252="základní",J252,0)</f>
        <v>0</v>
      </c>
      <c r="BF252" s="161">
        <f>IF(N252="snížená",J252,0)</f>
        <v>0</v>
      </c>
      <c r="BG252" s="161">
        <f>IF(N252="zákl. přenesená",J252,0)</f>
        <v>0</v>
      </c>
      <c r="BH252" s="161">
        <f>IF(N252="sníž. přenesená",J252,0)</f>
        <v>0</v>
      </c>
      <c r="BI252" s="161">
        <f>IF(N252="nulová",J252,0)</f>
        <v>0</v>
      </c>
      <c r="BJ252" s="22" t="s">
        <v>22</v>
      </c>
      <c r="BK252" s="161">
        <f>ROUND(I252*H252,2)</f>
        <v>0</v>
      </c>
      <c r="BL252" s="22" t="s">
        <v>218</v>
      </c>
      <c r="BM252" s="22" t="s">
        <v>508</v>
      </c>
    </row>
    <row r="253" spans="2:65" s="1" customFormat="1" ht="16.5" customHeight="1">
      <c r="B253" s="150"/>
      <c r="C253" s="151" t="s">
        <v>509</v>
      </c>
      <c r="D253" s="151" t="s">
        <v>136</v>
      </c>
      <c r="E253" s="152" t="s">
        <v>510</v>
      </c>
      <c r="F253" s="153" t="s">
        <v>511</v>
      </c>
      <c r="G253" s="154" t="s">
        <v>507</v>
      </c>
      <c r="H253" s="155">
        <v>4</v>
      </c>
      <c r="I253" s="156"/>
      <c r="J253" s="156">
        <f>ROUND(I253*H253,2)</f>
        <v>0</v>
      </c>
      <c r="K253" s="153" t="s">
        <v>5</v>
      </c>
      <c r="L253" s="36"/>
      <c r="M253" s="157" t="s">
        <v>5</v>
      </c>
      <c r="N253" s="158" t="s">
        <v>44</v>
      </c>
      <c r="O253" s="159">
        <v>0</v>
      </c>
      <c r="P253" s="159">
        <f>O253*H253</f>
        <v>0</v>
      </c>
      <c r="Q253" s="159">
        <v>0</v>
      </c>
      <c r="R253" s="159">
        <f>Q253*H253</f>
        <v>0</v>
      </c>
      <c r="S253" s="159">
        <v>0</v>
      </c>
      <c r="T253" s="160">
        <f>S253*H253</f>
        <v>0</v>
      </c>
      <c r="AR253" s="22" t="s">
        <v>218</v>
      </c>
      <c r="AT253" s="22" t="s">
        <v>136</v>
      </c>
      <c r="AU253" s="22" t="s">
        <v>82</v>
      </c>
      <c r="AY253" s="22" t="s">
        <v>134</v>
      </c>
      <c r="BE253" s="161">
        <f>IF(N253="základní",J253,0)</f>
        <v>0</v>
      </c>
      <c r="BF253" s="161">
        <f>IF(N253="snížená",J253,0)</f>
        <v>0</v>
      </c>
      <c r="BG253" s="161">
        <f>IF(N253="zákl. přenesená",J253,0)</f>
        <v>0</v>
      </c>
      <c r="BH253" s="161">
        <f>IF(N253="sníž. přenesená",J253,0)</f>
        <v>0</v>
      </c>
      <c r="BI253" s="161">
        <f>IF(N253="nulová",J253,0)</f>
        <v>0</v>
      </c>
      <c r="BJ253" s="22" t="s">
        <v>22</v>
      </c>
      <c r="BK253" s="161">
        <f>ROUND(I253*H253,2)</f>
        <v>0</v>
      </c>
      <c r="BL253" s="22" t="s">
        <v>218</v>
      </c>
      <c r="BM253" s="22" t="s">
        <v>512</v>
      </c>
    </row>
    <row r="254" spans="2:65" s="1" customFormat="1" ht="16.5" customHeight="1">
      <c r="B254" s="150"/>
      <c r="C254" s="151" t="s">
        <v>513</v>
      </c>
      <c r="D254" s="151" t="s">
        <v>136</v>
      </c>
      <c r="E254" s="152" t="s">
        <v>514</v>
      </c>
      <c r="F254" s="153" t="s">
        <v>515</v>
      </c>
      <c r="G254" s="154" t="s">
        <v>438</v>
      </c>
      <c r="H254" s="155">
        <v>168.4</v>
      </c>
      <c r="I254" s="156"/>
      <c r="J254" s="156">
        <f>ROUND(I254*H254,2)</f>
        <v>0</v>
      </c>
      <c r="K254" s="153" t="s">
        <v>140</v>
      </c>
      <c r="L254" s="36"/>
      <c r="M254" s="157" t="s">
        <v>5</v>
      </c>
      <c r="N254" s="158" t="s">
        <v>44</v>
      </c>
      <c r="O254" s="159">
        <v>0</v>
      </c>
      <c r="P254" s="159">
        <f>O254*H254</f>
        <v>0</v>
      </c>
      <c r="Q254" s="159">
        <v>0</v>
      </c>
      <c r="R254" s="159">
        <f>Q254*H254</f>
        <v>0</v>
      </c>
      <c r="S254" s="159">
        <v>0</v>
      </c>
      <c r="T254" s="160">
        <f>S254*H254</f>
        <v>0</v>
      </c>
      <c r="AR254" s="22" t="s">
        <v>218</v>
      </c>
      <c r="AT254" s="22" t="s">
        <v>136</v>
      </c>
      <c r="AU254" s="22" t="s">
        <v>82</v>
      </c>
      <c r="AY254" s="22" t="s">
        <v>134</v>
      </c>
      <c r="BE254" s="161">
        <f>IF(N254="základní",J254,0)</f>
        <v>0</v>
      </c>
      <c r="BF254" s="161">
        <f>IF(N254="snížená",J254,0)</f>
        <v>0</v>
      </c>
      <c r="BG254" s="161">
        <f>IF(N254="zákl. přenesená",J254,0)</f>
        <v>0</v>
      </c>
      <c r="BH254" s="161">
        <f>IF(N254="sníž. přenesená",J254,0)</f>
        <v>0</v>
      </c>
      <c r="BI254" s="161">
        <f>IF(N254="nulová",J254,0)</f>
        <v>0</v>
      </c>
      <c r="BJ254" s="22" t="s">
        <v>22</v>
      </c>
      <c r="BK254" s="161">
        <f>ROUND(I254*H254,2)</f>
        <v>0</v>
      </c>
      <c r="BL254" s="22" t="s">
        <v>218</v>
      </c>
      <c r="BM254" s="22" t="s">
        <v>516</v>
      </c>
    </row>
    <row r="255" spans="2:63" s="10" customFormat="1" ht="29.85" customHeight="1">
      <c r="B255" s="138"/>
      <c r="D255" s="139" t="s">
        <v>72</v>
      </c>
      <c r="E255" s="148" t="s">
        <v>517</v>
      </c>
      <c r="F255" s="148" t="s">
        <v>518</v>
      </c>
      <c r="J255" s="149">
        <f>BK255</f>
        <v>0</v>
      </c>
      <c r="L255" s="138"/>
      <c r="M255" s="142"/>
      <c r="N255" s="143"/>
      <c r="O255" s="143"/>
      <c r="P255" s="144">
        <f>SUM(P256:P268)</f>
        <v>642.9533</v>
      </c>
      <c r="Q255" s="143"/>
      <c r="R255" s="144">
        <f>SUM(R256:R268)</f>
        <v>3.693277</v>
      </c>
      <c r="S255" s="143"/>
      <c r="T255" s="145">
        <f>SUM(T256:T268)</f>
        <v>1.7323125</v>
      </c>
      <c r="AR255" s="139" t="s">
        <v>82</v>
      </c>
      <c r="AT255" s="146" t="s">
        <v>72</v>
      </c>
      <c r="AU255" s="146" t="s">
        <v>22</v>
      </c>
      <c r="AY255" s="139" t="s">
        <v>134</v>
      </c>
      <c r="BK255" s="147">
        <f>SUM(BK256:BK268)</f>
        <v>0</v>
      </c>
    </row>
    <row r="256" spans="2:65" s="1" customFormat="1" ht="16.5" customHeight="1">
      <c r="B256" s="150"/>
      <c r="C256" s="151" t="s">
        <v>519</v>
      </c>
      <c r="D256" s="151" t="s">
        <v>136</v>
      </c>
      <c r="E256" s="152" t="s">
        <v>520</v>
      </c>
      <c r="F256" s="153" t="s">
        <v>521</v>
      </c>
      <c r="G256" s="154" t="s">
        <v>157</v>
      </c>
      <c r="H256" s="155">
        <v>190.4</v>
      </c>
      <c r="I256" s="156"/>
      <c r="J256" s="156">
        <f>ROUND(I256*H256,2)</f>
        <v>0</v>
      </c>
      <c r="K256" s="153" t="s">
        <v>140</v>
      </c>
      <c r="L256" s="36"/>
      <c r="M256" s="157" t="s">
        <v>5</v>
      </c>
      <c r="N256" s="158" t="s">
        <v>44</v>
      </c>
      <c r="O256" s="159">
        <v>0.43</v>
      </c>
      <c r="P256" s="159">
        <f>O256*H256</f>
        <v>81.872</v>
      </c>
      <c r="Q256" s="159">
        <v>0</v>
      </c>
      <c r="R256" s="159">
        <f>Q256*H256</f>
        <v>0</v>
      </c>
      <c r="S256" s="159">
        <v>0.00191</v>
      </c>
      <c r="T256" s="160">
        <f>S256*H256</f>
        <v>0.36366400000000004</v>
      </c>
      <c r="AR256" s="22" t="s">
        <v>218</v>
      </c>
      <c r="AT256" s="22" t="s">
        <v>136</v>
      </c>
      <c r="AU256" s="22" t="s">
        <v>82</v>
      </c>
      <c r="AY256" s="22" t="s">
        <v>134</v>
      </c>
      <c r="BE256" s="161">
        <f>IF(N256="základní",J256,0)</f>
        <v>0</v>
      </c>
      <c r="BF256" s="161">
        <f>IF(N256="snížená",J256,0)</f>
        <v>0</v>
      </c>
      <c r="BG256" s="161">
        <f>IF(N256="zákl. přenesená",J256,0)</f>
        <v>0</v>
      </c>
      <c r="BH256" s="161">
        <f>IF(N256="sníž. přenesená",J256,0)</f>
        <v>0</v>
      </c>
      <c r="BI256" s="161">
        <f>IF(N256="nulová",J256,0)</f>
        <v>0</v>
      </c>
      <c r="BJ256" s="22" t="s">
        <v>22</v>
      </c>
      <c r="BK256" s="161">
        <f>ROUND(I256*H256,2)</f>
        <v>0</v>
      </c>
      <c r="BL256" s="22" t="s">
        <v>218</v>
      </c>
      <c r="BM256" s="22" t="s">
        <v>522</v>
      </c>
    </row>
    <row r="257" spans="2:51" s="11" customFormat="1" ht="13.5">
      <c r="B257" s="162"/>
      <c r="D257" s="163" t="s">
        <v>143</v>
      </c>
      <c r="E257" s="164" t="s">
        <v>5</v>
      </c>
      <c r="F257" s="165" t="s">
        <v>523</v>
      </c>
      <c r="H257" s="166">
        <v>190.4</v>
      </c>
      <c r="L257" s="162"/>
      <c r="M257" s="167"/>
      <c r="N257" s="168"/>
      <c r="O257" s="168"/>
      <c r="P257" s="168"/>
      <c r="Q257" s="168"/>
      <c r="R257" s="168"/>
      <c r="S257" s="168"/>
      <c r="T257" s="169"/>
      <c r="AT257" s="164" t="s">
        <v>143</v>
      </c>
      <c r="AU257" s="164" t="s">
        <v>82</v>
      </c>
      <c r="AV257" s="11" t="s">
        <v>82</v>
      </c>
      <c r="AW257" s="11" t="s">
        <v>37</v>
      </c>
      <c r="AX257" s="11" t="s">
        <v>22</v>
      </c>
      <c r="AY257" s="164" t="s">
        <v>134</v>
      </c>
    </row>
    <row r="258" spans="2:65" s="1" customFormat="1" ht="16.5" customHeight="1">
      <c r="B258" s="150"/>
      <c r="C258" s="151" t="s">
        <v>524</v>
      </c>
      <c r="D258" s="151" t="s">
        <v>136</v>
      </c>
      <c r="E258" s="152" t="s">
        <v>525</v>
      </c>
      <c r="F258" s="153" t="s">
        <v>526</v>
      </c>
      <c r="G258" s="154" t="s">
        <v>157</v>
      </c>
      <c r="H258" s="155">
        <v>819.55</v>
      </c>
      <c r="I258" s="156"/>
      <c r="J258" s="156">
        <f>ROUND(I258*H258,2)</f>
        <v>0</v>
      </c>
      <c r="K258" s="153" t="s">
        <v>140</v>
      </c>
      <c r="L258" s="36"/>
      <c r="M258" s="157" t="s">
        <v>5</v>
      </c>
      <c r="N258" s="158" t="s">
        <v>44</v>
      </c>
      <c r="O258" s="159">
        <v>0.195</v>
      </c>
      <c r="P258" s="159">
        <f>O258*H258</f>
        <v>159.81225</v>
      </c>
      <c r="Q258" s="159">
        <v>0</v>
      </c>
      <c r="R258" s="159">
        <f>Q258*H258</f>
        <v>0</v>
      </c>
      <c r="S258" s="159">
        <v>0.00167</v>
      </c>
      <c r="T258" s="160">
        <f>S258*H258</f>
        <v>1.3686485</v>
      </c>
      <c r="AR258" s="22" t="s">
        <v>218</v>
      </c>
      <c r="AT258" s="22" t="s">
        <v>136</v>
      </c>
      <c r="AU258" s="22" t="s">
        <v>82</v>
      </c>
      <c r="AY258" s="22" t="s">
        <v>134</v>
      </c>
      <c r="BE258" s="161">
        <f>IF(N258="základní",J258,0)</f>
        <v>0</v>
      </c>
      <c r="BF258" s="161">
        <f>IF(N258="snížená",J258,0)</f>
        <v>0</v>
      </c>
      <c r="BG258" s="161">
        <f>IF(N258="zákl. přenesená",J258,0)</f>
        <v>0</v>
      </c>
      <c r="BH258" s="161">
        <f>IF(N258="sníž. přenesená",J258,0)</f>
        <v>0</v>
      </c>
      <c r="BI258" s="161">
        <f>IF(N258="nulová",J258,0)</f>
        <v>0</v>
      </c>
      <c r="BJ258" s="22" t="s">
        <v>22</v>
      </c>
      <c r="BK258" s="161">
        <f>ROUND(I258*H258,2)</f>
        <v>0</v>
      </c>
      <c r="BL258" s="22" t="s">
        <v>218</v>
      </c>
      <c r="BM258" s="22" t="s">
        <v>527</v>
      </c>
    </row>
    <row r="259" spans="2:51" s="11" customFormat="1" ht="27">
      <c r="B259" s="162"/>
      <c r="D259" s="163" t="s">
        <v>143</v>
      </c>
      <c r="E259" s="164" t="s">
        <v>5</v>
      </c>
      <c r="F259" s="165" t="s">
        <v>528</v>
      </c>
      <c r="H259" s="166">
        <v>179</v>
      </c>
      <c r="L259" s="162"/>
      <c r="M259" s="167"/>
      <c r="N259" s="168"/>
      <c r="O259" s="168"/>
      <c r="P259" s="168"/>
      <c r="Q259" s="168"/>
      <c r="R259" s="168"/>
      <c r="S259" s="168"/>
      <c r="T259" s="169"/>
      <c r="AT259" s="164" t="s">
        <v>143</v>
      </c>
      <c r="AU259" s="164" t="s">
        <v>82</v>
      </c>
      <c r="AV259" s="11" t="s">
        <v>82</v>
      </c>
      <c r="AW259" s="11" t="s">
        <v>37</v>
      </c>
      <c r="AX259" s="11" t="s">
        <v>73</v>
      </c>
      <c r="AY259" s="164" t="s">
        <v>134</v>
      </c>
    </row>
    <row r="260" spans="2:51" s="11" customFormat="1" ht="27">
      <c r="B260" s="162"/>
      <c r="D260" s="163" t="s">
        <v>143</v>
      </c>
      <c r="E260" s="164" t="s">
        <v>5</v>
      </c>
      <c r="F260" s="165" t="s">
        <v>529</v>
      </c>
      <c r="H260" s="166">
        <v>558.6</v>
      </c>
      <c r="L260" s="162"/>
      <c r="M260" s="167"/>
      <c r="N260" s="168"/>
      <c r="O260" s="168"/>
      <c r="P260" s="168"/>
      <c r="Q260" s="168"/>
      <c r="R260" s="168"/>
      <c r="S260" s="168"/>
      <c r="T260" s="169"/>
      <c r="AT260" s="164" t="s">
        <v>143</v>
      </c>
      <c r="AU260" s="164" t="s">
        <v>82</v>
      </c>
      <c r="AV260" s="11" t="s">
        <v>82</v>
      </c>
      <c r="AW260" s="11" t="s">
        <v>37</v>
      </c>
      <c r="AX260" s="11" t="s">
        <v>73</v>
      </c>
      <c r="AY260" s="164" t="s">
        <v>134</v>
      </c>
    </row>
    <row r="261" spans="2:51" s="11" customFormat="1" ht="13.5">
      <c r="B261" s="162"/>
      <c r="D261" s="163" t="s">
        <v>143</v>
      </c>
      <c r="E261" s="164" t="s">
        <v>5</v>
      </c>
      <c r="F261" s="165" t="s">
        <v>530</v>
      </c>
      <c r="H261" s="166">
        <v>81.95</v>
      </c>
      <c r="L261" s="162"/>
      <c r="M261" s="167"/>
      <c r="N261" s="168"/>
      <c r="O261" s="168"/>
      <c r="P261" s="168"/>
      <c r="Q261" s="168"/>
      <c r="R261" s="168"/>
      <c r="S261" s="168"/>
      <c r="T261" s="169"/>
      <c r="AT261" s="164" t="s">
        <v>143</v>
      </c>
      <c r="AU261" s="164" t="s">
        <v>82</v>
      </c>
      <c r="AV261" s="11" t="s">
        <v>82</v>
      </c>
      <c r="AW261" s="11" t="s">
        <v>37</v>
      </c>
      <c r="AX261" s="11" t="s">
        <v>73</v>
      </c>
      <c r="AY261" s="164" t="s">
        <v>134</v>
      </c>
    </row>
    <row r="262" spans="2:51" s="12" customFormat="1" ht="13.5">
      <c r="B262" s="170"/>
      <c r="D262" s="163" t="s">
        <v>143</v>
      </c>
      <c r="E262" s="171" t="s">
        <v>5</v>
      </c>
      <c r="F262" s="172" t="s">
        <v>165</v>
      </c>
      <c r="H262" s="173">
        <v>819.55</v>
      </c>
      <c r="L262" s="170"/>
      <c r="M262" s="174"/>
      <c r="N262" s="175"/>
      <c r="O262" s="175"/>
      <c r="P262" s="175"/>
      <c r="Q262" s="175"/>
      <c r="R262" s="175"/>
      <c r="S262" s="175"/>
      <c r="T262" s="176"/>
      <c r="AT262" s="171" t="s">
        <v>143</v>
      </c>
      <c r="AU262" s="171" t="s">
        <v>82</v>
      </c>
      <c r="AV262" s="12" t="s">
        <v>141</v>
      </c>
      <c r="AW262" s="12" t="s">
        <v>37</v>
      </c>
      <c r="AX262" s="12" t="s">
        <v>22</v>
      </c>
      <c r="AY262" s="171" t="s">
        <v>134</v>
      </c>
    </row>
    <row r="263" spans="2:65" s="1" customFormat="1" ht="25.5" customHeight="1">
      <c r="B263" s="150"/>
      <c r="C263" s="151" t="s">
        <v>531</v>
      </c>
      <c r="D263" s="151" t="s">
        <v>136</v>
      </c>
      <c r="E263" s="152" t="s">
        <v>532</v>
      </c>
      <c r="F263" s="153" t="s">
        <v>981</v>
      </c>
      <c r="G263" s="154" t="s">
        <v>157</v>
      </c>
      <c r="H263" s="155">
        <v>190.4</v>
      </c>
      <c r="I263" s="156"/>
      <c r="J263" s="156">
        <f>ROUND(I263*H263,2)</f>
        <v>0</v>
      </c>
      <c r="K263" s="153" t="s">
        <v>140</v>
      </c>
      <c r="L263" s="36"/>
      <c r="M263" s="157" t="s">
        <v>5</v>
      </c>
      <c r="N263" s="158" t="s">
        <v>44</v>
      </c>
      <c r="O263" s="159">
        <v>0.775</v>
      </c>
      <c r="P263" s="159">
        <f>O263*H263</f>
        <v>147.56</v>
      </c>
      <c r="Q263" s="159">
        <v>0.00565</v>
      </c>
      <c r="R263" s="159">
        <f>Q263*H263</f>
        <v>1.07576</v>
      </c>
      <c r="S263" s="159">
        <v>0</v>
      </c>
      <c r="T263" s="160">
        <f>S263*H263</f>
        <v>0</v>
      </c>
      <c r="AR263" s="22" t="s">
        <v>218</v>
      </c>
      <c r="AT263" s="22" t="s">
        <v>136</v>
      </c>
      <c r="AU263" s="22" t="s">
        <v>82</v>
      </c>
      <c r="AY263" s="22" t="s">
        <v>134</v>
      </c>
      <c r="BE263" s="161">
        <f>IF(N263="základní",J263,0)</f>
        <v>0</v>
      </c>
      <c r="BF263" s="161">
        <f>IF(N263="snížená",J263,0)</f>
        <v>0</v>
      </c>
      <c r="BG263" s="161">
        <f>IF(N263="zákl. přenesená",J263,0)</f>
        <v>0</v>
      </c>
      <c r="BH263" s="161">
        <f>IF(N263="sníž. přenesená",J263,0)</f>
        <v>0</v>
      </c>
      <c r="BI263" s="161">
        <f>IF(N263="nulová",J263,0)</f>
        <v>0</v>
      </c>
      <c r="BJ263" s="22" t="s">
        <v>22</v>
      </c>
      <c r="BK263" s="161">
        <f>ROUND(I263*H263,2)</f>
        <v>0</v>
      </c>
      <c r="BL263" s="22" t="s">
        <v>218</v>
      </c>
      <c r="BM263" s="22" t="s">
        <v>533</v>
      </c>
    </row>
    <row r="264" spans="2:65" s="1" customFormat="1" ht="25.5" customHeight="1">
      <c r="B264" s="150"/>
      <c r="C264" s="151" t="s">
        <v>534</v>
      </c>
      <c r="D264" s="151" t="s">
        <v>136</v>
      </c>
      <c r="E264" s="152" t="s">
        <v>535</v>
      </c>
      <c r="F264" s="153" t="s">
        <v>982</v>
      </c>
      <c r="G264" s="154" t="s">
        <v>157</v>
      </c>
      <c r="H264" s="155">
        <v>731.15</v>
      </c>
      <c r="I264" s="156"/>
      <c r="J264" s="156">
        <f>ROUND(I264*H264,2)</f>
        <v>0</v>
      </c>
      <c r="K264" s="153" t="s">
        <v>140</v>
      </c>
      <c r="L264" s="36"/>
      <c r="M264" s="157" t="s">
        <v>5</v>
      </c>
      <c r="N264" s="158" t="s">
        <v>44</v>
      </c>
      <c r="O264" s="159">
        <v>0.347</v>
      </c>
      <c r="P264" s="159">
        <f>O264*H264</f>
        <v>253.70904999999996</v>
      </c>
      <c r="Q264" s="159">
        <v>0.00358</v>
      </c>
      <c r="R264" s="159">
        <f>Q264*H264</f>
        <v>2.617517</v>
      </c>
      <c r="S264" s="159">
        <v>0</v>
      </c>
      <c r="T264" s="160">
        <f>S264*H264</f>
        <v>0</v>
      </c>
      <c r="AR264" s="22" t="s">
        <v>218</v>
      </c>
      <c r="AT264" s="22" t="s">
        <v>136</v>
      </c>
      <c r="AU264" s="22" t="s">
        <v>82</v>
      </c>
      <c r="AY264" s="22" t="s">
        <v>134</v>
      </c>
      <c r="BE264" s="161">
        <f>IF(N264="základní",J264,0)</f>
        <v>0</v>
      </c>
      <c r="BF264" s="161">
        <f>IF(N264="snížená",J264,0)</f>
        <v>0</v>
      </c>
      <c r="BG264" s="161">
        <f>IF(N264="zákl. přenesená",J264,0)</f>
        <v>0</v>
      </c>
      <c r="BH264" s="161">
        <f>IF(N264="sníž. přenesená",J264,0)</f>
        <v>0</v>
      </c>
      <c r="BI264" s="161">
        <f>IF(N264="nulová",J264,0)</f>
        <v>0</v>
      </c>
      <c r="BJ264" s="22" t="s">
        <v>22</v>
      </c>
      <c r="BK264" s="161">
        <f>ROUND(I264*H264,2)</f>
        <v>0</v>
      </c>
      <c r="BL264" s="22" t="s">
        <v>218</v>
      </c>
      <c r="BM264" s="22" t="s">
        <v>536</v>
      </c>
    </row>
    <row r="265" spans="2:51" s="11" customFormat="1" ht="27">
      <c r="B265" s="162"/>
      <c r="D265" s="163" t="s">
        <v>143</v>
      </c>
      <c r="E265" s="164" t="s">
        <v>5</v>
      </c>
      <c r="F265" s="165" t="s">
        <v>537</v>
      </c>
      <c r="H265" s="166">
        <v>446.75</v>
      </c>
      <c r="L265" s="162"/>
      <c r="M265" s="167"/>
      <c r="N265" s="168"/>
      <c r="O265" s="168"/>
      <c r="P265" s="168"/>
      <c r="Q265" s="168"/>
      <c r="R265" s="168"/>
      <c r="S265" s="168"/>
      <c r="T265" s="169"/>
      <c r="AT265" s="164" t="s">
        <v>143</v>
      </c>
      <c r="AU265" s="164" t="s">
        <v>82</v>
      </c>
      <c r="AV265" s="11" t="s">
        <v>82</v>
      </c>
      <c r="AW265" s="11" t="s">
        <v>37</v>
      </c>
      <c r="AX265" s="11" t="s">
        <v>73</v>
      </c>
      <c r="AY265" s="164" t="s">
        <v>134</v>
      </c>
    </row>
    <row r="266" spans="2:51" s="11" customFormat="1" ht="13.5">
      <c r="B266" s="162"/>
      <c r="D266" s="163" t="s">
        <v>143</v>
      </c>
      <c r="E266" s="164" t="s">
        <v>5</v>
      </c>
      <c r="F266" s="165" t="s">
        <v>538</v>
      </c>
      <c r="H266" s="166">
        <v>284.4</v>
      </c>
      <c r="L266" s="162"/>
      <c r="M266" s="167"/>
      <c r="N266" s="168"/>
      <c r="O266" s="168"/>
      <c r="P266" s="168"/>
      <c r="Q266" s="168"/>
      <c r="R266" s="168"/>
      <c r="S266" s="168"/>
      <c r="T266" s="169"/>
      <c r="AT266" s="164" t="s">
        <v>143</v>
      </c>
      <c r="AU266" s="164" t="s">
        <v>82</v>
      </c>
      <c r="AV266" s="11" t="s">
        <v>82</v>
      </c>
      <c r="AW266" s="11" t="s">
        <v>37</v>
      </c>
      <c r="AX266" s="11" t="s">
        <v>73</v>
      </c>
      <c r="AY266" s="164" t="s">
        <v>134</v>
      </c>
    </row>
    <row r="267" spans="2:51" s="12" customFormat="1" ht="13.5">
      <c r="B267" s="170"/>
      <c r="D267" s="163" t="s">
        <v>143</v>
      </c>
      <c r="E267" s="171" t="s">
        <v>5</v>
      </c>
      <c r="F267" s="172" t="s">
        <v>165</v>
      </c>
      <c r="H267" s="173">
        <v>731.15</v>
      </c>
      <c r="L267" s="170"/>
      <c r="M267" s="174"/>
      <c r="N267" s="175"/>
      <c r="O267" s="175"/>
      <c r="P267" s="175"/>
      <c r="Q267" s="175"/>
      <c r="R267" s="175"/>
      <c r="S267" s="175"/>
      <c r="T267" s="176"/>
      <c r="AT267" s="171" t="s">
        <v>143</v>
      </c>
      <c r="AU267" s="171" t="s">
        <v>82</v>
      </c>
      <c r="AV267" s="12" t="s">
        <v>141</v>
      </c>
      <c r="AW267" s="12" t="s">
        <v>37</v>
      </c>
      <c r="AX267" s="12" t="s">
        <v>22</v>
      </c>
      <c r="AY267" s="171" t="s">
        <v>134</v>
      </c>
    </row>
    <row r="268" spans="2:65" s="1" customFormat="1" ht="16.5" customHeight="1">
      <c r="B268" s="150"/>
      <c r="C268" s="151" t="s">
        <v>539</v>
      </c>
      <c r="D268" s="151" t="s">
        <v>136</v>
      </c>
      <c r="E268" s="152" t="s">
        <v>540</v>
      </c>
      <c r="F268" s="153" t="s">
        <v>541</v>
      </c>
      <c r="G268" s="154" t="s">
        <v>438</v>
      </c>
      <c r="H268" s="155">
        <v>6539.577</v>
      </c>
      <c r="I268" s="156"/>
      <c r="J268" s="156">
        <f>ROUND(I268*H268,2)</f>
        <v>0</v>
      </c>
      <c r="K268" s="153" t="s">
        <v>140</v>
      </c>
      <c r="L268" s="36"/>
      <c r="M268" s="157" t="s">
        <v>5</v>
      </c>
      <c r="N268" s="158" t="s">
        <v>44</v>
      </c>
      <c r="O268" s="159">
        <v>0</v>
      </c>
      <c r="P268" s="159">
        <f>O268*H268</f>
        <v>0</v>
      </c>
      <c r="Q268" s="159">
        <v>0</v>
      </c>
      <c r="R268" s="159">
        <f>Q268*H268</f>
        <v>0</v>
      </c>
      <c r="S268" s="159">
        <v>0</v>
      </c>
      <c r="T268" s="160">
        <f>S268*H268</f>
        <v>0</v>
      </c>
      <c r="AR268" s="22" t="s">
        <v>218</v>
      </c>
      <c r="AT268" s="22" t="s">
        <v>136</v>
      </c>
      <c r="AU268" s="22" t="s">
        <v>82</v>
      </c>
      <c r="AY268" s="22" t="s">
        <v>134</v>
      </c>
      <c r="BE268" s="161">
        <f>IF(N268="základní",J268,0)</f>
        <v>0</v>
      </c>
      <c r="BF268" s="161">
        <f>IF(N268="snížená",J268,0)</f>
        <v>0</v>
      </c>
      <c r="BG268" s="161">
        <f>IF(N268="zákl. přenesená",J268,0)</f>
        <v>0</v>
      </c>
      <c r="BH268" s="161">
        <f>IF(N268="sníž. přenesená",J268,0)</f>
        <v>0</v>
      </c>
      <c r="BI268" s="161">
        <f>IF(N268="nulová",J268,0)</f>
        <v>0</v>
      </c>
      <c r="BJ268" s="22" t="s">
        <v>22</v>
      </c>
      <c r="BK268" s="161">
        <f>ROUND(I268*H268,2)</f>
        <v>0</v>
      </c>
      <c r="BL268" s="22" t="s">
        <v>218</v>
      </c>
      <c r="BM268" s="22" t="s">
        <v>542</v>
      </c>
    </row>
    <row r="269" spans="2:63" s="10" customFormat="1" ht="29.85" customHeight="1">
      <c r="B269" s="138"/>
      <c r="D269" s="139" t="s">
        <v>72</v>
      </c>
      <c r="E269" s="148" t="s">
        <v>543</v>
      </c>
      <c r="F269" s="148" t="s">
        <v>544</v>
      </c>
      <c r="J269" s="149">
        <f>BK269</f>
        <v>0</v>
      </c>
      <c r="L269" s="138"/>
      <c r="M269" s="142"/>
      <c r="N269" s="143"/>
      <c r="O269" s="143"/>
      <c r="P269" s="144">
        <f>SUM(P270:P327)</f>
        <v>2423.27225</v>
      </c>
      <c r="Q269" s="143"/>
      <c r="R269" s="144">
        <f>SUM(R270:R327)</f>
        <v>0.3461725</v>
      </c>
      <c r="S269" s="143"/>
      <c r="T269" s="145">
        <f>SUM(T270:T327)</f>
        <v>1.9649999999999999</v>
      </c>
      <c r="AR269" s="139" t="s">
        <v>82</v>
      </c>
      <c r="AT269" s="146" t="s">
        <v>72</v>
      </c>
      <c r="AU269" s="146" t="s">
        <v>22</v>
      </c>
      <c r="AY269" s="139" t="s">
        <v>134</v>
      </c>
      <c r="BK269" s="147">
        <f>SUM(BK270:BK327)</f>
        <v>0</v>
      </c>
    </row>
    <row r="270" spans="2:65" s="1" customFormat="1" ht="25.5" customHeight="1">
      <c r="B270" s="150"/>
      <c r="C270" s="151" t="s">
        <v>545</v>
      </c>
      <c r="D270" s="151" t="s">
        <v>136</v>
      </c>
      <c r="E270" s="152" t="s">
        <v>546</v>
      </c>
      <c r="F270" s="153" t="s">
        <v>547</v>
      </c>
      <c r="G270" s="154" t="s">
        <v>153</v>
      </c>
      <c r="H270" s="155">
        <v>187.893</v>
      </c>
      <c r="I270" s="156"/>
      <c r="J270" s="156">
        <f>ROUND(I270*H270,2)</f>
        <v>0</v>
      </c>
      <c r="K270" s="153" t="s">
        <v>5</v>
      </c>
      <c r="L270" s="36"/>
      <c r="M270" s="157" t="s">
        <v>5</v>
      </c>
      <c r="N270" s="158" t="s">
        <v>44</v>
      </c>
      <c r="O270" s="159">
        <v>0</v>
      </c>
      <c r="P270" s="159">
        <f>O270*H270</f>
        <v>0</v>
      </c>
      <c r="Q270" s="159">
        <v>0</v>
      </c>
      <c r="R270" s="159">
        <f>Q270*H270</f>
        <v>0</v>
      </c>
      <c r="S270" s="159">
        <v>0</v>
      </c>
      <c r="T270" s="160">
        <f>S270*H270</f>
        <v>0</v>
      </c>
      <c r="AR270" s="22" t="s">
        <v>218</v>
      </c>
      <c r="AT270" s="22" t="s">
        <v>136</v>
      </c>
      <c r="AU270" s="22" t="s">
        <v>82</v>
      </c>
      <c r="AY270" s="22" t="s">
        <v>134</v>
      </c>
      <c r="BE270" s="161">
        <f>IF(N270="základní",J270,0)</f>
        <v>0</v>
      </c>
      <c r="BF270" s="161">
        <f>IF(N270="snížená",J270,0)</f>
        <v>0</v>
      </c>
      <c r="BG270" s="161">
        <f>IF(N270="zákl. přenesená",J270,0)</f>
        <v>0</v>
      </c>
      <c r="BH270" s="161">
        <f>IF(N270="sníž. přenesená",J270,0)</f>
        <v>0</v>
      </c>
      <c r="BI270" s="161">
        <f>IF(N270="nulová",J270,0)</f>
        <v>0</v>
      </c>
      <c r="BJ270" s="22" t="s">
        <v>22</v>
      </c>
      <c r="BK270" s="161">
        <f>ROUND(I270*H270,2)</f>
        <v>0</v>
      </c>
      <c r="BL270" s="22" t="s">
        <v>218</v>
      </c>
      <c r="BM270" s="22" t="s">
        <v>548</v>
      </c>
    </row>
    <row r="271" spans="2:51" s="11" customFormat="1" ht="27">
      <c r="B271" s="162"/>
      <c r="D271" s="163" t="s">
        <v>143</v>
      </c>
      <c r="E271" s="164" t="s">
        <v>5</v>
      </c>
      <c r="F271" s="165" t="s">
        <v>549</v>
      </c>
      <c r="H271" s="166">
        <v>63.498</v>
      </c>
      <c r="L271" s="162"/>
      <c r="M271" s="167"/>
      <c r="N271" s="168"/>
      <c r="O271" s="168"/>
      <c r="P271" s="168"/>
      <c r="Q271" s="168"/>
      <c r="R271" s="168"/>
      <c r="S271" s="168"/>
      <c r="T271" s="169"/>
      <c r="AT271" s="164" t="s">
        <v>143</v>
      </c>
      <c r="AU271" s="164" t="s">
        <v>82</v>
      </c>
      <c r="AV271" s="11" t="s">
        <v>82</v>
      </c>
      <c r="AW271" s="11" t="s">
        <v>37</v>
      </c>
      <c r="AX271" s="11" t="s">
        <v>73</v>
      </c>
      <c r="AY271" s="164" t="s">
        <v>134</v>
      </c>
    </row>
    <row r="272" spans="2:51" s="11" customFormat="1" ht="13.5">
      <c r="B272" s="162"/>
      <c r="D272" s="163" t="s">
        <v>143</v>
      </c>
      <c r="E272" s="164" t="s">
        <v>5</v>
      </c>
      <c r="F272" s="165" t="s">
        <v>550</v>
      </c>
      <c r="H272" s="166">
        <v>124.395</v>
      </c>
      <c r="L272" s="162"/>
      <c r="M272" s="167"/>
      <c r="N272" s="168"/>
      <c r="O272" s="168"/>
      <c r="P272" s="168"/>
      <c r="Q272" s="168"/>
      <c r="R272" s="168"/>
      <c r="S272" s="168"/>
      <c r="T272" s="169"/>
      <c r="AT272" s="164" t="s">
        <v>143</v>
      </c>
      <c r="AU272" s="164" t="s">
        <v>82</v>
      </c>
      <c r="AV272" s="11" t="s">
        <v>82</v>
      </c>
      <c r="AW272" s="11" t="s">
        <v>37</v>
      </c>
      <c r="AX272" s="11" t="s">
        <v>73</v>
      </c>
      <c r="AY272" s="164" t="s">
        <v>134</v>
      </c>
    </row>
    <row r="273" spans="2:51" s="12" customFormat="1" ht="13.5">
      <c r="B273" s="170"/>
      <c r="D273" s="163" t="s">
        <v>143</v>
      </c>
      <c r="E273" s="171" t="s">
        <v>5</v>
      </c>
      <c r="F273" s="172" t="s">
        <v>165</v>
      </c>
      <c r="H273" s="173">
        <v>187.893</v>
      </c>
      <c r="L273" s="170"/>
      <c r="M273" s="174"/>
      <c r="N273" s="175"/>
      <c r="O273" s="175"/>
      <c r="P273" s="175"/>
      <c r="Q273" s="175"/>
      <c r="R273" s="175"/>
      <c r="S273" s="175"/>
      <c r="T273" s="176"/>
      <c r="AT273" s="171" t="s">
        <v>143</v>
      </c>
      <c r="AU273" s="171" t="s">
        <v>82</v>
      </c>
      <c r="AV273" s="12" t="s">
        <v>141</v>
      </c>
      <c r="AW273" s="12" t="s">
        <v>37</v>
      </c>
      <c r="AX273" s="12" t="s">
        <v>22</v>
      </c>
      <c r="AY273" s="171" t="s">
        <v>134</v>
      </c>
    </row>
    <row r="274" spans="2:65" s="1" customFormat="1" ht="25.5" customHeight="1">
      <c r="B274" s="150"/>
      <c r="C274" s="151" t="s">
        <v>551</v>
      </c>
      <c r="D274" s="151" t="s">
        <v>136</v>
      </c>
      <c r="E274" s="152" t="s">
        <v>552</v>
      </c>
      <c r="F274" s="153" t="s">
        <v>983</v>
      </c>
      <c r="G274" s="154" t="s">
        <v>153</v>
      </c>
      <c r="H274" s="155">
        <v>1661.91</v>
      </c>
      <c r="I274" s="156"/>
      <c r="J274" s="156">
        <f>ROUND(I274*H274,2)</f>
        <v>0</v>
      </c>
      <c r="K274" s="153" t="s">
        <v>5</v>
      </c>
      <c r="L274" s="36"/>
      <c r="M274" s="157" t="s">
        <v>5</v>
      </c>
      <c r="N274" s="158" t="s">
        <v>44</v>
      </c>
      <c r="O274" s="159">
        <v>0</v>
      </c>
      <c r="P274" s="159">
        <f>O274*H274</f>
        <v>0</v>
      </c>
      <c r="Q274" s="159">
        <v>0</v>
      </c>
      <c r="R274" s="159">
        <f>Q274*H274</f>
        <v>0</v>
      </c>
      <c r="S274" s="159">
        <v>0</v>
      </c>
      <c r="T274" s="160">
        <f>S274*H274</f>
        <v>0</v>
      </c>
      <c r="AR274" s="22" t="s">
        <v>218</v>
      </c>
      <c r="AT274" s="22" t="s">
        <v>136</v>
      </c>
      <c r="AU274" s="22" t="s">
        <v>82</v>
      </c>
      <c r="AY274" s="22" t="s">
        <v>134</v>
      </c>
      <c r="BE274" s="161">
        <f>IF(N274="základní",J274,0)</f>
        <v>0</v>
      </c>
      <c r="BF274" s="161">
        <f>IF(N274="snížená",J274,0)</f>
        <v>0</v>
      </c>
      <c r="BG274" s="161">
        <f>IF(N274="zákl. přenesená",J274,0)</f>
        <v>0</v>
      </c>
      <c r="BH274" s="161">
        <f>IF(N274="sníž. přenesená",J274,0)</f>
        <v>0</v>
      </c>
      <c r="BI274" s="161">
        <f>IF(N274="nulová",J274,0)</f>
        <v>0</v>
      </c>
      <c r="BJ274" s="22" t="s">
        <v>22</v>
      </c>
      <c r="BK274" s="161">
        <f>ROUND(I274*H274,2)</f>
        <v>0</v>
      </c>
      <c r="BL274" s="22" t="s">
        <v>218</v>
      </c>
      <c r="BM274" s="22" t="s">
        <v>553</v>
      </c>
    </row>
    <row r="275" spans="2:51" s="11" customFormat="1" ht="27">
      <c r="B275" s="162"/>
      <c r="D275" s="163" t="s">
        <v>143</v>
      </c>
      <c r="E275" s="164" t="s">
        <v>5</v>
      </c>
      <c r="F275" s="165" t="s">
        <v>554</v>
      </c>
      <c r="H275" s="166">
        <v>1048.59</v>
      </c>
      <c r="L275" s="162"/>
      <c r="M275" s="167"/>
      <c r="N275" s="168"/>
      <c r="O275" s="168"/>
      <c r="P275" s="168"/>
      <c r="Q275" s="168"/>
      <c r="R275" s="168"/>
      <c r="S275" s="168"/>
      <c r="T275" s="169"/>
      <c r="AT275" s="164" t="s">
        <v>143</v>
      </c>
      <c r="AU275" s="164" t="s">
        <v>82</v>
      </c>
      <c r="AV275" s="11" t="s">
        <v>82</v>
      </c>
      <c r="AW275" s="11" t="s">
        <v>37</v>
      </c>
      <c r="AX275" s="11" t="s">
        <v>73</v>
      </c>
      <c r="AY275" s="164" t="s">
        <v>134</v>
      </c>
    </row>
    <row r="276" spans="2:51" s="11" customFormat="1" ht="27">
      <c r="B276" s="162"/>
      <c r="D276" s="163" t="s">
        <v>143</v>
      </c>
      <c r="E276" s="164" t="s">
        <v>5</v>
      </c>
      <c r="F276" s="165" t="s">
        <v>555</v>
      </c>
      <c r="H276" s="166">
        <v>230.73</v>
      </c>
      <c r="L276" s="162"/>
      <c r="M276" s="167"/>
      <c r="N276" s="168"/>
      <c r="O276" s="168"/>
      <c r="P276" s="168"/>
      <c r="Q276" s="168"/>
      <c r="R276" s="168"/>
      <c r="S276" s="168"/>
      <c r="T276" s="169"/>
      <c r="AT276" s="164" t="s">
        <v>143</v>
      </c>
      <c r="AU276" s="164" t="s">
        <v>82</v>
      </c>
      <c r="AV276" s="11" t="s">
        <v>82</v>
      </c>
      <c r="AW276" s="11" t="s">
        <v>37</v>
      </c>
      <c r="AX276" s="11" t="s">
        <v>73</v>
      </c>
      <c r="AY276" s="164" t="s">
        <v>134</v>
      </c>
    </row>
    <row r="277" spans="2:51" s="11" customFormat="1" ht="27">
      <c r="B277" s="162"/>
      <c r="D277" s="163" t="s">
        <v>143</v>
      </c>
      <c r="E277" s="164" t="s">
        <v>5</v>
      </c>
      <c r="F277" s="165" t="s">
        <v>556</v>
      </c>
      <c r="H277" s="166">
        <v>100.62</v>
      </c>
      <c r="L277" s="162"/>
      <c r="M277" s="167"/>
      <c r="N277" s="168"/>
      <c r="O277" s="168"/>
      <c r="P277" s="168"/>
      <c r="Q277" s="168"/>
      <c r="R277" s="168"/>
      <c r="S277" s="168"/>
      <c r="T277" s="169"/>
      <c r="AT277" s="164" t="s">
        <v>143</v>
      </c>
      <c r="AU277" s="164" t="s">
        <v>82</v>
      </c>
      <c r="AV277" s="11" t="s">
        <v>82</v>
      </c>
      <c r="AW277" s="11" t="s">
        <v>37</v>
      </c>
      <c r="AX277" s="11" t="s">
        <v>73</v>
      </c>
      <c r="AY277" s="164" t="s">
        <v>134</v>
      </c>
    </row>
    <row r="278" spans="2:51" s="11" customFormat="1" ht="13.5">
      <c r="B278" s="162"/>
      <c r="D278" s="163" t="s">
        <v>143</v>
      </c>
      <c r="E278" s="164" t="s">
        <v>5</v>
      </c>
      <c r="F278" s="165" t="s">
        <v>557</v>
      </c>
      <c r="H278" s="166">
        <v>1.62</v>
      </c>
      <c r="L278" s="162"/>
      <c r="M278" s="167"/>
      <c r="N278" s="168"/>
      <c r="O278" s="168"/>
      <c r="P278" s="168"/>
      <c r="Q278" s="168"/>
      <c r="R278" s="168"/>
      <c r="S278" s="168"/>
      <c r="T278" s="169"/>
      <c r="AT278" s="164" t="s">
        <v>143</v>
      </c>
      <c r="AU278" s="164" t="s">
        <v>82</v>
      </c>
      <c r="AV278" s="11" t="s">
        <v>82</v>
      </c>
      <c r="AW278" s="11" t="s">
        <v>37</v>
      </c>
      <c r="AX278" s="11" t="s">
        <v>73</v>
      </c>
      <c r="AY278" s="164" t="s">
        <v>134</v>
      </c>
    </row>
    <row r="279" spans="2:51" s="11" customFormat="1" ht="13.5">
      <c r="B279" s="162"/>
      <c r="D279" s="163" t="s">
        <v>143</v>
      </c>
      <c r="E279" s="164" t="s">
        <v>5</v>
      </c>
      <c r="F279" s="165" t="s">
        <v>558</v>
      </c>
      <c r="H279" s="166">
        <v>277.515</v>
      </c>
      <c r="L279" s="162"/>
      <c r="M279" s="167"/>
      <c r="N279" s="168"/>
      <c r="O279" s="168"/>
      <c r="P279" s="168"/>
      <c r="Q279" s="168"/>
      <c r="R279" s="168"/>
      <c r="S279" s="168"/>
      <c r="T279" s="169"/>
      <c r="AT279" s="164" t="s">
        <v>143</v>
      </c>
      <c r="AU279" s="164" t="s">
        <v>82</v>
      </c>
      <c r="AV279" s="11" t="s">
        <v>82</v>
      </c>
      <c r="AW279" s="11" t="s">
        <v>37</v>
      </c>
      <c r="AX279" s="11" t="s">
        <v>73</v>
      </c>
      <c r="AY279" s="164" t="s">
        <v>134</v>
      </c>
    </row>
    <row r="280" spans="2:51" s="11" customFormat="1" ht="13.5">
      <c r="B280" s="162"/>
      <c r="D280" s="163" t="s">
        <v>143</v>
      </c>
      <c r="E280" s="164" t="s">
        <v>5</v>
      </c>
      <c r="F280" s="165" t="s">
        <v>559</v>
      </c>
      <c r="H280" s="166">
        <v>2.835</v>
      </c>
      <c r="L280" s="162"/>
      <c r="M280" s="167"/>
      <c r="N280" s="168"/>
      <c r="O280" s="168"/>
      <c r="P280" s="168"/>
      <c r="Q280" s="168"/>
      <c r="R280" s="168"/>
      <c r="S280" s="168"/>
      <c r="T280" s="169"/>
      <c r="AT280" s="164" t="s">
        <v>143</v>
      </c>
      <c r="AU280" s="164" t="s">
        <v>82</v>
      </c>
      <c r="AV280" s="11" t="s">
        <v>82</v>
      </c>
      <c r="AW280" s="11" t="s">
        <v>37</v>
      </c>
      <c r="AX280" s="11" t="s">
        <v>73</v>
      </c>
      <c r="AY280" s="164" t="s">
        <v>134</v>
      </c>
    </row>
    <row r="281" spans="2:51" s="12" customFormat="1" ht="13.5">
      <c r="B281" s="170"/>
      <c r="D281" s="163" t="s">
        <v>143</v>
      </c>
      <c r="E281" s="171" t="s">
        <v>5</v>
      </c>
      <c r="F281" s="172" t="s">
        <v>165</v>
      </c>
      <c r="H281" s="173">
        <v>1661.91</v>
      </c>
      <c r="L281" s="170"/>
      <c r="M281" s="174"/>
      <c r="N281" s="175"/>
      <c r="O281" s="175"/>
      <c r="P281" s="175"/>
      <c r="Q281" s="175"/>
      <c r="R281" s="175"/>
      <c r="S281" s="175"/>
      <c r="T281" s="176"/>
      <c r="AT281" s="171" t="s">
        <v>143</v>
      </c>
      <c r="AU281" s="171" t="s">
        <v>82</v>
      </c>
      <c r="AV281" s="12" t="s">
        <v>141</v>
      </c>
      <c r="AW281" s="12" t="s">
        <v>37</v>
      </c>
      <c r="AX281" s="12" t="s">
        <v>22</v>
      </c>
      <c r="AY281" s="171" t="s">
        <v>134</v>
      </c>
    </row>
    <row r="282" spans="2:65" s="1" customFormat="1" ht="42.75" customHeight="1">
      <c r="B282" s="150"/>
      <c r="C282" s="151" t="s">
        <v>560</v>
      </c>
      <c r="D282" s="151" t="s">
        <v>136</v>
      </c>
      <c r="E282" s="152" t="s">
        <v>561</v>
      </c>
      <c r="F282" s="153" t="s">
        <v>990</v>
      </c>
      <c r="G282" s="154" t="s">
        <v>507</v>
      </c>
      <c r="H282" s="155">
        <v>2</v>
      </c>
      <c r="I282" s="156"/>
      <c r="J282" s="156">
        <f>ROUND(I282*H282,2)</f>
        <v>0</v>
      </c>
      <c r="K282" s="153" t="s">
        <v>5</v>
      </c>
      <c r="L282" s="36"/>
      <c r="M282" s="157" t="s">
        <v>5</v>
      </c>
      <c r="N282" s="158" t="s">
        <v>44</v>
      </c>
      <c r="O282" s="159">
        <v>0</v>
      </c>
      <c r="P282" s="159">
        <f>O282*H282</f>
        <v>0</v>
      </c>
      <c r="Q282" s="159">
        <v>0</v>
      </c>
      <c r="R282" s="159">
        <f>Q282*H282</f>
        <v>0</v>
      </c>
      <c r="S282" s="159">
        <v>0</v>
      </c>
      <c r="T282" s="160">
        <f>S282*H282</f>
        <v>0</v>
      </c>
      <c r="AR282" s="22" t="s">
        <v>218</v>
      </c>
      <c r="AT282" s="22" t="s">
        <v>136</v>
      </c>
      <c r="AU282" s="22" t="s">
        <v>82</v>
      </c>
      <c r="AY282" s="22" t="s">
        <v>134</v>
      </c>
      <c r="BE282" s="161">
        <f>IF(N282="základní",J282,0)</f>
        <v>0</v>
      </c>
      <c r="BF282" s="161">
        <f>IF(N282="snížená",J282,0)</f>
        <v>0</v>
      </c>
      <c r="BG282" s="161">
        <f>IF(N282="zákl. přenesená",J282,0)</f>
        <v>0</v>
      </c>
      <c r="BH282" s="161">
        <f>IF(N282="sníž. přenesená",J282,0)</f>
        <v>0</v>
      </c>
      <c r="BI282" s="161">
        <f>IF(N282="nulová",J282,0)</f>
        <v>0</v>
      </c>
      <c r="BJ282" s="22" t="s">
        <v>22</v>
      </c>
      <c r="BK282" s="161">
        <f>ROUND(I282*H282,2)</f>
        <v>0</v>
      </c>
      <c r="BL282" s="22" t="s">
        <v>218</v>
      </c>
      <c r="BM282" s="22" t="s">
        <v>562</v>
      </c>
    </row>
    <row r="283" spans="2:51" s="11" customFormat="1" ht="13.5">
      <c r="B283" s="162"/>
      <c r="D283" s="163" t="s">
        <v>143</v>
      </c>
      <c r="E283" s="164" t="s">
        <v>5</v>
      </c>
      <c r="F283" s="165" t="s">
        <v>563</v>
      </c>
      <c r="H283" s="166">
        <v>2</v>
      </c>
      <c r="L283" s="162"/>
      <c r="M283" s="167"/>
      <c r="N283" s="168"/>
      <c r="O283" s="168"/>
      <c r="P283" s="168"/>
      <c r="Q283" s="168"/>
      <c r="R283" s="168"/>
      <c r="S283" s="168"/>
      <c r="T283" s="169"/>
      <c r="AT283" s="164" t="s">
        <v>143</v>
      </c>
      <c r="AU283" s="164" t="s">
        <v>82</v>
      </c>
      <c r="AV283" s="11" t="s">
        <v>82</v>
      </c>
      <c r="AW283" s="11" t="s">
        <v>37</v>
      </c>
      <c r="AX283" s="11" t="s">
        <v>22</v>
      </c>
      <c r="AY283" s="164" t="s">
        <v>134</v>
      </c>
    </row>
    <row r="284" spans="2:65" s="1" customFormat="1" ht="16.5" customHeight="1">
      <c r="B284" s="150"/>
      <c r="C284" s="151" t="s">
        <v>564</v>
      </c>
      <c r="D284" s="151" t="s">
        <v>136</v>
      </c>
      <c r="E284" s="152" t="s">
        <v>565</v>
      </c>
      <c r="F284" s="153" t="s">
        <v>566</v>
      </c>
      <c r="G284" s="154" t="s">
        <v>507</v>
      </c>
      <c r="H284" s="155">
        <v>2</v>
      </c>
      <c r="I284" s="156"/>
      <c r="J284" s="156">
        <f>ROUND(I284*H284,2)</f>
        <v>0</v>
      </c>
      <c r="K284" s="153" t="s">
        <v>5</v>
      </c>
      <c r="L284" s="36"/>
      <c r="M284" s="157" t="s">
        <v>5</v>
      </c>
      <c r="N284" s="158" t="s">
        <v>44</v>
      </c>
      <c r="O284" s="159">
        <v>0</v>
      </c>
      <c r="P284" s="159">
        <f>O284*H284</f>
        <v>0</v>
      </c>
      <c r="Q284" s="159">
        <v>0</v>
      </c>
      <c r="R284" s="159">
        <f>Q284*H284</f>
        <v>0</v>
      </c>
      <c r="S284" s="159">
        <v>0</v>
      </c>
      <c r="T284" s="160">
        <f>S284*H284</f>
        <v>0</v>
      </c>
      <c r="AR284" s="22" t="s">
        <v>218</v>
      </c>
      <c r="AT284" s="22" t="s">
        <v>136</v>
      </c>
      <c r="AU284" s="22" t="s">
        <v>82</v>
      </c>
      <c r="AY284" s="22" t="s">
        <v>134</v>
      </c>
      <c r="BE284" s="161">
        <f>IF(N284="základní",J284,0)</f>
        <v>0</v>
      </c>
      <c r="BF284" s="161">
        <f>IF(N284="snížená",J284,0)</f>
        <v>0</v>
      </c>
      <c r="BG284" s="161">
        <f>IF(N284="zákl. přenesená",J284,0)</f>
        <v>0</v>
      </c>
      <c r="BH284" s="161">
        <f>IF(N284="sníž. přenesená",J284,0)</f>
        <v>0</v>
      </c>
      <c r="BI284" s="161">
        <f>IF(N284="nulová",J284,0)</f>
        <v>0</v>
      </c>
      <c r="BJ284" s="22" t="s">
        <v>22</v>
      </c>
      <c r="BK284" s="161">
        <f>ROUND(I284*H284,2)</f>
        <v>0</v>
      </c>
      <c r="BL284" s="22" t="s">
        <v>218</v>
      </c>
      <c r="BM284" s="22" t="s">
        <v>567</v>
      </c>
    </row>
    <row r="285" spans="2:65" s="1" customFormat="1" ht="40.5" customHeight="1">
      <c r="B285" s="150"/>
      <c r="C285" s="151" t="s">
        <v>568</v>
      </c>
      <c r="D285" s="151" t="s">
        <v>136</v>
      </c>
      <c r="E285" s="152" t="s">
        <v>569</v>
      </c>
      <c r="F285" s="153" t="s">
        <v>991</v>
      </c>
      <c r="G285" s="154" t="s">
        <v>507</v>
      </c>
      <c r="H285" s="155">
        <v>1</v>
      </c>
      <c r="I285" s="156"/>
      <c r="J285" s="156">
        <f>ROUND(I285*H285,2)</f>
        <v>0</v>
      </c>
      <c r="K285" s="153" t="s">
        <v>5</v>
      </c>
      <c r="L285" s="36"/>
      <c r="M285" s="157" t="s">
        <v>5</v>
      </c>
      <c r="N285" s="158" t="s">
        <v>44</v>
      </c>
      <c r="O285" s="159">
        <v>0</v>
      </c>
      <c r="P285" s="159">
        <f>O285*H285</f>
        <v>0</v>
      </c>
      <c r="Q285" s="159">
        <v>0</v>
      </c>
      <c r="R285" s="159">
        <f>Q285*H285</f>
        <v>0</v>
      </c>
      <c r="S285" s="159">
        <v>0</v>
      </c>
      <c r="T285" s="160">
        <f>S285*H285</f>
        <v>0</v>
      </c>
      <c r="AR285" s="22" t="s">
        <v>218</v>
      </c>
      <c r="AT285" s="22" t="s">
        <v>136</v>
      </c>
      <c r="AU285" s="22" t="s">
        <v>82</v>
      </c>
      <c r="AY285" s="22" t="s">
        <v>134</v>
      </c>
      <c r="BE285" s="161">
        <f>IF(N285="základní",J285,0)</f>
        <v>0</v>
      </c>
      <c r="BF285" s="161">
        <f>IF(N285="snížená",J285,0)</f>
        <v>0</v>
      </c>
      <c r="BG285" s="161">
        <f>IF(N285="zákl. přenesená",J285,0)</f>
        <v>0</v>
      </c>
      <c r="BH285" s="161">
        <f>IF(N285="sníž. přenesená",J285,0)</f>
        <v>0</v>
      </c>
      <c r="BI285" s="161">
        <f>IF(N285="nulová",J285,0)</f>
        <v>0</v>
      </c>
      <c r="BJ285" s="22" t="s">
        <v>22</v>
      </c>
      <c r="BK285" s="161">
        <f>ROUND(I285*H285,2)</f>
        <v>0</v>
      </c>
      <c r="BL285" s="22" t="s">
        <v>218</v>
      </c>
      <c r="BM285" s="22" t="s">
        <v>570</v>
      </c>
    </row>
    <row r="286" spans="2:51" s="11" customFormat="1" ht="13.5">
      <c r="B286" s="162"/>
      <c r="D286" s="163" t="s">
        <v>143</v>
      </c>
      <c r="E286" s="164" t="s">
        <v>5</v>
      </c>
      <c r="F286" s="165" t="s">
        <v>571</v>
      </c>
      <c r="H286" s="166">
        <v>1</v>
      </c>
      <c r="L286" s="162"/>
      <c r="M286" s="167"/>
      <c r="N286" s="168"/>
      <c r="O286" s="168"/>
      <c r="P286" s="168"/>
      <c r="Q286" s="168"/>
      <c r="R286" s="168"/>
      <c r="S286" s="168"/>
      <c r="T286" s="169"/>
      <c r="AT286" s="164" t="s">
        <v>143</v>
      </c>
      <c r="AU286" s="164" t="s">
        <v>82</v>
      </c>
      <c r="AV286" s="11" t="s">
        <v>82</v>
      </c>
      <c r="AW286" s="11" t="s">
        <v>37</v>
      </c>
      <c r="AX286" s="11" t="s">
        <v>22</v>
      </c>
      <c r="AY286" s="164" t="s">
        <v>134</v>
      </c>
    </row>
    <row r="287" spans="2:65" s="1" customFormat="1" ht="16.5" customHeight="1">
      <c r="B287" s="150"/>
      <c r="C287" s="151" t="s">
        <v>572</v>
      </c>
      <c r="D287" s="151" t="s">
        <v>136</v>
      </c>
      <c r="E287" s="152" t="s">
        <v>573</v>
      </c>
      <c r="F287" s="153" t="s">
        <v>566</v>
      </c>
      <c r="G287" s="154" t="s">
        <v>507</v>
      </c>
      <c r="H287" s="155">
        <v>1</v>
      </c>
      <c r="I287" s="156"/>
      <c r="J287" s="156">
        <f>ROUND(I287*H287,2)</f>
        <v>0</v>
      </c>
      <c r="K287" s="153" t="s">
        <v>5</v>
      </c>
      <c r="L287" s="36"/>
      <c r="M287" s="157" t="s">
        <v>5</v>
      </c>
      <c r="N287" s="158" t="s">
        <v>44</v>
      </c>
      <c r="O287" s="159">
        <v>0</v>
      </c>
      <c r="P287" s="159">
        <f>O287*H287</f>
        <v>0</v>
      </c>
      <c r="Q287" s="159">
        <v>0</v>
      </c>
      <c r="R287" s="159">
        <f>Q287*H287</f>
        <v>0</v>
      </c>
      <c r="S287" s="159">
        <v>0</v>
      </c>
      <c r="T287" s="160">
        <f>S287*H287</f>
        <v>0</v>
      </c>
      <c r="AR287" s="22" t="s">
        <v>218</v>
      </c>
      <c r="AT287" s="22" t="s">
        <v>136</v>
      </c>
      <c r="AU287" s="22" t="s">
        <v>82</v>
      </c>
      <c r="AY287" s="22" t="s">
        <v>134</v>
      </c>
      <c r="BE287" s="161">
        <f>IF(N287="základní",J287,0)</f>
        <v>0</v>
      </c>
      <c r="BF287" s="161">
        <f>IF(N287="snížená",J287,0)</f>
        <v>0</v>
      </c>
      <c r="BG287" s="161">
        <f>IF(N287="zákl. přenesená",J287,0)</f>
        <v>0</v>
      </c>
      <c r="BH287" s="161">
        <f>IF(N287="sníž. přenesená",J287,0)</f>
        <v>0</v>
      </c>
      <c r="BI287" s="161">
        <f>IF(N287="nulová",J287,0)</f>
        <v>0</v>
      </c>
      <c r="BJ287" s="22" t="s">
        <v>22</v>
      </c>
      <c r="BK287" s="161">
        <f>ROUND(I287*H287,2)</f>
        <v>0</v>
      </c>
      <c r="BL287" s="22" t="s">
        <v>218</v>
      </c>
      <c r="BM287" s="22" t="s">
        <v>574</v>
      </c>
    </row>
    <row r="288" spans="2:65" s="1" customFormat="1" ht="27" customHeight="1">
      <c r="B288" s="150"/>
      <c r="C288" s="151" t="s">
        <v>575</v>
      </c>
      <c r="D288" s="151" t="s">
        <v>136</v>
      </c>
      <c r="E288" s="152" t="s">
        <v>576</v>
      </c>
      <c r="F288" s="153" t="s">
        <v>984</v>
      </c>
      <c r="G288" s="154" t="s">
        <v>507</v>
      </c>
      <c r="H288" s="155">
        <v>2</v>
      </c>
      <c r="I288" s="156"/>
      <c r="J288" s="156">
        <f>ROUND(I288*H288,2)</f>
        <v>0</v>
      </c>
      <c r="K288" s="153" t="s">
        <v>5</v>
      </c>
      <c r="L288" s="36"/>
      <c r="M288" s="157" t="s">
        <v>5</v>
      </c>
      <c r="N288" s="158" t="s">
        <v>44</v>
      </c>
      <c r="O288" s="159">
        <v>0</v>
      </c>
      <c r="P288" s="159">
        <f>O288*H288</f>
        <v>0</v>
      </c>
      <c r="Q288" s="159">
        <v>0</v>
      </c>
      <c r="R288" s="159">
        <f>Q288*H288</f>
        <v>0</v>
      </c>
      <c r="S288" s="159">
        <v>0</v>
      </c>
      <c r="T288" s="160">
        <f>S288*H288</f>
        <v>0</v>
      </c>
      <c r="AR288" s="22" t="s">
        <v>218</v>
      </c>
      <c r="AT288" s="22" t="s">
        <v>136</v>
      </c>
      <c r="AU288" s="22" t="s">
        <v>82</v>
      </c>
      <c r="AY288" s="22" t="s">
        <v>134</v>
      </c>
      <c r="BE288" s="161">
        <f>IF(N288="základní",J288,0)</f>
        <v>0</v>
      </c>
      <c r="BF288" s="161">
        <f>IF(N288="snížená",J288,0)</f>
        <v>0</v>
      </c>
      <c r="BG288" s="161">
        <f>IF(N288="zákl. přenesená",J288,0)</f>
        <v>0</v>
      </c>
      <c r="BH288" s="161">
        <f>IF(N288="sníž. přenesená",J288,0)</f>
        <v>0</v>
      </c>
      <c r="BI288" s="161">
        <f>IF(N288="nulová",J288,0)</f>
        <v>0</v>
      </c>
      <c r="BJ288" s="22" t="s">
        <v>22</v>
      </c>
      <c r="BK288" s="161">
        <f>ROUND(I288*H288,2)</f>
        <v>0</v>
      </c>
      <c r="BL288" s="22" t="s">
        <v>218</v>
      </c>
      <c r="BM288" s="22" t="s">
        <v>577</v>
      </c>
    </row>
    <row r="289" spans="2:51" s="11" customFormat="1" ht="13.5">
      <c r="B289" s="162"/>
      <c r="D289" s="163" t="s">
        <v>143</v>
      </c>
      <c r="E289" s="164" t="s">
        <v>5</v>
      </c>
      <c r="F289" s="165" t="s">
        <v>578</v>
      </c>
      <c r="H289" s="166">
        <v>2</v>
      </c>
      <c r="L289" s="162"/>
      <c r="M289" s="167"/>
      <c r="N289" s="168"/>
      <c r="O289" s="168"/>
      <c r="P289" s="168"/>
      <c r="Q289" s="168"/>
      <c r="R289" s="168"/>
      <c r="S289" s="168"/>
      <c r="T289" s="169"/>
      <c r="AT289" s="164" t="s">
        <v>143</v>
      </c>
      <c r="AU289" s="164" t="s">
        <v>82</v>
      </c>
      <c r="AV289" s="11" t="s">
        <v>82</v>
      </c>
      <c r="AW289" s="11" t="s">
        <v>37</v>
      </c>
      <c r="AX289" s="11" t="s">
        <v>22</v>
      </c>
      <c r="AY289" s="164" t="s">
        <v>134</v>
      </c>
    </row>
    <row r="290" spans="2:65" s="1" customFormat="1" ht="16.5" customHeight="1">
      <c r="B290" s="150"/>
      <c r="C290" s="151" t="s">
        <v>579</v>
      </c>
      <c r="D290" s="151" t="s">
        <v>136</v>
      </c>
      <c r="E290" s="152" t="s">
        <v>580</v>
      </c>
      <c r="F290" s="153" t="s">
        <v>566</v>
      </c>
      <c r="G290" s="154" t="s">
        <v>507</v>
      </c>
      <c r="H290" s="155">
        <v>2</v>
      </c>
      <c r="I290" s="156"/>
      <c r="J290" s="156">
        <f>ROUND(I290*H290,2)</f>
        <v>0</v>
      </c>
      <c r="K290" s="153" t="s">
        <v>5</v>
      </c>
      <c r="L290" s="36"/>
      <c r="M290" s="157" t="s">
        <v>5</v>
      </c>
      <c r="N290" s="158" t="s">
        <v>44</v>
      </c>
      <c r="O290" s="159">
        <v>0</v>
      </c>
      <c r="P290" s="159">
        <f>O290*H290</f>
        <v>0</v>
      </c>
      <c r="Q290" s="159">
        <v>0</v>
      </c>
      <c r="R290" s="159">
        <f>Q290*H290</f>
        <v>0</v>
      </c>
      <c r="S290" s="159">
        <v>0</v>
      </c>
      <c r="T290" s="160">
        <f>S290*H290</f>
        <v>0</v>
      </c>
      <c r="AR290" s="22" t="s">
        <v>218</v>
      </c>
      <c r="AT290" s="22" t="s">
        <v>136</v>
      </c>
      <c r="AU290" s="22" t="s">
        <v>82</v>
      </c>
      <c r="AY290" s="22" t="s">
        <v>134</v>
      </c>
      <c r="BE290" s="161">
        <f>IF(N290="základní",J290,0)</f>
        <v>0</v>
      </c>
      <c r="BF290" s="161">
        <f>IF(N290="snížená",J290,0)</f>
        <v>0</v>
      </c>
      <c r="BG290" s="161">
        <f>IF(N290="zákl. přenesená",J290,0)</f>
        <v>0</v>
      </c>
      <c r="BH290" s="161">
        <f>IF(N290="sníž. přenesená",J290,0)</f>
        <v>0</v>
      </c>
      <c r="BI290" s="161">
        <f>IF(N290="nulová",J290,0)</f>
        <v>0</v>
      </c>
      <c r="BJ290" s="22" t="s">
        <v>22</v>
      </c>
      <c r="BK290" s="161">
        <f>ROUND(I290*H290,2)</f>
        <v>0</v>
      </c>
      <c r="BL290" s="22" t="s">
        <v>218</v>
      </c>
      <c r="BM290" s="22" t="s">
        <v>581</v>
      </c>
    </row>
    <row r="291" spans="2:65" s="1" customFormat="1" ht="25.5" customHeight="1">
      <c r="B291" s="150"/>
      <c r="C291" s="151" t="s">
        <v>582</v>
      </c>
      <c r="D291" s="151" t="s">
        <v>136</v>
      </c>
      <c r="E291" s="152" t="s">
        <v>583</v>
      </c>
      <c r="F291" s="153" t="s">
        <v>985</v>
      </c>
      <c r="G291" s="154" t="s">
        <v>153</v>
      </c>
      <c r="H291" s="155">
        <v>5.682</v>
      </c>
      <c r="I291" s="156"/>
      <c r="J291" s="156">
        <f>ROUND(I291*H291,2)</f>
        <v>0</v>
      </c>
      <c r="K291" s="153" t="s">
        <v>5</v>
      </c>
      <c r="L291" s="36"/>
      <c r="M291" s="157" t="s">
        <v>5</v>
      </c>
      <c r="N291" s="158" t="s">
        <v>44</v>
      </c>
      <c r="O291" s="159">
        <v>0</v>
      </c>
      <c r="P291" s="159">
        <f>O291*H291</f>
        <v>0</v>
      </c>
      <c r="Q291" s="159">
        <v>0</v>
      </c>
      <c r="R291" s="159">
        <f>Q291*H291</f>
        <v>0</v>
      </c>
      <c r="S291" s="159">
        <v>0</v>
      </c>
      <c r="T291" s="160">
        <f>S291*H291</f>
        <v>0</v>
      </c>
      <c r="AR291" s="22" t="s">
        <v>218</v>
      </c>
      <c r="AT291" s="22" t="s">
        <v>136</v>
      </c>
      <c r="AU291" s="22" t="s">
        <v>82</v>
      </c>
      <c r="AY291" s="22" t="s">
        <v>134</v>
      </c>
      <c r="BE291" s="161">
        <f>IF(N291="základní",J291,0)</f>
        <v>0</v>
      </c>
      <c r="BF291" s="161">
        <f>IF(N291="snížená",J291,0)</f>
        <v>0</v>
      </c>
      <c r="BG291" s="161">
        <f>IF(N291="zákl. přenesená",J291,0)</f>
        <v>0</v>
      </c>
      <c r="BH291" s="161">
        <f>IF(N291="sníž. přenesená",J291,0)</f>
        <v>0</v>
      </c>
      <c r="BI291" s="161">
        <f>IF(N291="nulová",J291,0)</f>
        <v>0</v>
      </c>
      <c r="BJ291" s="22" t="s">
        <v>22</v>
      </c>
      <c r="BK291" s="161">
        <f>ROUND(I291*H291,2)</f>
        <v>0</v>
      </c>
      <c r="BL291" s="22" t="s">
        <v>218</v>
      </c>
      <c r="BM291" s="22" t="s">
        <v>584</v>
      </c>
    </row>
    <row r="292" spans="2:51" s="11" customFormat="1" ht="13.5">
      <c r="B292" s="162"/>
      <c r="D292" s="163" t="s">
        <v>143</v>
      </c>
      <c r="E292" s="164" t="s">
        <v>5</v>
      </c>
      <c r="F292" s="165" t="s">
        <v>585</v>
      </c>
      <c r="H292" s="166">
        <v>5.682</v>
      </c>
      <c r="L292" s="162"/>
      <c r="M292" s="167"/>
      <c r="N292" s="168"/>
      <c r="O292" s="168"/>
      <c r="P292" s="168"/>
      <c r="Q292" s="168"/>
      <c r="R292" s="168"/>
      <c r="S292" s="168"/>
      <c r="T292" s="169"/>
      <c r="AT292" s="164" t="s">
        <v>143</v>
      </c>
      <c r="AU292" s="164" t="s">
        <v>82</v>
      </c>
      <c r="AV292" s="11" t="s">
        <v>82</v>
      </c>
      <c r="AW292" s="11" t="s">
        <v>37</v>
      </c>
      <c r="AX292" s="11" t="s">
        <v>22</v>
      </c>
      <c r="AY292" s="164" t="s">
        <v>134</v>
      </c>
    </row>
    <row r="293" spans="2:65" s="1" customFormat="1" ht="16.5" customHeight="1">
      <c r="B293" s="150"/>
      <c r="C293" s="151" t="s">
        <v>586</v>
      </c>
      <c r="D293" s="151" t="s">
        <v>136</v>
      </c>
      <c r="E293" s="152" t="s">
        <v>587</v>
      </c>
      <c r="F293" s="153" t="s">
        <v>566</v>
      </c>
      <c r="G293" s="154" t="s">
        <v>153</v>
      </c>
      <c r="H293" s="155">
        <v>8.64</v>
      </c>
      <c r="I293" s="156"/>
      <c r="J293" s="156">
        <f>ROUND(I293*H293,2)</f>
        <v>0</v>
      </c>
      <c r="K293" s="153" t="s">
        <v>5</v>
      </c>
      <c r="L293" s="36"/>
      <c r="M293" s="157" t="s">
        <v>5</v>
      </c>
      <c r="N293" s="158" t="s">
        <v>44</v>
      </c>
      <c r="O293" s="159">
        <v>0</v>
      </c>
      <c r="P293" s="159">
        <f>O293*H293</f>
        <v>0</v>
      </c>
      <c r="Q293" s="159">
        <v>0</v>
      </c>
      <c r="R293" s="159">
        <f>Q293*H293</f>
        <v>0</v>
      </c>
      <c r="S293" s="159">
        <v>0</v>
      </c>
      <c r="T293" s="160">
        <f>S293*H293</f>
        <v>0</v>
      </c>
      <c r="AR293" s="22" t="s">
        <v>218</v>
      </c>
      <c r="AT293" s="22" t="s">
        <v>136</v>
      </c>
      <c r="AU293" s="22" t="s">
        <v>82</v>
      </c>
      <c r="AY293" s="22" t="s">
        <v>134</v>
      </c>
      <c r="BE293" s="161">
        <f>IF(N293="základní",J293,0)</f>
        <v>0</v>
      </c>
      <c r="BF293" s="161">
        <f>IF(N293="snížená",J293,0)</f>
        <v>0</v>
      </c>
      <c r="BG293" s="161">
        <f>IF(N293="zákl. přenesená",J293,0)</f>
        <v>0</v>
      </c>
      <c r="BH293" s="161">
        <f>IF(N293="sníž. přenesená",J293,0)</f>
        <v>0</v>
      </c>
      <c r="BI293" s="161">
        <f>IF(N293="nulová",J293,0)</f>
        <v>0</v>
      </c>
      <c r="BJ293" s="22" t="s">
        <v>22</v>
      </c>
      <c r="BK293" s="161">
        <f>ROUND(I293*H293,2)</f>
        <v>0</v>
      </c>
      <c r="BL293" s="22" t="s">
        <v>218</v>
      </c>
      <c r="BM293" s="22" t="s">
        <v>588</v>
      </c>
    </row>
    <row r="294" spans="2:65" s="1" customFormat="1" ht="16.5" customHeight="1">
      <c r="B294" s="150"/>
      <c r="C294" s="151" t="s">
        <v>589</v>
      </c>
      <c r="D294" s="151" t="s">
        <v>136</v>
      </c>
      <c r="E294" s="152" t="s">
        <v>590</v>
      </c>
      <c r="F294" s="153" t="s">
        <v>986</v>
      </c>
      <c r="G294" s="154" t="s">
        <v>153</v>
      </c>
      <c r="H294" s="155">
        <v>5.858</v>
      </c>
      <c r="I294" s="156"/>
      <c r="J294" s="156">
        <f>ROUND(I294*H294,2)</f>
        <v>0</v>
      </c>
      <c r="K294" s="153" t="s">
        <v>5</v>
      </c>
      <c r="L294" s="36"/>
      <c r="M294" s="157" t="s">
        <v>5</v>
      </c>
      <c r="N294" s="158" t="s">
        <v>44</v>
      </c>
      <c r="O294" s="159">
        <v>0</v>
      </c>
      <c r="P294" s="159">
        <f>O294*H294</f>
        <v>0</v>
      </c>
      <c r="Q294" s="159">
        <v>0</v>
      </c>
      <c r="R294" s="159">
        <f>Q294*H294</f>
        <v>0</v>
      </c>
      <c r="S294" s="159">
        <v>0</v>
      </c>
      <c r="T294" s="160">
        <f>S294*H294</f>
        <v>0</v>
      </c>
      <c r="AR294" s="22" t="s">
        <v>218</v>
      </c>
      <c r="AT294" s="22" t="s">
        <v>136</v>
      </c>
      <c r="AU294" s="22" t="s">
        <v>82</v>
      </c>
      <c r="AY294" s="22" t="s">
        <v>134</v>
      </c>
      <c r="BE294" s="161">
        <f>IF(N294="základní",J294,0)</f>
        <v>0</v>
      </c>
      <c r="BF294" s="161">
        <f>IF(N294="snížená",J294,0)</f>
        <v>0</v>
      </c>
      <c r="BG294" s="161">
        <f>IF(N294="zákl. přenesená",J294,0)</f>
        <v>0</v>
      </c>
      <c r="BH294" s="161">
        <f>IF(N294="sníž. přenesená",J294,0)</f>
        <v>0</v>
      </c>
      <c r="BI294" s="161">
        <f>IF(N294="nulová",J294,0)</f>
        <v>0</v>
      </c>
      <c r="BJ294" s="22" t="s">
        <v>22</v>
      </c>
      <c r="BK294" s="161">
        <f>ROUND(I294*H294,2)</f>
        <v>0</v>
      </c>
      <c r="BL294" s="22" t="s">
        <v>218</v>
      </c>
      <c r="BM294" s="22" t="s">
        <v>591</v>
      </c>
    </row>
    <row r="295" spans="2:51" s="11" customFormat="1" ht="13.5">
      <c r="B295" s="162"/>
      <c r="D295" s="163" t="s">
        <v>143</v>
      </c>
      <c r="E295" s="164" t="s">
        <v>5</v>
      </c>
      <c r="F295" s="165" t="s">
        <v>592</v>
      </c>
      <c r="H295" s="166">
        <v>5.858</v>
      </c>
      <c r="L295" s="162"/>
      <c r="M295" s="167"/>
      <c r="N295" s="168"/>
      <c r="O295" s="168"/>
      <c r="P295" s="168"/>
      <c r="Q295" s="168"/>
      <c r="R295" s="168"/>
      <c r="S295" s="168"/>
      <c r="T295" s="169"/>
      <c r="AT295" s="164" t="s">
        <v>143</v>
      </c>
      <c r="AU295" s="164" t="s">
        <v>82</v>
      </c>
      <c r="AV295" s="11" t="s">
        <v>82</v>
      </c>
      <c r="AW295" s="11" t="s">
        <v>37</v>
      </c>
      <c r="AX295" s="11" t="s">
        <v>22</v>
      </c>
      <c r="AY295" s="164" t="s">
        <v>134</v>
      </c>
    </row>
    <row r="296" spans="2:65" s="1" customFormat="1" ht="16.5" customHeight="1">
      <c r="B296" s="150"/>
      <c r="C296" s="151" t="s">
        <v>593</v>
      </c>
      <c r="D296" s="151" t="s">
        <v>136</v>
      </c>
      <c r="E296" s="152" t="s">
        <v>594</v>
      </c>
      <c r="F296" s="153" t="s">
        <v>595</v>
      </c>
      <c r="G296" s="154" t="s">
        <v>153</v>
      </c>
      <c r="H296" s="155">
        <v>5.858</v>
      </c>
      <c r="I296" s="156"/>
      <c r="J296" s="156">
        <f>ROUND(I296*H296,2)</f>
        <v>0</v>
      </c>
      <c r="K296" s="153" t="s">
        <v>5</v>
      </c>
      <c r="L296" s="36"/>
      <c r="M296" s="157" t="s">
        <v>5</v>
      </c>
      <c r="N296" s="158" t="s">
        <v>44</v>
      </c>
      <c r="O296" s="159">
        <v>0</v>
      </c>
      <c r="P296" s="159">
        <f>O296*H296</f>
        <v>0</v>
      </c>
      <c r="Q296" s="159">
        <v>0</v>
      </c>
      <c r="R296" s="159">
        <f>Q296*H296</f>
        <v>0</v>
      </c>
      <c r="S296" s="159">
        <v>0</v>
      </c>
      <c r="T296" s="160">
        <f>S296*H296</f>
        <v>0</v>
      </c>
      <c r="AR296" s="22" t="s">
        <v>218</v>
      </c>
      <c r="AT296" s="22" t="s">
        <v>136</v>
      </c>
      <c r="AU296" s="22" t="s">
        <v>82</v>
      </c>
      <c r="AY296" s="22" t="s">
        <v>134</v>
      </c>
      <c r="BE296" s="161">
        <f>IF(N296="základní",J296,0)</f>
        <v>0</v>
      </c>
      <c r="BF296" s="161">
        <f>IF(N296="snížená",J296,0)</f>
        <v>0</v>
      </c>
      <c r="BG296" s="161">
        <f>IF(N296="zákl. přenesená",J296,0)</f>
        <v>0</v>
      </c>
      <c r="BH296" s="161">
        <f>IF(N296="sníž. přenesená",J296,0)</f>
        <v>0</v>
      </c>
      <c r="BI296" s="161">
        <f>IF(N296="nulová",J296,0)</f>
        <v>0</v>
      </c>
      <c r="BJ296" s="22" t="s">
        <v>22</v>
      </c>
      <c r="BK296" s="161">
        <f>ROUND(I296*H296,2)</f>
        <v>0</v>
      </c>
      <c r="BL296" s="22" t="s">
        <v>218</v>
      </c>
      <c r="BM296" s="22" t="s">
        <v>596</v>
      </c>
    </row>
    <row r="297" spans="2:65" s="1" customFormat="1" ht="25.5" customHeight="1">
      <c r="B297" s="150"/>
      <c r="C297" s="151" t="s">
        <v>597</v>
      </c>
      <c r="D297" s="151" t="s">
        <v>136</v>
      </c>
      <c r="E297" s="152" t="s">
        <v>598</v>
      </c>
      <c r="F297" s="153" t="s">
        <v>987</v>
      </c>
      <c r="G297" s="154" t="s">
        <v>153</v>
      </c>
      <c r="H297" s="155">
        <v>6.408</v>
      </c>
      <c r="I297" s="156"/>
      <c r="J297" s="156">
        <f>ROUND(I297*H297,2)</f>
        <v>0</v>
      </c>
      <c r="K297" s="153" t="s">
        <v>5</v>
      </c>
      <c r="L297" s="36"/>
      <c r="M297" s="157" t="s">
        <v>5</v>
      </c>
      <c r="N297" s="158" t="s">
        <v>44</v>
      </c>
      <c r="O297" s="159">
        <v>0</v>
      </c>
      <c r="P297" s="159">
        <f>O297*H297</f>
        <v>0</v>
      </c>
      <c r="Q297" s="159">
        <v>0</v>
      </c>
      <c r="R297" s="159">
        <f>Q297*H297</f>
        <v>0</v>
      </c>
      <c r="S297" s="159">
        <v>0</v>
      </c>
      <c r="T297" s="160">
        <f>S297*H297</f>
        <v>0</v>
      </c>
      <c r="AR297" s="22" t="s">
        <v>218</v>
      </c>
      <c r="AT297" s="22" t="s">
        <v>136</v>
      </c>
      <c r="AU297" s="22" t="s">
        <v>82</v>
      </c>
      <c r="AY297" s="22" t="s">
        <v>134</v>
      </c>
      <c r="BE297" s="161">
        <f>IF(N297="základní",J297,0)</f>
        <v>0</v>
      </c>
      <c r="BF297" s="161">
        <f>IF(N297="snížená",J297,0)</f>
        <v>0</v>
      </c>
      <c r="BG297" s="161">
        <f>IF(N297="zákl. přenesená",J297,0)</f>
        <v>0</v>
      </c>
      <c r="BH297" s="161">
        <f>IF(N297="sníž. přenesená",J297,0)</f>
        <v>0</v>
      </c>
      <c r="BI297" s="161">
        <f>IF(N297="nulová",J297,0)</f>
        <v>0</v>
      </c>
      <c r="BJ297" s="22" t="s">
        <v>22</v>
      </c>
      <c r="BK297" s="161">
        <f>ROUND(I297*H297,2)</f>
        <v>0</v>
      </c>
      <c r="BL297" s="22" t="s">
        <v>218</v>
      </c>
      <c r="BM297" s="22" t="s">
        <v>599</v>
      </c>
    </row>
    <row r="298" spans="2:51" s="11" customFormat="1" ht="13.5">
      <c r="B298" s="162"/>
      <c r="D298" s="163" t="s">
        <v>143</v>
      </c>
      <c r="E298" s="164" t="s">
        <v>5</v>
      </c>
      <c r="F298" s="165" t="s">
        <v>600</v>
      </c>
      <c r="H298" s="166">
        <v>6.408</v>
      </c>
      <c r="L298" s="162"/>
      <c r="M298" s="167"/>
      <c r="N298" s="168"/>
      <c r="O298" s="168"/>
      <c r="P298" s="168"/>
      <c r="Q298" s="168"/>
      <c r="R298" s="168"/>
      <c r="S298" s="168"/>
      <c r="T298" s="169"/>
      <c r="AT298" s="164" t="s">
        <v>143</v>
      </c>
      <c r="AU298" s="164" t="s">
        <v>82</v>
      </c>
      <c r="AV298" s="11" t="s">
        <v>82</v>
      </c>
      <c r="AW298" s="11" t="s">
        <v>37</v>
      </c>
      <c r="AX298" s="11" t="s">
        <v>22</v>
      </c>
      <c r="AY298" s="164" t="s">
        <v>134</v>
      </c>
    </row>
    <row r="299" spans="2:65" s="1" customFormat="1" ht="16.5" customHeight="1">
      <c r="B299" s="150"/>
      <c r="C299" s="151" t="s">
        <v>28</v>
      </c>
      <c r="D299" s="151" t="s">
        <v>136</v>
      </c>
      <c r="E299" s="152" t="s">
        <v>601</v>
      </c>
      <c r="F299" s="153" t="s">
        <v>566</v>
      </c>
      <c r="G299" s="154" t="s">
        <v>153</v>
      </c>
      <c r="H299" s="155">
        <v>6.408</v>
      </c>
      <c r="I299" s="156"/>
      <c r="J299" s="156">
        <f>ROUND(I299*H299,2)</f>
        <v>0</v>
      </c>
      <c r="K299" s="153" t="s">
        <v>5</v>
      </c>
      <c r="L299" s="36"/>
      <c r="M299" s="157" t="s">
        <v>5</v>
      </c>
      <c r="N299" s="158" t="s">
        <v>44</v>
      </c>
      <c r="O299" s="159">
        <v>0</v>
      </c>
      <c r="P299" s="159">
        <f>O299*H299</f>
        <v>0</v>
      </c>
      <c r="Q299" s="159">
        <v>0</v>
      </c>
      <c r="R299" s="159">
        <f>Q299*H299</f>
        <v>0</v>
      </c>
      <c r="S299" s="159">
        <v>0</v>
      </c>
      <c r="T299" s="160">
        <f>S299*H299</f>
        <v>0</v>
      </c>
      <c r="AR299" s="22" t="s">
        <v>218</v>
      </c>
      <c r="AT299" s="22" t="s">
        <v>136</v>
      </c>
      <c r="AU299" s="22" t="s">
        <v>82</v>
      </c>
      <c r="AY299" s="22" t="s">
        <v>134</v>
      </c>
      <c r="BE299" s="161">
        <f>IF(N299="základní",J299,0)</f>
        <v>0</v>
      </c>
      <c r="BF299" s="161">
        <f>IF(N299="snížená",J299,0)</f>
        <v>0</v>
      </c>
      <c r="BG299" s="161">
        <f>IF(N299="zákl. přenesená",J299,0)</f>
        <v>0</v>
      </c>
      <c r="BH299" s="161">
        <f>IF(N299="sníž. přenesená",J299,0)</f>
        <v>0</v>
      </c>
      <c r="BI299" s="161">
        <f>IF(N299="nulová",J299,0)</f>
        <v>0</v>
      </c>
      <c r="BJ299" s="22" t="s">
        <v>22</v>
      </c>
      <c r="BK299" s="161">
        <f>ROUND(I299*H299,2)</f>
        <v>0</v>
      </c>
      <c r="BL299" s="22" t="s">
        <v>218</v>
      </c>
      <c r="BM299" s="22" t="s">
        <v>602</v>
      </c>
    </row>
    <row r="300" spans="2:65" s="1" customFormat="1" ht="25.5" customHeight="1">
      <c r="B300" s="150"/>
      <c r="C300" s="151" t="s">
        <v>603</v>
      </c>
      <c r="D300" s="151" t="s">
        <v>136</v>
      </c>
      <c r="E300" s="152" t="s">
        <v>604</v>
      </c>
      <c r="F300" s="153" t="s">
        <v>605</v>
      </c>
      <c r="G300" s="154" t="s">
        <v>428</v>
      </c>
      <c r="H300" s="155">
        <v>220</v>
      </c>
      <c r="I300" s="156"/>
      <c r="J300" s="156">
        <f>ROUND(I300*H300,2)</f>
        <v>0</v>
      </c>
      <c r="K300" s="153" t="s">
        <v>140</v>
      </c>
      <c r="L300" s="36"/>
      <c r="M300" s="157" t="s">
        <v>5</v>
      </c>
      <c r="N300" s="158" t="s">
        <v>44</v>
      </c>
      <c r="O300" s="159">
        <v>0.083</v>
      </c>
      <c r="P300" s="159">
        <f>O300*H300</f>
        <v>18.26</v>
      </c>
      <c r="Q300" s="159">
        <v>0</v>
      </c>
      <c r="R300" s="159">
        <f>Q300*H300</f>
        <v>0</v>
      </c>
      <c r="S300" s="159">
        <v>0.003</v>
      </c>
      <c r="T300" s="160">
        <f>S300*H300</f>
        <v>0.66</v>
      </c>
      <c r="AR300" s="22" t="s">
        <v>218</v>
      </c>
      <c r="AT300" s="22" t="s">
        <v>136</v>
      </c>
      <c r="AU300" s="22" t="s">
        <v>82</v>
      </c>
      <c r="AY300" s="22" t="s">
        <v>134</v>
      </c>
      <c r="BE300" s="161">
        <f>IF(N300="základní",J300,0)</f>
        <v>0</v>
      </c>
      <c r="BF300" s="161">
        <f>IF(N300="snížená",J300,0)</f>
        <v>0</v>
      </c>
      <c r="BG300" s="161">
        <f>IF(N300="zákl. přenesená",J300,0)</f>
        <v>0</v>
      </c>
      <c r="BH300" s="161">
        <f>IF(N300="sníž. přenesená",J300,0)</f>
        <v>0</v>
      </c>
      <c r="BI300" s="161">
        <f>IF(N300="nulová",J300,0)</f>
        <v>0</v>
      </c>
      <c r="BJ300" s="22" t="s">
        <v>22</v>
      </c>
      <c r="BK300" s="161">
        <f>ROUND(I300*H300,2)</f>
        <v>0</v>
      </c>
      <c r="BL300" s="22" t="s">
        <v>218</v>
      </c>
      <c r="BM300" s="22" t="s">
        <v>606</v>
      </c>
    </row>
    <row r="301" spans="2:51" s="11" customFormat="1" ht="13.5">
      <c r="B301" s="162"/>
      <c r="D301" s="163" t="s">
        <v>143</v>
      </c>
      <c r="E301" s="164" t="s">
        <v>5</v>
      </c>
      <c r="F301" s="165" t="s">
        <v>607</v>
      </c>
      <c r="H301" s="166">
        <v>220</v>
      </c>
      <c r="L301" s="162"/>
      <c r="M301" s="167"/>
      <c r="N301" s="168"/>
      <c r="O301" s="168"/>
      <c r="P301" s="168"/>
      <c r="Q301" s="168"/>
      <c r="R301" s="168"/>
      <c r="S301" s="168"/>
      <c r="T301" s="169"/>
      <c r="AT301" s="164" t="s">
        <v>143</v>
      </c>
      <c r="AU301" s="164" t="s">
        <v>82</v>
      </c>
      <c r="AV301" s="11" t="s">
        <v>82</v>
      </c>
      <c r="AW301" s="11" t="s">
        <v>37</v>
      </c>
      <c r="AX301" s="11" t="s">
        <v>22</v>
      </c>
      <c r="AY301" s="164" t="s">
        <v>134</v>
      </c>
    </row>
    <row r="302" spans="2:65" s="1" customFormat="1" ht="25.5" customHeight="1">
      <c r="B302" s="150"/>
      <c r="C302" s="151" t="s">
        <v>608</v>
      </c>
      <c r="D302" s="151" t="s">
        <v>136</v>
      </c>
      <c r="E302" s="152" t="s">
        <v>609</v>
      </c>
      <c r="F302" s="153" t="s">
        <v>610</v>
      </c>
      <c r="G302" s="154" t="s">
        <v>428</v>
      </c>
      <c r="H302" s="155">
        <v>261</v>
      </c>
      <c r="I302" s="156"/>
      <c r="J302" s="156">
        <f>ROUND(I302*H302,2)</f>
        <v>0</v>
      </c>
      <c r="K302" s="153" t="s">
        <v>140</v>
      </c>
      <c r="L302" s="36"/>
      <c r="M302" s="157" t="s">
        <v>5</v>
      </c>
      <c r="N302" s="158" t="s">
        <v>44</v>
      </c>
      <c r="O302" s="159">
        <v>0.12</v>
      </c>
      <c r="P302" s="159">
        <f>O302*H302</f>
        <v>31.32</v>
      </c>
      <c r="Q302" s="159">
        <v>0</v>
      </c>
      <c r="R302" s="159">
        <f>Q302*H302</f>
        <v>0</v>
      </c>
      <c r="S302" s="159">
        <v>0.005</v>
      </c>
      <c r="T302" s="160">
        <f>S302*H302</f>
        <v>1.305</v>
      </c>
      <c r="AR302" s="22" t="s">
        <v>218</v>
      </c>
      <c r="AT302" s="22" t="s">
        <v>136</v>
      </c>
      <c r="AU302" s="22" t="s">
        <v>82</v>
      </c>
      <c r="AY302" s="22" t="s">
        <v>134</v>
      </c>
      <c r="BE302" s="161">
        <f>IF(N302="základní",J302,0)</f>
        <v>0</v>
      </c>
      <c r="BF302" s="161">
        <f>IF(N302="snížená",J302,0)</f>
        <v>0</v>
      </c>
      <c r="BG302" s="161">
        <f>IF(N302="zákl. přenesená",J302,0)</f>
        <v>0</v>
      </c>
      <c r="BH302" s="161">
        <f>IF(N302="sníž. přenesená",J302,0)</f>
        <v>0</v>
      </c>
      <c r="BI302" s="161">
        <f>IF(N302="nulová",J302,0)</f>
        <v>0</v>
      </c>
      <c r="BJ302" s="22" t="s">
        <v>22</v>
      </c>
      <c r="BK302" s="161">
        <f>ROUND(I302*H302,2)</f>
        <v>0</v>
      </c>
      <c r="BL302" s="22" t="s">
        <v>218</v>
      </c>
      <c r="BM302" s="22" t="s">
        <v>611</v>
      </c>
    </row>
    <row r="303" spans="2:51" s="11" customFormat="1" ht="13.5">
      <c r="B303" s="162"/>
      <c r="D303" s="163" t="s">
        <v>143</v>
      </c>
      <c r="E303" s="164" t="s">
        <v>5</v>
      </c>
      <c r="F303" s="165" t="s">
        <v>612</v>
      </c>
      <c r="H303" s="166">
        <v>261</v>
      </c>
      <c r="L303" s="162"/>
      <c r="M303" s="167"/>
      <c r="N303" s="168"/>
      <c r="O303" s="168"/>
      <c r="P303" s="168"/>
      <c r="Q303" s="168"/>
      <c r="R303" s="168"/>
      <c r="S303" s="168"/>
      <c r="T303" s="169"/>
      <c r="AT303" s="164" t="s">
        <v>143</v>
      </c>
      <c r="AU303" s="164" t="s">
        <v>82</v>
      </c>
      <c r="AV303" s="11" t="s">
        <v>82</v>
      </c>
      <c r="AW303" s="11" t="s">
        <v>37</v>
      </c>
      <c r="AX303" s="11" t="s">
        <v>22</v>
      </c>
      <c r="AY303" s="164" t="s">
        <v>134</v>
      </c>
    </row>
    <row r="304" spans="2:65" s="1" customFormat="1" ht="25.5" customHeight="1">
      <c r="B304" s="150"/>
      <c r="C304" s="151" t="s">
        <v>613</v>
      </c>
      <c r="D304" s="151" t="s">
        <v>136</v>
      </c>
      <c r="E304" s="152" t="s">
        <v>614</v>
      </c>
      <c r="F304" s="153" t="s">
        <v>615</v>
      </c>
      <c r="G304" s="154" t="s">
        <v>153</v>
      </c>
      <c r="H304" s="155">
        <v>46.65</v>
      </c>
      <c r="I304" s="156"/>
      <c r="J304" s="156">
        <f>ROUND(I304*H304,2)</f>
        <v>0</v>
      </c>
      <c r="K304" s="153" t="s">
        <v>140</v>
      </c>
      <c r="L304" s="36"/>
      <c r="M304" s="157" t="s">
        <v>5</v>
      </c>
      <c r="N304" s="158" t="s">
        <v>44</v>
      </c>
      <c r="O304" s="159">
        <v>1.559</v>
      </c>
      <c r="P304" s="159">
        <f>O304*H304</f>
        <v>72.72735</v>
      </c>
      <c r="Q304" s="159">
        <v>0.00025</v>
      </c>
      <c r="R304" s="159">
        <f>Q304*H304</f>
        <v>0.0116625</v>
      </c>
      <c r="S304" s="159">
        <v>0</v>
      </c>
      <c r="T304" s="160">
        <f>S304*H304</f>
        <v>0</v>
      </c>
      <c r="AR304" s="22" t="s">
        <v>218</v>
      </c>
      <c r="AT304" s="22" t="s">
        <v>136</v>
      </c>
      <c r="AU304" s="22" t="s">
        <v>82</v>
      </c>
      <c r="AY304" s="22" t="s">
        <v>134</v>
      </c>
      <c r="BE304" s="161">
        <f>IF(N304="základní",J304,0)</f>
        <v>0</v>
      </c>
      <c r="BF304" s="161">
        <f>IF(N304="snížená",J304,0)</f>
        <v>0</v>
      </c>
      <c r="BG304" s="161">
        <f>IF(N304="zákl. přenesená",J304,0)</f>
        <v>0</v>
      </c>
      <c r="BH304" s="161">
        <f>IF(N304="sníž. přenesená",J304,0)</f>
        <v>0</v>
      </c>
      <c r="BI304" s="161">
        <f>IF(N304="nulová",J304,0)</f>
        <v>0</v>
      </c>
      <c r="BJ304" s="22" t="s">
        <v>22</v>
      </c>
      <c r="BK304" s="161">
        <f>ROUND(I304*H304,2)</f>
        <v>0</v>
      </c>
      <c r="BL304" s="22" t="s">
        <v>218</v>
      </c>
      <c r="BM304" s="22" t="s">
        <v>616</v>
      </c>
    </row>
    <row r="305" spans="2:51" s="11" customFormat="1" ht="13.5">
      <c r="B305" s="162"/>
      <c r="D305" s="163" t="s">
        <v>143</v>
      </c>
      <c r="E305" s="164" t="s">
        <v>5</v>
      </c>
      <c r="F305" s="165" t="s">
        <v>617</v>
      </c>
      <c r="H305" s="166">
        <v>46.65</v>
      </c>
      <c r="L305" s="162"/>
      <c r="M305" s="167"/>
      <c r="N305" s="168"/>
      <c r="O305" s="168"/>
      <c r="P305" s="168"/>
      <c r="Q305" s="168"/>
      <c r="R305" s="168"/>
      <c r="S305" s="168"/>
      <c r="T305" s="169"/>
      <c r="AT305" s="164" t="s">
        <v>143</v>
      </c>
      <c r="AU305" s="164" t="s">
        <v>82</v>
      </c>
      <c r="AV305" s="11" t="s">
        <v>82</v>
      </c>
      <c r="AW305" s="11" t="s">
        <v>37</v>
      </c>
      <c r="AX305" s="11" t="s">
        <v>22</v>
      </c>
      <c r="AY305" s="164" t="s">
        <v>134</v>
      </c>
    </row>
    <row r="306" spans="2:65" s="1" customFormat="1" ht="25.5" customHeight="1">
      <c r="B306" s="150"/>
      <c r="C306" s="151" t="s">
        <v>618</v>
      </c>
      <c r="D306" s="151" t="s">
        <v>136</v>
      </c>
      <c r="E306" s="152" t="s">
        <v>619</v>
      </c>
      <c r="F306" s="153" t="s">
        <v>620</v>
      </c>
      <c r="G306" s="154" t="s">
        <v>153</v>
      </c>
      <c r="H306" s="155">
        <v>1077.915</v>
      </c>
      <c r="I306" s="156"/>
      <c r="J306" s="156">
        <f>ROUND(I306*H306,2)</f>
        <v>0</v>
      </c>
      <c r="K306" s="153" t="s">
        <v>140</v>
      </c>
      <c r="L306" s="36"/>
      <c r="M306" s="157" t="s">
        <v>5</v>
      </c>
      <c r="N306" s="158" t="s">
        <v>44</v>
      </c>
      <c r="O306" s="159">
        <v>1.585</v>
      </c>
      <c r="P306" s="159">
        <f>O306*H306</f>
        <v>1708.495275</v>
      </c>
      <c r="Q306" s="159">
        <v>0.00025</v>
      </c>
      <c r="R306" s="159">
        <f>Q306*H306</f>
        <v>0.26947875</v>
      </c>
      <c r="S306" s="159">
        <v>0</v>
      </c>
      <c r="T306" s="160">
        <f>S306*H306</f>
        <v>0</v>
      </c>
      <c r="AR306" s="22" t="s">
        <v>218</v>
      </c>
      <c r="AT306" s="22" t="s">
        <v>136</v>
      </c>
      <c r="AU306" s="22" t="s">
        <v>82</v>
      </c>
      <c r="AY306" s="22" t="s">
        <v>134</v>
      </c>
      <c r="BE306" s="161">
        <f>IF(N306="základní",J306,0)</f>
        <v>0</v>
      </c>
      <c r="BF306" s="161">
        <f>IF(N306="snížená",J306,0)</f>
        <v>0</v>
      </c>
      <c r="BG306" s="161">
        <f>IF(N306="zákl. přenesená",J306,0)</f>
        <v>0</v>
      </c>
      <c r="BH306" s="161">
        <f>IF(N306="sníž. přenesená",J306,0)</f>
        <v>0</v>
      </c>
      <c r="BI306" s="161">
        <f>IF(N306="nulová",J306,0)</f>
        <v>0</v>
      </c>
      <c r="BJ306" s="22" t="s">
        <v>22</v>
      </c>
      <c r="BK306" s="161">
        <f>ROUND(I306*H306,2)</f>
        <v>0</v>
      </c>
      <c r="BL306" s="22" t="s">
        <v>218</v>
      </c>
      <c r="BM306" s="22" t="s">
        <v>621</v>
      </c>
    </row>
    <row r="307" spans="2:51" s="11" customFormat="1" ht="27">
      <c r="B307" s="162"/>
      <c r="D307" s="163" t="s">
        <v>143</v>
      </c>
      <c r="E307" s="164" t="s">
        <v>5</v>
      </c>
      <c r="F307" s="165" t="s">
        <v>622</v>
      </c>
      <c r="H307" s="166">
        <v>868.605</v>
      </c>
      <c r="L307" s="162"/>
      <c r="M307" s="167"/>
      <c r="N307" s="168"/>
      <c r="O307" s="168"/>
      <c r="P307" s="168"/>
      <c r="Q307" s="168"/>
      <c r="R307" s="168"/>
      <c r="S307" s="168"/>
      <c r="T307" s="169"/>
      <c r="AT307" s="164" t="s">
        <v>143</v>
      </c>
      <c r="AU307" s="164" t="s">
        <v>82</v>
      </c>
      <c r="AV307" s="11" t="s">
        <v>82</v>
      </c>
      <c r="AW307" s="11" t="s">
        <v>37</v>
      </c>
      <c r="AX307" s="11" t="s">
        <v>73</v>
      </c>
      <c r="AY307" s="164" t="s">
        <v>134</v>
      </c>
    </row>
    <row r="308" spans="2:51" s="11" customFormat="1" ht="27">
      <c r="B308" s="162"/>
      <c r="D308" s="163" t="s">
        <v>143</v>
      </c>
      <c r="E308" s="164" t="s">
        <v>5</v>
      </c>
      <c r="F308" s="165" t="s">
        <v>623</v>
      </c>
      <c r="H308" s="166">
        <v>192.3</v>
      </c>
      <c r="L308" s="162"/>
      <c r="M308" s="167"/>
      <c r="N308" s="168"/>
      <c r="O308" s="168"/>
      <c r="P308" s="168"/>
      <c r="Q308" s="168"/>
      <c r="R308" s="168"/>
      <c r="S308" s="168"/>
      <c r="T308" s="169"/>
      <c r="AT308" s="164" t="s">
        <v>143</v>
      </c>
      <c r="AU308" s="164" t="s">
        <v>82</v>
      </c>
      <c r="AV308" s="11" t="s">
        <v>82</v>
      </c>
      <c r="AW308" s="11" t="s">
        <v>37</v>
      </c>
      <c r="AX308" s="11" t="s">
        <v>73</v>
      </c>
      <c r="AY308" s="164" t="s">
        <v>134</v>
      </c>
    </row>
    <row r="309" spans="2:51" s="11" customFormat="1" ht="13.5">
      <c r="B309" s="162"/>
      <c r="D309" s="163" t="s">
        <v>143</v>
      </c>
      <c r="E309" s="164" t="s">
        <v>5</v>
      </c>
      <c r="F309" s="165" t="s">
        <v>624</v>
      </c>
      <c r="H309" s="166">
        <v>17.01</v>
      </c>
      <c r="L309" s="162"/>
      <c r="M309" s="167"/>
      <c r="N309" s="168"/>
      <c r="O309" s="168"/>
      <c r="P309" s="168"/>
      <c r="Q309" s="168"/>
      <c r="R309" s="168"/>
      <c r="S309" s="168"/>
      <c r="T309" s="169"/>
      <c r="AT309" s="164" t="s">
        <v>143</v>
      </c>
      <c r="AU309" s="164" t="s">
        <v>82</v>
      </c>
      <c r="AV309" s="11" t="s">
        <v>82</v>
      </c>
      <c r="AW309" s="11" t="s">
        <v>37</v>
      </c>
      <c r="AX309" s="11" t="s">
        <v>73</v>
      </c>
      <c r="AY309" s="164" t="s">
        <v>134</v>
      </c>
    </row>
    <row r="310" spans="2:51" s="12" customFormat="1" ht="13.5">
      <c r="B310" s="170"/>
      <c r="D310" s="163" t="s">
        <v>143</v>
      </c>
      <c r="E310" s="171" t="s">
        <v>5</v>
      </c>
      <c r="F310" s="172" t="s">
        <v>165</v>
      </c>
      <c r="H310" s="173">
        <v>1077.915</v>
      </c>
      <c r="L310" s="170"/>
      <c r="M310" s="174"/>
      <c r="N310" s="175"/>
      <c r="O310" s="175"/>
      <c r="P310" s="175"/>
      <c r="Q310" s="175"/>
      <c r="R310" s="175"/>
      <c r="S310" s="175"/>
      <c r="T310" s="176"/>
      <c r="AT310" s="171" t="s">
        <v>143</v>
      </c>
      <c r="AU310" s="171" t="s">
        <v>82</v>
      </c>
      <c r="AV310" s="12" t="s">
        <v>141</v>
      </c>
      <c r="AW310" s="12" t="s">
        <v>37</v>
      </c>
      <c r="AX310" s="12" t="s">
        <v>22</v>
      </c>
      <c r="AY310" s="171" t="s">
        <v>134</v>
      </c>
    </row>
    <row r="311" spans="2:65" s="1" customFormat="1" ht="25.5" customHeight="1">
      <c r="B311" s="150"/>
      <c r="C311" s="151" t="s">
        <v>625</v>
      </c>
      <c r="D311" s="151" t="s">
        <v>136</v>
      </c>
      <c r="E311" s="152" t="s">
        <v>626</v>
      </c>
      <c r="F311" s="153" t="s">
        <v>627</v>
      </c>
      <c r="G311" s="154" t="s">
        <v>153</v>
      </c>
      <c r="H311" s="155">
        <v>235.125</v>
      </c>
      <c r="I311" s="156"/>
      <c r="J311" s="156">
        <f>ROUND(I311*H311,2)</f>
        <v>0</v>
      </c>
      <c r="K311" s="153" t="s">
        <v>140</v>
      </c>
      <c r="L311" s="36"/>
      <c r="M311" s="157" t="s">
        <v>5</v>
      </c>
      <c r="N311" s="158" t="s">
        <v>44</v>
      </c>
      <c r="O311" s="159">
        <v>1.613</v>
      </c>
      <c r="P311" s="159">
        <f>O311*H311</f>
        <v>379.256625</v>
      </c>
      <c r="Q311" s="159">
        <v>0.00025</v>
      </c>
      <c r="R311" s="159">
        <f>Q311*H311</f>
        <v>0.05878125</v>
      </c>
      <c r="S311" s="159">
        <v>0</v>
      </c>
      <c r="T311" s="160">
        <f>S311*H311</f>
        <v>0</v>
      </c>
      <c r="AR311" s="22" t="s">
        <v>218</v>
      </c>
      <c r="AT311" s="22" t="s">
        <v>136</v>
      </c>
      <c r="AU311" s="22" t="s">
        <v>82</v>
      </c>
      <c r="AY311" s="22" t="s">
        <v>134</v>
      </c>
      <c r="BE311" s="161">
        <f>IF(N311="základní",J311,0)</f>
        <v>0</v>
      </c>
      <c r="BF311" s="161">
        <f>IF(N311="snížená",J311,0)</f>
        <v>0</v>
      </c>
      <c r="BG311" s="161">
        <f>IF(N311="zákl. přenesená",J311,0)</f>
        <v>0</v>
      </c>
      <c r="BH311" s="161">
        <f>IF(N311="sníž. přenesená",J311,0)</f>
        <v>0</v>
      </c>
      <c r="BI311" s="161">
        <f>IF(N311="nulová",J311,0)</f>
        <v>0</v>
      </c>
      <c r="BJ311" s="22" t="s">
        <v>22</v>
      </c>
      <c r="BK311" s="161">
        <f>ROUND(I311*H311,2)</f>
        <v>0</v>
      </c>
      <c r="BL311" s="22" t="s">
        <v>218</v>
      </c>
      <c r="BM311" s="22" t="s">
        <v>628</v>
      </c>
    </row>
    <row r="312" spans="2:51" s="11" customFormat="1" ht="13.5">
      <c r="B312" s="162"/>
      <c r="D312" s="163" t="s">
        <v>143</v>
      </c>
      <c r="E312" s="164" t="s">
        <v>5</v>
      </c>
      <c r="F312" s="165" t="s">
        <v>629</v>
      </c>
      <c r="H312" s="166">
        <v>235.125</v>
      </c>
      <c r="L312" s="162"/>
      <c r="M312" s="167"/>
      <c r="N312" s="168"/>
      <c r="O312" s="168"/>
      <c r="P312" s="168"/>
      <c r="Q312" s="168"/>
      <c r="R312" s="168"/>
      <c r="S312" s="168"/>
      <c r="T312" s="169"/>
      <c r="AT312" s="164" t="s">
        <v>143</v>
      </c>
      <c r="AU312" s="164" t="s">
        <v>82</v>
      </c>
      <c r="AV312" s="11" t="s">
        <v>82</v>
      </c>
      <c r="AW312" s="11" t="s">
        <v>37</v>
      </c>
      <c r="AX312" s="11" t="s">
        <v>22</v>
      </c>
      <c r="AY312" s="164" t="s">
        <v>134</v>
      </c>
    </row>
    <row r="313" spans="2:65" s="1" customFormat="1" ht="16.5" customHeight="1">
      <c r="B313" s="150"/>
      <c r="C313" s="151" t="s">
        <v>630</v>
      </c>
      <c r="D313" s="151" t="s">
        <v>136</v>
      </c>
      <c r="E313" s="152" t="s">
        <v>631</v>
      </c>
      <c r="F313" s="153" t="s">
        <v>632</v>
      </c>
      <c r="G313" s="154" t="s">
        <v>428</v>
      </c>
      <c r="H313" s="155">
        <v>25</v>
      </c>
      <c r="I313" s="156"/>
      <c r="J313" s="156">
        <f>ROUND(I313*H313,2)</f>
        <v>0</v>
      </c>
      <c r="K313" s="153" t="s">
        <v>140</v>
      </c>
      <c r="L313" s="36"/>
      <c r="M313" s="157" t="s">
        <v>5</v>
      </c>
      <c r="N313" s="158" t="s">
        <v>44</v>
      </c>
      <c r="O313" s="159">
        <v>1.559</v>
      </c>
      <c r="P313" s="159">
        <f>O313*H313</f>
        <v>38.975</v>
      </c>
      <c r="Q313" s="159">
        <v>0.00025</v>
      </c>
      <c r="R313" s="159">
        <f>Q313*H313</f>
        <v>0.00625</v>
      </c>
      <c r="S313" s="159">
        <v>0</v>
      </c>
      <c r="T313" s="160">
        <f>S313*H313</f>
        <v>0</v>
      </c>
      <c r="AR313" s="22" t="s">
        <v>218</v>
      </c>
      <c r="AT313" s="22" t="s">
        <v>136</v>
      </c>
      <c r="AU313" s="22" t="s">
        <v>82</v>
      </c>
      <c r="AY313" s="22" t="s">
        <v>134</v>
      </c>
      <c r="BE313" s="161">
        <f>IF(N313="základní",J313,0)</f>
        <v>0</v>
      </c>
      <c r="BF313" s="161">
        <f>IF(N313="snížená",J313,0)</f>
        <v>0</v>
      </c>
      <c r="BG313" s="161">
        <f>IF(N313="zákl. přenesená",J313,0)</f>
        <v>0</v>
      </c>
      <c r="BH313" s="161">
        <f>IF(N313="sníž. přenesená",J313,0)</f>
        <v>0</v>
      </c>
      <c r="BI313" s="161">
        <f>IF(N313="nulová",J313,0)</f>
        <v>0</v>
      </c>
      <c r="BJ313" s="22" t="s">
        <v>22</v>
      </c>
      <c r="BK313" s="161">
        <f>ROUND(I313*H313,2)</f>
        <v>0</v>
      </c>
      <c r="BL313" s="22" t="s">
        <v>218</v>
      </c>
      <c r="BM313" s="22" t="s">
        <v>633</v>
      </c>
    </row>
    <row r="314" spans="2:51" s="11" customFormat="1" ht="13.5">
      <c r="B314" s="162"/>
      <c r="D314" s="163" t="s">
        <v>143</v>
      </c>
      <c r="E314" s="164" t="s">
        <v>5</v>
      </c>
      <c r="F314" s="165" t="s">
        <v>634</v>
      </c>
      <c r="H314" s="166">
        <v>25</v>
      </c>
      <c r="L314" s="162"/>
      <c r="M314" s="167"/>
      <c r="N314" s="168"/>
      <c r="O314" s="168"/>
      <c r="P314" s="168"/>
      <c r="Q314" s="168"/>
      <c r="R314" s="168"/>
      <c r="S314" s="168"/>
      <c r="T314" s="169"/>
      <c r="AT314" s="164" t="s">
        <v>143</v>
      </c>
      <c r="AU314" s="164" t="s">
        <v>82</v>
      </c>
      <c r="AV314" s="11" t="s">
        <v>82</v>
      </c>
      <c r="AW314" s="11" t="s">
        <v>37</v>
      </c>
      <c r="AX314" s="11" t="s">
        <v>22</v>
      </c>
      <c r="AY314" s="164" t="s">
        <v>134</v>
      </c>
    </row>
    <row r="315" spans="2:65" s="1" customFormat="1" ht="25.5" customHeight="1">
      <c r="B315" s="150"/>
      <c r="C315" s="151" t="s">
        <v>635</v>
      </c>
      <c r="D315" s="151" t="s">
        <v>136</v>
      </c>
      <c r="E315" s="152" t="s">
        <v>636</v>
      </c>
      <c r="F315" s="153" t="s">
        <v>637</v>
      </c>
      <c r="G315" s="154" t="s">
        <v>428</v>
      </c>
      <c r="H315" s="155">
        <v>36</v>
      </c>
      <c r="I315" s="156"/>
      <c r="J315" s="156">
        <f>ROUND(I315*H315,2)</f>
        <v>0</v>
      </c>
      <c r="K315" s="153" t="s">
        <v>140</v>
      </c>
      <c r="L315" s="36"/>
      <c r="M315" s="157" t="s">
        <v>5</v>
      </c>
      <c r="N315" s="158" t="s">
        <v>44</v>
      </c>
      <c r="O315" s="159">
        <v>0.345</v>
      </c>
      <c r="P315" s="159">
        <f>O315*H315</f>
        <v>12.419999999999998</v>
      </c>
      <c r="Q315" s="159">
        <v>0</v>
      </c>
      <c r="R315" s="159">
        <f>Q315*H315</f>
        <v>0</v>
      </c>
      <c r="S315" s="159">
        <v>0</v>
      </c>
      <c r="T315" s="160">
        <f>S315*H315</f>
        <v>0</v>
      </c>
      <c r="AR315" s="22" t="s">
        <v>218</v>
      </c>
      <c r="AT315" s="22" t="s">
        <v>136</v>
      </c>
      <c r="AU315" s="22" t="s">
        <v>82</v>
      </c>
      <c r="AY315" s="22" t="s">
        <v>134</v>
      </c>
      <c r="BE315" s="161">
        <f>IF(N315="základní",J315,0)</f>
        <v>0</v>
      </c>
      <c r="BF315" s="161">
        <f>IF(N315="snížená",J315,0)</f>
        <v>0</v>
      </c>
      <c r="BG315" s="161">
        <f>IF(N315="zákl. přenesená",J315,0)</f>
        <v>0</v>
      </c>
      <c r="BH315" s="161">
        <f>IF(N315="sníž. přenesená",J315,0)</f>
        <v>0</v>
      </c>
      <c r="BI315" s="161">
        <f>IF(N315="nulová",J315,0)</f>
        <v>0</v>
      </c>
      <c r="BJ315" s="22" t="s">
        <v>22</v>
      </c>
      <c r="BK315" s="161">
        <f>ROUND(I315*H315,2)</f>
        <v>0</v>
      </c>
      <c r="BL315" s="22" t="s">
        <v>218</v>
      </c>
      <c r="BM315" s="22" t="s">
        <v>638</v>
      </c>
    </row>
    <row r="316" spans="2:51" s="11" customFormat="1" ht="13.5">
      <c r="B316" s="162"/>
      <c r="D316" s="163" t="s">
        <v>143</v>
      </c>
      <c r="E316" s="164" t="s">
        <v>5</v>
      </c>
      <c r="F316" s="165" t="s">
        <v>639</v>
      </c>
      <c r="H316" s="166">
        <v>36</v>
      </c>
      <c r="L316" s="162"/>
      <c r="M316" s="167"/>
      <c r="N316" s="168"/>
      <c r="O316" s="168"/>
      <c r="P316" s="168"/>
      <c r="Q316" s="168"/>
      <c r="R316" s="168"/>
      <c r="S316" s="168"/>
      <c r="T316" s="169"/>
      <c r="AT316" s="164" t="s">
        <v>143</v>
      </c>
      <c r="AU316" s="164" t="s">
        <v>82</v>
      </c>
      <c r="AV316" s="11" t="s">
        <v>82</v>
      </c>
      <c r="AW316" s="11" t="s">
        <v>37</v>
      </c>
      <c r="AX316" s="11" t="s">
        <v>22</v>
      </c>
      <c r="AY316" s="164" t="s">
        <v>134</v>
      </c>
    </row>
    <row r="317" spans="2:65" s="1" customFormat="1" ht="25.5" customHeight="1">
      <c r="B317" s="150"/>
      <c r="C317" s="151" t="s">
        <v>640</v>
      </c>
      <c r="D317" s="151" t="s">
        <v>136</v>
      </c>
      <c r="E317" s="152" t="s">
        <v>641</v>
      </c>
      <c r="F317" s="153" t="s">
        <v>642</v>
      </c>
      <c r="G317" s="154" t="s">
        <v>428</v>
      </c>
      <c r="H317" s="155">
        <v>29</v>
      </c>
      <c r="I317" s="156"/>
      <c r="J317" s="156">
        <f>ROUND(I317*H317,2)</f>
        <v>0</v>
      </c>
      <c r="K317" s="153" t="s">
        <v>140</v>
      </c>
      <c r="L317" s="36"/>
      <c r="M317" s="157" t="s">
        <v>5</v>
      </c>
      <c r="N317" s="158" t="s">
        <v>44</v>
      </c>
      <c r="O317" s="159">
        <v>0.63</v>
      </c>
      <c r="P317" s="159">
        <f>O317*H317</f>
        <v>18.27</v>
      </c>
      <c r="Q317" s="159">
        <v>0</v>
      </c>
      <c r="R317" s="159">
        <f>Q317*H317</f>
        <v>0</v>
      </c>
      <c r="S317" s="159">
        <v>0</v>
      </c>
      <c r="T317" s="160">
        <f>S317*H317</f>
        <v>0</v>
      </c>
      <c r="AR317" s="22" t="s">
        <v>218</v>
      </c>
      <c r="AT317" s="22" t="s">
        <v>136</v>
      </c>
      <c r="AU317" s="22" t="s">
        <v>82</v>
      </c>
      <c r="AY317" s="22" t="s">
        <v>134</v>
      </c>
      <c r="BE317" s="161">
        <f>IF(N317="základní",J317,0)</f>
        <v>0</v>
      </c>
      <c r="BF317" s="161">
        <f>IF(N317="snížená",J317,0)</f>
        <v>0</v>
      </c>
      <c r="BG317" s="161">
        <f>IF(N317="zákl. přenesená",J317,0)</f>
        <v>0</v>
      </c>
      <c r="BH317" s="161">
        <f>IF(N317="sníž. přenesená",J317,0)</f>
        <v>0</v>
      </c>
      <c r="BI317" s="161">
        <f>IF(N317="nulová",J317,0)</f>
        <v>0</v>
      </c>
      <c r="BJ317" s="22" t="s">
        <v>22</v>
      </c>
      <c r="BK317" s="161">
        <f>ROUND(I317*H317,2)</f>
        <v>0</v>
      </c>
      <c r="BL317" s="22" t="s">
        <v>218</v>
      </c>
      <c r="BM317" s="22" t="s">
        <v>643</v>
      </c>
    </row>
    <row r="318" spans="2:51" s="11" customFormat="1" ht="13.5">
      <c r="B318" s="162"/>
      <c r="D318" s="163" t="s">
        <v>143</v>
      </c>
      <c r="E318" s="164" t="s">
        <v>5</v>
      </c>
      <c r="F318" s="165" t="s">
        <v>644</v>
      </c>
      <c r="H318" s="166">
        <v>29</v>
      </c>
      <c r="L318" s="162"/>
      <c r="M318" s="167"/>
      <c r="N318" s="168"/>
      <c r="O318" s="168"/>
      <c r="P318" s="168"/>
      <c r="Q318" s="168"/>
      <c r="R318" s="168"/>
      <c r="S318" s="168"/>
      <c r="T318" s="169"/>
      <c r="AT318" s="164" t="s">
        <v>143</v>
      </c>
      <c r="AU318" s="164" t="s">
        <v>82</v>
      </c>
      <c r="AV318" s="11" t="s">
        <v>82</v>
      </c>
      <c r="AW318" s="11" t="s">
        <v>37</v>
      </c>
      <c r="AX318" s="11" t="s">
        <v>22</v>
      </c>
      <c r="AY318" s="164" t="s">
        <v>134</v>
      </c>
    </row>
    <row r="319" spans="2:65" s="1" customFormat="1" ht="25.5" customHeight="1">
      <c r="B319" s="150"/>
      <c r="C319" s="151" t="s">
        <v>645</v>
      </c>
      <c r="D319" s="151" t="s">
        <v>136</v>
      </c>
      <c r="E319" s="152" t="s">
        <v>646</v>
      </c>
      <c r="F319" s="153" t="s">
        <v>647</v>
      </c>
      <c r="G319" s="154" t="s">
        <v>428</v>
      </c>
      <c r="H319" s="155">
        <v>151</v>
      </c>
      <c r="I319" s="156"/>
      <c r="J319" s="156">
        <f>ROUND(I319*H319,2)</f>
        <v>0</v>
      </c>
      <c r="K319" s="153" t="s">
        <v>140</v>
      </c>
      <c r="L319" s="36"/>
      <c r="M319" s="157" t="s">
        <v>5</v>
      </c>
      <c r="N319" s="158" t="s">
        <v>44</v>
      </c>
      <c r="O319" s="159">
        <v>0.707</v>
      </c>
      <c r="P319" s="159">
        <f>O319*H319</f>
        <v>106.75699999999999</v>
      </c>
      <c r="Q319" s="159">
        <v>0</v>
      </c>
      <c r="R319" s="159">
        <f>Q319*H319</f>
        <v>0</v>
      </c>
      <c r="S319" s="159">
        <v>0</v>
      </c>
      <c r="T319" s="160">
        <f>S319*H319</f>
        <v>0</v>
      </c>
      <c r="AR319" s="22" t="s">
        <v>218</v>
      </c>
      <c r="AT319" s="22" t="s">
        <v>136</v>
      </c>
      <c r="AU319" s="22" t="s">
        <v>82</v>
      </c>
      <c r="AY319" s="22" t="s">
        <v>134</v>
      </c>
      <c r="BE319" s="161">
        <f>IF(N319="základní",J319,0)</f>
        <v>0</v>
      </c>
      <c r="BF319" s="161">
        <f>IF(N319="snížená",J319,0)</f>
        <v>0</v>
      </c>
      <c r="BG319" s="161">
        <f>IF(N319="zákl. přenesená",J319,0)</f>
        <v>0</v>
      </c>
      <c r="BH319" s="161">
        <f>IF(N319="sníž. přenesená",J319,0)</f>
        <v>0</v>
      </c>
      <c r="BI319" s="161">
        <f>IF(N319="nulová",J319,0)</f>
        <v>0</v>
      </c>
      <c r="BJ319" s="22" t="s">
        <v>22</v>
      </c>
      <c r="BK319" s="161">
        <f>ROUND(I319*H319,2)</f>
        <v>0</v>
      </c>
      <c r="BL319" s="22" t="s">
        <v>218</v>
      </c>
      <c r="BM319" s="22" t="s">
        <v>648</v>
      </c>
    </row>
    <row r="320" spans="2:51" s="11" customFormat="1" ht="13.5">
      <c r="B320" s="162"/>
      <c r="D320" s="163" t="s">
        <v>143</v>
      </c>
      <c r="E320" s="164" t="s">
        <v>5</v>
      </c>
      <c r="F320" s="165" t="s">
        <v>649</v>
      </c>
      <c r="H320" s="166">
        <v>151</v>
      </c>
      <c r="L320" s="162"/>
      <c r="M320" s="167"/>
      <c r="N320" s="168"/>
      <c r="O320" s="168"/>
      <c r="P320" s="168"/>
      <c r="Q320" s="168"/>
      <c r="R320" s="168"/>
      <c r="S320" s="168"/>
      <c r="T320" s="169"/>
      <c r="AT320" s="164" t="s">
        <v>143</v>
      </c>
      <c r="AU320" s="164" t="s">
        <v>82</v>
      </c>
      <c r="AV320" s="11" t="s">
        <v>82</v>
      </c>
      <c r="AW320" s="11" t="s">
        <v>37</v>
      </c>
      <c r="AX320" s="11" t="s">
        <v>22</v>
      </c>
      <c r="AY320" s="164" t="s">
        <v>134</v>
      </c>
    </row>
    <row r="321" spans="2:65" s="1" customFormat="1" ht="25.5" customHeight="1">
      <c r="B321" s="150"/>
      <c r="C321" s="151" t="s">
        <v>650</v>
      </c>
      <c r="D321" s="151" t="s">
        <v>136</v>
      </c>
      <c r="E321" s="152" t="s">
        <v>651</v>
      </c>
      <c r="F321" s="153" t="s">
        <v>652</v>
      </c>
      <c r="G321" s="154" t="s">
        <v>428</v>
      </c>
      <c r="H321" s="155">
        <v>28</v>
      </c>
      <c r="I321" s="156"/>
      <c r="J321" s="156">
        <f>ROUND(I321*H321,2)</f>
        <v>0</v>
      </c>
      <c r="K321" s="153" t="s">
        <v>140</v>
      </c>
      <c r="L321" s="36"/>
      <c r="M321" s="157" t="s">
        <v>5</v>
      </c>
      <c r="N321" s="158" t="s">
        <v>44</v>
      </c>
      <c r="O321" s="159">
        <v>0.718</v>
      </c>
      <c r="P321" s="159">
        <f>O321*H321</f>
        <v>20.104</v>
      </c>
      <c r="Q321" s="159">
        <v>0</v>
      </c>
      <c r="R321" s="159">
        <f>Q321*H321</f>
        <v>0</v>
      </c>
      <c r="S321" s="159">
        <v>0</v>
      </c>
      <c r="T321" s="160">
        <f>S321*H321</f>
        <v>0</v>
      </c>
      <c r="AR321" s="22" t="s">
        <v>218</v>
      </c>
      <c r="AT321" s="22" t="s">
        <v>136</v>
      </c>
      <c r="AU321" s="22" t="s">
        <v>82</v>
      </c>
      <c r="AY321" s="22" t="s">
        <v>134</v>
      </c>
      <c r="BE321" s="161">
        <f>IF(N321="základní",J321,0)</f>
        <v>0</v>
      </c>
      <c r="BF321" s="161">
        <f>IF(N321="snížená",J321,0)</f>
        <v>0</v>
      </c>
      <c r="BG321" s="161">
        <f>IF(N321="zákl. přenesená",J321,0)</f>
        <v>0</v>
      </c>
      <c r="BH321" s="161">
        <f>IF(N321="sníž. přenesená",J321,0)</f>
        <v>0</v>
      </c>
      <c r="BI321" s="161">
        <f>IF(N321="nulová",J321,0)</f>
        <v>0</v>
      </c>
      <c r="BJ321" s="22" t="s">
        <v>22</v>
      </c>
      <c r="BK321" s="161">
        <f>ROUND(I321*H321,2)</f>
        <v>0</v>
      </c>
      <c r="BL321" s="22" t="s">
        <v>218</v>
      </c>
      <c r="BM321" s="22" t="s">
        <v>653</v>
      </c>
    </row>
    <row r="322" spans="2:51" s="11" customFormat="1" ht="13.5">
      <c r="B322" s="162"/>
      <c r="D322" s="163" t="s">
        <v>143</v>
      </c>
      <c r="E322" s="164" t="s">
        <v>5</v>
      </c>
      <c r="F322" s="165" t="s">
        <v>654</v>
      </c>
      <c r="H322" s="166">
        <v>28</v>
      </c>
      <c r="L322" s="162"/>
      <c r="M322" s="167"/>
      <c r="N322" s="168"/>
      <c r="O322" s="168"/>
      <c r="P322" s="168"/>
      <c r="Q322" s="168"/>
      <c r="R322" s="168"/>
      <c r="S322" s="168"/>
      <c r="T322" s="169"/>
      <c r="AT322" s="164" t="s">
        <v>143</v>
      </c>
      <c r="AU322" s="164" t="s">
        <v>82</v>
      </c>
      <c r="AV322" s="11" t="s">
        <v>82</v>
      </c>
      <c r="AW322" s="11" t="s">
        <v>37</v>
      </c>
      <c r="AX322" s="11" t="s">
        <v>22</v>
      </c>
      <c r="AY322" s="164" t="s">
        <v>134</v>
      </c>
    </row>
    <row r="323" spans="2:65" s="1" customFormat="1" ht="25.5" customHeight="1">
      <c r="B323" s="150"/>
      <c r="C323" s="151" t="s">
        <v>655</v>
      </c>
      <c r="D323" s="151" t="s">
        <v>136</v>
      </c>
      <c r="E323" s="152" t="s">
        <v>656</v>
      </c>
      <c r="F323" s="153" t="s">
        <v>657</v>
      </c>
      <c r="G323" s="154" t="s">
        <v>428</v>
      </c>
      <c r="H323" s="155">
        <v>1</v>
      </c>
      <c r="I323" s="156"/>
      <c r="J323" s="156">
        <f>ROUND(I323*H323,2)</f>
        <v>0</v>
      </c>
      <c r="K323" s="153" t="s">
        <v>140</v>
      </c>
      <c r="L323" s="36"/>
      <c r="M323" s="157" t="s">
        <v>5</v>
      </c>
      <c r="N323" s="158" t="s">
        <v>44</v>
      </c>
      <c r="O323" s="159">
        <v>0.967</v>
      </c>
      <c r="P323" s="159">
        <f>O323*H323</f>
        <v>0.967</v>
      </c>
      <c r="Q323" s="159">
        <v>0</v>
      </c>
      <c r="R323" s="159">
        <f>Q323*H323</f>
        <v>0</v>
      </c>
      <c r="S323" s="159">
        <v>0</v>
      </c>
      <c r="T323" s="160">
        <f>S323*H323</f>
        <v>0</v>
      </c>
      <c r="AR323" s="22" t="s">
        <v>218</v>
      </c>
      <c r="AT323" s="22" t="s">
        <v>136</v>
      </c>
      <c r="AU323" s="22" t="s">
        <v>82</v>
      </c>
      <c r="AY323" s="22" t="s">
        <v>134</v>
      </c>
      <c r="BE323" s="161">
        <f>IF(N323="základní",J323,0)</f>
        <v>0</v>
      </c>
      <c r="BF323" s="161">
        <f>IF(N323="snížená",J323,0)</f>
        <v>0</v>
      </c>
      <c r="BG323" s="161">
        <f>IF(N323="zákl. přenesená",J323,0)</f>
        <v>0</v>
      </c>
      <c r="BH323" s="161">
        <f>IF(N323="sníž. přenesená",J323,0)</f>
        <v>0</v>
      </c>
      <c r="BI323" s="161">
        <f>IF(N323="nulová",J323,0)</f>
        <v>0</v>
      </c>
      <c r="BJ323" s="22" t="s">
        <v>22</v>
      </c>
      <c r="BK323" s="161">
        <f>ROUND(I323*H323,2)</f>
        <v>0</v>
      </c>
      <c r="BL323" s="22" t="s">
        <v>218</v>
      </c>
      <c r="BM323" s="22" t="s">
        <v>658</v>
      </c>
    </row>
    <row r="324" spans="2:51" s="11" customFormat="1" ht="13.5">
      <c r="B324" s="162"/>
      <c r="D324" s="163" t="s">
        <v>143</v>
      </c>
      <c r="E324" s="164" t="s">
        <v>5</v>
      </c>
      <c r="F324" s="165" t="s">
        <v>659</v>
      </c>
      <c r="H324" s="166">
        <v>1</v>
      </c>
      <c r="L324" s="162"/>
      <c r="M324" s="167"/>
      <c r="N324" s="168"/>
      <c r="O324" s="168"/>
      <c r="P324" s="168"/>
      <c r="Q324" s="168"/>
      <c r="R324" s="168"/>
      <c r="S324" s="168"/>
      <c r="T324" s="169"/>
      <c r="AT324" s="164" t="s">
        <v>143</v>
      </c>
      <c r="AU324" s="164" t="s">
        <v>82</v>
      </c>
      <c r="AV324" s="11" t="s">
        <v>82</v>
      </c>
      <c r="AW324" s="11" t="s">
        <v>37</v>
      </c>
      <c r="AX324" s="11" t="s">
        <v>22</v>
      </c>
      <c r="AY324" s="164" t="s">
        <v>134</v>
      </c>
    </row>
    <row r="325" spans="2:65" s="1" customFormat="1" ht="25.5" customHeight="1">
      <c r="B325" s="150"/>
      <c r="C325" s="151" t="s">
        <v>660</v>
      </c>
      <c r="D325" s="151" t="s">
        <v>136</v>
      </c>
      <c r="E325" s="152" t="s">
        <v>661</v>
      </c>
      <c r="F325" s="153" t="s">
        <v>662</v>
      </c>
      <c r="G325" s="154" t="s">
        <v>428</v>
      </c>
      <c r="H325" s="155">
        <v>15</v>
      </c>
      <c r="I325" s="156"/>
      <c r="J325" s="156">
        <f>ROUND(I325*H325,2)</f>
        <v>0</v>
      </c>
      <c r="K325" s="153" t="s">
        <v>140</v>
      </c>
      <c r="L325" s="36"/>
      <c r="M325" s="157" t="s">
        <v>5</v>
      </c>
      <c r="N325" s="158" t="s">
        <v>44</v>
      </c>
      <c r="O325" s="159">
        <v>1.048</v>
      </c>
      <c r="P325" s="159">
        <f>O325*H325</f>
        <v>15.72</v>
      </c>
      <c r="Q325" s="159">
        <v>0</v>
      </c>
      <c r="R325" s="159">
        <f>Q325*H325</f>
        <v>0</v>
      </c>
      <c r="S325" s="159">
        <v>0</v>
      </c>
      <c r="T325" s="160">
        <f>S325*H325</f>
        <v>0</v>
      </c>
      <c r="AR325" s="22" t="s">
        <v>218</v>
      </c>
      <c r="AT325" s="22" t="s">
        <v>136</v>
      </c>
      <c r="AU325" s="22" t="s">
        <v>82</v>
      </c>
      <c r="AY325" s="22" t="s">
        <v>134</v>
      </c>
      <c r="BE325" s="161">
        <f>IF(N325="základní",J325,0)</f>
        <v>0</v>
      </c>
      <c r="BF325" s="161">
        <f>IF(N325="snížená",J325,0)</f>
        <v>0</v>
      </c>
      <c r="BG325" s="161">
        <f>IF(N325="zákl. přenesená",J325,0)</f>
        <v>0</v>
      </c>
      <c r="BH325" s="161">
        <f>IF(N325="sníž. přenesená",J325,0)</f>
        <v>0</v>
      </c>
      <c r="BI325" s="161">
        <f>IF(N325="nulová",J325,0)</f>
        <v>0</v>
      </c>
      <c r="BJ325" s="22" t="s">
        <v>22</v>
      </c>
      <c r="BK325" s="161">
        <f>ROUND(I325*H325,2)</f>
        <v>0</v>
      </c>
      <c r="BL325" s="22" t="s">
        <v>218</v>
      </c>
      <c r="BM325" s="22" t="s">
        <v>663</v>
      </c>
    </row>
    <row r="326" spans="2:51" s="11" customFormat="1" ht="13.5">
      <c r="B326" s="162"/>
      <c r="D326" s="163" t="s">
        <v>143</v>
      </c>
      <c r="E326" s="164" t="s">
        <v>5</v>
      </c>
      <c r="F326" s="165" t="s">
        <v>664</v>
      </c>
      <c r="H326" s="166">
        <v>15</v>
      </c>
      <c r="L326" s="162"/>
      <c r="M326" s="167"/>
      <c r="N326" s="168"/>
      <c r="O326" s="168"/>
      <c r="P326" s="168"/>
      <c r="Q326" s="168"/>
      <c r="R326" s="168"/>
      <c r="S326" s="168"/>
      <c r="T326" s="169"/>
      <c r="AT326" s="164" t="s">
        <v>143</v>
      </c>
      <c r="AU326" s="164" t="s">
        <v>82</v>
      </c>
      <c r="AV326" s="11" t="s">
        <v>82</v>
      </c>
      <c r="AW326" s="11" t="s">
        <v>37</v>
      </c>
      <c r="AX326" s="11" t="s">
        <v>22</v>
      </c>
      <c r="AY326" s="164" t="s">
        <v>134</v>
      </c>
    </row>
    <row r="327" spans="2:65" s="1" customFormat="1" ht="16.5" customHeight="1">
      <c r="B327" s="150"/>
      <c r="C327" s="151" t="s">
        <v>665</v>
      </c>
      <c r="D327" s="151" t="s">
        <v>136</v>
      </c>
      <c r="E327" s="152" t="s">
        <v>666</v>
      </c>
      <c r="F327" s="153" t="s">
        <v>667</v>
      </c>
      <c r="G327" s="154" t="s">
        <v>438</v>
      </c>
      <c r="H327" s="155">
        <v>107288.454</v>
      </c>
      <c r="I327" s="156"/>
      <c r="J327" s="156">
        <f>ROUND(I327*H327,2)</f>
        <v>0</v>
      </c>
      <c r="K327" s="153" t="s">
        <v>140</v>
      </c>
      <c r="L327" s="36"/>
      <c r="M327" s="157" t="s">
        <v>5</v>
      </c>
      <c r="N327" s="158" t="s">
        <v>44</v>
      </c>
      <c r="O327" s="159">
        <v>0</v>
      </c>
      <c r="P327" s="159">
        <f>O327*H327</f>
        <v>0</v>
      </c>
      <c r="Q327" s="159">
        <v>0</v>
      </c>
      <c r="R327" s="159">
        <f>Q327*H327</f>
        <v>0</v>
      </c>
      <c r="S327" s="159">
        <v>0</v>
      </c>
      <c r="T327" s="160">
        <f>S327*H327</f>
        <v>0</v>
      </c>
      <c r="AR327" s="22" t="s">
        <v>218</v>
      </c>
      <c r="AT327" s="22" t="s">
        <v>136</v>
      </c>
      <c r="AU327" s="22" t="s">
        <v>82</v>
      </c>
      <c r="AY327" s="22" t="s">
        <v>134</v>
      </c>
      <c r="BE327" s="161">
        <f>IF(N327="základní",J327,0)</f>
        <v>0</v>
      </c>
      <c r="BF327" s="161">
        <f>IF(N327="snížená",J327,0)</f>
        <v>0</v>
      </c>
      <c r="BG327" s="161">
        <f>IF(N327="zákl. přenesená",J327,0)</f>
        <v>0</v>
      </c>
      <c r="BH327" s="161">
        <f>IF(N327="sníž. přenesená",J327,0)</f>
        <v>0</v>
      </c>
      <c r="BI327" s="161">
        <f>IF(N327="nulová",J327,0)</f>
        <v>0</v>
      </c>
      <c r="BJ327" s="22" t="s">
        <v>22</v>
      </c>
      <c r="BK327" s="161">
        <f>ROUND(I327*H327,2)</f>
        <v>0</v>
      </c>
      <c r="BL327" s="22" t="s">
        <v>218</v>
      </c>
      <c r="BM327" s="22" t="s">
        <v>668</v>
      </c>
    </row>
    <row r="328" spans="2:63" s="10" customFormat="1" ht="29.85" customHeight="1">
      <c r="B328" s="138"/>
      <c r="D328" s="139" t="s">
        <v>72</v>
      </c>
      <c r="E328" s="148" t="s">
        <v>669</v>
      </c>
      <c r="F328" s="148" t="s">
        <v>670</v>
      </c>
      <c r="J328" s="149">
        <f>BK328</f>
        <v>0</v>
      </c>
      <c r="L328" s="138"/>
      <c r="M328" s="142"/>
      <c r="N328" s="143"/>
      <c r="O328" s="143"/>
      <c r="P328" s="144">
        <f>SUM(P329:P332)</f>
        <v>24.48</v>
      </c>
      <c r="Q328" s="143"/>
      <c r="R328" s="144">
        <f>SUM(R329:R332)</f>
        <v>0</v>
      </c>
      <c r="S328" s="143"/>
      <c r="T328" s="145">
        <f>SUM(T329:T332)</f>
        <v>0</v>
      </c>
      <c r="AR328" s="139" t="s">
        <v>82</v>
      </c>
      <c r="AT328" s="146" t="s">
        <v>72</v>
      </c>
      <c r="AU328" s="146" t="s">
        <v>22</v>
      </c>
      <c r="AY328" s="139" t="s">
        <v>134</v>
      </c>
      <c r="BK328" s="147">
        <f>SUM(BK329:BK332)</f>
        <v>0</v>
      </c>
    </row>
    <row r="329" spans="2:65" s="1" customFormat="1" ht="43.5" customHeight="1">
      <c r="B329" s="150"/>
      <c r="C329" s="151" t="s">
        <v>671</v>
      </c>
      <c r="D329" s="151" t="s">
        <v>136</v>
      </c>
      <c r="E329" s="152" t="s">
        <v>672</v>
      </c>
      <c r="F329" s="153" t="s">
        <v>988</v>
      </c>
      <c r="G329" s="154" t="s">
        <v>153</v>
      </c>
      <c r="H329" s="155">
        <v>1398.7</v>
      </c>
      <c r="I329" s="156"/>
      <c r="J329" s="156">
        <f>ROUND(I329*H329,2)</f>
        <v>0</v>
      </c>
      <c r="K329" s="153" t="s">
        <v>5</v>
      </c>
      <c r="L329" s="36"/>
      <c r="M329" s="157" t="s">
        <v>5</v>
      </c>
      <c r="N329" s="158" t="s">
        <v>44</v>
      </c>
      <c r="O329" s="159">
        <v>0</v>
      </c>
      <c r="P329" s="159">
        <f>O329*H329</f>
        <v>0</v>
      </c>
      <c r="Q329" s="159">
        <v>0</v>
      </c>
      <c r="R329" s="159">
        <f>Q329*H329</f>
        <v>0</v>
      </c>
      <c r="S329" s="159">
        <v>0</v>
      </c>
      <c r="T329" s="160">
        <f>S329*H329</f>
        <v>0</v>
      </c>
      <c r="AR329" s="22" t="s">
        <v>218</v>
      </c>
      <c r="AT329" s="22" t="s">
        <v>136</v>
      </c>
      <c r="AU329" s="22" t="s">
        <v>82</v>
      </c>
      <c r="AY329" s="22" t="s">
        <v>134</v>
      </c>
      <c r="BE329" s="161">
        <f>IF(N329="základní",J329,0)</f>
        <v>0</v>
      </c>
      <c r="BF329" s="161">
        <f>IF(N329="snížená",J329,0)</f>
        <v>0</v>
      </c>
      <c r="BG329" s="161">
        <f>IF(N329="zákl. přenesená",J329,0)</f>
        <v>0</v>
      </c>
      <c r="BH329" s="161">
        <f>IF(N329="sníž. přenesená",J329,0)</f>
        <v>0</v>
      </c>
      <c r="BI329" s="161">
        <f>IF(N329="nulová",J329,0)</f>
        <v>0</v>
      </c>
      <c r="BJ329" s="22" t="s">
        <v>22</v>
      </c>
      <c r="BK329" s="161">
        <f>ROUND(I329*H329,2)</f>
        <v>0</v>
      </c>
      <c r="BL329" s="22" t="s">
        <v>218</v>
      </c>
      <c r="BM329" s="22" t="s">
        <v>673</v>
      </c>
    </row>
    <row r="330" spans="2:51" s="11" customFormat="1" ht="13.5">
      <c r="B330" s="162"/>
      <c r="D330" s="163" t="s">
        <v>143</v>
      </c>
      <c r="E330" s="164" t="s">
        <v>5</v>
      </c>
      <c r="F330" s="165" t="s">
        <v>674</v>
      </c>
      <c r="H330" s="166">
        <v>1398.7</v>
      </c>
      <c r="L330" s="162"/>
      <c r="M330" s="167"/>
      <c r="N330" s="168"/>
      <c r="O330" s="168"/>
      <c r="P330" s="168"/>
      <c r="Q330" s="168"/>
      <c r="R330" s="168"/>
      <c r="S330" s="168"/>
      <c r="T330" s="169"/>
      <c r="AT330" s="164" t="s">
        <v>143</v>
      </c>
      <c r="AU330" s="164" t="s">
        <v>82</v>
      </c>
      <c r="AV330" s="11" t="s">
        <v>82</v>
      </c>
      <c r="AW330" s="11" t="s">
        <v>37</v>
      </c>
      <c r="AX330" s="11" t="s">
        <v>22</v>
      </c>
      <c r="AY330" s="164" t="s">
        <v>134</v>
      </c>
    </row>
    <row r="331" spans="2:65" s="1" customFormat="1" ht="16.5" customHeight="1">
      <c r="B331" s="150"/>
      <c r="C331" s="151" t="s">
        <v>675</v>
      </c>
      <c r="D331" s="151" t="s">
        <v>136</v>
      </c>
      <c r="E331" s="152" t="s">
        <v>676</v>
      </c>
      <c r="F331" s="153" t="s">
        <v>677</v>
      </c>
      <c r="G331" s="154" t="s">
        <v>428</v>
      </c>
      <c r="H331" s="155">
        <v>2</v>
      </c>
      <c r="I331" s="156"/>
      <c r="J331" s="156">
        <f>ROUND(I331*H331,2)</f>
        <v>0</v>
      </c>
      <c r="K331" s="153" t="s">
        <v>140</v>
      </c>
      <c r="L331" s="36"/>
      <c r="M331" s="157" t="s">
        <v>5</v>
      </c>
      <c r="N331" s="158" t="s">
        <v>44</v>
      </c>
      <c r="O331" s="159">
        <v>12.24</v>
      </c>
      <c r="P331" s="159">
        <f>O331*H331</f>
        <v>24.48</v>
      </c>
      <c r="Q331" s="159">
        <v>0</v>
      </c>
      <c r="R331" s="159">
        <f>Q331*H331</f>
        <v>0</v>
      </c>
      <c r="S331" s="159">
        <v>0</v>
      </c>
      <c r="T331" s="160">
        <f>S331*H331</f>
        <v>0</v>
      </c>
      <c r="AR331" s="22" t="s">
        <v>218</v>
      </c>
      <c r="AT331" s="22" t="s">
        <v>136</v>
      </c>
      <c r="AU331" s="22" t="s">
        <v>82</v>
      </c>
      <c r="AY331" s="22" t="s">
        <v>134</v>
      </c>
      <c r="BE331" s="161">
        <f>IF(N331="základní",J331,0)</f>
        <v>0</v>
      </c>
      <c r="BF331" s="161">
        <f>IF(N331="snížená",J331,0)</f>
        <v>0</v>
      </c>
      <c r="BG331" s="161">
        <f>IF(N331="zákl. přenesená",J331,0)</f>
        <v>0</v>
      </c>
      <c r="BH331" s="161">
        <f>IF(N331="sníž. přenesená",J331,0)</f>
        <v>0</v>
      </c>
      <c r="BI331" s="161">
        <f>IF(N331="nulová",J331,0)</f>
        <v>0</v>
      </c>
      <c r="BJ331" s="22" t="s">
        <v>22</v>
      </c>
      <c r="BK331" s="161">
        <f>ROUND(I331*H331,2)</f>
        <v>0</v>
      </c>
      <c r="BL331" s="22" t="s">
        <v>218</v>
      </c>
      <c r="BM331" s="22" t="s">
        <v>678</v>
      </c>
    </row>
    <row r="332" spans="2:65" s="1" customFormat="1" ht="16.5" customHeight="1">
      <c r="B332" s="150"/>
      <c r="C332" s="151" t="s">
        <v>679</v>
      </c>
      <c r="D332" s="151" t="s">
        <v>136</v>
      </c>
      <c r="E332" s="152" t="s">
        <v>680</v>
      </c>
      <c r="F332" s="153" t="s">
        <v>681</v>
      </c>
      <c r="G332" s="154" t="s">
        <v>438</v>
      </c>
      <c r="H332" s="155">
        <v>48638.29</v>
      </c>
      <c r="I332" s="156"/>
      <c r="J332" s="156">
        <f>ROUND(I332*H332,2)</f>
        <v>0</v>
      </c>
      <c r="K332" s="153" t="s">
        <v>140</v>
      </c>
      <c r="L332" s="36"/>
      <c r="M332" s="157" t="s">
        <v>5</v>
      </c>
      <c r="N332" s="158" t="s">
        <v>44</v>
      </c>
      <c r="O332" s="159">
        <v>0</v>
      </c>
      <c r="P332" s="159">
        <f>O332*H332</f>
        <v>0</v>
      </c>
      <c r="Q332" s="159">
        <v>0</v>
      </c>
      <c r="R332" s="159">
        <f>Q332*H332</f>
        <v>0</v>
      </c>
      <c r="S332" s="159">
        <v>0</v>
      </c>
      <c r="T332" s="160">
        <f>S332*H332</f>
        <v>0</v>
      </c>
      <c r="AR332" s="22" t="s">
        <v>218</v>
      </c>
      <c r="AT332" s="22" t="s">
        <v>136</v>
      </c>
      <c r="AU332" s="22" t="s">
        <v>82</v>
      </c>
      <c r="AY332" s="22" t="s">
        <v>134</v>
      </c>
      <c r="BE332" s="161">
        <f>IF(N332="základní",J332,0)</f>
        <v>0</v>
      </c>
      <c r="BF332" s="161">
        <f>IF(N332="snížená",J332,0)</f>
        <v>0</v>
      </c>
      <c r="BG332" s="161">
        <f>IF(N332="zákl. přenesená",J332,0)</f>
        <v>0</v>
      </c>
      <c r="BH332" s="161">
        <f>IF(N332="sníž. přenesená",J332,0)</f>
        <v>0</v>
      </c>
      <c r="BI332" s="161">
        <f>IF(N332="nulová",J332,0)</f>
        <v>0</v>
      </c>
      <c r="BJ332" s="22" t="s">
        <v>22</v>
      </c>
      <c r="BK332" s="161">
        <f>ROUND(I332*H332,2)</f>
        <v>0</v>
      </c>
      <c r="BL332" s="22" t="s">
        <v>218</v>
      </c>
      <c r="BM332" s="22" t="s">
        <v>682</v>
      </c>
    </row>
    <row r="333" spans="2:63" s="10" customFormat="1" ht="29.85" customHeight="1">
      <c r="B333" s="138"/>
      <c r="D333" s="139" t="s">
        <v>72</v>
      </c>
      <c r="E333" s="148" t="s">
        <v>683</v>
      </c>
      <c r="F333" s="148" t="s">
        <v>684</v>
      </c>
      <c r="J333" s="149">
        <f>BK333</f>
        <v>0</v>
      </c>
      <c r="L333" s="138"/>
      <c r="M333" s="142"/>
      <c r="N333" s="143"/>
      <c r="O333" s="143"/>
      <c r="P333" s="144">
        <f>SUM(P334:P340)</f>
        <v>753.541872</v>
      </c>
      <c r="Q333" s="143"/>
      <c r="R333" s="144">
        <f>SUM(R334:R340)</f>
        <v>27.174712959999997</v>
      </c>
      <c r="S333" s="143"/>
      <c r="T333" s="145">
        <f>SUM(T334:T340)</f>
        <v>0</v>
      </c>
      <c r="AR333" s="139" t="s">
        <v>82</v>
      </c>
      <c r="AT333" s="146" t="s">
        <v>72</v>
      </c>
      <c r="AU333" s="146" t="s">
        <v>22</v>
      </c>
      <c r="AY333" s="139" t="s">
        <v>134</v>
      </c>
      <c r="BK333" s="147">
        <f>SUM(BK334:BK340)</f>
        <v>0</v>
      </c>
    </row>
    <row r="334" spans="2:65" s="1" customFormat="1" ht="25.5" customHeight="1">
      <c r="B334" s="150"/>
      <c r="C334" s="151" t="s">
        <v>685</v>
      </c>
      <c r="D334" s="151" t="s">
        <v>136</v>
      </c>
      <c r="E334" s="152" t="s">
        <v>686</v>
      </c>
      <c r="F334" s="153" t="s">
        <v>687</v>
      </c>
      <c r="G334" s="154" t="s">
        <v>153</v>
      </c>
      <c r="H334" s="155">
        <v>842.888</v>
      </c>
      <c r="I334" s="156"/>
      <c r="J334" s="156">
        <f>ROUND(I334*H334,2)</f>
        <v>0</v>
      </c>
      <c r="K334" s="153" t="s">
        <v>140</v>
      </c>
      <c r="L334" s="36"/>
      <c r="M334" s="157" t="s">
        <v>5</v>
      </c>
      <c r="N334" s="158" t="s">
        <v>44</v>
      </c>
      <c r="O334" s="159">
        <v>0.55</v>
      </c>
      <c r="P334" s="159">
        <f>O334*H334</f>
        <v>463.58840000000004</v>
      </c>
      <c r="Q334" s="159">
        <v>0.00367</v>
      </c>
      <c r="R334" s="159">
        <f>Q334*H334</f>
        <v>3.09339896</v>
      </c>
      <c r="S334" s="159">
        <v>0</v>
      </c>
      <c r="T334" s="160">
        <f>S334*H334</f>
        <v>0</v>
      </c>
      <c r="AR334" s="22" t="s">
        <v>218</v>
      </c>
      <c r="AT334" s="22" t="s">
        <v>136</v>
      </c>
      <c r="AU334" s="22" t="s">
        <v>82</v>
      </c>
      <c r="AY334" s="22" t="s">
        <v>134</v>
      </c>
      <c r="BE334" s="161">
        <f>IF(N334="základní",J334,0)</f>
        <v>0</v>
      </c>
      <c r="BF334" s="161">
        <f>IF(N334="snížená",J334,0)</f>
        <v>0</v>
      </c>
      <c r="BG334" s="161">
        <f>IF(N334="zákl. přenesená",J334,0)</f>
        <v>0</v>
      </c>
      <c r="BH334" s="161">
        <f>IF(N334="sníž. přenesená",J334,0)</f>
        <v>0</v>
      </c>
      <c r="BI334" s="161">
        <f>IF(N334="nulová",J334,0)</f>
        <v>0</v>
      </c>
      <c r="BJ334" s="22" t="s">
        <v>22</v>
      </c>
      <c r="BK334" s="161">
        <f>ROUND(I334*H334,2)</f>
        <v>0</v>
      </c>
      <c r="BL334" s="22" t="s">
        <v>218</v>
      </c>
      <c r="BM334" s="22" t="s">
        <v>688</v>
      </c>
    </row>
    <row r="335" spans="2:51" s="11" customFormat="1" ht="13.5">
      <c r="B335" s="162"/>
      <c r="D335" s="163" t="s">
        <v>143</v>
      </c>
      <c r="E335" s="164" t="s">
        <v>5</v>
      </c>
      <c r="F335" s="165" t="s">
        <v>689</v>
      </c>
      <c r="H335" s="166">
        <v>842.888</v>
      </c>
      <c r="L335" s="162"/>
      <c r="M335" s="167"/>
      <c r="N335" s="168"/>
      <c r="O335" s="168"/>
      <c r="P335" s="168"/>
      <c r="Q335" s="168"/>
      <c r="R335" s="168"/>
      <c r="S335" s="168"/>
      <c r="T335" s="169"/>
      <c r="AT335" s="164" t="s">
        <v>143</v>
      </c>
      <c r="AU335" s="164" t="s">
        <v>82</v>
      </c>
      <c r="AV335" s="11" t="s">
        <v>82</v>
      </c>
      <c r="AW335" s="11" t="s">
        <v>37</v>
      </c>
      <c r="AX335" s="11" t="s">
        <v>22</v>
      </c>
      <c r="AY335" s="164" t="s">
        <v>134</v>
      </c>
    </row>
    <row r="336" spans="2:65" s="1" customFormat="1" ht="25.5" customHeight="1">
      <c r="B336" s="150"/>
      <c r="C336" s="177" t="s">
        <v>690</v>
      </c>
      <c r="D336" s="177" t="s">
        <v>167</v>
      </c>
      <c r="E336" s="178" t="s">
        <v>691</v>
      </c>
      <c r="F336" s="179" t="s">
        <v>968</v>
      </c>
      <c r="G336" s="180" t="s">
        <v>153</v>
      </c>
      <c r="H336" s="181">
        <v>927.177</v>
      </c>
      <c r="I336" s="182"/>
      <c r="J336" s="182">
        <f>ROUND(I336*H336,2)</f>
        <v>0</v>
      </c>
      <c r="K336" s="179" t="s">
        <v>140</v>
      </c>
      <c r="L336" s="183"/>
      <c r="M336" s="184" t="s">
        <v>5</v>
      </c>
      <c r="N336" s="185" t="s">
        <v>44</v>
      </c>
      <c r="O336" s="159">
        <v>0</v>
      </c>
      <c r="P336" s="159">
        <f>O336*H336</f>
        <v>0</v>
      </c>
      <c r="Q336" s="159">
        <v>0.0192</v>
      </c>
      <c r="R336" s="159">
        <f>Q336*H336</f>
        <v>17.8017984</v>
      </c>
      <c r="S336" s="159">
        <v>0</v>
      </c>
      <c r="T336" s="160">
        <f>S336*H336</f>
        <v>0</v>
      </c>
      <c r="AR336" s="22" t="s">
        <v>287</v>
      </c>
      <c r="AT336" s="22" t="s">
        <v>167</v>
      </c>
      <c r="AU336" s="22" t="s">
        <v>82</v>
      </c>
      <c r="AY336" s="22" t="s">
        <v>134</v>
      </c>
      <c r="BE336" s="161">
        <f>IF(N336="základní",J336,0)</f>
        <v>0</v>
      </c>
      <c r="BF336" s="161">
        <f>IF(N336="snížená",J336,0)</f>
        <v>0</v>
      </c>
      <c r="BG336" s="161">
        <f>IF(N336="zákl. přenesená",J336,0)</f>
        <v>0</v>
      </c>
      <c r="BH336" s="161">
        <f>IF(N336="sníž. přenesená",J336,0)</f>
        <v>0</v>
      </c>
      <c r="BI336" s="161">
        <f>IF(N336="nulová",J336,0)</f>
        <v>0</v>
      </c>
      <c r="BJ336" s="22" t="s">
        <v>22</v>
      </c>
      <c r="BK336" s="161">
        <f>ROUND(I336*H336,2)</f>
        <v>0</v>
      </c>
      <c r="BL336" s="22" t="s">
        <v>218</v>
      </c>
      <c r="BM336" s="22" t="s">
        <v>692</v>
      </c>
    </row>
    <row r="337" spans="2:51" s="11" customFormat="1" ht="13.5">
      <c r="B337" s="162"/>
      <c r="D337" s="163" t="s">
        <v>143</v>
      </c>
      <c r="F337" s="165" t="s">
        <v>693</v>
      </c>
      <c r="H337" s="166">
        <v>927.177</v>
      </c>
      <c r="L337" s="162"/>
      <c r="M337" s="167"/>
      <c r="N337" s="168"/>
      <c r="O337" s="168"/>
      <c r="P337" s="168"/>
      <c r="Q337" s="168"/>
      <c r="R337" s="168"/>
      <c r="S337" s="168"/>
      <c r="T337" s="169"/>
      <c r="AT337" s="164" t="s">
        <v>143</v>
      </c>
      <c r="AU337" s="164" t="s">
        <v>82</v>
      </c>
      <c r="AV337" s="11" t="s">
        <v>82</v>
      </c>
      <c r="AW337" s="11" t="s">
        <v>6</v>
      </c>
      <c r="AX337" s="11" t="s">
        <v>22</v>
      </c>
      <c r="AY337" s="164" t="s">
        <v>134</v>
      </c>
    </row>
    <row r="338" spans="2:65" s="1" customFormat="1" ht="16.5" customHeight="1">
      <c r="B338" s="150"/>
      <c r="C338" s="151" t="s">
        <v>694</v>
      </c>
      <c r="D338" s="151" t="s">
        <v>136</v>
      </c>
      <c r="E338" s="152" t="s">
        <v>695</v>
      </c>
      <c r="F338" s="153" t="s">
        <v>696</v>
      </c>
      <c r="G338" s="154" t="s">
        <v>153</v>
      </c>
      <c r="H338" s="155">
        <v>842.888</v>
      </c>
      <c r="I338" s="156"/>
      <c r="J338" s="156">
        <f>ROUND(I338*H338,2)</f>
        <v>0</v>
      </c>
      <c r="K338" s="153" t="s">
        <v>140</v>
      </c>
      <c r="L338" s="36"/>
      <c r="M338" s="157" t="s">
        <v>5</v>
      </c>
      <c r="N338" s="158" t="s">
        <v>44</v>
      </c>
      <c r="O338" s="159">
        <v>0.044</v>
      </c>
      <c r="P338" s="159">
        <f>O338*H338</f>
        <v>37.087072</v>
      </c>
      <c r="Q338" s="159">
        <v>0.0003</v>
      </c>
      <c r="R338" s="159">
        <f>Q338*H338</f>
        <v>0.2528664</v>
      </c>
      <c r="S338" s="159">
        <v>0</v>
      </c>
      <c r="T338" s="160">
        <f>S338*H338</f>
        <v>0</v>
      </c>
      <c r="AR338" s="22" t="s">
        <v>218</v>
      </c>
      <c r="AT338" s="22" t="s">
        <v>136</v>
      </c>
      <c r="AU338" s="22" t="s">
        <v>82</v>
      </c>
      <c r="AY338" s="22" t="s">
        <v>134</v>
      </c>
      <c r="BE338" s="161">
        <f>IF(N338="základní",J338,0)</f>
        <v>0</v>
      </c>
      <c r="BF338" s="161">
        <f>IF(N338="snížená",J338,0)</f>
        <v>0</v>
      </c>
      <c r="BG338" s="161">
        <f>IF(N338="zákl. přenesená",J338,0)</f>
        <v>0</v>
      </c>
      <c r="BH338" s="161">
        <f>IF(N338="sníž. přenesená",J338,0)</f>
        <v>0</v>
      </c>
      <c r="BI338" s="161">
        <f>IF(N338="nulová",J338,0)</f>
        <v>0</v>
      </c>
      <c r="BJ338" s="22" t="s">
        <v>22</v>
      </c>
      <c r="BK338" s="161">
        <f>ROUND(I338*H338,2)</f>
        <v>0</v>
      </c>
      <c r="BL338" s="22" t="s">
        <v>218</v>
      </c>
      <c r="BM338" s="22" t="s">
        <v>697</v>
      </c>
    </row>
    <row r="339" spans="2:65" s="1" customFormat="1" ht="16.5" customHeight="1">
      <c r="B339" s="150"/>
      <c r="C339" s="151" t="s">
        <v>698</v>
      </c>
      <c r="D339" s="151" t="s">
        <v>136</v>
      </c>
      <c r="E339" s="152" t="s">
        <v>699</v>
      </c>
      <c r="F339" s="153" t="s">
        <v>700</v>
      </c>
      <c r="G339" s="154" t="s">
        <v>153</v>
      </c>
      <c r="H339" s="155">
        <v>842.888</v>
      </c>
      <c r="I339" s="156"/>
      <c r="J339" s="156">
        <f>ROUND(I339*H339,2)</f>
        <v>0</v>
      </c>
      <c r="K339" s="153" t="s">
        <v>140</v>
      </c>
      <c r="L339" s="36"/>
      <c r="M339" s="157" t="s">
        <v>5</v>
      </c>
      <c r="N339" s="158" t="s">
        <v>44</v>
      </c>
      <c r="O339" s="159">
        <v>0.3</v>
      </c>
      <c r="P339" s="159">
        <f>O339*H339</f>
        <v>252.8664</v>
      </c>
      <c r="Q339" s="159">
        <v>0.00715</v>
      </c>
      <c r="R339" s="159">
        <f>Q339*H339</f>
        <v>6.0266492000000005</v>
      </c>
      <c r="S339" s="159">
        <v>0</v>
      </c>
      <c r="T339" s="160">
        <f>S339*H339</f>
        <v>0</v>
      </c>
      <c r="AR339" s="22" t="s">
        <v>218</v>
      </c>
      <c r="AT339" s="22" t="s">
        <v>136</v>
      </c>
      <c r="AU339" s="22" t="s">
        <v>82</v>
      </c>
      <c r="AY339" s="22" t="s">
        <v>134</v>
      </c>
      <c r="BE339" s="161">
        <f>IF(N339="základní",J339,0)</f>
        <v>0</v>
      </c>
      <c r="BF339" s="161">
        <f>IF(N339="snížená",J339,0)</f>
        <v>0</v>
      </c>
      <c r="BG339" s="161">
        <f>IF(N339="zákl. přenesená",J339,0)</f>
        <v>0</v>
      </c>
      <c r="BH339" s="161">
        <f>IF(N339="sníž. přenesená",J339,0)</f>
        <v>0</v>
      </c>
      <c r="BI339" s="161">
        <f>IF(N339="nulová",J339,0)</f>
        <v>0</v>
      </c>
      <c r="BJ339" s="22" t="s">
        <v>22</v>
      </c>
      <c r="BK339" s="161">
        <f>ROUND(I339*H339,2)</f>
        <v>0</v>
      </c>
      <c r="BL339" s="22" t="s">
        <v>218</v>
      </c>
      <c r="BM339" s="22" t="s">
        <v>701</v>
      </c>
    </row>
    <row r="340" spans="2:65" s="1" customFormat="1" ht="16.5" customHeight="1">
      <c r="B340" s="150"/>
      <c r="C340" s="151" t="s">
        <v>702</v>
      </c>
      <c r="D340" s="151" t="s">
        <v>136</v>
      </c>
      <c r="E340" s="152" t="s">
        <v>703</v>
      </c>
      <c r="F340" s="153" t="s">
        <v>704</v>
      </c>
      <c r="G340" s="154" t="s">
        <v>438</v>
      </c>
      <c r="H340" s="155">
        <v>9540.06</v>
      </c>
      <c r="I340" s="156"/>
      <c r="J340" s="156">
        <f>ROUND(I340*H340,2)</f>
        <v>0</v>
      </c>
      <c r="K340" s="153" t="s">
        <v>140</v>
      </c>
      <c r="L340" s="36"/>
      <c r="M340" s="157" t="s">
        <v>5</v>
      </c>
      <c r="N340" s="158" t="s">
        <v>44</v>
      </c>
      <c r="O340" s="159">
        <v>0</v>
      </c>
      <c r="P340" s="159">
        <f>O340*H340</f>
        <v>0</v>
      </c>
      <c r="Q340" s="159">
        <v>0</v>
      </c>
      <c r="R340" s="159">
        <f>Q340*H340</f>
        <v>0</v>
      </c>
      <c r="S340" s="159">
        <v>0</v>
      </c>
      <c r="T340" s="160">
        <f>S340*H340</f>
        <v>0</v>
      </c>
      <c r="AR340" s="22" t="s">
        <v>218</v>
      </c>
      <c r="AT340" s="22" t="s">
        <v>136</v>
      </c>
      <c r="AU340" s="22" t="s">
        <v>82</v>
      </c>
      <c r="AY340" s="22" t="s">
        <v>134</v>
      </c>
      <c r="BE340" s="161">
        <f>IF(N340="základní",J340,0)</f>
        <v>0</v>
      </c>
      <c r="BF340" s="161">
        <f>IF(N340="snížená",J340,0)</f>
        <v>0</v>
      </c>
      <c r="BG340" s="161">
        <f>IF(N340="zákl. přenesená",J340,0)</f>
        <v>0</v>
      </c>
      <c r="BH340" s="161">
        <f>IF(N340="sníž. přenesená",J340,0)</f>
        <v>0</v>
      </c>
      <c r="BI340" s="161">
        <f>IF(N340="nulová",J340,0)</f>
        <v>0</v>
      </c>
      <c r="BJ340" s="22" t="s">
        <v>22</v>
      </c>
      <c r="BK340" s="161">
        <f>ROUND(I340*H340,2)</f>
        <v>0</v>
      </c>
      <c r="BL340" s="22" t="s">
        <v>218</v>
      </c>
      <c r="BM340" s="22" t="s">
        <v>705</v>
      </c>
    </row>
    <row r="341" spans="2:63" s="10" customFormat="1" ht="29.85" customHeight="1">
      <c r="B341" s="138"/>
      <c r="D341" s="139" t="s">
        <v>72</v>
      </c>
      <c r="E341" s="148" t="s">
        <v>706</v>
      </c>
      <c r="F341" s="148" t="s">
        <v>707</v>
      </c>
      <c r="J341" s="149">
        <f>BK341</f>
        <v>0</v>
      </c>
      <c r="L341" s="138"/>
      <c r="M341" s="142"/>
      <c r="N341" s="143"/>
      <c r="O341" s="143"/>
      <c r="P341" s="144">
        <f>SUM(P342:P350)</f>
        <v>543.4617499999999</v>
      </c>
      <c r="Q341" s="143"/>
      <c r="R341" s="144">
        <f>SUM(R342:R350)</f>
        <v>7.166952</v>
      </c>
      <c r="S341" s="143"/>
      <c r="T341" s="145">
        <f>SUM(T342:T350)</f>
        <v>2.4082500000000002</v>
      </c>
      <c r="AR341" s="139" t="s">
        <v>82</v>
      </c>
      <c r="AT341" s="146" t="s">
        <v>72</v>
      </c>
      <c r="AU341" s="146" t="s">
        <v>22</v>
      </c>
      <c r="AY341" s="139" t="s">
        <v>134</v>
      </c>
      <c r="BK341" s="147">
        <f>SUM(BK342:BK350)</f>
        <v>0</v>
      </c>
    </row>
    <row r="342" spans="2:65" s="1" customFormat="1" ht="25.5" customHeight="1">
      <c r="B342" s="150"/>
      <c r="C342" s="151" t="s">
        <v>708</v>
      </c>
      <c r="D342" s="151" t="s">
        <v>136</v>
      </c>
      <c r="E342" s="152" t="s">
        <v>709</v>
      </c>
      <c r="F342" s="153" t="s">
        <v>710</v>
      </c>
      <c r="G342" s="154" t="s">
        <v>153</v>
      </c>
      <c r="H342" s="155">
        <v>802.75</v>
      </c>
      <c r="I342" s="156"/>
      <c r="J342" s="156">
        <f>ROUND(I342*H342,2)</f>
        <v>0</v>
      </c>
      <c r="K342" s="153" t="s">
        <v>140</v>
      </c>
      <c r="L342" s="36"/>
      <c r="M342" s="157" t="s">
        <v>5</v>
      </c>
      <c r="N342" s="158" t="s">
        <v>44</v>
      </c>
      <c r="O342" s="159">
        <v>0.058</v>
      </c>
      <c r="P342" s="159">
        <f>O342*H342</f>
        <v>46.5595</v>
      </c>
      <c r="Q342" s="159">
        <v>3E-05</v>
      </c>
      <c r="R342" s="159">
        <f>Q342*H342</f>
        <v>0.0240825</v>
      </c>
      <c r="S342" s="159">
        <v>0</v>
      </c>
      <c r="T342" s="160">
        <f>S342*H342</f>
        <v>0</v>
      </c>
      <c r="AR342" s="22" t="s">
        <v>218</v>
      </c>
      <c r="AT342" s="22" t="s">
        <v>136</v>
      </c>
      <c r="AU342" s="22" t="s">
        <v>82</v>
      </c>
      <c r="AY342" s="22" t="s">
        <v>134</v>
      </c>
      <c r="BE342" s="161">
        <f>IF(N342="základní",J342,0)</f>
        <v>0</v>
      </c>
      <c r="BF342" s="161">
        <f>IF(N342="snížená",J342,0)</f>
        <v>0</v>
      </c>
      <c r="BG342" s="161">
        <f>IF(N342="zákl. přenesená",J342,0)</f>
        <v>0</v>
      </c>
      <c r="BH342" s="161">
        <f>IF(N342="sníž. přenesená",J342,0)</f>
        <v>0</v>
      </c>
      <c r="BI342" s="161">
        <f>IF(N342="nulová",J342,0)</f>
        <v>0</v>
      </c>
      <c r="BJ342" s="22" t="s">
        <v>22</v>
      </c>
      <c r="BK342" s="161">
        <f>ROUND(I342*H342,2)</f>
        <v>0</v>
      </c>
      <c r="BL342" s="22" t="s">
        <v>218</v>
      </c>
      <c r="BM342" s="22" t="s">
        <v>711</v>
      </c>
    </row>
    <row r="343" spans="2:65" s="1" customFormat="1" ht="16.5" customHeight="1">
      <c r="B343" s="150"/>
      <c r="C343" s="151" t="s">
        <v>712</v>
      </c>
      <c r="D343" s="151" t="s">
        <v>136</v>
      </c>
      <c r="E343" s="152" t="s">
        <v>713</v>
      </c>
      <c r="F343" s="153" t="s">
        <v>714</v>
      </c>
      <c r="G343" s="154" t="s">
        <v>153</v>
      </c>
      <c r="H343" s="155">
        <v>802.75</v>
      </c>
      <c r="I343" s="156"/>
      <c r="J343" s="156">
        <f>ROUND(I343*H343,2)</f>
        <v>0</v>
      </c>
      <c r="K343" s="153" t="s">
        <v>140</v>
      </c>
      <c r="L343" s="36"/>
      <c r="M343" s="157" t="s">
        <v>5</v>
      </c>
      <c r="N343" s="158" t="s">
        <v>44</v>
      </c>
      <c r="O343" s="159">
        <v>0.192</v>
      </c>
      <c r="P343" s="159">
        <f>O343*H343</f>
        <v>154.12800000000001</v>
      </c>
      <c r="Q343" s="159">
        <v>0.00455</v>
      </c>
      <c r="R343" s="159">
        <f>Q343*H343</f>
        <v>3.6525125000000003</v>
      </c>
      <c r="S343" s="159">
        <v>0</v>
      </c>
      <c r="T343" s="160">
        <f>S343*H343</f>
        <v>0</v>
      </c>
      <c r="AR343" s="22" t="s">
        <v>218</v>
      </c>
      <c r="AT343" s="22" t="s">
        <v>136</v>
      </c>
      <c r="AU343" s="22" t="s">
        <v>82</v>
      </c>
      <c r="AY343" s="22" t="s">
        <v>134</v>
      </c>
      <c r="BE343" s="161">
        <f>IF(N343="základní",J343,0)</f>
        <v>0</v>
      </c>
      <c r="BF343" s="161">
        <f>IF(N343="snížená",J343,0)</f>
        <v>0</v>
      </c>
      <c r="BG343" s="161">
        <f>IF(N343="zákl. přenesená",J343,0)</f>
        <v>0</v>
      </c>
      <c r="BH343" s="161">
        <f>IF(N343="sníž. přenesená",J343,0)</f>
        <v>0</v>
      </c>
      <c r="BI343" s="161">
        <f>IF(N343="nulová",J343,0)</f>
        <v>0</v>
      </c>
      <c r="BJ343" s="22" t="s">
        <v>22</v>
      </c>
      <c r="BK343" s="161">
        <f>ROUND(I343*H343,2)</f>
        <v>0</v>
      </c>
      <c r="BL343" s="22" t="s">
        <v>218</v>
      </c>
      <c r="BM343" s="22" t="s">
        <v>715</v>
      </c>
    </row>
    <row r="344" spans="2:65" s="1" customFormat="1" ht="16.5" customHeight="1">
      <c r="B344" s="150"/>
      <c r="C344" s="151" t="s">
        <v>716</v>
      </c>
      <c r="D344" s="151" t="s">
        <v>136</v>
      </c>
      <c r="E344" s="152" t="s">
        <v>717</v>
      </c>
      <c r="F344" s="153" t="s">
        <v>718</v>
      </c>
      <c r="G344" s="154" t="s">
        <v>153</v>
      </c>
      <c r="H344" s="155">
        <v>802.75</v>
      </c>
      <c r="I344" s="156"/>
      <c r="J344" s="156">
        <f>ROUND(I344*H344,2)</f>
        <v>0</v>
      </c>
      <c r="K344" s="153" t="s">
        <v>140</v>
      </c>
      <c r="L344" s="36"/>
      <c r="M344" s="157" t="s">
        <v>5</v>
      </c>
      <c r="N344" s="158" t="s">
        <v>44</v>
      </c>
      <c r="O344" s="159">
        <v>0.12</v>
      </c>
      <c r="P344" s="159">
        <f>O344*H344</f>
        <v>96.33</v>
      </c>
      <c r="Q344" s="159">
        <v>0</v>
      </c>
      <c r="R344" s="159">
        <f>Q344*H344</f>
        <v>0</v>
      </c>
      <c r="S344" s="159">
        <v>0.003</v>
      </c>
      <c r="T344" s="160">
        <f>S344*H344</f>
        <v>2.4082500000000002</v>
      </c>
      <c r="AR344" s="22" t="s">
        <v>218</v>
      </c>
      <c r="AT344" s="22" t="s">
        <v>136</v>
      </c>
      <c r="AU344" s="22" t="s">
        <v>82</v>
      </c>
      <c r="AY344" s="22" t="s">
        <v>134</v>
      </c>
      <c r="BE344" s="161">
        <f>IF(N344="základní",J344,0)</f>
        <v>0</v>
      </c>
      <c r="BF344" s="161">
        <f>IF(N344="snížená",J344,0)</f>
        <v>0</v>
      </c>
      <c r="BG344" s="161">
        <f>IF(N344="zákl. přenesená",J344,0)</f>
        <v>0</v>
      </c>
      <c r="BH344" s="161">
        <f>IF(N344="sníž. přenesená",J344,0)</f>
        <v>0</v>
      </c>
      <c r="BI344" s="161">
        <f>IF(N344="nulová",J344,0)</f>
        <v>0</v>
      </c>
      <c r="BJ344" s="22" t="s">
        <v>22</v>
      </c>
      <c r="BK344" s="161">
        <f>ROUND(I344*H344,2)</f>
        <v>0</v>
      </c>
      <c r="BL344" s="22" t="s">
        <v>218</v>
      </c>
      <c r="BM344" s="22" t="s">
        <v>719</v>
      </c>
    </row>
    <row r="345" spans="2:51" s="11" customFormat="1" ht="13.5">
      <c r="B345" s="162"/>
      <c r="D345" s="163" t="s">
        <v>143</v>
      </c>
      <c r="E345" s="164" t="s">
        <v>5</v>
      </c>
      <c r="F345" s="165" t="s">
        <v>308</v>
      </c>
      <c r="H345" s="166">
        <v>802.75</v>
      </c>
      <c r="L345" s="162"/>
      <c r="M345" s="167"/>
      <c r="N345" s="168"/>
      <c r="O345" s="168"/>
      <c r="P345" s="168"/>
      <c r="Q345" s="168"/>
      <c r="R345" s="168"/>
      <c r="S345" s="168"/>
      <c r="T345" s="169"/>
      <c r="AT345" s="164" t="s">
        <v>143</v>
      </c>
      <c r="AU345" s="164" t="s">
        <v>82</v>
      </c>
      <c r="AV345" s="11" t="s">
        <v>82</v>
      </c>
      <c r="AW345" s="11" t="s">
        <v>37</v>
      </c>
      <c r="AX345" s="11" t="s">
        <v>22</v>
      </c>
      <c r="AY345" s="164" t="s">
        <v>134</v>
      </c>
    </row>
    <row r="346" spans="2:65" s="1" customFormat="1" ht="16.5" customHeight="1">
      <c r="B346" s="150"/>
      <c r="C346" s="151" t="s">
        <v>720</v>
      </c>
      <c r="D346" s="151" t="s">
        <v>136</v>
      </c>
      <c r="E346" s="152" t="s">
        <v>721</v>
      </c>
      <c r="F346" s="153" t="s">
        <v>722</v>
      </c>
      <c r="G346" s="154" t="s">
        <v>153</v>
      </c>
      <c r="H346" s="155">
        <v>802.75</v>
      </c>
      <c r="I346" s="156"/>
      <c r="J346" s="156">
        <f>ROUND(I346*H346,2)</f>
        <v>0</v>
      </c>
      <c r="K346" s="153" t="s">
        <v>140</v>
      </c>
      <c r="L346" s="36"/>
      <c r="M346" s="157" t="s">
        <v>5</v>
      </c>
      <c r="N346" s="158" t="s">
        <v>44</v>
      </c>
      <c r="O346" s="159">
        <v>0.307</v>
      </c>
      <c r="P346" s="159">
        <f>O346*H346</f>
        <v>246.44424999999998</v>
      </c>
      <c r="Q346" s="159">
        <v>0.0003</v>
      </c>
      <c r="R346" s="159">
        <f>Q346*H346</f>
        <v>0.24082499999999998</v>
      </c>
      <c r="S346" s="159">
        <v>0</v>
      </c>
      <c r="T346" s="160">
        <f>S346*H346</f>
        <v>0</v>
      </c>
      <c r="AR346" s="22" t="s">
        <v>218</v>
      </c>
      <c r="AT346" s="22" t="s">
        <v>136</v>
      </c>
      <c r="AU346" s="22" t="s">
        <v>82</v>
      </c>
      <c r="AY346" s="22" t="s">
        <v>134</v>
      </c>
      <c r="BE346" s="161">
        <f>IF(N346="základní",J346,0)</f>
        <v>0</v>
      </c>
      <c r="BF346" s="161">
        <f>IF(N346="snížená",J346,0)</f>
        <v>0</v>
      </c>
      <c r="BG346" s="161">
        <f>IF(N346="zákl. přenesená",J346,0)</f>
        <v>0</v>
      </c>
      <c r="BH346" s="161">
        <f>IF(N346="sníž. přenesená",J346,0)</f>
        <v>0</v>
      </c>
      <c r="BI346" s="161">
        <f>IF(N346="nulová",J346,0)</f>
        <v>0</v>
      </c>
      <c r="BJ346" s="22" t="s">
        <v>22</v>
      </c>
      <c r="BK346" s="161">
        <f>ROUND(I346*H346,2)</f>
        <v>0</v>
      </c>
      <c r="BL346" s="22" t="s">
        <v>218</v>
      </c>
      <c r="BM346" s="22" t="s">
        <v>723</v>
      </c>
    </row>
    <row r="347" spans="2:51" s="11" customFormat="1" ht="13.5">
      <c r="B347" s="162"/>
      <c r="D347" s="163" t="s">
        <v>143</v>
      </c>
      <c r="E347" s="164" t="s">
        <v>5</v>
      </c>
      <c r="F347" s="165" t="s">
        <v>308</v>
      </c>
      <c r="H347" s="166">
        <v>802.75</v>
      </c>
      <c r="L347" s="162"/>
      <c r="M347" s="167"/>
      <c r="N347" s="168"/>
      <c r="O347" s="168"/>
      <c r="P347" s="168"/>
      <c r="Q347" s="168"/>
      <c r="R347" s="168"/>
      <c r="S347" s="168"/>
      <c r="T347" s="169"/>
      <c r="AT347" s="164" t="s">
        <v>143</v>
      </c>
      <c r="AU347" s="164" t="s">
        <v>82</v>
      </c>
      <c r="AV347" s="11" t="s">
        <v>82</v>
      </c>
      <c r="AW347" s="11" t="s">
        <v>37</v>
      </c>
      <c r="AX347" s="11" t="s">
        <v>22</v>
      </c>
      <c r="AY347" s="164" t="s">
        <v>134</v>
      </c>
    </row>
    <row r="348" spans="2:65" s="1" customFormat="1" ht="25.5" customHeight="1">
      <c r="B348" s="150"/>
      <c r="C348" s="177" t="s">
        <v>724</v>
      </c>
      <c r="D348" s="177" t="s">
        <v>167</v>
      </c>
      <c r="E348" s="178" t="s">
        <v>725</v>
      </c>
      <c r="F348" s="179" t="s">
        <v>726</v>
      </c>
      <c r="G348" s="180" t="s">
        <v>153</v>
      </c>
      <c r="H348" s="181">
        <v>883.025</v>
      </c>
      <c r="I348" s="182"/>
      <c r="J348" s="182">
        <f>ROUND(I348*H348,2)</f>
        <v>0</v>
      </c>
      <c r="K348" s="179" t="s">
        <v>140</v>
      </c>
      <c r="L348" s="183"/>
      <c r="M348" s="184" t="s">
        <v>5</v>
      </c>
      <c r="N348" s="185" t="s">
        <v>44</v>
      </c>
      <c r="O348" s="159">
        <v>0</v>
      </c>
      <c r="P348" s="159">
        <f>O348*H348</f>
        <v>0</v>
      </c>
      <c r="Q348" s="159">
        <v>0.00368</v>
      </c>
      <c r="R348" s="159">
        <f>Q348*H348</f>
        <v>3.249532</v>
      </c>
      <c r="S348" s="159">
        <v>0</v>
      </c>
      <c r="T348" s="160">
        <f>S348*H348</f>
        <v>0</v>
      </c>
      <c r="AR348" s="22" t="s">
        <v>287</v>
      </c>
      <c r="AT348" s="22" t="s">
        <v>167</v>
      </c>
      <c r="AU348" s="22" t="s">
        <v>82</v>
      </c>
      <c r="AY348" s="22" t="s">
        <v>134</v>
      </c>
      <c r="BE348" s="161">
        <f>IF(N348="základní",J348,0)</f>
        <v>0</v>
      </c>
      <c r="BF348" s="161">
        <f>IF(N348="snížená",J348,0)</f>
        <v>0</v>
      </c>
      <c r="BG348" s="161">
        <f>IF(N348="zákl. přenesená",J348,0)</f>
        <v>0</v>
      </c>
      <c r="BH348" s="161">
        <f>IF(N348="sníž. přenesená",J348,0)</f>
        <v>0</v>
      </c>
      <c r="BI348" s="161">
        <f>IF(N348="nulová",J348,0)</f>
        <v>0</v>
      </c>
      <c r="BJ348" s="22" t="s">
        <v>22</v>
      </c>
      <c r="BK348" s="161">
        <f>ROUND(I348*H348,2)</f>
        <v>0</v>
      </c>
      <c r="BL348" s="22" t="s">
        <v>218</v>
      </c>
      <c r="BM348" s="22" t="s">
        <v>727</v>
      </c>
    </row>
    <row r="349" spans="2:51" s="11" customFormat="1" ht="13.5">
      <c r="B349" s="162"/>
      <c r="D349" s="163" t="s">
        <v>143</v>
      </c>
      <c r="F349" s="165" t="s">
        <v>728</v>
      </c>
      <c r="H349" s="166">
        <v>883.025</v>
      </c>
      <c r="L349" s="162"/>
      <c r="M349" s="167"/>
      <c r="N349" s="168"/>
      <c r="O349" s="168"/>
      <c r="P349" s="168"/>
      <c r="Q349" s="168"/>
      <c r="R349" s="168"/>
      <c r="S349" s="168"/>
      <c r="T349" s="169"/>
      <c r="AT349" s="164" t="s">
        <v>143</v>
      </c>
      <c r="AU349" s="164" t="s">
        <v>82</v>
      </c>
      <c r="AV349" s="11" t="s">
        <v>82</v>
      </c>
      <c r="AW349" s="11" t="s">
        <v>6</v>
      </c>
      <c r="AX349" s="11" t="s">
        <v>22</v>
      </c>
      <c r="AY349" s="164" t="s">
        <v>134</v>
      </c>
    </row>
    <row r="350" spans="2:65" s="1" customFormat="1" ht="16.5" customHeight="1">
      <c r="B350" s="150"/>
      <c r="C350" s="151" t="s">
        <v>729</v>
      </c>
      <c r="D350" s="151" t="s">
        <v>136</v>
      </c>
      <c r="E350" s="152" t="s">
        <v>730</v>
      </c>
      <c r="F350" s="153" t="s">
        <v>731</v>
      </c>
      <c r="G350" s="154" t="s">
        <v>438</v>
      </c>
      <c r="H350" s="155">
        <v>7825.528</v>
      </c>
      <c r="I350" s="156"/>
      <c r="J350" s="156">
        <f>ROUND(I350*H350,2)</f>
        <v>0</v>
      </c>
      <c r="K350" s="153" t="s">
        <v>140</v>
      </c>
      <c r="L350" s="36"/>
      <c r="M350" s="157" t="s">
        <v>5</v>
      </c>
      <c r="N350" s="158" t="s">
        <v>44</v>
      </c>
      <c r="O350" s="159">
        <v>0</v>
      </c>
      <c r="P350" s="159">
        <f>O350*H350</f>
        <v>0</v>
      </c>
      <c r="Q350" s="159">
        <v>0</v>
      </c>
      <c r="R350" s="159">
        <f>Q350*H350</f>
        <v>0</v>
      </c>
      <c r="S350" s="159">
        <v>0</v>
      </c>
      <c r="T350" s="160">
        <f>S350*H350</f>
        <v>0</v>
      </c>
      <c r="AR350" s="22" t="s">
        <v>218</v>
      </c>
      <c r="AT350" s="22" t="s">
        <v>136</v>
      </c>
      <c r="AU350" s="22" t="s">
        <v>82</v>
      </c>
      <c r="AY350" s="22" t="s">
        <v>134</v>
      </c>
      <c r="BE350" s="161">
        <f>IF(N350="základní",J350,0)</f>
        <v>0</v>
      </c>
      <c r="BF350" s="161">
        <f>IF(N350="snížená",J350,0)</f>
        <v>0</v>
      </c>
      <c r="BG350" s="161">
        <f>IF(N350="zákl. přenesená",J350,0)</f>
        <v>0</v>
      </c>
      <c r="BH350" s="161">
        <f>IF(N350="sníž. přenesená",J350,0)</f>
        <v>0</v>
      </c>
      <c r="BI350" s="161">
        <f>IF(N350="nulová",J350,0)</f>
        <v>0</v>
      </c>
      <c r="BJ350" s="22" t="s">
        <v>22</v>
      </c>
      <c r="BK350" s="161">
        <f>ROUND(I350*H350,2)</f>
        <v>0</v>
      </c>
      <c r="BL350" s="22" t="s">
        <v>218</v>
      </c>
      <c r="BM350" s="22" t="s">
        <v>732</v>
      </c>
    </row>
    <row r="351" spans="2:63" s="10" customFormat="1" ht="37.35" customHeight="1">
      <c r="B351" s="138"/>
      <c r="D351" s="139" t="s">
        <v>72</v>
      </c>
      <c r="E351" s="140" t="s">
        <v>167</v>
      </c>
      <c r="F351" s="140" t="s">
        <v>733</v>
      </c>
      <c r="J351" s="141">
        <f>BK351</f>
        <v>0</v>
      </c>
      <c r="L351" s="138"/>
      <c r="M351" s="142"/>
      <c r="N351" s="143"/>
      <c r="O351" s="143"/>
      <c r="P351" s="144">
        <f>P352</f>
        <v>0</v>
      </c>
      <c r="Q351" s="143"/>
      <c r="R351" s="144">
        <f>R352</f>
        <v>0</v>
      </c>
      <c r="S351" s="143"/>
      <c r="T351" s="145">
        <f>T352</f>
        <v>0</v>
      </c>
      <c r="AR351" s="139" t="s">
        <v>150</v>
      </c>
      <c r="AT351" s="146" t="s">
        <v>72</v>
      </c>
      <c r="AU351" s="146" t="s">
        <v>73</v>
      </c>
      <c r="AY351" s="139" t="s">
        <v>134</v>
      </c>
      <c r="BK351" s="147">
        <f>BK352</f>
        <v>0</v>
      </c>
    </row>
    <row r="352" spans="2:63" s="10" customFormat="1" ht="19.9" customHeight="1">
      <c r="B352" s="138"/>
      <c r="D352" s="139" t="s">
        <v>72</v>
      </c>
      <c r="E352" s="148" t="s">
        <v>734</v>
      </c>
      <c r="F352" s="148" t="s">
        <v>735</v>
      </c>
      <c r="J352" s="149">
        <f>BK352</f>
        <v>0</v>
      </c>
      <c r="L352" s="138"/>
      <c r="M352" s="142"/>
      <c r="N352" s="143"/>
      <c r="O352" s="143"/>
      <c r="P352" s="144">
        <f>P353</f>
        <v>0</v>
      </c>
      <c r="Q352" s="143"/>
      <c r="R352" s="144">
        <f>R353</f>
        <v>0</v>
      </c>
      <c r="S352" s="143"/>
      <c r="T352" s="145">
        <f>T353</f>
        <v>0</v>
      </c>
      <c r="AR352" s="139" t="s">
        <v>150</v>
      </c>
      <c r="AT352" s="146" t="s">
        <v>72</v>
      </c>
      <c r="AU352" s="146" t="s">
        <v>22</v>
      </c>
      <c r="AY352" s="139" t="s">
        <v>134</v>
      </c>
      <c r="BK352" s="147">
        <f>BK353</f>
        <v>0</v>
      </c>
    </row>
    <row r="353" spans="2:65" s="1" customFormat="1" ht="16.5" customHeight="1">
      <c r="B353" s="150"/>
      <c r="C353" s="151" t="s">
        <v>736</v>
      </c>
      <c r="D353" s="151" t="s">
        <v>136</v>
      </c>
      <c r="E353" s="152" t="s">
        <v>737</v>
      </c>
      <c r="F353" s="153" t="s">
        <v>989</v>
      </c>
      <c r="G353" s="154" t="s">
        <v>500</v>
      </c>
      <c r="H353" s="155">
        <v>1</v>
      </c>
      <c r="I353" s="156"/>
      <c r="J353" s="156">
        <f>ROUND(I353*H353,2)</f>
        <v>0</v>
      </c>
      <c r="K353" s="153" t="s">
        <v>5</v>
      </c>
      <c r="L353" s="36"/>
      <c r="M353" s="157" t="s">
        <v>5</v>
      </c>
      <c r="N353" s="186" t="s">
        <v>44</v>
      </c>
      <c r="O353" s="187">
        <v>0</v>
      </c>
      <c r="P353" s="187">
        <f>O353*H353</f>
        <v>0</v>
      </c>
      <c r="Q353" s="187">
        <v>0</v>
      </c>
      <c r="R353" s="187">
        <f>Q353*H353</f>
        <v>0</v>
      </c>
      <c r="S353" s="187">
        <v>0</v>
      </c>
      <c r="T353" s="188">
        <f>S353*H353</f>
        <v>0</v>
      </c>
      <c r="AR353" s="22" t="s">
        <v>435</v>
      </c>
      <c r="AT353" s="22" t="s">
        <v>136</v>
      </c>
      <c r="AU353" s="22" t="s">
        <v>82</v>
      </c>
      <c r="AY353" s="22" t="s">
        <v>134</v>
      </c>
      <c r="BE353" s="161">
        <f>IF(N353="základní",J353,0)</f>
        <v>0</v>
      </c>
      <c r="BF353" s="161">
        <f>IF(N353="snížená",J353,0)</f>
        <v>0</v>
      </c>
      <c r="BG353" s="161">
        <f>IF(N353="zákl. přenesená",J353,0)</f>
        <v>0</v>
      </c>
      <c r="BH353" s="161">
        <f>IF(N353="sníž. přenesená",J353,0)</f>
        <v>0</v>
      </c>
      <c r="BI353" s="161">
        <f>IF(N353="nulová",J353,0)</f>
        <v>0</v>
      </c>
      <c r="BJ353" s="22" t="s">
        <v>22</v>
      </c>
      <c r="BK353" s="161">
        <f>ROUND(I353*H353,2)</f>
        <v>0</v>
      </c>
      <c r="BL353" s="22" t="s">
        <v>435</v>
      </c>
      <c r="BM353" s="22" t="s">
        <v>738</v>
      </c>
    </row>
    <row r="354" spans="2:12" s="1" customFormat="1" ht="6.95" customHeight="1">
      <c r="B354" s="51"/>
      <c r="C354" s="52"/>
      <c r="D354" s="52"/>
      <c r="E354" s="52"/>
      <c r="F354" s="52"/>
      <c r="G354" s="52"/>
      <c r="H354" s="52"/>
      <c r="I354" s="52"/>
      <c r="J354" s="52"/>
      <c r="K354" s="52"/>
      <c r="L354" s="36"/>
    </row>
  </sheetData>
  <autoFilter ref="C94:K353"/>
  <mergeCells count="10">
    <mergeCell ref="J51:J52"/>
    <mergeCell ref="E85:H85"/>
    <mergeCell ref="E87:H8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3"/>
  <sheetViews>
    <sheetView showGridLines="0" workbookViewId="0" topLeftCell="A1">
      <pane ySplit="1" topLeftCell="A65" activePane="bottomLeft" state="frozen"/>
      <selection pane="bottomLeft" activeCell="F81" sqref="F8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4"/>
      <c r="B1" s="15"/>
      <c r="C1" s="15"/>
      <c r="D1" s="16" t="s">
        <v>1</v>
      </c>
      <c r="E1" s="15"/>
      <c r="F1" s="95" t="s">
        <v>86</v>
      </c>
      <c r="G1" s="305" t="s">
        <v>87</v>
      </c>
      <c r="H1" s="305"/>
      <c r="I1" s="15"/>
      <c r="J1" s="95" t="s">
        <v>88</v>
      </c>
      <c r="K1" s="16" t="s">
        <v>89</v>
      </c>
      <c r="L1" s="95" t="s">
        <v>90</v>
      </c>
      <c r="M1" s="95"/>
      <c r="N1" s="95"/>
      <c r="O1" s="95"/>
      <c r="P1" s="95"/>
      <c r="Q1" s="95"/>
      <c r="R1" s="95"/>
      <c r="S1" s="95"/>
      <c r="T1" s="95"/>
      <c r="U1" s="96"/>
      <c r="V1" s="9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291" t="s">
        <v>8</v>
      </c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22" t="s">
        <v>85</v>
      </c>
    </row>
    <row r="3" spans="2:46" ht="6.95" customHeight="1">
      <c r="B3" s="23"/>
      <c r="C3" s="24"/>
      <c r="D3" s="24"/>
      <c r="E3" s="24"/>
      <c r="F3" s="24"/>
      <c r="G3" s="24"/>
      <c r="H3" s="24"/>
      <c r="I3" s="24"/>
      <c r="J3" s="24"/>
      <c r="K3" s="25"/>
      <c r="AT3" s="22" t="s">
        <v>82</v>
      </c>
    </row>
    <row r="4" spans="2:46" ht="36.95" customHeight="1">
      <c r="B4" s="26"/>
      <c r="C4" s="27"/>
      <c r="D4" s="28" t="s">
        <v>91</v>
      </c>
      <c r="E4" s="27"/>
      <c r="F4" s="27"/>
      <c r="G4" s="27"/>
      <c r="H4" s="27"/>
      <c r="I4" s="27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27"/>
      <c r="J5" s="27"/>
      <c r="K5" s="29"/>
    </row>
    <row r="6" spans="2:11" ht="15">
      <c r="B6" s="26"/>
      <c r="C6" s="27"/>
      <c r="D6" s="34" t="s">
        <v>17</v>
      </c>
      <c r="E6" s="27"/>
      <c r="F6" s="27"/>
      <c r="G6" s="27"/>
      <c r="H6" s="27"/>
      <c r="I6" s="27"/>
      <c r="J6" s="27"/>
      <c r="K6" s="29"/>
    </row>
    <row r="7" spans="2:11" ht="16.5" customHeight="1">
      <c r="B7" s="26"/>
      <c r="C7" s="27"/>
      <c r="D7" s="27"/>
      <c r="E7" s="306" t="str">
        <f>'Rekapitulace stavby'!K6</f>
        <v>ONN Rychnov-snížení energetické náročnosti -pavilon DIGIP</v>
      </c>
      <c r="F7" s="307"/>
      <c r="G7" s="307"/>
      <c r="H7" s="307"/>
      <c r="I7" s="27"/>
      <c r="J7" s="27"/>
      <c r="K7" s="29"/>
    </row>
    <row r="8" spans="2:11" s="1" customFormat="1" ht="15">
      <c r="B8" s="36"/>
      <c r="C8" s="37"/>
      <c r="D8" s="34" t="s">
        <v>92</v>
      </c>
      <c r="E8" s="37"/>
      <c r="F8" s="37"/>
      <c r="G8" s="37"/>
      <c r="H8" s="37"/>
      <c r="I8" s="37"/>
      <c r="J8" s="37"/>
      <c r="K8" s="40"/>
    </row>
    <row r="9" spans="2:11" s="1" customFormat="1" ht="36.95" customHeight="1">
      <c r="B9" s="36"/>
      <c r="C9" s="37"/>
      <c r="D9" s="37"/>
      <c r="E9" s="308" t="s">
        <v>739</v>
      </c>
      <c r="F9" s="309"/>
      <c r="G9" s="309"/>
      <c r="H9" s="309"/>
      <c r="I9" s="37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37"/>
      <c r="J10" s="37"/>
      <c r="K10" s="40"/>
    </row>
    <row r="11" spans="2:11" s="1" customFormat="1" ht="14.45" customHeight="1">
      <c r="B11" s="36"/>
      <c r="C11" s="37"/>
      <c r="D11" s="34" t="s">
        <v>20</v>
      </c>
      <c r="E11" s="37"/>
      <c r="F11" s="32" t="s">
        <v>5</v>
      </c>
      <c r="G11" s="37"/>
      <c r="H11" s="37"/>
      <c r="I11" s="34" t="s">
        <v>21</v>
      </c>
      <c r="J11" s="32" t="s">
        <v>5</v>
      </c>
      <c r="K11" s="40"/>
    </row>
    <row r="12" spans="2:11" s="1" customFormat="1" ht="14.45" customHeight="1">
      <c r="B12" s="36"/>
      <c r="C12" s="37"/>
      <c r="D12" s="34" t="s">
        <v>23</v>
      </c>
      <c r="E12" s="37"/>
      <c r="F12" s="32" t="s">
        <v>24</v>
      </c>
      <c r="G12" s="37"/>
      <c r="H12" s="37"/>
      <c r="I12" s="34" t="s">
        <v>25</v>
      </c>
      <c r="J12" s="97" t="str">
        <f>'Rekapitulace stavby'!AN8</f>
        <v>28. 10. 2016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37"/>
      <c r="J13" s="37"/>
      <c r="K13" s="40"/>
    </row>
    <row r="14" spans="2:11" s="1" customFormat="1" ht="14.45" customHeight="1">
      <c r="B14" s="36"/>
      <c r="C14" s="37"/>
      <c r="D14" s="34" t="s">
        <v>29</v>
      </c>
      <c r="E14" s="37"/>
      <c r="F14" s="37"/>
      <c r="G14" s="37"/>
      <c r="H14" s="37"/>
      <c r="I14" s="34" t="s">
        <v>30</v>
      </c>
      <c r="J14" s="32" t="s">
        <v>5</v>
      </c>
      <c r="K14" s="40"/>
    </row>
    <row r="15" spans="2:11" s="1" customFormat="1" ht="18" customHeight="1">
      <c r="B15" s="36"/>
      <c r="C15" s="37"/>
      <c r="D15" s="37"/>
      <c r="E15" s="32" t="s">
        <v>31</v>
      </c>
      <c r="F15" s="37"/>
      <c r="G15" s="37"/>
      <c r="H15" s="37"/>
      <c r="I15" s="34" t="s">
        <v>32</v>
      </c>
      <c r="J15" s="32" t="s">
        <v>5</v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40"/>
    </row>
    <row r="17" spans="2:11" s="1" customFormat="1" ht="14.45" customHeight="1">
      <c r="B17" s="36"/>
      <c r="C17" s="37"/>
      <c r="D17" s="34" t="s">
        <v>33</v>
      </c>
      <c r="E17" s="37"/>
      <c r="F17" s="37"/>
      <c r="G17" s="37"/>
      <c r="H17" s="37"/>
      <c r="I17" s="34" t="s">
        <v>30</v>
      </c>
      <c r="J17" s="32" t="s">
        <v>5</v>
      </c>
      <c r="K17" s="40"/>
    </row>
    <row r="18" spans="2:11" s="1" customFormat="1" ht="18" customHeight="1">
      <c r="B18" s="36"/>
      <c r="C18" s="37"/>
      <c r="D18" s="37"/>
      <c r="E18" s="32" t="s">
        <v>34</v>
      </c>
      <c r="F18" s="37"/>
      <c r="G18" s="37"/>
      <c r="H18" s="37"/>
      <c r="I18" s="34" t="s">
        <v>32</v>
      </c>
      <c r="J18" s="32" t="s">
        <v>5</v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40"/>
    </row>
    <row r="20" spans="2:11" s="1" customFormat="1" ht="14.45" customHeight="1">
      <c r="B20" s="36"/>
      <c r="C20" s="37"/>
      <c r="D20" s="34" t="s">
        <v>35</v>
      </c>
      <c r="E20" s="37"/>
      <c r="F20" s="37"/>
      <c r="G20" s="37"/>
      <c r="H20" s="37"/>
      <c r="I20" s="34" t="s">
        <v>30</v>
      </c>
      <c r="J20" s="32" t="s">
        <v>5</v>
      </c>
      <c r="K20" s="40"/>
    </row>
    <row r="21" spans="2:11" s="1" customFormat="1" ht="18" customHeight="1">
      <c r="B21" s="36"/>
      <c r="C21" s="37"/>
      <c r="D21" s="37"/>
      <c r="E21" s="32" t="s">
        <v>36</v>
      </c>
      <c r="F21" s="37"/>
      <c r="G21" s="37"/>
      <c r="H21" s="37"/>
      <c r="I21" s="34" t="s">
        <v>32</v>
      </c>
      <c r="J21" s="32" t="s">
        <v>5</v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40"/>
    </row>
    <row r="23" spans="2:11" s="1" customFormat="1" ht="14.45" customHeight="1">
      <c r="B23" s="36"/>
      <c r="C23" s="37"/>
      <c r="D23" s="34" t="s">
        <v>38</v>
      </c>
      <c r="E23" s="37"/>
      <c r="F23" s="37"/>
      <c r="G23" s="37"/>
      <c r="H23" s="37"/>
      <c r="I23" s="37"/>
      <c r="J23" s="37"/>
      <c r="K23" s="40"/>
    </row>
    <row r="24" spans="2:11" s="6" customFormat="1" ht="16.5" customHeight="1">
      <c r="B24" s="98"/>
      <c r="C24" s="99"/>
      <c r="D24" s="99"/>
      <c r="E24" s="271" t="s">
        <v>5</v>
      </c>
      <c r="F24" s="271"/>
      <c r="G24" s="271"/>
      <c r="H24" s="271"/>
      <c r="I24" s="99"/>
      <c r="J24" s="99"/>
      <c r="K24" s="100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40"/>
    </row>
    <row r="26" spans="2:11" s="1" customFormat="1" ht="6.95" customHeight="1">
      <c r="B26" s="36"/>
      <c r="C26" s="37"/>
      <c r="D26" s="63"/>
      <c r="E26" s="63"/>
      <c r="F26" s="63"/>
      <c r="G26" s="63"/>
      <c r="H26" s="63"/>
      <c r="I26" s="63"/>
      <c r="J26" s="63"/>
      <c r="K26" s="101"/>
    </row>
    <row r="27" spans="2:11" s="1" customFormat="1" ht="25.35" customHeight="1">
      <c r="B27" s="36"/>
      <c r="C27" s="37"/>
      <c r="D27" s="102" t="s">
        <v>39</v>
      </c>
      <c r="E27" s="37"/>
      <c r="F27" s="37"/>
      <c r="G27" s="37"/>
      <c r="H27" s="37"/>
      <c r="I27" s="37"/>
      <c r="J27" s="103">
        <f>ROUND(J80,2)</f>
        <v>0</v>
      </c>
      <c r="K27" s="40"/>
    </row>
    <row r="28" spans="2:11" s="1" customFormat="1" ht="6.95" customHeight="1">
      <c r="B28" s="36"/>
      <c r="C28" s="37"/>
      <c r="D28" s="63"/>
      <c r="E28" s="63"/>
      <c r="F28" s="63"/>
      <c r="G28" s="63"/>
      <c r="H28" s="63"/>
      <c r="I28" s="63"/>
      <c r="J28" s="63"/>
      <c r="K28" s="101"/>
    </row>
    <row r="29" spans="2:11" s="1" customFormat="1" ht="14.45" customHeight="1">
      <c r="B29" s="36"/>
      <c r="C29" s="37"/>
      <c r="D29" s="37"/>
      <c r="E29" s="37"/>
      <c r="F29" s="41" t="s">
        <v>41</v>
      </c>
      <c r="G29" s="37"/>
      <c r="H29" s="37"/>
      <c r="I29" s="41" t="s">
        <v>40</v>
      </c>
      <c r="J29" s="41" t="s">
        <v>42</v>
      </c>
      <c r="K29" s="40"/>
    </row>
    <row r="30" spans="2:11" s="1" customFormat="1" ht="14.45" customHeight="1">
      <c r="B30" s="36"/>
      <c r="C30" s="37"/>
      <c r="D30" s="44" t="s">
        <v>43</v>
      </c>
      <c r="E30" s="44" t="s">
        <v>44</v>
      </c>
      <c r="F30" s="104">
        <f>ROUND(SUM(BE80:BE92),2)</f>
        <v>0</v>
      </c>
      <c r="G30" s="37"/>
      <c r="H30" s="37"/>
      <c r="I30" s="105">
        <v>0.21</v>
      </c>
      <c r="J30" s="104">
        <f>ROUND(ROUND((SUM(BE80:BE92)),2)*I30,2)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45</v>
      </c>
      <c r="F31" s="104">
        <f>ROUND(SUM(BF80:BF92),2)</f>
        <v>0</v>
      </c>
      <c r="G31" s="37"/>
      <c r="H31" s="37"/>
      <c r="I31" s="105">
        <v>0.15</v>
      </c>
      <c r="J31" s="104">
        <f>ROUND(ROUND((SUM(BF80:BF92)),2)*I31,2)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46</v>
      </c>
      <c r="F32" s="104">
        <f>ROUND(SUM(BG80:BG92),2)</f>
        <v>0</v>
      </c>
      <c r="G32" s="37"/>
      <c r="H32" s="37"/>
      <c r="I32" s="105">
        <v>0.21</v>
      </c>
      <c r="J32" s="104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47</v>
      </c>
      <c r="F33" s="104">
        <f>ROUND(SUM(BH80:BH92),2)</f>
        <v>0</v>
      </c>
      <c r="G33" s="37"/>
      <c r="H33" s="37"/>
      <c r="I33" s="105">
        <v>0.15</v>
      </c>
      <c r="J33" s="104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48</v>
      </c>
      <c r="F34" s="104">
        <f>ROUND(SUM(BI80:BI92),2)</f>
        <v>0</v>
      </c>
      <c r="G34" s="37"/>
      <c r="H34" s="37"/>
      <c r="I34" s="105">
        <v>0</v>
      </c>
      <c r="J34" s="104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37"/>
      <c r="J35" s="37"/>
      <c r="K35" s="40"/>
    </row>
    <row r="36" spans="2:11" s="1" customFormat="1" ht="25.35" customHeight="1">
      <c r="B36" s="36"/>
      <c r="C36" s="106"/>
      <c r="D36" s="107" t="s">
        <v>49</v>
      </c>
      <c r="E36" s="66"/>
      <c r="F36" s="66"/>
      <c r="G36" s="108" t="s">
        <v>50</v>
      </c>
      <c r="H36" s="109" t="s">
        <v>51</v>
      </c>
      <c r="I36" s="66"/>
      <c r="J36" s="110">
        <f>SUM(J27:J34)</f>
        <v>0</v>
      </c>
      <c r="K36" s="111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52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55"/>
      <c r="J41" s="55"/>
      <c r="K41" s="112"/>
    </row>
    <row r="42" spans="2:11" s="1" customFormat="1" ht="36.95" customHeight="1">
      <c r="B42" s="36"/>
      <c r="C42" s="28" t="s">
        <v>94</v>
      </c>
      <c r="D42" s="37"/>
      <c r="E42" s="37"/>
      <c r="F42" s="37"/>
      <c r="G42" s="37"/>
      <c r="H42" s="37"/>
      <c r="I42" s="37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37"/>
      <c r="J43" s="37"/>
      <c r="K43" s="40"/>
    </row>
    <row r="44" spans="2:11" s="1" customFormat="1" ht="14.45" customHeight="1">
      <c r="B44" s="36"/>
      <c r="C44" s="34" t="s">
        <v>17</v>
      </c>
      <c r="D44" s="37"/>
      <c r="E44" s="37"/>
      <c r="F44" s="37"/>
      <c r="G44" s="37"/>
      <c r="H44" s="37"/>
      <c r="I44" s="37"/>
      <c r="J44" s="37"/>
      <c r="K44" s="40"/>
    </row>
    <row r="45" spans="2:11" s="1" customFormat="1" ht="16.5" customHeight="1">
      <c r="B45" s="36"/>
      <c r="C45" s="37"/>
      <c r="D45" s="37"/>
      <c r="E45" s="306" t="str">
        <f>E7</f>
        <v>ONN Rychnov-snížení energetické náročnosti -pavilon DIGIP</v>
      </c>
      <c r="F45" s="307"/>
      <c r="G45" s="307"/>
      <c r="H45" s="307"/>
      <c r="I45" s="37"/>
      <c r="J45" s="37"/>
      <c r="K45" s="40"/>
    </row>
    <row r="46" spans="2:11" s="1" customFormat="1" ht="14.45" customHeight="1">
      <c r="B46" s="36"/>
      <c r="C46" s="34" t="s">
        <v>92</v>
      </c>
      <c r="D46" s="37"/>
      <c r="E46" s="37"/>
      <c r="F46" s="37"/>
      <c r="G46" s="37"/>
      <c r="H46" s="37"/>
      <c r="I46" s="37"/>
      <c r="J46" s="37"/>
      <c r="K46" s="40"/>
    </row>
    <row r="47" spans="2:11" s="1" customFormat="1" ht="17.25" customHeight="1">
      <c r="B47" s="36"/>
      <c r="C47" s="37"/>
      <c r="D47" s="37"/>
      <c r="E47" s="308" t="str">
        <f>E9</f>
        <v>RYCHNOV 2 - SO-02-Vedlejší rozpočtové náklady</v>
      </c>
      <c r="F47" s="309"/>
      <c r="G47" s="309"/>
      <c r="H47" s="309"/>
      <c r="I47" s="37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37"/>
      <c r="J48" s="37"/>
      <c r="K48" s="40"/>
    </row>
    <row r="49" spans="2:11" s="1" customFormat="1" ht="18" customHeight="1">
      <c r="B49" s="36"/>
      <c r="C49" s="34" t="s">
        <v>23</v>
      </c>
      <c r="D49" s="37"/>
      <c r="E49" s="37"/>
      <c r="F49" s="32" t="str">
        <f>F12</f>
        <v>ONN Rychnov nad Kněžnou</v>
      </c>
      <c r="G49" s="37"/>
      <c r="H49" s="37"/>
      <c r="I49" s="34" t="s">
        <v>25</v>
      </c>
      <c r="J49" s="97" t="str">
        <f>IF(J12="","",J12)</f>
        <v>28. 10. 2016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37"/>
      <c r="J50" s="37"/>
      <c r="K50" s="40"/>
    </row>
    <row r="51" spans="2:11" s="1" customFormat="1" ht="15">
      <c r="B51" s="36"/>
      <c r="C51" s="34" t="s">
        <v>29</v>
      </c>
      <c r="D51" s="37"/>
      <c r="E51" s="37"/>
      <c r="F51" s="32" t="str">
        <f>E15</f>
        <v xml:space="preserve">Královéhradecký kraj </v>
      </c>
      <c r="G51" s="37"/>
      <c r="H51" s="37"/>
      <c r="I51" s="34" t="s">
        <v>35</v>
      </c>
      <c r="J51" s="271" t="str">
        <f>E21</f>
        <v>JIKA CZ</v>
      </c>
      <c r="K51" s="40"/>
    </row>
    <row r="52" spans="2:11" s="1" customFormat="1" ht="14.45" customHeight="1">
      <c r="B52" s="36"/>
      <c r="C52" s="34" t="s">
        <v>33</v>
      </c>
      <c r="D52" s="37"/>
      <c r="E52" s="37"/>
      <c r="F52" s="32" t="str">
        <f>IF(E18="","",E18)</f>
        <v>bude určen ve výběrovém řízení</v>
      </c>
      <c r="G52" s="37"/>
      <c r="H52" s="37"/>
      <c r="I52" s="37"/>
      <c r="J52" s="301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37"/>
      <c r="J53" s="37"/>
      <c r="K53" s="40"/>
    </row>
    <row r="54" spans="2:11" s="1" customFormat="1" ht="29.25" customHeight="1">
      <c r="B54" s="36"/>
      <c r="C54" s="113" t="s">
        <v>95</v>
      </c>
      <c r="D54" s="106"/>
      <c r="E54" s="106"/>
      <c r="F54" s="106"/>
      <c r="G54" s="106"/>
      <c r="H54" s="106"/>
      <c r="I54" s="106"/>
      <c r="J54" s="114" t="s">
        <v>96</v>
      </c>
      <c r="K54" s="115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37"/>
      <c r="J55" s="37"/>
      <c r="K55" s="40"/>
    </row>
    <row r="56" spans="2:47" s="1" customFormat="1" ht="29.25" customHeight="1">
      <c r="B56" s="36"/>
      <c r="C56" s="116" t="s">
        <v>97</v>
      </c>
      <c r="D56" s="37"/>
      <c r="E56" s="37"/>
      <c r="F56" s="37"/>
      <c r="G56" s="37"/>
      <c r="H56" s="37"/>
      <c r="I56" s="37"/>
      <c r="J56" s="103">
        <f>J80</f>
        <v>0</v>
      </c>
      <c r="K56" s="40"/>
      <c r="AU56" s="22" t="s">
        <v>98</v>
      </c>
    </row>
    <row r="57" spans="2:11" s="7" customFormat="1" ht="24.95" customHeight="1">
      <c r="B57" s="117"/>
      <c r="C57" s="118"/>
      <c r="D57" s="119" t="s">
        <v>740</v>
      </c>
      <c r="E57" s="120"/>
      <c r="F57" s="120"/>
      <c r="G57" s="120"/>
      <c r="H57" s="120"/>
      <c r="I57" s="120"/>
      <c r="J57" s="121">
        <f>J81</f>
        <v>0</v>
      </c>
      <c r="K57" s="122"/>
    </row>
    <row r="58" spans="2:11" s="8" customFormat="1" ht="19.9" customHeight="1">
      <c r="B58" s="123"/>
      <c r="C58" s="124"/>
      <c r="D58" s="125" t="s">
        <v>741</v>
      </c>
      <c r="E58" s="126"/>
      <c r="F58" s="126"/>
      <c r="G58" s="126"/>
      <c r="H58" s="126"/>
      <c r="I58" s="126"/>
      <c r="J58" s="127">
        <f>J82</f>
        <v>0</v>
      </c>
      <c r="K58" s="128"/>
    </row>
    <row r="59" spans="2:11" s="8" customFormat="1" ht="19.9" customHeight="1">
      <c r="B59" s="123"/>
      <c r="C59" s="124"/>
      <c r="D59" s="125" t="s">
        <v>742</v>
      </c>
      <c r="E59" s="126"/>
      <c r="F59" s="126"/>
      <c r="G59" s="126"/>
      <c r="H59" s="126"/>
      <c r="I59" s="126"/>
      <c r="J59" s="127">
        <f>J85</f>
        <v>0</v>
      </c>
      <c r="K59" s="128"/>
    </row>
    <row r="60" spans="2:11" s="8" customFormat="1" ht="19.9" customHeight="1">
      <c r="B60" s="123"/>
      <c r="C60" s="124"/>
      <c r="D60" s="125" t="s">
        <v>743</v>
      </c>
      <c r="E60" s="126"/>
      <c r="F60" s="126"/>
      <c r="G60" s="126"/>
      <c r="H60" s="126"/>
      <c r="I60" s="126"/>
      <c r="J60" s="127">
        <f>J91</f>
        <v>0</v>
      </c>
      <c r="K60" s="128"/>
    </row>
    <row r="61" spans="2:11" s="1" customFormat="1" ht="21.75" customHeight="1">
      <c r="B61" s="36"/>
      <c r="C61" s="37"/>
      <c r="D61" s="37"/>
      <c r="E61" s="37"/>
      <c r="F61" s="37"/>
      <c r="G61" s="37"/>
      <c r="H61" s="37"/>
      <c r="I61" s="37"/>
      <c r="J61" s="37"/>
      <c r="K61" s="40"/>
    </row>
    <row r="62" spans="2:11" s="1" customFormat="1" ht="6.95" customHeight="1">
      <c r="B62" s="51"/>
      <c r="C62" s="52"/>
      <c r="D62" s="52"/>
      <c r="E62" s="52"/>
      <c r="F62" s="52"/>
      <c r="G62" s="52"/>
      <c r="H62" s="52"/>
      <c r="I62" s="52"/>
      <c r="J62" s="52"/>
      <c r="K62" s="53"/>
    </row>
    <row r="66" spans="2:12" s="1" customFormat="1" ht="6.95" customHeight="1"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36"/>
    </row>
    <row r="67" spans="2:12" s="1" customFormat="1" ht="36.95" customHeight="1">
      <c r="B67" s="36"/>
      <c r="C67" s="56" t="s">
        <v>118</v>
      </c>
      <c r="L67" s="36"/>
    </row>
    <row r="68" spans="2:12" s="1" customFormat="1" ht="6.95" customHeight="1">
      <c r="B68" s="36"/>
      <c r="L68" s="36"/>
    </row>
    <row r="69" spans="2:12" s="1" customFormat="1" ht="14.45" customHeight="1">
      <c r="B69" s="36"/>
      <c r="C69" s="58" t="s">
        <v>17</v>
      </c>
      <c r="L69" s="36"/>
    </row>
    <row r="70" spans="2:12" s="1" customFormat="1" ht="16.5" customHeight="1">
      <c r="B70" s="36"/>
      <c r="E70" s="302" t="str">
        <f>E7</f>
        <v>ONN Rychnov-snížení energetické náročnosti -pavilon DIGIP</v>
      </c>
      <c r="F70" s="303"/>
      <c r="G70" s="303"/>
      <c r="H70" s="303"/>
      <c r="L70" s="36"/>
    </row>
    <row r="71" spans="2:12" s="1" customFormat="1" ht="14.45" customHeight="1">
      <c r="B71" s="36"/>
      <c r="C71" s="58" t="s">
        <v>92</v>
      </c>
      <c r="L71" s="36"/>
    </row>
    <row r="72" spans="2:12" s="1" customFormat="1" ht="17.25" customHeight="1">
      <c r="B72" s="36"/>
      <c r="E72" s="293" t="str">
        <f>E9</f>
        <v>RYCHNOV 2 - SO-02-Vedlejší rozpočtové náklady</v>
      </c>
      <c r="F72" s="304"/>
      <c r="G72" s="304"/>
      <c r="H72" s="304"/>
      <c r="L72" s="36"/>
    </row>
    <row r="73" spans="2:12" s="1" customFormat="1" ht="6.95" customHeight="1">
      <c r="B73" s="36"/>
      <c r="L73" s="36"/>
    </row>
    <row r="74" spans="2:12" s="1" customFormat="1" ht="18" customHeight="1">
      <c r="B74" s="36"/>
      <c r="C74" s="58" t="s">
        <v>23</v>
      </c>
      <c r="F74" s="129" t="str">
        <f>F12</f>
        <v>ONN Rychnov nad Kněžnou</v>
      </c>
      <c r="I74" s="58" t="s">
        <v>25</v>
      </c>
      <c r="J74" s="62" t="str">
        <f>IF(J12="","",J12)</f>
        <v>28. 10. 2016</v>
      </c>
      <c r="L74" s="36"/>
    </row>
    <row r="75" spans="2:12" s="1" customFormat="1" ht="6.95" customHeight="1">
      <c r="B75" s="36"/>
      <c r="L75" s="36"/>
    </row>
    <row r="76" spans="2:12" s="1" customFormat="1" ht="15">
      <c r="B76" s="36"/>
      <c r="C76" s="58" t="s">
        <v>29</v>
      </c>
      <c r="F76" s="129" t="str">
        <f>E15</f>
        <v xml:space="preserve">Královéhradecký kraj </v>
      </c>
      <c r="I76" s="58" t="s">
        <v>35</v>
      </c>
      <c r="J76" s="129" t="str">
        <f>E21</f>
        <v>JIKA CZ</v>
      </c>
      <c r="L76" s="36"/>
    </row>
    <row r="77" spans="2:12" s="1" customFormat="1" ht="14.45" customHeight="1">
      <c r="B77" s="36"/>
      <c r="C77" s="58" t="s">
        <v>33</v>
      </c>
      <c r="F77" s="129" t="str">
        <f>IF(E18="","",E18)</f>
        <v>bude určen ve výběrovém řízení</v>
      </c>
      <c r="L77" s="36"/>
    </row>
    <row r="78" spans="2:12" s="1" customFormat="1" ht="10.35" customHeight="1">
      <c r="B78" s="36"/>
      <c r="L78" s="36"/>
    </row>
    <row r="79" spans="2:20" s="9" customFormat="1" ht="29.25" customHeight="1">
      <c r="B79" s="130"/>
      <c r="C79" s="131" t="s">
        <v>119</v>
      </c>
      <c r="D79" s="132" t="s">
        <v>58</v>
      </c>
      <c r="E79" s="132" t="s">
        <v>54</v>
      </c>
      <c r="F79" s="132" t="s">
        <v>120</v>
      </c>
      <c r="G79" s="132" t="s">
        <v>121</v>
      </c>
      <c r="H79" s="132" t="s">
        <v>122</v>
      </c>
      <c r="I79" s="132" t="s">
        <v>123</v>
      </c>
      <c r="J79" s="132" t="s">
        <v>96</v>
      </c>
      <c r="K79" s="133" t="s">
        <v>124</v>
      </c>
      <c r="L79" s="130"/>
      <c r="M79" s="68" t="s">
        <v>125</v>
      </c>
      <c r="N79" s="69" t="s">
        <v>43</v>
      </c>
      <c r="O79" s="69" t="s">
        <v>126</v>
      </c>
      <c r="P79" s="69" t="s">
        <v>127</v>
      </c>
      <c r="Q79" s="69" t="s">
        <v>128</v>
      </c>
      <c r="R79" s="69" t="s">
        <v>129</v>
      </c>
      <c r="S79" s="69" t="s">
        <v>130</v>
      </c>
      <c r="T79" s="70" t="s">
        <v>131</v>
      </c>
    </row>
    <row r="80" spans="2:63" s="1" customFormat="1" ht="29.25" customHeight="1">
      <c r="B80" s="36"/>
      <c r="C80" s="72" t="s">
        <v>97</v>
      </c>
      <c r="J80" s="134">
        <f>BK80</f>
        <v>0</v>
      </c>
      <c r="L80" s="36"/>
      <c r="M80" s="71"/>
      <c r="N80" s="63"/>
      <c r="O80" s="63"/>
      <c r="P80" s="135">
        <f>P81</f>
        <v>0</v>
      </c>
      <c r="Q80" s="63"/>
      <c r="R80" s="135">
        <f>R81</f>
        <v>0</v>
      </c>
      <c r="S80" s="63"/>
      <c r="T80" s="136">
        <f>T81</f>
        <v>0</v>
      </c>
      <c r="AT80" s="22" t="s">
        <v>72</v>
      </c>
      <c r="AU80" s="22" t="s">
        <v>98</v>
      </c>
      <c r="BK80" s="137">
        <f>BK81</f>
        <v>0</v>
      </c>
    </row>
    <row r="81" spans="2:63" s="10" customFormat="1" ht="37.35" customHeight="1">
      <c r="B81" s="138"/>
      <c r="D81" s="139" t="s">
        <v>72</v>
      </c>
      <c r="E81" s="140" t="s">
        <v>744</v>
      </c>
      <c r="F81" s="140" t="s">
        <v>745</v>
      </c>
      <c r="J81" s="141">
        <f>BK81</f>
        <v>0</v>
      </c>
      <c r="L81" s="138"/>
      <c r="M81" s="142"/>
      <c r="N81" s="143"/>
      <c r="O81" s="143"/>
      <c r="P81" s="144">
        <f>P82+P85+P91</f>
        <v>0</v>
      </c>
      <c r="Q81" s="143"/>
      <c r="R81" s="144">
        <f>R82+R85+R91</f>
        <v>0</v>
      </c>
      <c r="S81" s="143"/>
      <c r="T81" s="145">
        <f>T82+T85+T91</f>
        <v>0</v>
      </c>
      <c r="AR81" s="139" t="s">
        <v>166</v>
      </c>
      <c r="AT81" s="146" t="s">
        <v>72</v>
      </c>
      <c r="AU81" s="146" t="s">
        <v>73</v>
      </c>
      <c r="AY81" s="139" t="s">
        <v>134</v>
      </c>
      <c r="BK81" s="147">
        <f>BK82+BK85+BK91</f>
        <v>0</v>
      </c>
    </row>
    <row r="82" spans="2:63" s="10" customFormat="1" ht="19.9" customHeight="1">
      <c r="B82" s="138"/>
      <c r="D82" s="139" t="s">
        <v>72</v>
      </c>
      <c r="E82" s="148" t="s">
        <v>746</v>
      </c>
      <c r="F82" s="148" t="s">
        <v>747</v>
      </c>
      <c r="J82" s="149">
        <f>BK82</f>
        <v>0</v>
      </c>
      <c r="L82" s="138"/>
      <c r="M82" s="142"/>
      <c r="N82" s="143"/>
      <c r="O82" s="143"/>
      <c r="P82" s="144">
        <f>SUM(P83:P84)</f>
        <v>0</v>
      </c>
      <c r="Q82" s="143"/>
      <c r="R82" s="144">
        <f>SUM(R83:R84)</f>
        <v>0</v>
      </c>
      <c r="S82" s="143"/>
      <c r="T82" s="145">
        <f>SUM(T83:T84)</f>
        <v>0</v>
      </c>
      <c r="AR82" s="139" t="s">
        <v>166</v>
      </c>
      <c r="AT82" s="146" t="s">
        <v>72</v>
      </c>
      <c r="AU82" s="146" t="s">
        <v>22</v>
      </c>
      <c r="AY82" s="139" t="s">
        <v>134</v>
      </c>
      <c r="BK82" s="147">
        <f>SUM(BK83:BK84)</f>
        <v>0</v>
      </c>
    </row>
    <row r="83" spans="2:65" s="1" customFormat="1" ht="16.5" customHeight="1">
      <c r="B83" s="150"/>
      <c r="C83" s="151" t="s">
        <v>22</v>
      </c>
      <c r="D83" s="151" t="s">
        <v>136</v>
      </c>
      <c r="E83" s="152" t="s">
        <v>748</v>
      </c>
      <c r="F83" s="153" t="s">
        <v>749</v>
      </c>
      <c r="G83" s="154" t="s">
        <v>750</v>
      </c>
      <c r="H83" s="155">
        <v>1</v>
      </c>
      <c r="I83" s="156"/>
      <c r="J83" s="156">
        <f>ROUND(I83*H83,2)</f>
        <v>0</v>
      </c>
      <c r="K83" s="153" t="s">
        <v>140</v>
      </c>
      <c r="L83" s="36"/>
      <c r="M83" s="157" t="s">
        <v>5</v>
      </c>
      <c r="N83" s="158" t="s">
        <v>44</v>
      </c>
      <c r="O83" s="159">
        <v>0</v>
      </c>
      <c r="P83" s="159">
        <f>O83*H83</f>
        <v>0</v>
      </c>
      <c r="Q83" s="159">
        <v>0</v>
      </c>
      <c r="R83" s="159">
        <f>Q83*H83</f>
        <v>0</v>
      </c>
      <c r="S83" s="159">
        <v>0</v>
      </c>
      <c r="T83" s="160">
        <f>S83*H83</f>
        <v>0</v>
      </c>
      <c r="AR83" s="22" t="s">
        <v>751</v>
      </c>
      <c r="AT83" s="22" t="s">
        <v>136</v>
      </c>
      <c r="AU83" s="22" t="s">
        <v>82</v>
      </c>
      <c r="AY83" s="22" t="s">
        <v>134</v>
      </c>
      <c r="BE83" s="161">
        <f>IF(N83="základní",J83,0)</f>
        <v>0</v>
      </c>
      <c r="BF83" s="161">
        <f>IF(N83="snížená",J83,0)</f>
        <v>0</v>
      </c>
      <c r="BG83" s="161">
        <f>IF(N83="zákl. přenesená",J83,0)</f>
        <v>0</v>
      </c>
      <c r="BH83" s="161">
        <f>IF(N83="sníž. přenesená",J83,0)</f>
        <v>0</v>
      </c>
      <c r="BI83" s="161">
        <f>IF(N83="nulová",J83,0)</f>
        <v>0</v>
      </c>
      <c r="BJ83" s="22" t="s">
        <v>22</v>
      </c>
      <c r="BK83" s="161">
        <f>ROUND(I83*H83,2)</f>
        <v>0</v>
      </c>
      <c r="BL83" s="22" t="s">
        <v>751</v>
      </c>
      <c r="BM83" s="22" t="s">
        <v>752</v>
      </c>
    </row>
    <row r="84" spans="2:65" s="1" customFormat="1" ht="16.5" customHeight="1">
      <c r="B84" s="150"/>
      <c r="C84" s="151" t="s">
        <v>82</v>
      </c>
      <c r="D84" s="151" t="s">
        <v>136</v>
      </c>
      <c r="E84" s="152" t="s">
        <v>753</v>
      </c>
      <c r="F84" s="153" t="s">
        <v>754</v>
      </c>
      <c r="G84" s="154" t="s">
        <v>750</v>
      </c>
      <c r="H84" s="155">
        <v>1</v>
      </c>
      <c r="I84" s="156"/>
      <c r="J84" s="156">
        <f>ROUND(I84*H84,2)</f>
        <v>0</v>
      </c>
      <c r="K84" s="153" t="s">
        <v>140</v>
      </c>
      <c r="L84" s="36"/>
      <c r="M84" s="157" t="s">
        <v>5</v>
      </c>
      <c r="N84" s="158" t="s">
        <v>44</v>
      </c>
      <c r="O84" s="159">
        <v>0</v>
      </c>
      <c r="P84" s="159">
        <f>O84*H84</f>
        <v>0</v>
      </c>
      <c r="Q84" s="159">
        <v>0</v>
      </c>
      <c r="R84" s="159">
        <f>Q84*H84</f>
        <v>0</v>
      </c>
      <c r="S84" s="159">
        <v>0</v>
      </c>
      <c r="T84" s="160">
        <f>S84*H84</f>
        <v>0</v>
      </c>
      <c r="AR84" s="22" t="s">
        <v>751</v>
      </c>
      <c r="AT84" s="22" t="s">
        <v>136</v>
      </c>
      <c r="AU84" s="22" t="s">
        <v>82</v>
      </c>
      <c r="AY84" s="22" t="s">
        <v>134</v>
      </c>
      <c r="BE84" s="161">
        <f>IF(N84="základní",J84,0)</f>
        <v>0</v>
      </c>
      <c r="BF84" s="161">
        <f>IF(N84="snížená",J84,0)</f>
        <v>0</v>
      </c>
      <c r="BG84" s="161">
        <f>IF(N84="zákl. přenesená",J84,0)</f>
        <v>0</v>
      </c>
      <c r="BH84" s="161">
        <f>IF(N84="sníž. přenesená",J84,0)</f>
        <v>0</v>
      </c>
      <c r="BI84" s="161">
        <f>IF(N84="nulová",J84,0)</f>
        <v>0</v>
      </c>
      <c r="BJ84" s="22" t="s">
        <v>22</v>
      </c>
      <c r="BK84" s="161">
        <f>ROUND(I84*H84,2)</f>
        <v>0</v>
      </c>
      <c r="BL84" s="22" t="s">
        <v>751</v>
      </c>
      <c r="BM84" s="22" t="s">
        <v>755</v>
      </c>
    </row>
    <row r="85" spans="2:63" s="10" customFormat="1" ht="29.85" customHeight="1">
      <c r="B85" s="138"/>
      <c r="D85" s="139" t="s">
        <v>72</v>
      </c>
      <c r="E85" s="148" t="s">
        <v>756</v>
      </c>
      <c r="F85" s="148" t="s">
        <v>757</v>
      </c>
      <c r="J85" s="149">
        <f>BK85</f>
        <v>0</v>
      </c>
      <c r="L85" s="138"/>
      <c r="M85" s="142"/>
      <c r="N85" s="143"/>
      <c r="O85" s="143"/>
      <c r="P85" s="144">
        <f>SUM(P86:P90)</f>
        <v>0</v>
      </c>
      <c r="Q85" s="143"/>
      <c r="R85" s="144">
        <f>SUM(R86:R90)</f>
        <v>0</v>
      </c>
      <c r="S85" s="143"/>
      <c r="T85" s="145">
        <f>SUM(T86:T90)</f>
        <v>0</v>
      </c>
      <c r="AR85" s="139" t="s">
        <v>166</v>
      </c>
      <c r="AT85" s="146" t="s">
        <v>72</v>
      </c>
      <c r="AU85" s="146" t="s">
        <v>22</v>
      </c>
      <c r="AY85" s="139" t="s">
        <v>134</v>
      </c>
      <c r="BK85" s="147">
        <f>SUM(BK86:BK90)</f>
        <v>0</v>
      </c>
    </row>
    <row r="86" spans="2:65" s="1" customFormat="1" ht="16.5" customHeight="1">
      <c r="B86" s="150"/>
      <c r="C86" s="151" t="s">
        <v>150</v>
      </c>
      <c r="D86" s="151" t="s">
        <v>136</v>
      </c>
      <c r="E86" s="152" t="s">
        <v>758</v>
      </c>
      <c r="F86" s="153" t="s">
        <v>759</v>
      </c>
      <c r="G86" s="154" t="s">
        <v>750</v>
      </c>
      <c r="H86" s="155">
        <v>1</v>
      </c>
      <c r="I86" s="156"/>
      <c r="J86" s="156">
        <f>ROUND(I86*H86,2)</f>
        <v>0</v>
      </c>
      <c r="K86" s="153" t="s">
        <v>140</v>
      </c>
      <c r="L86" s="36"/>
      <c r="M86" s="157" t="s">
        <v>5</v>
      </c>
      <c r="N86" s="158" t="s">
        <v>44</v>
      </c>
      <c r="O86" s="159">
        <v>0</v>
      </c>
      <c r="P86" s="159">
        <f>O86*H86</f>
        <v>0</v>
      </c>
      <c r="Q86" s="159">
        <v>0</v>
      </c>
      <c r="R86" s="159">
        <f>Q86*H86</f>
        <v>0</v>
      </c>
      <c r="S86" s="159">
        <v>0</v>
      </c>
      <c r="T86" s="160">
        <f>S86*H86</f>
        <v>0</v>
      </c>
      <c r="AR86" s="22" t="s">
        <v>751</v>
      </c>
      <c r="AT86" s="22" t="s">
        <v>136</v>
      </c>
      <c r="AU86" s="22" t="s">
        <v>82</v>
      </c>
      <c r="AY86" s="22" t="s">
        <v>134</v>
      </c>
      <c r="BE86" s="161">
        <f>IF(N86="základní",J86,0)</f>
        <v>0</v>
      </c>
      <c r="BF86" s="161">
        <f>IF(N86="snížená",J86,0)</f>
        <v>0</v>
      </c>
      <c r="BG86" s="161">
        <f>IF(N86="zákl. přenesená",J86,0)</f>
        <v>0</v>
      </c>
      <c r="BH86" s="161">
        <f>IF(N86="sníž. přenesená",J86,0)</f>
        <v>0</v>
      </c>
      <c r="BI86" s="161">
        <f>IF(N86="nulová",J86,0)</f>
        <v>0</v>
      </c>
      <c r="BJ86" s="22" t="s">
        <v>22</v>
      </c>
      <c r="BK86" s="161">
        <f>ROUND(I86*H86,2)</f>
        <v>0</v>
      </c>
      <c r="BL86" s="22" t="s">
        <v>751</v>
      </c>
      <c r="BM86" s="22" t="s">
        <v>760</v>
      </c>
    </row>
    <row r="87" spans="2:65" s="1" customFormat="1" ht="16.5" customHeight="1">
      <c r="B87" s="150"/>
      <c r="C87" s="151" t="s">
        <v>141</v>
      </c>
      <c r="D87" s="151" t="s">
        <v>136</v>
      </c>
      <c r="E87" s="152" t="s">
        <v>761</v>
      </c>
      <c r="F87" s="153" t="s">
        <v>762</v>
      </c>
      <c r="G87" s="154" t="s">
        <v>750</v>
      </c>
      <c r="H87" s="155">
        <v>1</v>
      </c>
      <c r="I87" s="156"/>
      <c r="J87" s="156">
        <f>ROUND(I87*H87,2)</f>
        <v>0</v>
      </c>
      <c r="K87" s="153" t="s">
        <v>140</v>
      </c>
      <c r="L87" s="36"/>
      <c r="M87" s="157" t="s">
        <v>5</v>
      </c>
      <c r="N87" s="158" t="s">
        <v>44</v>
      </c>
      <c r="O87" s="159">
        <v>0</v>
      </c>
      <c r="P87" s="159">
        <f>O87*H87</f>
        <v>0</v>
      </c>
      <c r="Q87" s="159">
        <v>0</v>
      </c>
      <c r="R87" s="159">
        <f>Q87*H87</f>
        <v>0</v>
      </c>
      <c r="S87" s="159">
        <v>0</v>
      </c>
      <c r="T87" s="160">
        <f>S87*H87</f>
        <v>0</v>
      </c>
      <c r="AR87" s="22" t="s">
        <v>751</v>
      </c>
      <c r="AT87" s="22" t="s">
        <v>136</v>
      </c>
      <c r="AU87" s="22" t="s">
        <v>82</v>
      </c>
      <c r="AY87" s="22" t="s">
        <v>134</v>
      </c>
      <c r="BE87" s="161">
        <f>IF(N87="základní",J87,0)</f>
        <v>0</v>
      </c>
      <c r="BF87" s="161">
        <f>IF(N87="snížená",J87,0)</f>
        <v>0</v>
      </c>
      <c r="BG87" s="161">
        <f>IF(N87="zákl. přenesená",J87,0)</f>
        <v>0</v>
      </c>
      <c r="BH87" s="161">
        <f>IF(N87="sníž. přenesená",J87,0)</f>
        <v>0</v>
      </c>
      <c r="BI87" s="161">
        <f>IF(N87="nulová",J87,0)</f>
        <v>0</v>
      </c>
      <c r="BJ87" s="22" t="s">
        <v>22</v>
      </c>
      <c r="BK87" s="161">
        <f>ROUND(I87*H87,2)</f>
        <v>0</v>
      </c>
      <c r="BL87" s="22" t="s">
        <v>751</v>
      </c>
      <c r="BM87" s="22" t="s">
        <v>763</v>
      </c>
    </row>
    <row r="88" spans="2:65" s="1" customFormat="1" ht="16.5" customHeight="1">
      <c r="B88" s="150"/>
      <c r="C88" s="151" t="s">
        <v>166</v>
      </c>
      <c r="D88" s="151" t="s">
        <v>136</v>
      </c>
      <c r="E88" s="152" t="s">
        <v>764</v>
      </c>
      <c r="F88" s="153" t="s">
        <v>765</v>
      </c>
      <c r="G88" s="154" t="s">
        <v>750</v>
      </c>
      <c r="H88" s="155">
        <v>1</v>
      </c>
      <c r="I88" s="156"/>
      <c r="J88" s="156">
        <f>ROUND(I88*H88,2)</f>
        <v>0</v>
      </c>
      <c r="K88" s="153" t="s">
        <v>140</v>
      </c>
      <c r="L88" s="36"/>
      <c r="M88" s="157" t="s">
        <v>5</v>
      </c>
      <c r="N88" s="158" t="s">
        <v>44</v>
      </c>
      <c r="O88" s="159">
        <v>0</v>
      </c>
      <c r="P88" s="159">
        <f>O88*H88</f>
        <v>0</v>
      </c>
      <c r="Q88" s="159">
        <v>0</v>
      </c>
      <c r="R88" s="159">
        <f>Q88*H88</f>
        <v>0</v>
      </c>
      <c r="S88" s="159">
        <v>0</v>
      </c>
      <c r="T88" s="160">
        <f>S88*H88</f>
        <v>0</v>
      </c>
      <c r="AR88" s="22" t="s">
        <v>751</v>
      </c>
      <c r="AT88" s="22" t="s">
        <v>136</v>
      </c>
      <c r="AU88" s="22" t="s">
        <v>82</v>
      </c>
      <c r="AY88" s="22" t="s">
        <v>134</v>
      </c>
      <c r="BE88" s="161">
        <f>IF(N88="základní",J88,0)</f>
        <v>0</v>
      </c>
      <c r="BF88" s="161">
        <f>IF(N88="snížená",J88,0)</f>
        <v>0</v>
      </c>
      <c r="BG88" s="161">
        <f>IF(N88="zákl. přenesená",J88,0)</f>
        <v>0</v>
      </c>
      <c r="BH88" s="161">
        <f>IF(N88="sníž. přenesená",J88,0)</f>
        <v>0</v>
      </c>
      <c r="BI88" s="161">
        <f>IF(N88="nulová",J88,0)</f>
        <v>0</v>
      </c>
      <c r="BJ88" s="22" t="s">
        <v>22</v>
      </c>
      <c r="BK88" s="161">
        <f>ROUND(I88*H88,2)</f>
        <v>0</v>
      </c>
      <c r="BL88" s="22" t="s">
        <v>751</v>
      </c>
      <c r="BM88" s="22" t="s">
        <v>766</v>
      </c>
    </row>
    <row r="89" spans="2:65" s="1" customFormat="1" ht="16.5" customHeight="1">
      <c r="B89" s="150"/>
      <c r="C89" s="151" t="s">
        <v>148</v>
      </c>
      <c r="D89" s="151" t="s">
        <v>136</v>
      </c>
      <c r="E89" s="152" t="s">
        <v>767</v>
      </c>
      <c r="F89" s="153" t="s">
        <v>768</v>
      </c>
      <c r="G89" s="154" t="s">
        <v>750</v>
      </c>
      <c r="H89" s="155">
        <v>1</v>
      </c>
      <c r="I89" s="156"/>
      <c r="J89" s="156">
        <f>ROUND(I89*H89,2)</f>
        <v>0</v>
      </c>
      <c r="K89" s="153" t="s">
        <v>140</v>
      </c>
      <c r="L89" s="36"/>
      <c r="M89" s="157" t="s">
        <v>5</v>
      </c>
      <c r="N89" s="158" t="s">
        <v>44</v>
      </c>
      <c r="O89" s="159">
        <v>0</v>
      </c>
      <c r="P89" s="159">
        <f>O89*H89</f>
        <v>0</v>
      </c>
      <c r="Q89" s="159">
        <v>0</v>
      </c>
      <c r="R89" s="159">
        <f>Q89*H89</f>
        <v>0</v>
      </c>
      <c r="S89" s="159">
        <v>0</v>
      </c>
      <c r="T89" s="160">
        <f>S89*H89</f>
        <v>0</v>
      </c>
      <c r="AR89" s="22" t="s">
        <v>751</v>
      </c>
      <c r="AT89" s="22" t="s">
        <v>136</v>
      </c>
      <c r="AU89" s="22" t="s">
        <v>82</v>
      </c>
      <c r="AY89" s="22" t="s">
        <v>134</v>
      </c>
      <c r="BE89" s="161">
        <f>IF(N89="základní",J89,0)</f>
        <v>0</v>
      </c>
      <c r="BF89" s="161">
        <f>IF(N89="snížená",J89,0)</f>
        <v>0</v>
      </c>
      <c r="BG89" s="161">
        <f>IF(N89="zákl. přenesená",J89,0)</f>
        <v>0</v>
      </c>
      <c r="BH89" s="161">
        <f>IF(N89="sníž. přenesená",J89,0)</f>
        <v>0</v>
      </c>
      <c r="BI89" s="161">
        <f>IF(N89="nulová",J89,0)</f>
        <v>0</v>
      </c>
      <c r="BJ89" s="22" t="s">
        <v>22</v>
      </c>
      <c r="BK89" s="161">
        <f>ROUND(I89*H89,2)</f>
        <v>0</v>
      </c>
      <c r="BL89" s="22" t="s">
        <v>751</v>
      </c>
      <c r="BM89" s="22" t="s">
        <v>769</v>
      </c>
    </row>
    <row r="90" spans="2:65" s="1" customFormat="1" ht="16.5" customHeight="1">
      <c r="B90" s="150"/>
      <c r="C90" s="151" t="s">
        <v>177</v>
      </c>
      <c r="D90" s="151" t="s">
        <v>136</v>
      </c>
      <c r="E90" s="152" t="s">
        <v>770</v>
      </c>
      <c r="F90" s="153" t="s">
        <v>771</v>
      </c>
      <c r="G90" s="154" t="s">
        <v>750</v>
      </c>
      <c r="H90" s="155">
        <v>1</v>
      </c>
      <c r="I90" s="156"/>
      <c r="J90" s="156">
        <f>ROUND(I90*H90,2)</f>
        <v>0</v>
      </c>
      <c r="K90" s="153" t="s">
        <v>140</v>
      </c>
      <c r="L90" s="36"/>
      <c r="M90" s="157" t="s">
        <v>5</v>
      </c>
      <c r="N90" s="158" t="s">
        <v>44</v>
      </c>
      <c r="O90" s="159">
        <v>0</v>
      </c>
      <c r="P90" s="159">
        <f>O90*H90</f>
        <v>0</v>
      </c>
      <c r="Q90" s="159">
        <v>0</v>
      </c>
      <c r="R90" s="159">
        <f>Q90*H90</f>
        <v>0</v>
      </c>
      <c r="S90" s="159">
        <v>0</v>
      </c>
      <c r="T90" s="160">
        <f>S90*H90</f>
        <v>0</v>
      </c>
      <c r="AR90" s="22" t="s">
        <v>751</v>
      </c>
      <c r="AT90" s="22" t="s">
        <v>136</v>
      </c>
      <c r="AU90" s="22" t="s">
        <v>82</v>
      </c>
      <c r="AY90" s="22" t="s">
        <v>134</v>
      </c>
      <c r="BE90" s="161">
        <f>IF(N90="základní",J90,0)</f>
        <v>0</v>
      </c>
      <c r="BF90" s="161">
        <f>IF(N90="snížená",J90,0)</f>
        <v>0</v>
      </c>
      <c r="BG90" s="161">
        <f>IF(N90="zákl. přenesená",J90,0)</f>
        <v>0</v>
      </c>
      <c r="BH90" s="161">
        <f>IF(N90="sníž. přenesená",J90,0)</f>
        <v>0</v>
      </c>
      <c r="BI90" s="161">
        <f>IF(N90="nulová",J90,0)</f>
        <v>0</v>
      </c>
      <c r="BJ90" s="22" t="s">
        <v>22</v>
      </c>
      <c r="BK90" s="161">
        <f>ROUND(I90*H90,2)</f>
        <v>0</v>
      </c>
      <c r="BL90" s="22" t="s">
        <v>751</v>
      </c>
      <c r="BM90" s="22" t="s">
        <v>772</v>
      </c>
    </row>
    <row r="91" spans="2:63" s="10" customFormat="1" ht="29.85" customHeight="1">
      <c r="B91" s="138"/>
      <c r="D91" s="139" t="s">
        <v>72</v>
      </c>
      <c r="E91" s="148" t="s">
        <v>773</v>
      </c>
      <c r="F91" s="148" t="s">
        <v>774</v>
      </c>
      <c r="J91" s="149">
        <f>BK91</f>
        <v>0</v>
      </c>
      <c r="L91" s="138"/>
      <c r="M91" s="142"/>
      <c r="N91" s="143"/>
      <c r="O91" s="143"/>
      <c r="P91" s="144">
        <f>P92</f>
        <v>0</v>
      </c>
      <c r="Q91" s="143"/>
      <c r="R91" s="144">
        <f>R92</f>
        <v>0</v>
      </c>
      <c r="S91" s="143"/>
      <c r="T91" s="145">
        <f>T92</f>
        <v>0</v>
      </c>
      <c r="AR91" s="139" t="s">
        <v>166</v>
      </c>
      <c r="AT91" s="146" t="s">
        <v>72</v>
      </c>
      <c r="AU91" s="146" t="s">
        <v>22</v>
      </c>
      <c r="AY91" s="139" t="s">
        <v>134</v>
      </c>
      <c r="BK91" s="147">
        <f>BK92</f>
        <v>0</v>
      </c>
    </row>
    <row r="92" spans="2:65" s="1" customFormat="1" ht="16.5" customHeight="1">
      <c r="B92" s="150"/>
      <c r="C92" s="151" t="s">
        <v>169</v>
      </c>
      <c r="D92" s="151" t="s">
        <v>136</v>
      </c>
      <c r="E92" s="152" t="s">
        <v>775</v>
      </c>
      <c r="F92" s="153" t="s">
        <v>776</v>
      </c>
      <c r="G92" s="154" t="s">
        <v>750</v>
      </c>
      <c r="H92" s="155">
        <v>1</v>
      </c>
      <c r="I92" s="156"/>
      <c r="J92" s="156">
        <f>ROUND(I92*H92,2)</f>
        <v>0</v>
      </c>
      <c r="K92" s="153" t="s">
        <v>140</v>
      </c>
      <c r="L92" s="36"/>
      <c r="M92" s="157" t="s">
        <v>5</v>
      </c>
      <c r="N92" s="186" t="s">
        <v>44</v>
      </c>
      <c r="O92" s="187">
        <v>0</v>
      </c>
      <c r="P92" s="187">
        <f>O92*H92</f>
        <v>0</v>
      </c>
      <c r="Q92" s="187">
        <v>0</v>
      </c>
      <c r="R92" s="187">
        <f>Q92*H92</f>
        <v>0</v>
      </c>
      <c r="S92" s="187">
        <v>0</v>
      </c>
      <c r="T92" s="188">
        <f>S92*H92</f>
        <v>0</v>
      </c>
      <c r="AR92" s="22" t="s">
        <v>751</v>
      </c>
      <c r="AT92" s="22" t="s">
        <v>136</v>
      </c>
      <c r="AU92" s="22" t="s">
        <v>82</v>
      </c>
      <c r="AY92" s="22" t="s">
        <v>134</v>
      </c>
      <c r="BE92" s="161">
        <f>IF(N92="základní",J92,0)</f>
        <v>0</v>
      </c>
      <c r="BF92" s="161">
        <f>IF(N92="snížená",J92,0)</f>
        <v>0</v>
      </c>
      <c r="BG92" s="161">
        <f>IF(N92="zákl. přenesená",J92,0)</f>
        <v>0</v>
      </c>
      <c r="BH92" s="161">
        <f>IF(N92="sníž. přenesená",J92,0)</f>
        <v>0</v>
      </c>
      <c r="BI92" s="161">
        <f>IF(N92="nulová",J92,0)</f>
        <v>0</v>
      </c>
      <c r="BJ92" s="22" t="s">
        <v>22</v>
      </c>
      <c r="BK92" s="161">
        <f>ROUND(I92*H92,2)</f>
        <v>0</v>
      </c>
      <c r="BL92" s="22" t="s">
        <v>751</v>
      </c>
      <c r="BM92" s="22" t="s">
        <v>777</v>
      </c>
    </row>
    <row r="93" spans="2:12" s="1" customFormat="1" ht="6.95" customHeight="1">
      <c r="B93" s="51"/>
      <c r="C93" s="52"/>
      <c r="D93" s="52"/>
      <c r="E93" s="52"/>
      <c r="F93" s="52"/>
      <c r="G93" s="52"/>
      <c r="H93" s="52"/>
      <c r="I93" s="52"/>
      <c r="J93" s="52"/>
      <c r="K93" s="52"/>
      <c r="L93" s="36"/>
    </row>
  </sheetData>
  <autoFilter ref="C79:K92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89" customWidth="1"/>
    <col min="2" max="2" width="1.66796875" style="189" customWidth="1"/>
    <col min="3" max="4" width="5" style="189" customWidth="1"/>
    <col min="5" max="5" width="11.66015625" style="189" customWidth="1"/>
    <col min="6" max="6" width="9.16015625" style="189" customWidth="1"/>
    <col min="7" max="7" width="5" style="189" customWidth="1"/>
    <col min="8" max="8" width="77.83203125" style="189" customWidth="1"/>
    <col min="9" max="10" width="20" style="189" customWidth="1"/>
    <col min="11" max="11" width="1.66796875" style="189" customWidth="1"/>
  </cols>
  <sheetData>
    <row r="1" ht="37.5" customHeight="1"/>
    <row r="2" spans="2:11" ht="7.5" customHeight="1">
      <c r="B2" s="190"/>
      <c r="C2" s="191"/>
      <c r="D2" s="191"/>
      <c r="E2" s="191"/>
      <c r="F2" s="191"/>
      <c r="G2" s="191"/>
      <c r="H2" s="191"/>
      <c r="I2" s="191"/>
      <c r="J2" s="191"/>
      <c r="K2" s="192"/>
    </row>
    <row r="3" spans="2:11" s="13" customFormat="1" ht="45" customHeight="1">
      <c r="B3" s="193"/>
      <c r="C3" s="310" t="s">
        <v>778</v>
      </c>
      <c r="D3" s="310"/>
      <c r="E3" s="310"/>
      <c r="F3" s="310"/>
      <c r="G3" s="310"/>
      <c r="H3" s="310"/>
      <c r="I3" s="310"/>
      <c r="J3" s="310"/>
      <c r="K3" s="194"/>
    </row>
    <row r="4" spans="2:11" ht="25.5" customHeight="1">
      <c r="B4" s="195"/>
      <c r="C4" s="317" t="s">
        <v>779</v>
      </c>
      <c r="D4" s="317"/>
      <c r="E4" s="317"/>
      <c r="F4" s="317"/>
      <c r="G4" s="317"/>
      <c r="H4" s="317"/>
      <c r="I4" s="317"/>
      <c r="J4" s="317"/>
      <c r="K4" s="196"/>
    </row>
    <row r="5" spans="2:11" ht="5.25" customHeight="1">
      <c r="B5" s="195"/>
      <c r="C5" s="197"/>
      <c r="D5" s="197"/>
      <c r="E5" s="197"/>
      <c r="F5" s="197"/>
      <c r="G5" s="197"/>
      <c r="H5" s="197"/>
      <c r="I5" s="197"/>
      <c r="J5" s="197"/>
      <c r="K5" s="196"/>
    </row>
    <row r="6" spans="2:11" ht="15" customHeight="1">
      <c r="B6" s="195"/>
      <c r="C6" s="313" t="s">
        <v>780</v>
      </c>
      <c r="D6" s="313"/>
      <c r="E6" s="313"/>
      <c r="F6" s="313"/>
      <c r="G6" s="313"/>
      <c r="H6" s="313"/>
      <c r="I6" s="313"/>
      <c r="J6" s="313"/>
      <c r="K6" s="196"/>
    </row>
    <row r="7" spans="2:11" ht="15" customHeight="1">
      <c r="B7" s="199"/>
      <c r="C7" s="313" t="s">
        <v>781</v>
      </c>
      <c r="D7" s="313"/>
      <c r="E7" s="313"/>
      <c r="F7" s="313"/>
      <c r="G7" s="313"/>
      <c r="H7" s="313"/>
      <c r="I7" s="313"/>
      <c r="J7" s="313"/>
      <c r="K7" s="196"/>
    </row>
    <row r="8" spans="2:11" ht="12.75" customHeight="1">
      <c r="B8" s="199"/>
      <c r="C8" s="198"/>
      <c r="D8" s="198"/>
      <c r="E8" s="198"/>
      <c r="F8" s="198"/>
      <c r="G8" s="198"/>
      <c r="H8" s="198"/>
      <c r="I8" s="198"/>
      <c r="J8" s="198"/>
      <c r="K8" s="196"/>
    </row>
    <row r="9" spans="2:11" ht="15" customHeight="1">
      <c r="B9" s="199"/>
      <c r="C9" s="313" t="s">
        <v>782</v>
      </c>
      <c r="D9" s="313"/>
      <c r="E9" s="313"/>
      <c r="F9" s="313"/>
      <c r="G9" s="313"/>
      <c r="H9" s="313"/>
      <c r="I9" s="313"/>
      <c r="J9" s="313"/>
      <c r="K9" s="196"/>
    </row>
    <row r="10" spans="2:11" ht="15" customHeight="1">
      <c r="B10" s="199"/>
      <c r="C10" s="198"/>
      <c r="D10" s="313" t="s">
        <v>783</v>
      </c>
      <c r="E10" s="313"/>
      <c r="F10" s="313"/>
      <c r="G10" s="313"/>
      <c r="H10" s="313"/>
      <c r="I10" s="313"/>
      <c r="J10" s="313"/>
      <c r="K10" s="196"/>
    </row>
    <row r="11" spans="2:11" ht="15" customHeight="1">
      <c r="B11" s="199"/>
      <c r="C11" s="200"/>
      <c r="D11" s="313" t="s">
        <v>784</v>
      </c>
      <c r="E11" s="313"/>
      <c r="F11" s="313"/>
      <c r="G11" s="313"/>
      <c r="H11" s="313"/>
      <c r="I11" s="313"/>
      <c r="J11" s="313"/>
      <c r="K11" s="196"/>
    </row>
    <row r="12" spans="2:11" ht="12.75" customHeight="1">
      <c r="B12" s="199"/>
      <c r="C12" s="200"/>
      <c r="D12" s="200"/>
      <c r="E12" s="200"/>
      <c r="F12" s="200"/>
      <c r="G12" s="200"/>
      <c r="H12" s="200"/>
      <c r="I12" s="200"/>
      <c r="J12" s="200"/>
      <c r="K12" s="196"/>
    </row>
    <row r="13" spans="2:11" ht="15" customHeight="1">
      <c r="B13" s="199"/>
      <c r="C13" s="200"/>
      <c r="D13" s="313" t="s">
        <v>785</v>
      </c>
      <c r="E13" s="313"/>
      <c r="F13" s="313"/>
      <c r="G13" s="313"/>
      <c r="H13" s="313"/>
      <c r="I13" s="313"/>
      <c r="J13" s="313"/>
      <c r="K13" s="196"/>
    </row>
    <row r="14" spans="2:11" ht="15" customHeight="1">
      <c r="B14" s="199"/>
      <c r="C14" s="200"/>
      <c r="D14" s="313" t="s">
        <v>786</v>
      </c>
      <c r="E14" s="313"/>
      <c r="F14" s="313"/>
      <c r="G14" s="313"/>
      <c r="H14" s="313"/>
      <c r="I14" s="313"/>
      <c r="J14" s="313"/>
      <c r="K14" s="196"/>
    </row>
    <row r="15" spans="2:11" ht="15" customHeight="1">
      <c r="B15" s="199"/>
      <c r="C15" s="200"/>
      <c r="D15" s="313" t="s">
        <v>787</v>
      </c>
      <c r="E15" s="313"/>
      <c r="F15" s="313"/>
      <c r="G15" s="313"/>
      <c r="H15" s="313"/>
      <c r="I15" s="313"/>
      <c r="J15" s="313"/>
      <c r="K15" s="196"/>
    </row>
    <row r="16" spans="2:11" ht="15" customHeight="1">
      <c r="B16" s="199"/>
      <c r="C16" s="200"/>
      <c r="D16" s="200"/>
      <c r="E16" s="201" t="s">
        <v>80</v>
      </c>
      <c r="F16" s="313" t="s">
        <v>788</v>
      </c>
      <c r="G16" s="313"/>
      <c r="H16" s="313"/>
      <c r="I16" s="313"/>
      <c r="J16" s="313"/>
      <c r="K16" s="196"/>
    </row>
    <row r="17" spans="2:11" ht="15" customHeight="1">
      <c r="B17" s="199"/>
      <c r="C17" s="200"/>
      <c r="D17" s="200"/>
      <c r="E17" s="201" t="s">
        <v>789</v>
      </c>
      <c r="F17" s="313" t="s">
        <v>790</v>
      </c>
      <c r="G17" s="313"/>
      <c r="H17" s="313"/>
      <c r="I17" s="313"/>
      <c r="J17" s="313"/>
      <c r="K17" s="196"/>
    </row>
    <row r="18" spans="2:11" ht="15" customHeight="1">
      <c r="B18" s="199"/>
      <c r="C18" s="200"/>
      <c r="D18" s="200"/>
      <c r="E18" s="201" t="s">
        <v>791</v>
      </c>
      <c r="F18" s="313" t="s">
        <v>792</v>
      </c>
      <c r="G18" s="313"/>
      <c r="H18" s="313"/>
      <c r="I18" s="313"/>
      <c r="J18" s="313"/>
      <c r="K18" s="196"/>
    </row>
    <row r="19" spans="2:11" ht="15" customHeight="1">
      <c r="B19" s="199"/>
      <c r="C19" s="200"/>
      <c r="D19" s="200"/>
      <c r="E19" s="201" t="s">
        <v>793</v>
      </c>
      <c r="F19" s="313" t="s">
        <v>794</v>
      </c>
      <c r="G19" s="313"/>
      <c r="H19" s="313"/>
      <c r="I19" s="313"/>
      <c r="J19" s="313"/>
      <c r="K19" s="196"/>
    </row>
    <row r="20" spans="2:11" ht="15" customHeight="1">
      <c r="B20" s="199"/>
      <c r="C20" s="200"/>
      <c r="D20" s="200"/>
      <c r="E20" s="201" t="s">
        <v>795</v>
      </c>
      <c r="F20" s="313" t="s">
        <v>796</v>
      </c>
      <c r="G20" s="313"/>
      <c r="H20" s="313"/>
      <c r="I20" s="313"/>
      <c r="J20" s="313"/>
      <c r="K20" s="196"/>
    </row>
    <row r="21" spans="2:11" ht="15" customHeight="1">
      <c r="B21" s="199"/>
      <c r="C21" s="200"/>
      <c r="D21" s="200"/>
      <c r="E21" s="201" t="s">
        <v>797</v>
      </c>
      <c r="F21" s="313" t="s">
        <v>798</v>
      </c>
      <c r="G21" s="313"/>
      <c r="H21" s="313"/>
      <c r="I21" s="313"/>
      <c r="J21" s="313"/>
      <c r="K21" s="196"/>
    </row>
    <row r="22" spans="2:11" ht="12.75" customHeight="1">
      <c r="B22" s="199"/>
      <c r="C22" s="200"/>
      <c r="D22" s="200"/>
      <c r="E22" s="200"/>
      <c r="F22" s="200"/>
      <c r="G22" s="200"/>
      <c r="H22" s="200"/>
      <c r="I22" s="200"/>
      <c r="J22" s="200"/>
      <c r="K22" s="196"/>
    </row>
    <row r="23" spans="2:11" ht="15" customHeight="1">
      <c r="B23" s="199"/>
      <c r="C23" s="313" t="s">
        <v>799</v>
      </c>
      <c r="D23" s="313"/>
      <c r="E23" s="313"/>
      <c r="F23" s="313"/>
      <c r="G23" s="313"/>
      <c r="H23" s="313"/>
      <c r="I23" s="313"/>
      <c r="J23" s="313"/>
      <c r="K23" s="196"/>
    </row>
    <row r="24" spans="2:11" ht="15" customHeight="1">
      <c r="B24" s="199"/>
      <c r="C24" s="313" t="s">
        <v>800</v>
      </c>
      <c r="D24" s="313"/>
      <c r="E24" s="313"/>
      <c r="F24" s="313"/>
      <c r="G24" s="313"/>
      <c r="H24" s="313"/>
      <c r="I24" s="313"/>
      <c r="J24" s="313"/>
      <c r="K24" s="196"/>
    </row>
    <row r="25" spans="2:11" ht="15" customHeight="1">
      <c r="B25" s="199"/>
      <c r="C25" s="198"/>
      <c r="D25" s="313" t="s">
        <v>801</v>
      </c>
      <c r="E25" s="313"/>
      <c r="F25" s="313"/>
      <c r="G25" s="313"/>
      <c r="H25" s="313"/>
      <c r="I25" s="313"/>
      <c r="J25" s="313"/>
      <c r="K25" s="196"/>
    </row>
    <row r="26" spans="2:11" ht="15" customHeight="1">
      <c r="B26" s="199"/>
      <c r="C26" s="200"/>
      <c r="D26" s="313" t="s">
        <v>802</v>
      </c>
      <c r="E26" s="313"/>
      <c r="F26" s="313"/>
      <c r="G26" s="313"/>
      <c r="H26" s="313"/>
      <c r="I26" s="313"/>
      <c r="J26" s="313"/>
      <c r="K26" s="196"/>
    </row>
    <row r="27" spans="2:11" ht="12.75" customHeight="1">
      <c r="B27" s="199"/>
      <c r="C27" s="200"/>
      <c r="D27" s="200"/>
      <c r="E27" s="200"/>
      <c r="F27" s="200"/>
      <c r="G27" s="200"/>
      <c r="H27" s="200"/>
      <c r="I27" s="200"/>
      <c r="J27" s="200"/>
      <c r="K27" s="196"/>
    </row>
    <row r="28" spans="2:11" ht="15" customHeight="1">
      <c r="B28" s="199"/>
      <c r="C28" s="200"/>
      <c r="D28" s="313" t="s">
        <v>803</v>
      </c>
      <c r="E28" s="313"/>
      <c r="F28" s="313"/>
      <c r="G28" s="313"/>
      <c r="H28" s="313"/>
      <c r="I28" s="313"/>
      <c r="J28" s="313"/>
      <c r="K28" s="196"/>
    </row>
    <row r="29" spans="2:11" ht="15" customHeight="1">
      <c r="B29" s="199"/>
      <c r="C29" s="200"/>
      <c r="D29" s="313" t="s">
        <v>804</v>
      </c>
      <c r="E29" s="313"/>
      <c r="F29" s="313"/>
      <c r="G29" s="313"/>
      <c r="H29" s="313"/>
      <c r="I29" s="313"/>
      <c r="J29" s="313"/>
      <c r="K29" s="196"/>
    </row>
    <row r="30" spans="2:11" ht="12.75" customHeight="1">
      <c r="B30" s="199"/>
      <c r="C30" s="200"/>
      <c r="D30" s="200"/>
      <c r="E30" s="200"/>
      <c r="F30" s="200"/>
      <c r="G30" s="200"/>
      <c r="H30" s="200"/>
      <c r="I30" s="200"/>
      <c r="J30" s="200"/>
      <c r="K30" s="196"/>
    </row>
    <row r="31" spans="2:11" ht="15" customHeight="1">
      <c r="B31" s="199"/>
      <c r="C31" s="200"/>
      <c r="D31" s="313" t="s">
        <v>805</v>
      </c>
      <c r="E31" s="313"/>
      <c r="F31" s="313"/>
      <c r="G31" s="313"/>
      <c r="H31" s="313"/>
      <c r="I31" s="313"/>
      <c r="J31" s="313"/>
      <c r="K31" s="196"/>
    </row>
    <row r="32" spans="2:11" ht="15" customHeight="1">
      <c r="B32" s="199"/>
      <c r="C32" s="200"/>
      <c r="D32" s="313" t="s">
        <v>806</v>
      </c>
      <c r="E32" s="313"/>
      <c r="F32" s="313"/>
      <c r="G32" s="313"/>
      <c r="H32" s="313"/>
      <c r="I32" s="313"/>
      <c r="J32" s="313"/>
      <c r="K32" s="196"/>
    </row>
    <row r="33" spans="2:11" ht="15" customHeight="1">
      <c r="B33" s="199"/>
      <c r="C33" s="200"/>
      <c r="D33" s="313" t="s">
        <v>807</v>
      </c>
      <c r="E33" s="313"/>
      <c r="F33" s="313"/>
      <c r="G33" s="313"/>
      <c r="H33" s="313"/>
      <c r="I33" s="313"/>
      <c r="J33" s="313"/>
      <c r="K33" s="196"/>
    </row>
    <row r="34" spans="2:11" ht="15" customHeight="1">
      <c r="B34" s="199"/>
      <c r="C34" s="200"/>
      <c r="D34" s="198"/>
      <c r="E34" s="202" t="s">
        <v>119</v>
      </c>
      <c r="F34" s="198"/>
      <c r="G34" s="313" t="s">
        <v>808</v>
      </c>
      <c r="H34" s="313"/>
      <c r="I34" s="313"/>
      <c r="J34" s="313"/>
      <c r="K34" s="196"/>
    </row>
    <row r="35" spans="2:11" ht="30.75" customHeight="1">
      <c r="B35" s="199"/>
      <c r="C35" s="200"/>
      <c r="D35" s="198"/>
      <c r="E35" s="202" t="s">
        <v>809</v>
      </c>
      <c r="F35" s="198"/>
      <c r="G35" s="313" t="s">
        <v>810</v>
      </c>
      <c r="H35" s="313"/>
      <c r="I35" s="313"/>
      <c r="J35" s="313"/>
      <c r="K35" s="196"/>
    </row>
    <row r="36" spans="2:11" ht="15" customHeight="1">
      <c r="B36" s="199"/>
      <c r="C36" s="200"/>
      <c r="D36" s="198"/>
      <c r="E36" s="202" t="s">
        <v>54</v>
      </c>
      <c r="F36" s="198"/>
      <c r="G36" s="313" t="s">
        <v>811</v>
      </c>
      <c r="H36" s="313"/>
      <c r="I36" s="313"/>
      <c r="J36" s="313"/>
      <c r="K36" s="196"/>
    </row>
    <row r="37" spans="2:11" ht="15" customHeight="1">
      <c r="B37" s="199"/>
      <c r="C37" s="200"/>
      <c r="D37" s="198"/>
      <c r="E37" s="202" t="s">
        <v>120</v>
      </c>
      <c r="F37" s="198"/>
      <c r="G37" s="313" t="s">
        <v>812</v>
      </c>
      <c r="H37" s="313"/>
      <c r="I37" s="313"/>
      <c r="J37" s="313"/>
      <c r="K37" s="196"/>
    </row>
    <row r="38" spans="2:11" ht="15" customHeight="1">
      <c r="B38" s="199"/>
      <c r="C38" s="200"/>
      <c r="D38" s="198"/>
      <c r="E38" s="202" t="s">
        <v>121</v>
      </c>
      <c r="F38" s="198"/>
      <c r="G38" s="313" t="s">
        <v>813</v>
      </c>
      <c r="H38" s="313"/>
      <c r="I38" s="313"/>
      <c r="J38" s="313"/>
      <c r="K38" s="196"/>
    </row>
    <row r="39" spans="2:11" ht="15" customHeight="1">
      <c r="B39" s="199"/>
      <c r="C39" s="200"/>
      <c r="D39" s="198"/>
      <c r="E39" s="202" t="s">
        <v>122</v>
      </c>
      <c r="F39" s="198"/>
      <c r="G39" s="313" t="s">
        <v>814</v>
      </c>
      <c r="H39" s="313"/>
      <c r="I39" s="313"/>
      <c r="J39" s="313"/>
      <c r="K39" s="196"/>
    </row>
    <row r="40" spans="2:11" ht="15" customHeight="1">
      <c r="B40" s="199"/>
      <c r="C40" s="200"/>
      <c r="D40" s="198"/>
      <c r="E40" s="202" t="s">
        <v>815</v>
      </c>
      <c r="F40" s="198"/>
      <c r="G40" s="313" t="s">
        <v>816</v>
      </c>
      <c r="H40" s="313"/>
      <c r="I40" s="313"/>
      <c r="J40" s="313"/>
      <c r="K40" s="196"/>
    </row>
    <row r="41" spans="2:11" ht="15" customHeight="1">
      <c r="B41" s="199"/>
      <c r="C41" s="200"/>
      <c r="D41" s="198"/>
      <c r="E41" s="202"/>
      <c r="F41" s="198"/>
      <c r="G41" s="313" t="s">
        <v>817</v>
      </c>
      <c r="H41" s="313"/>
      <c r="I41" s="313"/>
      <c r="J41" s="313"/>
      <c r="K41" s="196"/>
    </row>
    <row r="42" spans="2:11" ht="15" customHeight="1">
      <c r="B42" s="199"/>
      <c r="C42" s="200"/>
      <c r="D42" s="198"/>
      <c r="E42" s="202" t="s">
        <v>818</v>
      </c>
      <c r="F42" s="198"/>
      <c r="G42" s="313" t="s">
        <v>819</v>
      </c>
      <c r="H42" s="313"/>
      <c r="I42" s="313"/>
      <c r="J42" s="313"/>
      <c r="K42" s="196"/>
    </row>
    <row r="43" spans="2:11" ht="15" customHeight="1">
      <c r="B43" s="199"/>
      <c r="C43" s="200"/>
      <c r="D43" s="198"/>
      <c r="E43" s="202" t="s">
        <v>124</v>
      </c>
      <c r="F43" s="198"/>
      <c r="G43" s="313" t="s">
        <v>820</v>
      </c>
      <c r="H43" s="313"/>
      <c r="I43" s="313"/>
      <c r="J43" s="313"/>
      <c r="K43" s="196"/>
    </row>
    <row r="44" spans="2:11" ht="12.75" customHeight="1">
      <c r="B44" s="199"/>
      <c r="C44" s="200"/>
      <c r="D44" s="198"/>
      <c r="E44" s="198"/>
      <c r="F44" s="198"/>
      <c r="G44" s="198"/>
      <c r="H44" s="198"/>
      <c r="I44" s="198"/>
      <c r="J44" s="198"/>
      <c r="K44" s="196"/>
    </row>
    <row r="45" spans="2:11" ht="15" customHeight="1">
      <c r="B45" s="199"/>
      <c r="C45" s="200"/>
      <c r="D45" s="313" t="s">
        <v>821</v>
      </c>
      <c r="E45" s="313"/>
      <c r="F45" s="313"/>
      <c r="G45" s="313"/>
      <c r="H45" s="313"/>
      <c r="I45" s="313"/>
      <c r="J45" s="313"/>
      <c r="K45" s="196"/>
    </row>
    <row r="46" spans="2:11" ht="15" customHeight="1">
      <c r="B46" s="199"/>
      <c r="C46" s="200"/>
      <c r="D46" s="200"/>
      <c r="E46" s="313" t="s">
        <v>822</v>
      </c>
      <c r="F46" s="313"/>
      <c r="G46" s="313"/>
      <c r="H46" s="313"/>
      <c r="I46" s="313"/>
      <c r="J46" s="313"/>
      <c r="K46" s="196"/>
    </row>
    <row r="47" spans="2:11" ht="15" customHeight="1">
      <c r="B47" s="199"/>
      <c r="C47" s="200"/>
      <c r="D47" s="200"/>
      <c r="E47" s="313" t="s">
        <v>823</v>
      </c>
      <c r="F47" s="313"/>
      <c r="G47" s="313"/>
      <c r="H47" s="313"/>
      <c r="I47" s="313"/>
      <c r="J47" s="313"/>
      <c r="K47" s="196"/>
    </row>
    <row r="48" spans="2:11" ht="15" customHeight="1">
      <c r="B48" s="199"/>
      <c r="C48" s="200"/>
      <c r="D48" s="200"/>
      <c r="E48" s="313" t="s">
        <v>824</v>
      </c>
      <c r="F48" s="313"/>
      <c r="G48" s="313"/>
      <c r="H48" s="313"/>
      <c r="I48" s="313"/>
      <c r="J48" s="313"/>
      <c r="K48" s="196"/>
    </row>
    <row r="49" spans="2:11" ht="15" customHeight="1">
      <c r="B49" s="199"/>
      <c r="C49" s="200"/>
      <c r="D49" s="313" t="s">
        <v>825</v>
      </c>
      <c r="E49" s="313"/>
      <c r="F49" s="313"/>
      <c r="G49" s="313"/>
      <c r="H49" s="313"/>
      <c r="I49" s="313"/>
      <c r="J49" s="313"/>
      <c r="K49" s="196"/>
    </row>
    <row r="50" spans="2:11" ht="25.5" customHeight="1">
      <c r="B50" s="195"/>
      <c r="C50" s="317" t="s">
        <v>826</v>
      </c>
      <c r="D50" s="317"/>
      <c r="E50" s="317"/>
      <c r="F50" s="317"/>
      <c r="G50" s="317"/>
      <c r="H50" s="317"/>
      <c r="I50" s="317"/>
      <c r="J50" s="317"/>
      <c r="K50" s="196"/>
    </row>
    <row r="51" spans="2:11" ht="5.25" customHeight="1">
      <c r="B51" s="195"/>
      <c r="C51" s="197"/>
      <c r="D51" s="197"/>
      <c r="E51" s="197"/>
      <c r="F51" s="197"/>
      <c r="G51" s="197"/>
      <c r="H51" s="197"/>
      <c r="I51" s="197"/>
      <c r="J51" s="197"/>
      <c r="K51" s="196"/>
    </row>
    <row r="52" spans="2:11" ht="15" customHeight="1">
      <c r="B52" s="195"/>
      <c r="C52" s="313" t="s">
        <v>827</v>
      </c>
      <c r="D52" s="313"/>
      <c r="E52" s="313"/>
      <c r="F52" s="313"/>
      <c r="G52" s="313"/>
      <c r="H52" s="313"/>
      <c r="I52" s="313"/>
      <c r="J52" s="313"/>
      <c r="K52" s="196"/>
    </row>
    <row r="53" spans="2:11" ht="15" customHeight="1">
      <c r="B53" s="195"/>
      <c r="C53" s="313" t="s">
        <v>828</v>
      </c>
      <c r="D53" s="313"/>
      <c r="E53" s="313"/>
      <c r="F53" s="313"/>
      <c r="G53" s="313"/>
      <c r="H53" s="313"/>
      <c r="I53" s="313"/>
      <c r="J53" s="313"/>
      <c r="K53" s="196"/>
    </row>
    <row r="54" spans="2:11" ht="12.75" customHeight="1">
      <c r="B54" s="195"/>
      <c r="C54" s="198"/>
      <c r="D54" s="198"/>
      <c r="E54" s="198"/>
      <c r="F54" s="198"/>
      <c r="G54" s="198"/>
      <c r="H54" s="198"/>
      <c r="I54" s="198"/>
      <c r="J54" s="198"/>
      <c r="K54" s="196"/>
    </row>
    <row r="55" spans="2:11" ht="15" customHeight="1">
      <c r="B55" s="195"/>
      <c r="C55" s="313" t="s">
        <v>829</v>
      </c>
      <c r="D55" s="313"/>
      <c r="E55" s="313"/>
      <c r="F55" s="313"/>
      <c r="G55" s="313"/>
      <c r="H55" s="313"/>
      <c r="I55" s="313"/>
      <c r="J55" s="313"/>
      <c r="K55" s="196"/>
    </row>
    <row r="56" spans="2:11" ht="15" customHeight="1">
      <c r="B56" s="195"/>
      <c r="C56" s="200"/>
      <c r="D56" s="313" t="s">
        <v>830</v>
      </c>
      <c r="E56" s="313"/>
      <c r="F56" s="313"/>
      <c r="G56" s="313"/>
      <c r="H56" s="313"/>
      <c r="I56" s="313"/>
      <c r="J56" s="313"/>
      <c r="K56" s="196"/>
    </row>
    <row r="57" spans="2:11" ht="15" customHeight="1">
      <c r="B57" s="195"/>
      <c r="C57" s="200"/>
      <c r="D57" s="313" t="s">
        <v>831</v>
      </c>
      <c r="E57" s="313"/>
      <c r="F57" s="313"/>
      <c r="G57" s="313"/>
      <c r="H57" s="313"/>
      <c r="I57" s="313"/>
      <c r="J57" s="313"/>
      <c r="K57" s="196"/>
    </row>
    <row r="58" spans="2:11" ht="15" customHeight="1">
      <c r="B58" s="195"/>
      <c r="C58" s="200"/>
      <c r="D58" s="313" t="s">
        <v>832</v>
      </c>
      <c r="E58" s="313"/>
      <c r="F58" s="313"/>
      <c r="G58" s="313"/>
      <c r="H58" s="313"/>
      <c r="I58" s="313"/>
      <c r="J58" s="313"/>
      <c r="K58" s="196"/>
    </row>
    <row r="59" spans="2:11" ht="15" customHeight="1">
      <c r="B59" s="195"/>
      <c r="C59" s="200"/>
      <c r="D59" s="313" t="s">
        <v>833</v>
      </c>
      <c r="E59" s="313"/>
      <c r="F59" s="313"/>
      <c r="G59" s="313"/>
      <c r="H59" s="313"/>
      <c r="I59" s="313"/>
      <c r="J59" s="313"/>
      <c r="K59" s="196"/>
    </row>
    <row r="60" spans="2:11" ht="15" customHeight="1">
      <c r="B60" s="195"/>
      <c r="C60" s="200"/>
      <c r="D60" s="314" t="s">
        <v>834</v>
      </c>
      <c r="E60" s="314"/>
      <c r="F60" s="314"/>
      <c r="G60" s="314"/>
      <c r="H60" s="314"/>
      <c r="I60" s="314"/>
      <c r="J60" s="314"/>
      <c r="K60" s="196"/>
    </row>
    <row r="61" spans="2:11" ht="15" customHeight="1">
      <c r="B61" s="195"/>
      <c r="C61" s="200"/>
      <c r="D61" s="313" t="s">
        <v>835</v>
      </c>
      <c r="E61" s="313"/>
      <c r="F61" s="313"/>
      <c r="G61" s="313"/>
      <c r="H61" s="313"/>
      <c r="I61" s="313"/>
      <c r="J61" s="313"/>
      <c r="K61" s="196"/>
    </row>
    <row r="62" spans="2:11" ht="12.75" customHeight="1">
      <c r="B62" s="195"/>
      <c r="C62" s="200"/>
      <c r="D62" s="200"/>
      <c r="E62" s="203"/>
      <c r="F62" s="200"/>
      <c r="G62" s="200"/>
      <c r="H62" s="200"/>
      <c r="I62" s="200"/>
      <c r="J62" s="200"/>
      <c r="K62" s="196"/>
    </row>
    <row r="63" spans="2:11" ht="15" customHeight="1">
      <c r="B63" s="195"/>
      <c r="C63" s="200"/>
      <c r="D63" s="313" t="s">
        <v>836</v>
      </c>
      <c r="E63" s="313"/>
      <c r="F63" s="313"/>
      <c r="G63" s="313"/>
      <c r="H63" s="313"/>
      <c r="I63" s="313"/>
      <c r="J63" s="313"/>
      <c r="K63" s="196"/>
    </row>
    <row r="64" spans="2:11" ht="15" customHeight="1">
      <c r="B64" s="195"/>
      <c r="C64" s="200"/>
      <c r="D64" s="314" t="s">
        <v>837</v>
      </c>
      <c r="E64" s="314"/>
      <c r="F64" s="314"/>
      <c r="G64" s="314"/>
      <c r="H64" s="314"/>
      <c r="I64" s="314"/>
      <c r="J64" s="314"/>
      <c r="K64" s="196"/>
    </row>
    <row r="65" spans="2:11" ht="15" customHeight="1">
      <c r="B65" s="195"/>
      <c r="C65" s="200"/>
      <c r="D65" s="313" t="s">
        <v>838</v>
      </c>
      <c r="E65" s="313"/>
      <c r="F65" s="313"/>
      <c r="G65" s="313"/>
      <c r="H65" s="313"/>
      <c r="I65" s="313"/>
      <c r="J65" s="313"/>
      <c r="K65" s="196"/>
    </row>
    <row r="66" spans="2:11" ht="15" customHeight="1">
      <c r="B66" s="195"/>
      <c r="C66" s="200"/>
      <c r="D66" s="313" t="s">
        <v>839</v>
      </c>
      <c r="E66" s="313"/>
      <c r="F66" s="313"/>
      <c r="G66" s="313"/>
      <c r="H66" s="313"/>
      <c r="I66" s="313"/>
      <c r="J66" s="313"/>
      <c r="K66" s="196"/>
    </row>
    <row r="67" spans="2:11" ht="15" customHeight="1">
      <c r="B67" s="195"/>
      <c r="C67" s="200"/>
      <c r="D67" s="313" t="s">
        <v>840</v>
      </c>
      <c r="E67" s="313"/>
      <c r="F67" s="313"/>
      <c r="G67" s="313"/>
      <c r="H67" s="313"/>
      <c r="I67" s="313"/>
      <c r="J67" s="313"/>
      <c r="K67" s="196"/>
    </row>
    <row r="68" spans="2:11" ht="15" customHeight="1">
      <c r="B68" s="195"/>
      <c r="C68" s="200"/>
      <c r="D68" s="313" t="s">
        <v>841</v>
      </c>
      <c r="E68" s="313"/>
      <c r="F68" s="313"/>
      <c r="G68" s="313"/>
      <c r="H68" s="313"/>
      <c r="I68" s="313"/>
      <c r="J68" s="313"/>
      <c r="K68" s="196"/>
    </row>
    <row r="69" spans="2:11" ht="12.75" customHeight="1">
      <c r="B69" s="204"/>
      <c r="C69" s="205"/>
      <c r="D69" s="205"/>
      <c r="E69" s="205"/>
      <c r="F69" s="205"/>
      <c r="G69" s="205"/>
      <c r="H69" s="205"/>
      <c r="I69" s="205"/>
      <c r="J69" s="205"/>
      <c r="K69" s="206"/>
    </row>
    <row r="70" spans="2:11" ht="18.75" customHeight="1">
      <c r="B70" s="207"/>
      <c r="C70" s="207"/>
      <c r="D70" s="207"/>
      <c r="E70" s="207"/>
      <c r="F70" s="207"/>
      <c r="G70" s="207"/>
      <c r="H70" s="207"/>
      <c r="I70" s="207"/>
      <c r="J70" s="207"/>
      <c r="K70" s="208"/>
    </row>
    <row r="71" spans="2:11" ht="18.75" customHeight="1">
      <c r="B71" s="208"/>
      <c r="C71" s="208"/>
      <c r="D71" s="208"/>
      <c r="E71" s="208"/>
      <c r="F71" s="208"/>
      <c r="G71" s="208"/>
      <c r="H71" s="208"/>
      <c r="I71" s="208"/>
      <c r="J71" s="208"/>
      <c r="K71" s="208"/>
    </row>
    <row r="72" spans="2:11" ht="7.5" customHeight="1">
      <c r="B72" s="209"/>
      <c r="C72" s="210"/>
      <c r="D72" s="210"/>
      <c r="E72" s="210"/>
      <c r="F72" s="210"/>
      <c r="G72" s="210"/>
      <c r="H72" s="210"/>
      <c r="I72" s="210"/>
      <c r="J72" s="210"/>
      <c r="K72" s="211"/>
    </row>
    <row r="73" spans="2:11" ht="45" customHeight="1">
      <c r="B73" s="212"/>
      <c r="C73" s="315" t="s">
        <v>90</v>
      </c>
      <c r="D73" s="315"/>
      <c r="E73" s="315"/>
      <c r="F73" s="315"/>
      <c r="G73" s="315"/>
      <c r="H73" s="315"/>
      <c r="I73" s="315"/>
      <c r="J73" s="315"/>
      <c r="K73" s="213"/>
    </row>
    <row r="74" spans="2:11" ht="17.25" customHeight="1">
      <c r="B74" s="212"/>
      <c r="C74" s="214" t="s">
        <v>842</v>
      </c>
      <c r="D74" s="214"/>
      <c r="E74" s="214"/>
      <c r="F74" s="214" t="s">
        <v>843</v>
      </c>
      <c r="G74" s="215"/>
      <c r="H74" s="214" t="s">
        <v>120</v>
      </c>
      <c r="I74" s="214" t="s">
        <v>58</v>
      </c>
      <c r="J74" s="214" t="s">
        <v>844</v>
      </c>
      <c r="K74" s="213"/>
    </row>
    <row r="75" spans="2:11" ht="17.25" customHeight="1">
      <c r="B75" s="212"/>
      <c r="C75" s="216" t="s">
        <v>845</v>
      </c>
      <c r="D75" s="216"/>
      <c r="E75" s="216"/>
      <c r="F75" s="217" t="s">
        <v>846</v>
      </c>
      <c r="G75" s="218"/>
      <c r="H75" s="216"/>
      <c r="I75" s="216"/>
      <c r="J75" s="216" t="s">
        <v>847</v>
      </c>
      <c r="K75" s="213"/>
    </row>
    <row r="76" spans="2:11" ht="5.25" customHeight="1">
      <c r="B76" s="212"/>
      <c r="C76" s="219"/>
      <c r="D76" s="219"/>
      <c r="E76" s="219"/>
      <c r="F76" s="219"/>
      <c r="G76" s="220"/>
      <c r="H76" s="219"/>
      <c r="I76" s="219"/>
      <c r="J76" s="219"/>
      <c r="K76" s="213"/>
    </row>
    <row r="77" spans="2:11" ht="15" customHeight="1">
      <c r="B77" s="212"/>
      <c r="C77" s="202" t="s">
        <v>54</v>
      </c>
      <c r="D77" s="219"/>
      <c r="E77" s="219"/>
      <c r="F77" s="221" t="s">
        <v>848</v>
      </c>
      <c r="G77" s="220"/>
      <c r="H77" s="202" t="s">
        <v>849</v>
      </c>
      <c r="I77" s="202" t="s">
        <v>850</v>
      </c>
      <c r="J77" s="202">
        <v>20</v>
      </c>
      <c r="K77" s="213"/>
    </row>
    <row r="78" spans="2:11" ht="15" customHeight="1">
      <c r="B78" s="212"/>
      <c r="C78" s="202" t="s">
        <v>851</v>
      </c>
      <c r="D78" s="202"/>
      <c r="E78" s="202"/>
      <c r="F78" s="221" t="s">
        <v>848</v>
      </c>
      <c r="G78" s="220"/>
      <c r="H78" s="202" t="s">
        <v>852</v>
      </c>
      <c r="I78" s="202" t="s">
        <v>850</v>
      </c>
      <c r="J78" s="202">
        <v>120</v>
      </c>
      <c r="K78" s="213"/>
    </row>
    <row r="79" spans="2:11" ht="15" customHeight="1">
      <c r="B79" s="222"/>
      <c r="C79" s="202" t="s">
        <v>853</v>
      </c>
      <c r="D79" s="202"/>
      <c r="E79" s="202"/>
      <c r="F79" s="221" t="s">
        <v>854</v>
      </c>
      <c r="G79" s="220"/>
      <c r="H79" s="202" t="s">
        <v>855</v>
      </c>
      <c r="I79" s="202" t="s">
        <v>850</v>
      </c>
      <c r="J79" s="202">
        <v>50</v>
      </c>
      <c r="K79" s="213"/>
    </row>
    <row r="80" spans="2:11" ht="15" customHeight="1">
      <c r="B80" s="222"/>
      <c r="C80" s="202" t="s">
        <v>856</v>
      </c>
      <c r="D80" s="202"/>
      <c r="E80" s="202"/>
      <c r="F80" s="221" t="s">
        <v>848</v>
      </c>
      <c r="G80" s="220"/>
      <c r="H80" s="202" t="s">
        <v>857</v>
      </c>
      <c r="I80" s="202" t="s">
        <v>858</v>
      </c>
      <c r="J80" s="202"/>
      <c r="K80" s="213"/>
    </row>
    <row r="81" spans="2:11" ht="15" customHeight="1">
      <c r="B81" s="222"/>
      <c r="C81" s="223" t="s">
        <v>859</v>
      </c>
      <c r="D81" s="223"/>
      <c r="E81" s="223"/>
      <c r="F81" s="224" t="s">
        <v>854</v>
      </c>
      <c r="G81" s="223"/>
      <c r="H81" s="223" t="s">
        <v>860</v>
      </c>
      <c r="I81" s="223" t="s">
        <v>850</v>
      </c>
      <c r="J81" s="223">
        <v>15</v>
      </c>
      <c r="K81" s="213"/>
    </row>
    <row r="82" spans="2:11" ht="15" customHeight="1">
      <c r="B82" s="222"/>
      <c r="C82" s="223" t="s">
        <v>861</v>
      </c>
      <c r="D82" s="223"/>
      <c r="E82" s="223"/>
      <c r="F82" s="224" t="s">
        <v>854</v>
      </c>
      <c r="G82" s="223"/>
      <c r="H82" s="223" t="s">
        <v>862</v>
      </c>
      <c r="I82" s="223" t="s">
        <v>850</v>
      </c>
      <c r="J82" s="223">
        <v>15</v>
      </c>
      <c r="K82" s="213"/>
    </row>
    <row r="83" spans="2:11" ht="15" customHeight="1">
      <c r="B83" s="222"/>
      <c r="C83" s="223" t="s">
        <v>863</v>
      </c>
      <c r="D83" s="223"/>
      <c r="E83" s="223"/>
      <c r="F83" s="224" t="s">
        <v>854</v>
      </c>
      <c r="G83" s="223"/>
      <c r="H83" s="223" t="s">
        <v>864</v>
      </c>
      <c r="I83" s="223" t="s">
        <v>850</v>
      </c>
      <c r="J83" s="223">
        <v>20</v>
      </c>
      <c r="K83" s="213"/>
    </row>
    <row r="84" spans="2:11" ht="15" customHeight="1">
      <c r="B84" s="222"/>
      <c r="C84" s="223" t="s">
        <v>865</v>
      </c>
      <c r="D84" s="223"/>
      <c r="E84" s="223"/>
      <c r="F84" s="224" t="s">
        <v>854</v>
      </c>
      <c r="G84" s="223"/>
      <c r="H84" s="223" t="s">
        <v>866</v>
      </c>
      <c r="I84" s="223" t="s">
        <v>850</v>
      </c>
      <c r="J84" s="223">
        <v>20</v>
      </c>
      <c r="K84" s="213"/>
    </row>
    <row r="85" spans="2:11" ht="15" customHeight="1">
      <c r="B85" s="222"/>
      <c r="C85" s="202" t="s">
        <v>867</v>
      </c>
      <c r="D85" s="202"/>
      <c r="E85" s="202"/>
      <c r="F85" s="221" t="s">
        <v>854</v>
      </c>
      <c r="G85" s="220"/>
      <c r="H85" s="202" t="s">
        <v>868</v>
      </c>
      <c r="I85" s="202" t="s">
        <v>850</v>
      </c>
      <c r="J85" s="202">
        <v>50</v>
      </c>
      <c r="K85" s="213"/>
    </row>
    <row r="86" spans="2:11" ht="15" customHeight="1">
      <c r="B86" s="222"/>
      <c r="C86" s="202" t="s">
        <v>869</v>
      </c>
      <c r="D86" s="202"/>
      <c r="E86" s="202"/>
      <c r="F86" s="221" t="s">
        <v>854</v>
      </c>
      <c r="G86" s="220"/>
      <c r="H86" s="202" t="s">
        <v>870</v>
      </c>
      <c r="I86" s="202" t="s">
        <v>850</v>
      </c>
      <c r="J86" s="202">
        <v>20</v>
      </c>
      <c r="K86" s="213"/>
    </row>
    <row r="87" spans="2:11" ht="15" customHeight="1">
      <c r="B87" s="222"/>
      <c r="C87" s="202" t="s">
        <v>871</v>
      </c>
      <c r="D87" s="202"/>
      <c r="E87" s="202"/>
      <c r="F87" s="221" t="s">
        <v>854</v>
      </c>
      <c r="G87" s="220"/>
      <c r="H87" s="202" t="s">
        <v>872</v>
      </c>
      <c r="I87" s="202" t="s">
        <v>850</v>
      </c>
      <c r="J87" s="202">
        <v>20</v>
      </c>
      <c r="K87" s="213"/>
    </row>
    <row r="88" spans="2:11" ht="15" customHeight="1">
      <c r="B88" s="222"/>
      <c r="C88" s="202" t="s">
        <v>873</v>
      </c>
      <c r="D88" s="202"/>
      <c r="E88" s="202"/>
      <c r="F88" s="221" t="s">
        <v>854</v>
      </c>
      <c r="G88" s="220"/>
      <c r="H88" s="202" t="s">
        <v>874</v>
      </c>
      <c r="I88" s="202" t="s">
        <v>850</v>
      </c>
      <c r="J88" s="202">
        <v>50</v>
      </c>
      <c r="K88" s="213"/>
    </row>
    <row r="89" spans="2:11" ht="15" customHeight="1">
      <c r="B89" s="222"/>
      <c r="C89" s="202" t="s">
        <v>875</v>
      </c>
      <c r="D89" s="202"/>
      <c r="E89" s="202"/>
      <c r="F89" s="221" t="s">
        <v>854</v>
      </c>
      <c r="G89" s="220"/>
      <c r="H89" s="202" t="s">
        <v>875</v>
      </c>
      <c r="I89" s="202" t="s">
        <v>850</v>
      </c>
      <c r="J89" s="202">
        <v>50</v>
      </c>
      <c r="K89" s="213"/>
    </row>
    <row r="90" spans="2:11" ht="15" customHeight="1">
      <c r="B90" s="222"/>
      <c r="C90" s="202" t="s">
        <v>125</v>
      </c>
      <c r="D90" s="202"/>
      <c r="E90" s="202"/>
      <c r="F90" s="221" t="s">
        <v>854</v>
      </c>
      <c r="G90" s="220"/>
      <c r="H90" s="202" t="s">
        <v>876</v>
      </c>
      <c r="I90" s="202" t="s">
        <v>850</v>
      </c>
      <c r="J90" s="202">
        <v>255</v>
      </c>
      <c r="K90" s="213"/>
    </row>
    <row r="91" spans="2:11" ht="15" customHeight="1">
      <c r="B91" s="222"/>
      <c r="C91" s="202" t="s">
        <v>877</v>
      </c>
      <c r="D91" s="202"/>
      <c r="E91" s="202"/>
      <c r="F91" s="221" t="s">
        <v>848</v>
      </c>
      <c r="G91" s="220"/>
      <c r="H91" s="202" t="s">
        <v>878</v>
      </c>
      <c r="I91" s="202" t="s">
        <v>879</v>
      </c>
      <c r="J91" s="202"/>
      <c r="K91" s="213"/>
    </row>
    <row r="92" spans="2:11" ht="15" customHeight="1">
      <c r="B92" s="222"/>
      <c r="C92" s="202" t="s">
        <v>880</v>
      </c>
      <c r="D92" s="202"/>
      <c r="E92" s="202"/>
      <c r="F92" s="221" t="s">
        <v>848</v>
      </c>
      <c r="G92" s="220"/>
      <c r="H92" s="202" t="s">
        <v>881</v>
      </c>
      <c r="I92" s="202" t="s">
        <v>882</v>
      </c>
      <c r="J92" s="202"/>
      <c r="K92" s="213"/>
    </row>
    <row r="93" spans="2:11" ht="15" customHeight="1">
      <c r="B93" s="222"/>
      <c r="C93" s="202" t="s">
        <v>883</v>
      </c>
      <c r="D93" s="202"/>
      <c r="E93" s="202"/>
      <c r="F93" s="221" t="s">
        <v>848</v>
      </c>
      <c r="G93" s="220"/>
      <c r="H93" s="202" t="s">
        <v>883</v>
      </c>
      <c r="I93" s="202" t="s">
        <v>882</v>
      </c>
      <c r="J93" s="202"/>
      <c r="K93" s="213"/>
    </row>
    <row r="94" spans="2:11" ht="15" customHeight="1">
      <c r="B94" s="222"/>
      <c r="C94" s="202" t="s">
        <v>39</v>
      </c>
      <c r="D94" s="202"/>
      <c r="E94" s="202"/>
      <c r="F94" s="221" t="s">
        <v>848</v>
      </c>
      <c r="G94" s="220"/>
      <c r="H94" s="202" t="s">
        <v>884</v>
      </c>
      <c r="I94" s="202" t="s">
        <v>882</v>
      </c>
      <c r="J94" s="202"/>
      <c r="K94" s="213"/>
    </row>
    <row r="95" spans="2:11" ht="15" customHeight="1">
      <c r="B95" s="222"/>
      <c r="C95" s="202" t="s">
        <v>49</v>
      </c>
      <c r="D95" s="202"/>
      <c r="E95" s="202"/>
      <c r="F95" s="221" t="s">
        <v>848</v>
      </c>
      <c r="G95" s="220"/>
      <c r="H95" s="202" t="s">
        <v>885</v>
      </c>
      <c r="I95" s="202" t="s">
        <v>882</v>
      </c>
      <c r="J95" s="202"/>
      <c r="K95" s="213"/>
    </row>
    <row r="96" spans="2:11" ht="15" customHeight="1">
      <c r="B96" s="225"/>
      <c r="C96" s="226"/>
      <c r="D96" s="226"/>
      <c r="E96" s="226"/>
      <c r="F96" s="226"/>
      <c r="G96" s="226"/>
      <c r="H96" s="226"/>
      <c r="I96" s="226"/>
      <c r="J96" s="226"/>
      <c r="K96" s="227"/>
    </row>
    <row r="97" spans="2:11" ht="18.75" customHeight="1">
      <c r="B97" s="228"/>
      <c r="C97" s="229"/>
      <c r="D97" s="229"/>
      <c r="E97" s="229"/>
      <c r="F97" s="229"/>
      <c r="G97" s="229"/>
      <c r="H97" s="229"/>
      <c r="I97" s="229"/>
      <c r="J97" s="229"/>
      <c r="K97" s="228"/>
    </row>
    <row r="98" spans="2:11" ht="18.75" customHeight="1">
      <c r="B98" s="208"/>
      <c r="C98" s="208"/>
      <c r="D98" s="208"/>
      <c r="E98" s="208"/>
      <c r="F98" s="208"/>
      <c r="G98" s="208"/>
      <c r="H98" s="208"/>
      <c r="I98" s="208"/>
      <c r="J98" s="208"/>
      <c r="K98" s="208"/>
    </row>
    <row r="99" spans="2:11" ht="7.5" customHeight="1">
      <c r="B99" s="209"/>
      <c r="C99" s="210"/>
      <c r="D99" s="210"/>
      <c r="E99" s="210"/>
      <c r="F99" s="210"/>
      <c r="G99" s="210"/>
      <c r="H99" s="210"/>
      <c r="I99" s="210"/>
      <c r="J99" s="210"/>
      <c r="K99" s="211"/>
    </row>
    <row r="100" spans="2:11" ht="45" customHeight="1">
      <c r="B100" s="212"/>
      <c r="C100" s="315" t="s">
        <v>886</v>
      </c>
      <c r="D100" s="315"/>
      <c r="E100" s="315"/>
      <c r="F100" s="315"/>
      <c r="G100" s="315"/>
      <c r="H100" s="315"/>
      <c r="I100" s="315"/>
      <c r="J100" s="315"/>
      <c r="K100" s="213"/>
    </row>
    <row r="101" spans="2:11" ht="17.25" customHeight="1">
      <c r="B101" s="212"/>
      <c r="C101" s="214" t="s">
        <v>842</v>
      </c>
      <c r="D101" s="214"/>
      <c r="E101" s="214"/>
      <c r="F101" s="214" t="s">
        <v>843</v>
      </c>
      <c r="G101" s="215"/>
      <c r="H101" s="214" t="s">
        <v>120</v>
      </c>
      <c r="I101" s="214" t="s">
        <v>58</v>
      </c>
      <c r="J101" s="214" t="s">
        <v>844</v>
      </c>
      <c r="K101" s="213"/>
    </row>
    <row r="102" spans="2:11" ht="17.25" customHeight="1">
      <c r="B102" s="212"/>
      <c r="C102" s="216" t="s">
        <v>845</v>
      </c>
      <c r="D102" s="216"/>
      <c r="E102" s="216"/>
      <c r="F102" s="217" t="s">
        <v>846</v>
      </c>
      <c r="G102" s="218"/>
      <c r="H102" s="216"/>
      <c r="I102" s="216"/>
      <c r="J102" s="216" t="s">
        <v>847</v>
      </c>
      <c r="K102" s="213"/>
    </row>
    <row r="103" spans="2:11" ht="5.25" customHeight="1">
      <c r="B103" s="212"/>
      <c r="C103" s="214"/>
      <c r="D103" s="214"/>
      <c r="E103" s="214"/>
      <c r="F103" s="214"/>
      <c r="G103" s="230"/>
      <c r="H103" s="214"/>
      <c r="I103" s="214"/>
      <c r="J103" s="214"/>
      <c r="K103" s="213"/>
    </row>
    <row r="104" spans="2:11" ht="15" customHeight="1">
      <c r="B104" s="212"/>
      <c r="C104" s="202" t="s">
        <v>54</v>
      </c>
      <c r="D104" s="219"/>
      <c r="E104" s="219"/>
      <c r="F104" s="221" t="s">
        <v>848</v>
      </c>
      <c r="G104" s="230"/>
      <c r="H104" s="202" t="s">
        <v>887</v>
      </c>
      <c r="I104" s="202" t="s">
        <v>850</v>
      </c>
      <c r="J104" s="202">
        <v>20</v>
      </c>
      <c r="K104" s="213"/>
    </row>
    <row r="105" spans="2:11" ht="15" customHeight="1">
      <c r="B105" s="212"/>
      <c r="C105" s="202" t="s">
        <v>851</v>
      </c>
      <c r="D105" s="202"/>
      <c r="E105" s="202"/>
      <c r="F105" s="221" t="s">
        <v>848</v>
      </c>
      <c r="G105" s="202"/>
      <c r="H105" s="202" t="s">
        <v>887</v>
      </c>
      <c r="I105" s="202" t="s">
        <v>850</v>
      </c>
      <c r="J105" s="202">
        <v>120</v>
      </c>
      <c r="K105" s="213"/>
    </row>
    <row r="106" spans="2:11" ht="15" customHeight="1">
      <c r="B106" s="222"/>
      <c r="C106" s="202" t="s">
        <v>853</v>
      </c>
      <c r="D106" s="202"/>
      <c r="E106" s="202"/>
      <c r="F106" s="221" t="s">
        <v>854</v>
      </c>
      <c r="G106" s="202"/>
      <c r="H106" s="202" t="s">
        <v>887</v>
      </c>
      <c r="I106" s="202" t="s">
        <v>850</v>
      </c>
      <c r="J106" s="202">
        <v>50</v>
      </c>
      <c r="K106" s="213"/>
    </row>
    <row r="107" spans="2:11" ht="15" customHeight="1">
      <c r="B107" s="222"/>
      <c r="C107" s="202" t="s">
        <v>856</v>
      </c>
      <c r="D107" s="202"/>
      <c r="E107" s="202"/>
      <c r="F107" s="221" t="s">
        <v>848</v>
      </c>
      <c r="G107" s="202"/>
      <c r="H107" s="202" t="s">
        <v>887</v>
      </c>
      <c r="I107" s="202" t="s">
        <v>858</v>
      </c>
      <c r="J107" s="202"/>
      <c r="K107" s="213"/>
    </row>
    <row r="108" spans="2:11" ht="15" customHeight="1">
      <c r="B108" s="222"/>
      <c r="C108" s="202" t="s">
        <v>867</v>
      </c>
      <c r="D108" s="202"/>
      <c r="E108" s="202"/>
      <c r="F108" s="221" t="s">
        <v>854</v>
      </c>
      <c r="G108" s="202"/>
      <c r="H108" s="202" t="s">
        <v>887</v>
      </c>
      <c r="I108" s="202" t="s">
        <v>850</v>
      </c>
      <c r="J108" s="202">
        <v>50</v>
      </c>
      <c r="K108" s="213"/>
    </row>
    <row r="109" spans="2:11" ht="15" customHeight="1">
      <c r="B109" s="222"/>
      <c r="C109" s="202" t="s">
        <v>875</v>
      </c>
      <c r="D109" s="202"/>
      <c r="E109" s="202"/>
      <c r="F109" s="221" t="s">
        <v>854</v>
      </c>
      <c r="G109" s="202"/>
      <c r="H109" s="202" t="s">
        <v>887</v>
      </c>
      <c r="I109" s="202" t="s">
        <v>850</v>
      </c>
      <c r="J109" s="202">
        <v>50</v>
      </c>
      <c r="K109" s="213"/>
    </row>
    <row r="110" spans="2:11" ht="15" customHeight="1">
      <c r="B110" s="222"/>
      <c r="C110" s="202" t="s">
        <v>873</v>
      </c>
      <c r="D110" s="202"/>
      <c r="E110" s="202"/>
      <c r="F110" s="221" t="s">
        <v>854</v>
      </c>
      <c r="G110" s="202"/>
      <c r="H110" s="202" t="s">
        <v>887</v>
      </c>
      <c r="I110" s="202" t="s">
        <v>850</v>
      </c>
      <c r="J110" s="202">
        <v>50</v>
      </c>
      <c r="K110" s="213"/>
    </row>
    <row r="111" spans="2:11" ht="15" customHeight="1">
      <c r="B111" s="222"/>
      <c r="C111" s="202" t="s">
        <v>54</v>
      </c>
      <c r="D111" s="202"/>
      <c r="E111" s="202"/>
      <c r="F111" s="221" t="s">
        <v>848</v>
      </c>
      <c r="G111" s="202"/>
      <c r="H111" s="202" t="s">
        <v>888</v>
      </c>
      <c r="I111" s="202" t="s">
        <v>850</v>
      </c>
      <c r="J111" s="202">
        <v>20</v>
      </c>
      <c r="K111" s="213"/>
    </row>
    <row r="112" spans="2:11" ht="15" customHeight="1">
      <c r="B112" s="222"/>
      <c r="C112" s="202" t="s">
        <v>889</v>
      </c>
      <c r="D112" s="202"/>
      <c r="E112" s="202"/>
      <c r="F112" s="221" t="s">
        <v>848</v>
      </c>
      <c r="G112" s="202"/>
      <c r="H112" s="202" t="s">
        <v>890</v>
      </c>
      <c r="I112" s="202" t="s">
        <v>850</v>
      </c>
      <c r="J112" s="202">
        <v>120</v>
      </c>
      <c r="K112" s="213"/>
    </row>
    <row r="113" spans="2:11" ht="15" customHeight="1">
      <c r="B113" s="222"/>
      <c r="C113" s="202" t="s">
        <v>39</v>
      </c>
      <c r="D113" s="202"/>
      <c r="E113" s="202"/>
      <c r="F113" s="221" t="s">
        <v>848</v>
      </c>
      <c r="G113" s="202"/>
      <c r="H113" s="202" t="s">
        <v>891</v>
      </c>
      <c r="I113" s="202" t="s">
        <v>882</v>
      </c>
      <c r="J113" s="202"/>
      <c r="K113" s="213"/>
    </row>
    <row r="114" spans="2:11" ht="15" customHeight="1">
      <c r="B114" s="222"/>
      <c r="C114" s="202" t="s">
        <v>49</v>
      </c>
      <c r="D114" s="202"/>
      <c r="E114" s="202"/>
      <c r="F114" s="221" t="s">
        <v>848</v>
      </c>
      <c r="G114" s="202"/>
      <c r="H114" s="202" t="s">
        <v>892</v>
      </c>
      <c r="I114" s="202" t="s">
        <v>882</v>
      </c>
      <c r="J114" s="202"/>
      <c r="K114" s="213"/>
    </row>
    <row r="115" spans="2:11" ht="15" customHeight="1">
      <c r="B115" s="222"/>
      <c r="C115" s="202" t="s">
        <v>58</v>
      </c>
      <c r="D115" s="202"/>
      <c r="E115" s="202"/>
      <c r="F115" s="221" t="s">
        <v>848</v>
      </c>
      <c r="G115" s="202"/>
      <c r="H115" s="202" t="s">
        <v>893</v>
      </c>
      <c r="I115" s="202" t="s">
        <v>894</v>
      </c>
      <c r="J115" s="202"/>
      <c r="K115" s="213"/>
    </row>
    <row r="116" spans="2:11" ht="15" customHeight="1">
      <c r="B116" s="225"/>
      <c r="C116" s="231"/>
      <c r="D116" s="231"/>
      <c r="E116" s="231"/>
      <c r="F116" s="231"/>
      <c r="G116" s="231"/>
      <c r="H116" s="231"/>
      <c r="I116" s="231"/>
      <c r="J116" s="231"/>
      <c r="K116" s="227"/>
    </row>
    <row r="117" spans="2:11" ht="18.75" customHeight="1">
      <c r="B117" s="232"/>
      <c r="C117" s="198"/>
      <c r="D117" s="198"/>
      <c r="E117" s="198"/>
      <c r="F117" s="233"/>
      <c r="G117" s="198"/>
      <c r="H117" s="198"/>
      <c r="I117" s="198"/>
      <c r="J117" s="198"/>
      <c r="K117" s="232"/>
    </row>
    <row r="118" spans="2:11" ht="18.75" customHeight="1"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</row>
    <row r="119" spans="2:11" ht="7.5" customHeight="1">
      <c r="B119" s="234"/>
      <c r="C119" s="235"/>
      <c r="D119" s="235"/>
      <c r="E119" s="235"/>
      <c r="F119" s="235"/>
      <c r="G119" s="235"/>
      <c r="H119" s="235"/>
      <c r="I119" s="235"/>
      <c r="J119" s="235"/>
      <c r="K119" s="236"/>
    </row>
    <row r="120" spans="2:11" ht="45" customHeight="1">
      <c r="B120" s="237"/>
      <c r="C120" s="310" t="s">
        <v>895</v>
      </c>
      <c r="D120" s="310"/>
      <c r="E120" s="310"/>
      <c r="F120" s="310"/>
      <c r="G120" s="310"/>
      <c r="H120" s="310"/>
      <c r="I120" s="310"/>
      <c r="J120" s="310"/>
      <c r="K120" s="238"/>
    </row>
    <row r="121" spans="2:11" ht="17.25" customHeight="1">
      <c r="B121" s="239"/>
      <c r="C121" s="214" t="s">
        <v>842</v>
      </c>
      <c r="D121" s="214"/>
      <c r="E121" s="214"/>
      <c r="F121" s="214" t="s">
        <v>843</v>
      </c>
      <c r="G121" s="215"/>
      <c r="H121" s="214" t="s">
        <v>120</v>
      </c>
      <c r="I121" s="214" t="s">
        <v>58</v>
      </c>
      <c r="J121" s="214" t="s">
        <v>844</v>
      </c>
      <c r="K121" s="240"/>
    </row>
    <row r="122" spans="2:11" ht="17.25" customHeight="1">
      <c r="B122" s="239"/>
      <c r="C122" s="216" t="s">
        <v>845</v>
      </c>
      <c r="D122" s="216"/>
      <c r="E122" s="216"/>
      <c r="F122" s="217" t="s">
        <v>846</v>
      </c>
      <c r="G122" s="218"/>
      <c r="H122" s="216"/>
      <c r="I122" s="216"/>
      <c r="J122" s="216" t="s">
        <v>847</v>
      </c>
      <c r="K122" s="240"/>
    </row>
    <row r="123" spans="2:11" ht="5.25" customHeight="1">
      <c r="B123" s="241"/>
      <c r="C123" s="219"/>
      <c r="D123" s="219"/>
      <c r="E123" s="219"/>
      <c r="F123" s="219"/>
      <c r="G123" s="202"/>
      <c r="H123" s="219"/>
      <c r="I123" s="219"/>
      <c r="J123" s="219"/>
      <c r="K123" s="242"/>
    </row>
    <row r="124" spans="2:11" ht="15" customHeight="1">
      <c r="B124" s="241"/>
      <c r="C124" s="202" t="s">
        <v>851</v>
      </c>
      <c r="D124" s="219"/>
      <c r="E124" s="219"/>
      <c r="F124" s="221" t="s">
        <v>848</v>
      </c>
      <c r="G124" s="202"/>
      <c r="H124" s="202" t="s">
        <v>887</v>
      </c>
      <c r="I124" s="202" t="s">
        <v>850</v>
      </c>
      <c r="J124" s="202">
        <v>120</v>
      </c>
      <c r="K124" s="243"/>
    </row>
    <row r="125" spans="2:11" ht="15" customHeight="1">
      <c r="B125" s="241"/>
      <c r="C125" s="202" t="s">
        <v>896</v>
      </c>
      <c r="D125" s="202"/>
      <c r="E125" s="202"/>
      <c r="F125" s="221" t="s">
        <v>848</v>
      </c>
      <c r="G125" s="202"/>
      <c r="H125" s="202" t="s">
        <v>897</v>
      </c>
      <c r="I125" s="202" t="s">
        <v>850</v>
      </c>
      <c r="J125" s="202" t="s">
        <v>898</v>
      </c>
      <c r="K125" s="243"/>
    </row>
    <row r="126" spans="2:11" ht="15" customHeight="1">
      <c r="B126" s="241"/>
      <c r="C126" s="202" t="s">
        <v>797</v>
      </c>
      <c r="D126" s="202"/>
      <c r="E126" s="202"/>
      <c r="F126" s="221" t="s">
        <v>848</v>
      </c>
      <c r="G126" s="202"/>
      <c r="H126" s="202" t="s">
        <v>899</v>
      </c>
      <c r="I126" s="202" t="s">
        <v>850</v>
      </c>
      <c r="J126" s="202" t="s">
        <v>898</v>
      </c>
      <c r="K126" s="243"/>
    </row>
    <row r="127" spans="2:11" ht="15" customHeight="1">
      <c r="B127" s="241"/>
      <c r="C127" s="202" t="s">
        <v>859</v>
      </c>
      <c r="D127" s="202"/>
      <c r="E127" s="202"/>
      <c r="F127" s="221" t="s">
        <v>854</v>
      </c>
      <c r="G127" s="202"/>
      <c r="H127" s="202" t="s">
        <v>860</v>
      </c>
      <c r="I127" s="202" t="s">
        <v>850</v>
      </c>
      <c r="J127" s="202">
        <v>15</v>
      </c>
      <c r="K127" s="243"/>
    </row>
    <row r="128" spans="2:11" ht="15" customHeight="1">
      <c r="B128" s="241"/>
      <c r="C128" s="223" t="s">
        <v>861</v>
      </c>
      <c r="D128" s="223"/>
      <c r="E128" s="223"/>
      <c r="F128" s="224" t="s">
        <v>854</v>
      </c>
      <c r="G128" s="223"/>
      <c r="H128" s="223" t="s">
        <v>862</v>
      </c>
      <c r="I128" s="223" t="s">
        <v>850</v>
      </c>
      <c r="J128" s="223">
        <v>15</v>
      </c>
      <c r="K128" s="243"/>
    </row>
    <row r="129" spans="2:11" ht="15" customHeight="1">
      <c r="B129" s="241"/>
      <c r="C129" s="223" t="s">
        <v>863</v>
      </c>
      <c r="D129" s="223"/>
      <c r="E129" s="223"/>
      <c r="F129" s="224" t="s">
        <v>854</v>
      </c>
      <c r="G129" s="223"/>
      <c r="H129" s="223" t="s">
        <v>864</v>
      </c>
      <c r="I129" s="223" t="s">
        <v>850</v>
      </c>
      <c r="J129" s="223">
        <v>20</v>
      </c>
      <c r="K129" s="243"/>
    </row>
    <row r="130" spans="2:11" ht="15" customHeight="1">
      <c r="B130" s="241"/>
      <c r="C130" s="223" t="s">
        <v>865</v>
      </c>
      <c r="D130" s="223"/>
      <c r="E130" s="223"/>
      <c r="F130" s="224" t="s">
        <v>854</v>
      </c>
      <c r="G130" s="223"/>
      <c r="H130" s="223" t="s">
        <v>866</v>
      </c>
      <c r="I130" s="223" t="s">
        <v>850</v>
      </c>
      <c r="J130" s="223">
        <v>20</v>
      </c>
      <c r="K130" s="243"/>
    </row>
    <row r="131" spans="2:11" ht="15" customHeight="1">
      <c r="B131" s="241"/>
      <c r="C131" s="202" t="s">
        <v>853</v>
      </c>
      <c r="D131" s="202"/>
      <c r="E131" s="202"/>
      <c r="F131" s="221" t="s">
        <v>854</v>
      </c>
      <c r="G131" s="202"/>
      <c r="H131" s="202" t="s">
        <v>887</v>
      </c>
      <c r="I131" s="202" t="s">
        <v>850</v>
      </c>
      <c r="J131" s="202">
        <v>50</v>
      </c>
      <c r="K131" s="243"/>
    </row>
    <row r="132" spans="2:11" ht="15" customHeight="1">
      <c r="B132" s="241"/>
      <c r="C132" s="202" t="s">
        <v>867</v>
      </c>
      <c r="D132" s="202"/>
      <c r="E132" s="202"/>
      <c r="F132" s="221" t="s">
        <v>854</v>
      </c>
      <c r="G132" s="202"/>
      <c r="H132" s="202" t="s">
        <v>887</v>
      </c>
      <c r="I132" s="202" t="s">
        <v>850</v>
      </c>
      <c r="J132" s="202">
        <v>50</v>
      </c>
      <c r="K132" s="243"/>
    </row>
    <row r="133" spans="2:11" ht="15" customHeight="1">
      <c r="B133" s="241"/>
      <c r="C133" s="202" t="s">
        <v>873</v>
      </c>
      <c r="D133" s="202"/>
      <c r="E133" s="202"/>
      <c r="F133" s="221" t="s">
        <v>854</v>
      </c>
      <c r="G133" s="202"/>
      <c r="H133" s="202" t="s">
        <v>887</v>
      </c>
      <c r="I133" s="202" t="s">
        <v>850</v>
      </c>
      <c r="J133" s="202">
        <v>50</v>
      </c>
      <c r="K133" s="243"/>
    </row>
    <row r="134" spans="2:11" ht="15" customHeight="1">
      <c r="B134" s="241"/>
      <c r="C134" s="202" t="s">
        <v>875</v>
      </c>
      <c r="D134" s="202"/>
      <c r="E134" s="202"/>
      <c r="F134" s="221" t="s">
        <v>854</v>
      </c>
      <c r="G134" s="202"/>
      <c r="H134" s="202" t="s">
        <v>887</v>
      </c>
      <c r="I134" s="202" t="s">
        <v>850</v>
      </c>
      <c r="J134" s="202">
        <v>50</v>
      </c>
      <c r="K134" s="243"/>
    </row>
    <row r="135" spans="2:11" ht="15" customHeight="1">
      <c r="B135" s="241"/>
      <c r="C135" s="202" t="s">
        <v>125</v>
      </c>
      <c r="D135" s="202"/>
      <c r="E135" s="202"/>
      <c r="F135" s="221" t="s">
        <v>854</v>
      </c>
      <c r="G135" s="202"/>
      <c r="H135" s="202" t="s">
        <v>900</v>
      </c>
      <c r="I135" s="202" t="s">
        <v>850</v>
      </c>
      <c r="J135" s="202">
        <v>255</v>
      </c>
      <c r="K135" s="243"/>
    </row>
    <row r="136" spans="2:11" ht="15" customHeight="1">
      <c r="B136" s="241"/>
      <c r="C136" s="202" t="s">
        <v>877</v>
      </c>
      <c r="D136" s="202"/>
      <c r="E136" s="202"/>
      <c r="F136" s="221" t="s">
        <v>848</v>
      </c>
      <c r="G136" s="202"/>
      <c r="H136" s="202" t="s">
        <v>901</v>
      </c>
      <c r="I136" s="202" t="s">
        <v>879</v>
      </c>
      <c r="J136" s="202"/>
      <c r="K136" s="243"/>
    </row>
    <row r="137" spans="2:11" ht="15" customHeight="1">
      <c r="B137" s="241"/>
      <c r="C137" s="202" t="s">
        <v>880</v>
      </c>
      <c r="D137" s="202"/>
      <c r="E137" s="202"/>
      <c r="F137" s="221" t="s">
        <v>848</v>
      </c>
      <c r="G137" s="202"/>
      <c r="H137" s="202" t="s">
        <v>902</v>
      </c>
      <c r="I137" s="202" t="s">
        <v>882</v>
      </c>
      <c r="J137" s="202"/>
      <c r="K137" s="243"/>
    </row>
    <row r="138" spans="2:11" ht="15" customHeight="1">
      <c r="B138" s="241"/>
      <c r="C138" s="202" t="s">
        <v>883</v>
      </c>
      <c r="D138" s="202"/>
      <c r="E138" s="202"/>
      <c r="F138" s="221" t="s">
        <v>848</v>
      </c>
      <c r="G138" s="202"/>
      <c r="H138" s="202" t="s">
        <v>883</v>
      </c>
      <c r="I138" s="202" t="s">
        <v>882</v>
      </c>
      <c r="J138" s="202"/>
      <c r="K138" s="243"/>
    </row>
    <row r="139" spans="2:11" ht="15" customHeight="1">
      <c r="B139" s="241"/>
      <c r="C139" s="202" t="s">
        <v>39</v>
      </c>
      <c r="D139" s="202"/>
      <c r="E139" s="202"/>
      <c r="F139" s="221" t="s">
        <v>848</v>
      </c>
      <c r="G139" s="202"/>
      <c r="H139" s="202" t="s">
        <v>903</v>
      </c>
      <c r="I139" s="202" t="s">
        <v>882</v>
      </c>
      <c r="J139" s="202"/>
      <c r="K139" s="243"/>
    </row>
    <row r="140" spans="2:11" ht="15" customHeight="1">
      <c r="B140" s="241"/>
      <c r="C140" s="202" t="s">
        <v>904</v>
      </c>
      <c r="D140" s="202"/>
      <c r="E140" s="202"/>
      <c r="F140" s="221" t="s">
        <v>848</v>
      </c>
      <c r="G140" s="202"/>
      <c r="H140" s="202" t="s">
        <v>905</v>
      </c>
      <c r="I140" s="202" t="s">
        <v>882</v>
      </c>
      <c r="J140" s="202"/>
      <c r="K140" s="243"/>
    </row>
    <row r="141" spans="2:11" ht="15" customHeight="1">
      <c r="B141" s="244"/>
      <c r="C141" s="245"/>
      <c r="D141" s="245"/>
      <c r="E141" s="245"/>
      <c r="F141" s="245"/>
      <c r="G141" s="245"/>
      <c r="H141" s="245"/>
      <c r="I141" s="245"/>
      <c r="J141" s="245"/>
      <c r="K141" s="246"/>
    </row>
    <row r="142" spans="2:11" ht="18.75" customHeight="1">
      <c r="B142" s="198"/>
      <c r="C142" s="198"/>
      <c r="D142" s="198"/>
      <c r="E142" s="198"/>
      <c r="F142" s="233"/>
      <c r="G142" s="198"/>
      <c r="H142" s="198"/>
      <c r="I142" s="198"/>
      <c r="J142" s="198"/>
      <c r="K142" s="198"/>
    </row>
    <row r="143" spans="2:11" ht="18.75" customHeight="1">
      <c r="B143" s="208"/>
      <c r="C143" s="208"/>
      <c r="D143" s="208"/>
      <c r="E143" s="208"/>
      <c r="F143" s="208"/>
      <c r="G143" s="208"/>
      <c r="H143" s="208"/>
      <c r="I143" s="208"/>
      <c r="J143" s="208"/>
      <c r="K143" s="208"/>
    </row>
    <row r="144" spans="2:11" ht="7.5" customHeight="1">
      <c r="B144" s="209"/>
      <c r="C144" s="210"/>
      <c r="D144" s="210"/>
      <c r="E144" s="210"/>
      <c r="F144" s="210"/>
      <c r="G144" s="210"/>
      <c r="H144" s="210"/>
      <c r="I144" s="210"/>
      <c r="J144" s="210"/>
      <c r="K144" s="211"/>
    </row>
    <row r="145" spans="2:11" ht="45" customHeight="1">
      <c r="B145" s="212"/>
      <c r="C145" s="315" t="s">
        <v>906</v>
      </c>
      <c r="D145" s="315"/>
      <c r="E145" s="315"/>
      <c r="F145" s="315"/>
      <c r="G145" s="315"/>
      <c r="H145" s="315"/>
      <c r="I145" s="315"/>
      <c r="J145" s="315"/>
      <c r="K145" s="213"/>
    </row>
    <row r="146" spans="2:11" ht="17.25" customHeight="1">
      <c r="B146" s="212"/>
      <c r="C146" s="214" t="s">
        <v>842</v>
      </c>
      <c r="D146" s="214"/>
      <c r="E146" s="214"/>
      <c r="F146" s="214" t="s">
        <v>843</v>
      </c>
      <c r="G146" s="215"/>
      <c r="H146" s="214" t="s">
        <v>120</v>
      </c>
      <c r="I146" s="214" t="s">
        <v>58</v>
      </c>
      <c r="J146" s="214" t="s">
        <v>844</v>
      </c>
      <c r="K146" s="213"/>
    </row>
    <row r="147" spans="2:11" ht="17.25" customHeight="1">
      <c r="B147" s="212"/>
      <c r="C147" s="216" t="s">
        <v>845</v>
      </c>
      <c r="D147" s="216"/>
      <c r="E147" s="216"/>
      <c r="F147" s="217" t="s">
        <v>846</v>
      </c>
      <c r="G147" s="218"/>
      <c r="H147" s="216"/>
      <c r="I147" s="216"/>
      <c r="J147" s="216" t="s">
        <v>847</v>
      </c>
      <c r="K147" s="213"/>
    </row>
    <row r="148" spans="2:11" ht="5.25" customHeight="1">
      <c r="B148" s="222"/>
      <c r="C148" s="219"/>
      <c r="D148" s="219"/>
      <c r="E148" s="219"/>
      <c r="F148" s="219"/>
      <c r="G148" s="220"/>
      <c r="H148" s="219"/>
      <c r="I148" s="219"/>
      <c r="J148" s="219"/>
      <c r="K148" s="243"/>
    </row>
    <row r="149" spans="2:11" ht="15" customHeight="1">
      <c r="B149" s="222"/>
      <c r="C149" s="247" t="s">
        <v>851</v>
      </c>
      <c r="D149" s="202"/>
      <c r="E149" s="202"/>
      <c r="F149" s="248" t="s">
        <v>848</v>
      </c>
      <c r="G149" s="202"/>
      <c r="H149" s="247" t="s">
        <v>887</v>
      </c>
      <c r="I149" s="247" t="s">
        <v>850</v>
      </c>
      <c r="J149" s="247">
        <v>120</v>
      </c>
      <c r="K149" s="243"/>
    </row>
    <row r="150" spans="2:11" ht="15" customHeight="1">
      <c r="B150" s="222"/>
      <c r="C150" s="247" t="s">
        <v>896</v>
      </c>
      <c r="D150" s="202"/>
      <c r="E150" s="202"/>
      <c r="F150" s="248" t="s">
        <v>848</v>
      </c>
      <c r="G150" s="202"/>
      <c r="H150" s="247" t="s">
        <v>907</v>
      </c>
      <c r="I150" s="247" t="s">
        <v>850</v>
      </c>
      <c r="J150" s="247" t="s">
        <v>898</v>
      </c>
      <c r="K150" s="243"/>
    </row>
    <row r="151" spans="2:11" ht="15" customHeight="1">
      <c r="B151" s="222"/>
      <c r="C151" s="247" t="s">
        <v>797</v>
      </c>
      <c r="D151" s="202"/>
      <c r="E151" s="202"/>
      <c r="F151" s="248" t="s">
        <v>848</v>
      </c>
      <c r="G151" s="202"/>
      <c r="H151" s="247" t="s">
        <v>908</v>
      </c>
      <c r="I151" s="247" t="s">
        <v>850</v>
      </c>
      <c r="J151" s="247" t="s">
        <v>898</v>
      </c>
      <c r="K151" s="243"/>
    </row>
    <row r="152" spans="2:11" ht="15" customHeight="1">
      <c r="B152" s="222"/>
      <c r="C152" s="247" t="s">
        <v>853</v>
      </c>
      <c r="D152" s="202"/>
      <c r="E152" s="202"/>
      <c r="F152" s="248" t="s">
        <v>854</v>
      </c>
      <c r="G152" s="202"/>
      <c r="H152" s="247" t="s">
        <v>887</v>
      </c>
      <c r="I152" s="247" t="s">
        <v>850</v>
      </c>
      <c r="J152" s="247">
        <v>50</v>
      </c>
      <c r="K152" s="243"/>
    </row>
    <row r="153" spans="2:11" ht="15" customHeight="1">
      <c r="B153" s="222"/>
      <c r="C153" s="247" t="s">
        <v>856</v>
      </c>
      <c r="D153" s="202"/>
      <c r="E153" s="202"/>
      <c r="F153" s="248" t="s">
        <v>848</v>
      </c>
      <c r="G153" s="202"/>
      <c r="H153" s="247" t="s">
        <v>887</v>
      </c>
      <c r="I153" s="247" t="s">
        <v>858</v>
      </c>
      <c r="J153" s="247"/>
      <c r="K153" s="243"/>
    </row>
    <row r="154" spans="2:11" ht="15" customHeight="1">
      <c r="B154" s="222"/>
      <c r="C154" s="247" t="s">
        <v>867</v>
      </c>
      <c r="D154" s="202"/>
      <c r="E154" s="202"/>
      <c r="F154" s="248" t="s">
        <v>854</v>
      </c>
      <c r="G154" s="202"/>
      <c r="H154" s="247" t="s">
        <v>887</v>
      </c>
      <c r="I154" s="247" t="s">
        <v>850</v>
      </c>
      <c r="J154" s="247">
        <v>50</v>
      </c>
      <c r="K154" s="243"/>
    </row>
    <row r="155" spans="2:11" ht="15" customHeight="1">
      <c r="B155" s="222"/>
      <c r="C155" s="247" t="s">
        <v>875</v>
      </c>
      <c r="D155" s="202"/>
      <c r="E155" s="202"/>
      <c r="F155" s="248" t="s">
        <v>854</v>
      </c>
      <c r="G155" s="202"/>
      <c r="H155" s="247" t="s">
        <v>887</v>
      </c>
      <c r="I155" s="247" t="s">
        <v>850</v>
      </c>
      <c r="J155" s="247">
        <v>50</v>
      </c>
      <c r="K155" s="243"/>
    </row>
    <row r="156" spans="2:11" ht="15" customHeight="1">
      <c r="B156" s="222"/>
      <c r="C156" s="247" t="s">
        <v>873</v>
      </c>
      <c r="D156" s="202"/>
      <c r="E156" s="202"/>
      <c r="F156" s="248" t="s">
        <v>854</v>
      </c>
      <c r="G156" s="202"/>
      <c r="H156" s="247" t="s">
        <v>887</v>
      </c>
      <c r="I156" s="247" t="s">
        <v>850</v>
      </c>
      <c r="J156" s="247">
        <v>50</v>
      </c>
      <c r="K156" s="243"/>
    </row>
    <row r="157" spans="2:11" ht="15" customHeight="1">
      <c r="B157" s="222"/>
      <c r="C157" s="247" t="s">
        <v>95</v>
      </c>
      <c r="D157" s="202"/>
      <c r="E157" s="202"/>
      <c r="F157" s="248" t="s">
        <v>848</v>
      </c>
      <c r="G157" s="202"/>
      <c r="H157" s="247" t="s">
        <v>909</v>
      </c>
      <c r="I157" s="247" t="s">
        <v>850</v>
      </c>
      <c r="J157" s="247" t="s">
        <v>910</v>
      </c>
      <c r="K157" s="243"/>
    </row>
    <row r="158" spans="2:11" ht="15" customHeight="1">
      <c r="B158" s="222"/>
      <c r="C158" s="247" t="s">
        <v>911</v>
      </c>
      <c r="D158" s="202"/>
      <c r="E158" s="202"/>
      <c r="F158" s="248" t="s">
        <v>848</v>
      </c>
      <c r="G158" s="202"/>
      <c r="H158" s="247" t="s">
        <v>912</v>
      </c>
      <c r="I158" s="247" t="s">
        <v>882</v>
      </c>
      <c r="J158" s="247"/>
      <c r="K158" s="243"/>
    </row>
    <row r="159" spans="2:11" ht="15" customHeight="1">
      <c r="B159" s="249"/>
      <c r="C159" s="231"/>
      <c r="D159" s="231"/>
      <c r="E159" s="231"/>
      <c r="F159" s="231"/>
      <c r="G159" s="231"/>
      <c r="H159" s="231"/>
      <c r="I159" s="231"/>
      <c r="J159" s="231"/>
      <c r="K159" s="250"/>
    </row>
    <row r="160" spans="2:11" ht="18.75" customHeight="1">
      <c r="B160" s="198"/>
      <c r="C160" s="202"/>
      <c r="D160" s="202"/>
      <c r="E160" s="202"/>
      <c r="F160" s="221"/>
      <c r="G160" s="202"/>
      <c r="H160" s="202"/>
      <c r="I160" s="202"/>
      <c r="J160" s="202"/>
      <c r="K160" s="198"/>
    </row>
    <row r="161" spans="2:11" ht="18.75" customHeight="1">
      <c r="B161" s="208"/>
      <c r="C161" s="208"/>
      <c r="D161" s="208"/>
      <c r="E161" s="208"/>
      <c r="F161" s="208"/>
      <c r="G161" s="208"/>
      <c r="H161" s="208"/>
      <c r="I161" s="208"/>
      <c r="J161" s="208"/>
      <c r="K161" s="208"/>
    </row>
    <row r="162" spans="2:11" ht="7.5" customHeight="1">
      <c r="B162" s="190"/>
      <c r="C162" s="191"/>
      <c r="D162" s="191"/>
      <c r="E162" s="191"/>
      <c r="F162" s="191"/>
      <c r="G162" s="191"/>
      <c r="H162" s="191"/>
      <c r="I162" s="191"/>
      <c r="J162" s="191"/>
      <c r="K162" s="192"/>
    </row>
    <row r="163" spans="2:11" ht="45" customHeight="1">
      <c r="B163" s="193"/>
      <c r="C163" s="310" t="s">
        <v>913</v>
      </c>
      <c r="D163" s="310"/>
      <c r="E163" s="310"/>
      <c r="F163" s="310"/>
      <c r="G163" s="310"/>
      <c r="H163" s="310"/>
      <c r="I163" s="310"/>
      <c r="J163" s="310"/>
      <c r="K163" s="194"/>
    </row>
    <row r="164" spans="2:11" ht="17.25" customHeight="1">
      <c r="B164" s="193"/>
      <c r="C164" s="214" t="s">
        <v>842</v>
      </c>
      <c r="D164" s="214"/>
      <c r="E164" s="214"/>
      <c r="F164" s="214" t="s">
        <v>843</v>
      </c>
      <c r="G164" s="251"/>
      <c r="H164" s="252" t="s">
        <v>120</v>
      </c>
      <c r="I164" s="252" t="s">
        <v>58</v>
      </c>
      <c r="J164" s="214" t="s">
        <v>844</v>
      </c>
      <c r="K164" s="194"/>
    </row>
    <row r="165" spans="2:11" ht="17.25" customHeight="1">
      <c r="B165" s="195"/>
      <c r="C165" s="216" t="s">
        <v>845</v>
      </c>
      <c r="D165" s="216"/>
      <c r="E165" s="216"/>
      <c r="F165" s="217" t="s">
        <v>846</v>
      </c>
      <c r="G165" s="253"/>
      <c r="H165" s="254"/>
      <c r="I165" s="254"/>
      <c r="J165" s="216" t="s">
        <v>847</v>
      </c>
      <c r="K165" s="196"/>
    </row>
    <row r="166" spans="2:11" ht="5.25" customHeight="1">
      <c r="B166" s="222"/>
      <c r="C166" s="219"/>
      <c r="D166" s="219"/>
      <c r="E166" s="219"/>
      <c r="F166" s="219"/>
      <c r="G166" s="220"/>
      <c r="H166" s="219"/>
      <c r="I166" s="219"/>
      <c r="J166" s="219"/>
      <c r="K166" s="243"/>
    </row>
    <row r="167" spans="2:11" ht="15" customHeight="1">
      <c r="B167" s="222"/>
      <c r="C167" s="202" t="s">
        <v>851</v>
      </c>
      <c r="D167" s="202"/>
      <c r="E167" s="202"/>
      <c r="F167" s="221" t="s">
        <v>848</v>
      </c>
      <c r="G167" s="202"/>
      <c r="H167" s="202" t="s">
        <v>887</v>
      </c>
      <c r="I167" s="202" t="s">
        <v>850</v>
      </c>
      <c r="J167" s="202">
        <v>120</v>
      </c>
      <c r="K167" s="243"/>
    </row>
    <row r="168" spans="2:11" ht="15" customHeight="1">
      <c r="B168" s="222"/>
      <c r="C168" s="202" t="s">
        <v>896</v>
      </c>
      <c r="D168" s="202"/>
      <c r="E168" s="202"/>
      <c r="F168" s="221" t="s">
        <v>848</v>
      </c>
      <c r="G168" s="202"/>
      <c r="H168" s="202" t="s">
        <v>897</v>
      </c>
      <c r="I168" s="202" t="s">
        <v>850</v>
      </c>
      <c r="J168" s="202" t="s">
        <v>898</v>
      </c>
      <c r="K168" s="243"/>
    </row>
    <row r="169" spans="2:11" ht="15" customHeight="1">
      <c r="B169" s="222"/>
      <c r="C169" s="202" t="s">
        <v>797</v>
      </c>
      <c r="D169" s="202"/>
      <c r="E169" s="202"/>
      <c r="F169" s="221" t="s">
        <v>848</v>
      </c>
      <c r="G169" s="202"/>
      <c r="H169" s="202" t="s">
        <v>914</v>
      </c>
      <c r="I169" s="202" t="s">
        <v>850</v>
      </c>
      <c r="J169" s="202" t="s">
        <v>898</v>
      </c>
      <c r="K169" s="243"/>
    </row>
    <row r="170" spans="2:11" ht="15" customHeight="1">
      <c r="B170" s="222"/>
      <c r="C170" s="202" t="s">
        <v>853</v>
      </c>
      <c r="D170" s="202"/>
      <c r="E170" s="202"/>
      <c r="F170" s="221" t="s">
        <v>854</v>
      </c>
      <c r="G170" s="202"/>
      <c r="H170" s="202" t="s">
        <v>914</v>
      </c>
      <c r="I170" s="202" t="s">
        <v>850</v>
      </c>
      <c r="J170" s="202">
        <v>50</v>
      </c>
      <c r="K170" s="243"/>
    </row>
    <row r="171" spans="2:11" ht="15" customHeight="1">
      <c r="B171" s="222"/>
      <c r="C171" s="202" t="s">
        <v>856</v>
      </c>
      <c r="D171" s="202"/>
      <c r="E171" s="202"/>
      <c r="F171" s="221" t="s">
        <v>848</v>
      </c>
      <c r="G171" s="202"/>
      <c r="H171" s="202" t="s">
        <v>914</v>
      </c>
      <c r="I171" s="202" t="s">
        <v>858</v>
      </c>
      <c r="J171" s="202"/>
      <c r="K171" s="243"/>
    </row>
    <row r="172" spans="2:11" ht="15" customHeight="1">
      <c r="B172" s="222"/>
      <c r="C172" s="202" t="s">
        <v>867</v>
      </c>
      <c r="D172" s="202"/>
      <c r="E172" s="202"/>
      <c r="F172" s="221" t="s">
        <v>854</v>
      </c>
      <c r="G172" s="202"/>
      <c r="H172" s="202" t="s">
        <v>914</v>
      </c>
      <c r="I172" s="202" t="s">
        <v>850</v>
      </c>
      <c r="J172" s="202">
        <v>50</v>
      </c>
      <c r="K172" s="243"/>
    </row>
    <row r="173" spans="2:11" ht="15" customHeight="1">
      <c r="B173" s="222"/>
      <c r="C173" s="202" t="s">
        <v>875</v>
      </c>
      <c r="D173" s="202"/>
      <c r="E173" s="202"/>
      <c r="F173" s="221" t="s">
        <v>854</v>
      </c>
      <c r="G173" s="202"/>
      <c r="H173" s="202" t="s">
        <v>914</v>
      </c>
      <c r="I173" s="202" t="s">
        <v>850</v>
      </c>
      <c r="J173" s="202">
        <v>50</v>
      </c>
      <c r="K173" s="243"/>
    </row>
    <row r="174" spans="2:11" ht="15" customHeight="1">
      <c r="B174" s="222"/>
      <c r="C174" s="202" t="s">
        <v>873</v>
      </c>
      <c r="D174" s="202"/>
      <c r="E174" s="202"/>
      <c r="F174" s="221" t="s">
        <v>854</v>
      </c>
      <c r="G174" s="202"/>
      <c r="H174" s="202" t="s">
        <v>914</v>
      </c>
      <c r="I174" s="202" t="s">
        <v>850</v>
      </c>
      <c r="J174" s="202">
        <v>50</v>
      </c>
      <c r="K174" s="243"/>
    </row>
    <row r="175" spans="2:11" ht="15" customHeight="1">
      <c r="B175" s="222"/>
      <c r="C175" s="202" t="s">
        <v>119</v>
      </c>
      <c r="D175" s="202"/>
      <c r="E175" s="202"/>
      <c r="F175" s="221" t="s">
        <v>848</v>
      </c>
      <c r="G175" s="202"/>
      <c r="H175" s="202" t="s">
        <v>915</v>
      </c>
      <c r="I175" s="202" t="s">
        <v>916</v>
      </c>
      <c r="J175" s="202"/>
      <c r="K175" s="243"/>
    </row>
    <row r="176" spans="2:11" ht="15" customHeight="1">
      <c r="B176" s="222"/>
      <c r="C176" s="202" t="s">
        <v>58</v>
      </c>
      <c r="D176" s="202"/>
      <c r="E176" s="202"/>
      <c r="F176" s="221" t="s">
        <v>848</v>
      </c>
      <c r="G176" s="202"/>
      <c r="H176" s="202" t="s">
        <v>917</v>
      </c>
      <c r="I176" s="202" t="s">
        <v>918</v>
      </c>
      <c r="J176" s="202">
        <v>1</v>
      </c>
      <c r="K176" s="243"/>
    </row>
    <row r="177" spans="2:11" ht="15" customHeight="1">
      <c r="B177" s="222"/>
      <c r="C177" s="202" t="s">
        <v>54</v>
      </c>
      <c r="D177" s="202"/>
      <c r="E177" s="202"/>
      <c r="F177" s="221" t="s">
        <v>848</v>
      </c>
      <c r="G177" s="202"/>
      <c r="H177" s="202" t="s">
        <v>919</v>
      </c>
      <c r="I177" s="202" t="s">
        <v>850</v>
      </c>
      <c r="J177" s="202">
        <v>20</v>
      </c>
      <c r="K177" s="243"/>
    </row>
    <row r="178" spans="2:11" ht="15" customHeight="1">
      <c r="B178" s="222"/>
      <c r="C178" s="202" t="s">
        <v>120</v>
      </c>
      <c r="D178" s="202"/>
      <c r="E178" s="202"/>
      <c r="F178" s="221" t="s">
        <v>848</v>
      </c>
      <c r="G178" s="202"/>
      <c r="H178" s="202" t="s">
        <v>920</v>
      </c>
      <c r="I178" s="202" t="s">
        <v>850</v>
      </c>
      <c r="J178" s="202">
        <v>255</v>
      </c>
      <c r="K178" s="243"/>
    </row>
    <row r="179" spans="2:11" ht="15" customHeight="1">
      <c r="B179" s="222"/>
      <c r="C179" s="202" t="s">
        <v>121</v>
      </c>
      <c r="D179" s="202"/>
      <c r="E179" s="202"/>
      <c r="F179" s="221" t="s">
        <v>848</v>
      </c>
      <c r="G179" s="202"/>
      <c r="H179" s="202" t="s">
        <v>813</v>
      </c>
      <c r="I179" s="202" t="s">
        <v>850</v>
      </c>
      <c r="J179" s="202">
        <v>10</v>
      </c>
      <c r="K179" s="243"/>
    </row>
    <row r="180" spans="2:11" ht="15" customHeight="1">
      <c r="B180" s="222"/>
      <c r="C180" s="202" t="s">
        <v>122</v>
      </c>
      <c r="D180" s="202"/>
      <c r="E180" s="202"/>
      <c r="F180" s="221" t="s">
        <v>848</v>
      </c>
      <c r="G180" s="202"/>
      <c r="H180" s="202" t="s">
        <v>921</v>
      </c>
      <c r="I180" s="202" t="s">
        <v>882</v>
      </c>
      <c r="J180" s="202"/>
      <c r="K180" s="243"/>
    </row>
    <row r="181" spans="2:11" ht="15" customHeight="1">
      <c r="B181" s="222"/>
      <c r="C181" s="202" t="s">
        <v>922</v>
      </c>
      <c r="D181" s="202"/>
      <c r="E181" s="202"/>
      <c r="F181" s="221" t="s">
        <v>848</v>
      </c>
      <c r="G181" s="202"/>
      <c r="H181" s="202" t="s">
        <v>923</v>
      </c>
      <c r="I181" s="202" t="s">
        <v>882</v>
      </c>
      <c r="J181" s="202"/>
      <c r="K181" s="243"/>
    </row>
    <row r="182" spans="2:11" ht="15" customHeight="1">
      <c r="B182" s="222"/>
      <c r="C182" s="202" t="s">
        <v>911</v>
      </c>
      <c r="D182" s="202"/>
      <c r="E182" s="202"/>
      <c r="F182" s="221" t="s">
        <v>848</v>
      </c>
      <c r="G182" s="202"/>
      <c r="H182" s="202" t="s">
        <v>924</v>
      </c>
      <c r="I182" s="202" t="s">
        <v>882</v>
      </c>
      <c r="J182" s="202"/>
      <c r="K182" s="243"/>
    </row>
    <row r="183" spans="2:11" ht="15" customHeight="1">
      <c r="B183" s="222"/>
      <c r="C183" s="202" t="s">
        <v>124</v>
      </c>
      <c r="D183" s="202"/>
      <c r="E183" s="202"/>
      <c r="F183" s="221" t="s">
        <v>854</v>
      </c>
      <c r="G183" s="202"/>
      <c r="H183" s="202" t="s">
        <v>925</v>
      </c>
      <c r="I183" s="202" t="s">
        <v>850</v>
      </c>
      <c r="J183" s="202">
        <v>50</v>
      </c>
      <c r="K183" s="243"/>
    </row>
    <row r="184" spans="2:11" ht="15" customHeight="1">
      <c r="B184" s="222"/>
      <c r="C184" s="202" t="s">
        <v>926</v>
      </c>
      <c r="D184" s="202"/>
      <c r="E184" s="202"/>
      <c r="F184" s="221" t="s">
        <v>854</v>
      </c>
      <c r="G184" s="202"/>
      <c r="H184" s="202" t="s">
        <v>927</v>
      </c>
      <c r="I184" s="202" t="s">
        <v>928</v>
      </c>
      <c r="J184" s="202"/>
      <c r="K184" s="243"/>
    </row>
    <row r="185" spans="2:11" ht="15" customHeight="1">
      <c r="B185" s="222"/>
      <c r="C185" s="202" t="s">
        <v>929</v>
      </c>
      <c r="D185" s="202"/>
      <c r="E185" s="202"/>
      <c r="F185" s="221" t="s">
        <v>854</v>
      </c>
      <c r="G185" s="202"/>
      <c r="H185" s="202" t="s">
        <v>930</v>
      </c>
      <c r="I185" s="202" t="s">
        <v>928</v>
      </c>
      <c r="J185" s="202"/>
      <c r="K185" s="243"/>
    </row>
    <row r="186" spans="2:11" ht="15" customHeight="1">
      <c r="B186" s="222"/>
      <c r="C186" s="202" t="s">
        <v>931</v>
      </c>
      <c r="D186" s="202"/>
      <c r="E186" s="202"/>
      <c r="F186" s="221" t="s">
        <v>854</v>
      </c>
      <c r="G186" s="202"/>
      <c r="H186" s="202" t="s">
        <v>932</v>
      </c>
      <c r="I186" s="202" t="s">
        <v>928</v>
      </c>
      <c r="J186" s="202"/>
      <c r="K186" s="243"/>
    </row>
    <row r="187" spans="2:11" ht="15" customHeight="1">
      <c r="B187" s="222"/>
      <c r="C187" s="255" t="s">
        <v>933</v>
      </c>
      <c r="D187" s="202"/>
      <c r="E187" s="202"/>
      <c r="F187" s="221" t="s">
        <v>854</v>
      </c>
      <c r="G187" s="202"/>
      <c r="H187" s="202" t="s">
        <v>934</v>
      </c>
      <c r="I187" s="202" t="s">
        <v>935</v>
      </c>
      <c r="J187" s="256" t="s">
        <v>936</v>
      </c>
      <c r="K187" s="243"/>
    </row>
    <row r="188" spans="2:11" ht="15" customHeight="1">
      <c r="B188" s="222"/>
      <c r="C188" s="207" t="s">
        <v>43</v>
      </c>
      <c r="D188" s="202"/>
      <c r="E188" s="202"/>
      <c r="F188" s="221" t="s">
        <v>848</v>
      </c>
      <c r="G188" s="202"/>
      <c r="H188" s="198" t="s">
        <v>937</v>
      </c>
      <c r="I188" s="202" t="s">
        <v>938</v>
      </c>
      <c r="J188" s="202"/>
      <c r="K188" s="243"/>
    </row>
    <row r="189" spans="2:11" ht="15" customHeight="1">
      <c r="B189" s="222"/>
      <c r="C189" s="207" t="s">
        <v>939</v>
      </c>
      <c r="D189" s="202"/>
      <c r="E189" s="202"/>
      <c r="F189" s="221" t="s">
        <v>848</v>
      </c>
      <c r="G189" s="202"/>
      <c r="H189" s="202" t="s">
        <v>940</v>
      </c>
      <c r="I189" s="202" t="s">
        <v>882</v>
      </c>
      <c r="J189" s="202"/>
      <c r="K189" s="243"/>
    </row>
    <row r="190" spans="2:11" ht="15" customHeight="1">
      <c r="B190" s="222"/>
      <c r="C190" s="207" t="s">
        <v>941</v>
      </c>
      <c r="D190" s="202"/>
      <c r="E190" s="202"/>
      <c r="F190" s="221" t="s">
        <v>848</v>
      </c>
      <c r="G190" s="202"/>
      <c r="H190" s="202" t="s">
        <v>942</v>
      </c>
      <c r="I190" s="202" t="s">
        <v>882</v>
      </c>
      <c r="J190" s="202"/>
      <c r="K190" s="243"/>
    </row>
    <row r="191" spans="2:11" ht="15" customHeight="1">
      <c r="B191" s="222"/>
      <c r="C191" s="207" t="s">
        <v>943</v>
      </c>
      <c r="D191" s="202"/>
      <c r="E191" s="202"/>
      <c r="F191" s="221" t="s">
        <v>854</v>
      </c>
      <c r="G191" s="202"/>
      <c r="H191" s="202" t="s">
        <v>944</v>
      </c>
      <c r="I191" s="202" t="s">
        <v>882</v>
      </c>
      <c r="J191" s="202"/>
      <c r="K191" s="243"/>
    </row>
    <row r="192" spans="2:11" ht="15" customHeight="1">
      <c r="B192" s="249"/>
      <c r="C192" s="257"/>
      <c r="D192" s="231"/>
      <c r="E192" s="231"/>
      <c r="F192" s="231"/>
      <c r="G192" s="231"/>
      <c r="H192" s="231"/>
      <c r="I192" s="231"/>
      <c r="J192" s="231"/>
      <c r="K192" s="250"/>
    </row>
    <row r="193" spans="2:11" ht="18.75" customHeight="1">
      <c r="B193" s="198"/>
      <c r="C193" s="202"/>
      <c r="D193" s="202"/>
      <c r="E193" s="202"/>
      <c r="F193" s="221"/>
      <c r="G193" s="202"/>
      <c r="H193" s="202"/>
      <c r="I193" s="202"/>
      <c r="J193" s="202"/>
      <c r="K193" s="198"/>
    </row>
    <row r="194" spans="2:11" ht="18.75" customHeight="1">
      <c r="B194" s="198"/>
      <c r="C194" s="202"/>
      <c r="D194" s="202"/>
      <c r="E194" s="202"/>
      <c r="F194" s="221"/>
      <c r="G194" s="202"/>
      <c r="H194" s="202"/>
      <c r="I194" s="202"/>
      <c r="J194" s="202"/>
      <c r="K194" s="198"/>
    </row>
    <row r="195" spans="2:11" ht="18.75" customHeight="1">
      <c r="B195" s="208"/>
      <c r="C195" s="208"/>
      <c r="D195" s="208"/>
      <c r="E195" s="208"/>
      <c r="F195" s="208"/>
      <c r="G195" s="208"/>
      <c r="H195" s="208"/>
      <c r="I195" s="208"/>
      <c r="J195" s="208"/>
      <c r="K195" s="208"/>
    </row>
    <row r="196" spans="2:11" ht="13.5">
      <c r="B196" s="190"/>
      <c r="C196" s="191"/>
      <c r="D196" s="191"/>
      <c r="E196" s="191"/>
      <c r="F196" s="191"/>
      <c r="G196" s="191"/>
      <c r="H196" s="191"/>
      <c r="I196" s="191"/>
      <c r="J196" s="191"/>
      <c r="K196" s="192"/>
    </row>
    <row r="197" spans="2:11" ht="21">
      <c r="B197" s="193"/>
      <c r="C197" s="310" t="s">
        <v>945</v>
      </c>
      <c r="D197" s="310"/>
      <c r="E197" s="310"/>
      <c r="F197" s="310"/>
      <c r="G197" s="310"/>
      <c r="H197" s="310"/>
      <c r="I197" s="310"/>
      <c r="J197" s="310"/>
      <c r="K197" s="194"/>
    </row>
    <row r="198" spans="2:11" ht="25.5" customHeight="1">
      <c r="B198" s="193"/>
      <c r="C198" s="258" t="s">
        <v>946</v>
      </c>
      <c r="D198" s="258"/>
      <c r="E198" s="258"/>
      <c r="F198" s="258" t="s">
        <v>947</v>
      </c>
      <c r="G198" s="259"/>
      <c r="H198" s="316" t="s">
        <v>948</v>
      </c>
      <c r="I198" s="316"/>
      <c r="J198" s="316"/>
      <c r="K198" s="194"/>
    </row>
    <row r="199" spans="2:11" ht="5.25" customHeight="1">
      <c r="B199" s="222"/>
      <c r="C199" s="219"/>
      <c r="D199" s="219"/>
      <c r="E199" s="219"/>
      <c r="F199" s="219"/>
      <c r="G199" s="202"/>
      <c r="H199" s="219"/>
      <c r="I199" s="219"/>
      <c r="J199" s="219"/>
      <c r="K199" s="243"/>
    </row>
    <row r="200" spans="2:11" ht="15" customHeight="1">
      <c r="B200" s="222"/>
      <c r="C200" s="202" t="s">
        <v>938</v>
      </c>
      <c r="D200" s="202"/>
      <c r="E200" s="202"/>
      <c r="F200" s="221" t="s">
        <v>44</v>
      </c>
      <c r="G200" s="202"/>
      <c r="H200" s="312" t="s">
        <v>949</v>
      </c>
      <c r="I200" s="312"/>
      <c r="J200" s="312"/>
      <c r="K200" s="243"/>
    </row>
    <row r="201" spans="2:11" ht="15" customHeight="1">
      <c r="B201" s="222"/>
      <c r="C201" s="228"/>
      <c r="D201" s="202"/>
      <c r="E201" s="202"/>
      <c r="F201" s="221" t="s">
        <v>45</v>
      </c>
      <c r="G201" s="202"/>
      <c r="H201" s="312" t="s">
        <v>950</v>
      </c>
      <c r="I201" s="312"/>
      <c r="J201" s="312"/>
      <c r="K201" s="243"/>
    </row>
    <row r="202" spans="2:11" ht="15" customHeight="1">
      <c r="B202" s="222"/>
      <c r="C202" s="228"/>
      <c r="D202" s="202"/>
      <c r="E202" s="202"/>
      <c r="F202" s="221" t="s">
        <v>48</v>
      </c>
      <c r="G202" s="202"/>
      <c r="H202" s="312" t="s">
        <v>951</v>
      </c>
      <c r="I202" s="312"/>
      <c r="J202" s="312"/>
      <c r="K202" s="243"/>
    </row>
    <row r="203" spans="2:11" ht="15" customHeight="1">
      <c r="B203" s="222"/>
      <c r="C203" s="202"/>
      <c r="D203" s="202"/>
      <c r="E203" s="202"/>
      <c r="F203" s="221" t="s">
        <v>46</v>
      </c>
      <c r="G203" s="202"/>
      <c r="H203" s="312" t="s">
        <v>952</v>
      </c>
      <c r="I203" s="312"/>
      <c r="J203" s="312"/>
      <c r="K203" s="243"/>
    </row>
    <row r="204" spans="2:11" ht="15" customHeight="1">
      <c r="B204" s="222"/>
      <c r="C204" s="202"/>
      <c r="D204" s="202"/>
      <c r="E204" s="202"/>
      <c r="F204" s="221" t="s">
        <v>47</v>
      </c>
      <c r="G204" s="202"/>
      <c r="H204" s="312" t="s">
        <v>953</v>
      </c>
      <c r="I204" s="312"/>
      <c r="J204" s="312"/>
      <c r="K204" s="243"/>
    </row>
    <row r="205" spans="2:11" ht="15" customHeight="1">
      <c r="B205" s="222"/>
      <c r="C205" s="202"/>
      <c r="D205" s="202"/>
      <c r="E205" s="202"/>
      <c r="F205" s="221"/>
      <c r="G205" s="202"/>
      <c r="H205" s="202"/>
      <c r="I205" s="202"/>
      <c r="J205" s="202"/>
      <c r="K205" s="243"/>
    </row>
    <row r="206" spans="2:11" ht="15" customHeight="1">
      <c r="B206" s="222"/>
      <c r="C206" s="202" t="s">
        <v>894</v>
      </c>
      <c r="D206" s="202"/>
      <c r="E206" s="202"/>
      <c r="F206" s="221" t="s">
        <v>80</v>
      </c>
      <c r="G206" s="202"/>
      <c r="H206" s="312" t="s">
        <v>954</v>
      </c>
      <c r="I206" s="312"/>
      <c r="J206" s="312"/>
      <c r="K206" s="243"/>
    </row>
    <row r="207" spans="2:11" ht="15" customHeight="1">
      <c r="B207" s="222"/>
      <c r="C207" s="228"/>
      <c r="D207" s="202"/>
      <c r="E207" s="202"/>
      <c r="F207" s="221" t="s">
        <v>791</v>
      </c>
      <c r="G207" s="202"/>
      <c r="H207" s="312" t="s">
        <v>792</v>
      </c>
      <c r="I207" s="312"/>
      <c r="J207" s="312"/>
      <c r="K207" s="243"/>
    </row>
    <row r="208" spans="2:11" ht="15" customHeight="1">
      <c r="B208" s="222"/>
      <c r="C208" s="202"/>
      <c r="D208" s="202"/>
      <c r="E208" s="202"/>
      <c r="F208" s="221" t="s">
        <v>789</v>
      </c>
      <c r="G208" s="202"/>
      <c r="H208" s="312" t="s">
        <v>955</v>
      </c>
      <c r="I208" s="312"/>
      <c r="J208" s="312"/>
      <c r="K208" s="243"/>
    </row>
    <row r="209" spans="2:11" ht="15" customHeight="1">
      <c r="B209" s="260"/>
      <c r="C209" s="228"/>
      <c r="D209" s="228"/>
      <c r="E209" s="228"/>
      <c r="F209" s="221" t="s">
        <v>793</v>
      </c>
      <c r="G209" s="207"/>
      <c r="H209" s="311" t="s">
        <v>794</v>
      </c>
      <c r="I209" s="311"/>
      <c r="J209" s="311"/>
      <c r="K209" s="261"/>
    </row>
    <row r="210" spans="2:11" ht="15" customHeight="1">
      <c r="B210" s="260"/>
      <c r="C210" s="228"/>
      <c r="D210" s="228"/>
      <c r="E210" s="228"/>
      <c r="F210" s="221" t="s">
        <v>795</v>
      </c>
      <c r="G210" s="207"/>
      <c r="H210" s="311" t="s">
        <v>956</v>
      </c>
      <c r="I210" s="311"/>
      <c r="J210" s="311"/>
      <c r="K210" s="261"/>
    </row>
    <row r="211" spans="2:11" ht="15" customHeight="1">
      <c r="B211" s="260"/>
      <c r="C211" s="228"/>
      <c r="D211" s="228"/>
      <c r="E211" s="228"/>
      <c r="F211" s="262"/>
      <c r="G211" s="207"/>
      <c r="H211" s="263"/>
      <c r="I211" s="263"/>
      <c r="J211" s="263"/>
      <c r="K211" s="261"/>
    </row>
    <row r="212" spans="2:11" ht="15" customHeight="1">
      <c r="B212" s="260"/>
      <c r="C212" s="202" t="s">
        <v>918</v>
      </c>
      <c r="D212" s="228"/>
      <c r="E212" s="228"/>
      <c r="F212" s="221">
        <v>1</v>
      </c>
      <c r="G212" s="207"/>
      <c r="H212" s="311" t="s">
        <v>957</v>
      </c>
      <c r="I212" s="311"/>
      <c r="J212" s="311"/>
      <c r="K212" s="261"/>
    </row>
    <row r="213" spans="2:11" ht="15" customHeight="1">
      <c r="B213" s="260"/>
      <c r="C213" s="228"/>
      <c r="D213" s="228"/>
      <c r="E213" s="228"/>
      <c r="F213" s="221">
        <v>2</v>
      </c>
      <c r="G213" s="207"/>
      <c r="H213" s="311" t="s">
        <v>958</v>
      </c>
      <c r="I213" s="311"/>
      <c r="J213" s="311"/>
      <c r="K213" s="261"/>
    </row>
    <row r="214" spans="2:11" ht="15" customHeight="1">
      <c r="B214" s="260"/>
      <c r="C214" s="228"/>
      <c r="D214" s="228"/>
      <c r="E214" s="228"/>
      <c r="F214" s="221">
        <v>3</v>
      </c>
      <c r="G214" s="207"/>
      <c r="H214" s="311" t="s">
        <v>959</v>
      </c>
      <c r="I214" s="311"/>
      <c r="J214" s="311"/>
      <c r="K214" s="261"/>
    </row>
    <row r="215" spans="2:11" ht="15" customHeight="1">
      <c r="B215" s="260"/>
      <c r="C215" s="228"/>
      <c r="D215" s="228"/>
      <c r="E215" s="228"/>
      <c r="F215" s="221">
        <v>4</v>
      </c>
      <c r="G215" s="207"/>
      <c r="H215" s="311" t="s">
        <v>960</v>
      </c>
      <c r="I215" s="311"/>
      <c r="J215" s="311"/>
      <c r="K215" s="261"/>
    </row>
    <row r="216" spans="2:11" ht="12.75" customHeight="1">
      <c r="B216" s="264"/>
      <c r="C216" s="265"/>
      <c r="D216" s="265"/>
      <c r="E216" s="265"/>
      <c r="F216" s="265"/>
      <c r="G216" s="265"/>
      <c r="H216" s="265"/>
      <c r="I216" s="265"/>
      <c r="J216" s="265"/>
      <c r="K216" s="266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jiri.slansky</cp:lastModifiedBy>
  <dcterms:created xsi:type="dcterms:W3CDTF">2018-10-30T06:48:18Z</dcterms:created>
  <dcterms:modified xsi:type="dcterms:W3CDTF">2019-06-03T07:18:58Z</dcterms:modified>
  <cp:category/>
  <cp:version/>
  <cp:contentType/>
  <cp:contentStatus/>
</cp:coreProperties>
</file>