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46216" yWindow="960" windowWidth="19440" windowHeight="15000" activeTab="0"/>
  </bookViews>
  <sheets>
    <sheet name="Rekapitulace stavby" sheetId="1" r:id="rId1"/>
    <sheet name="KOPIDLNO 1 - SO-01-Vlastn..." sheetId="2" r:id="rId2"/>
  </sheets>
  <definedNames>
    <definedName name="_xlnm._FilterDatabase" localSheetId="1" hidden="1">'KOPIDLNO 1 - SO-01-Vlastn...'!$C$125:$K$189</definedName>
    <definedName name="_xlnm.Print_Area" localSheetId="1">'KOPIDLNO 1 - SO-01-Vlastn...'!$C$4:$J$76,'KOPIDLNO 1 - SO-01-Vlastn...'!$C$82:$J$107,'KOPIDLNO 1 - SO-01-Vlastn...'!$C$113:$K$189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'KOPIDLNO 1 - SO-01-Vlastn...'!$125:$125</definedName>
  </definedNames>
  <calcPr calcId="191029"/>
  <extLst/>
</workbook>
</file>

<file path=xl/sharedStrings.xml><?xml version="1.0" encoding="utf-8"?>
<sst xmlns="http://schemas.openxmlformats.org/spreadsheetml/2006/main" count="993" uniqueCount="288">
  <si>
    <t>Export Komplet</t>
  </si>
  <si>
    <t/>
  </si>
  <si>
    <t>2.0</t>
  </si>
  <si>
    <t>ZAMOK</t>
  </si>
  <si>
    <t>False</t>
  </si>
  <si>
    <t>{50f152cc-d239-4ab9-b801-f8c168c3717e}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</si>
  <si>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</si>
  <si>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</si>
  <si>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</si>
  <si>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</si>
  <si>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</si>
  <si>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</si>
  <si>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</si>
  <si>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</si>
  <si>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KOPIDLNO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</si>
  <si>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</si>
  <si>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</si>
  <si>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mládeže-výměna podlahové krytiny</t>
  </si>
  <si>
    <t>KSO:</t>
  </si>
  <si>
    <t>CC-CZ:</t>
  </si>
  <si>
    <t>Místo:</t>
  </si>
  <si>
    <t>DM Kopidlno</t>
  </si>
  <si>
    <t>Datum:</t>
  </si>
  <si>
    <t>Zadavatel:</t>
  </si>
  <si>
    <t>IČ:</t>
  </si>
  <si>
    <t>Střední škola zahradnická Kopidlno</t>
  </si>
  <si>
    <t>DIČ:</t>
  </si>
  <si>
    <t>Uchazeč:</t>
  </si>
  <si>
    <t>Vyplň údaj</t>
  </si>
  <si>
    <t>Projektant:</t>
  </si>
  <si>
    <t>Enery Benefit Centre a.s.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</si>
  <si>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</si>
  <si>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</si>
  <si>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</si>
  <si>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</si>
  <si>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</si>
  <si>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</si>
  <si>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</si>
  <si>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</si>
  <si>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</si>
  <si>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</si>
  <si>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</si>
  <si>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</si>
  <si>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</si>
  <si>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</si>
  <si>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</si>
  <si>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</si>
  <si>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</si>
  <si>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</si>
  <si>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</si>
  <si>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</si>
  <si>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</si>
  <si>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</si>
  <si>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</si>
  <si>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</si>
  <si>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</si>
  <si>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</si>
  <si>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</si>
  <si>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</si>
  <si>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</si>
  <si>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</si>
  <si>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</si>
  <si>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</si>
  <si>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</si>
  <si>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</si>
  <si>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</si>
  <si>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</si>
  <si>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</si>
  <si>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</si>
  <si>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</si>
  <si>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</si>
  <si>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</si>
  <si>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</si>
  <si>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</si>
  <si>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</si>
  <si>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</si>
  <si>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</si>
  <si>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</si>
  <si>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</si>
  <si>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</si>
  <si>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KOPIDLNO 1</t>
  </si>
  <si>
    <t>SO-01-Vlastní objekt</t>
  </si>
  <si>
    <t>STA</t>
  </si>
  <si>
    <t>1</t>
  </si>
  <si>
    <t>{807d54c7-b9ff-47af-8f55-34fff3c450b3}</t>
  </si>
  <si>
    <t>2</t>
  </si>
  <si>
    <t>KRYCÍ LIST SOUPISU PRACÍ</t>
  </si>
  <si>
    <t>Objekt:</t>
  </si>
  <si>
    <t>KOPIDLNO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</si>
  <si>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</si>
  <si>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</si>
  <si>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</si>
  <si>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</si>
  <si>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</si>
  <si>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</si>
  <si>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</si>
  <si>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</si>
  <si>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</si>
  <si>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</si>
  <si>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</si>
  <si>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</si>
  <si>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</si>
  <si>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</si>
  <si>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</si>
  <si>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</si>
  <si>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</si>
  <si>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</si>
  <si>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</si>
  <si>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</si>
  <si>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</si>
  <si>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</si>
  <si>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</si>
  <si>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</si>
  <si>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</si>
  <si>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</si>
  <si>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</si>
  <si>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</si>
  <si>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</si>
  <si>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</si>
  <si>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</si>
  <si>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</si>
  <si>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</si>
  <si>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</si>
  <si>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632450132</t>
  </si>
  <si>
    <t>Vyrovnávací cementový potěr tl do 30 mm ze suchých směsí provedený v ploše</t>
  </si>
  <si>
    <t>m2</t>
  </si>
  <si>
    <t>CS ÚRS 2019 01</t>
  </si>
  <si>
    <t>4</t>
  </si>
  <si>
    <t>1639534622</t>
  </si>
  <si>
    <t>VV</t>
  </si>
  <si>
    <t>"50% plochy" 1025,48*0,5</t>
  </si>
  <si>
    <t>9</t>
  </si>
  <si>
    <t>Ostatní konstrukce a práce, bourání</t>
  </si>
  <si>
    <t>952902031</t>
  </si>
  <si>
    <t>Čištění budov omytí hladkých podlah</t>
  </si>
  <si>
    <t>1161431841</t>
  </si>
  <si>
    <t>3</t>
  </si>
  <si>
    <t>965045113</t>
  </si>
  <si>
    <t>Bourání potěrů cementových nebo pískocementových tl do 50 mm pl přes 4 m2</t>
  </si>
  <si>
    <t>1104295930</t>
  </si>
  <si>
    <t>"1NP" 4,3+8,04+8,14+2,87+42,81+13,67+7,61+9,72+13,69+2,87+18,42</t>
  </si>
  <si>
    <t>"2-4NP" 5,58*3+2,98*3+14,74*3+5,21*3+17,46*3+8,01*3+11,88*3</t>
  </si>
  <si>
    <t>13,0*3+15,47*3+18,06*3+5,58*3+2,98*3+14,74*3+5,21*3</t>
  </si>
  <si>
    <t>17,46*3+8,01*3+11,88*3+13,0*3+15,47*3+18,06*3</t>
  </si>
  <si>
    <t>"5NP" 5,67+14,74+5,21+17,46+8,01+11,88+13,0+15,47+18,06</t>
  </si>
  <si>
    <t>5,67+14,74+5,21+17,46+8,01+11,88+13,0+15,47+18,06</t>
  </si>
  <si>
    <t>Součet</t>
  </si>
  <si>
    <t>965046111</t>
  </si>
  <si>
    <t>Broušení stávajících betonových podlah úběr do 3 mm</t>
  </si>
  <si>
    <t>-1600443733</t>
  </si>
  <si>
    <t>997</t>
  </si>
  <si>
    <t>Přesun sutě</t>
  </si>
  <si>
    <t>5</t>
  </si>
  <si>
    <t>997013154</t>
  </si>
  <si>
    <t>Vnitrostaveništní doprava suti a vybouraných hmot pro budovy v do 15 m s omezením mechanizace</t>
  </si>
  <si>
    <t>t</t>
  </si>
  <si>
    <t>-1671357511</t>
  </si>
  <si>
    <t>997013501</t>
  </si>
  <si>
    <t>Odvoz suti a vybouraných hmot na skládku nebo meziskládku do 1 km se složením</t>
  </si>
  <si>
    <t>1075634710</t>
  </si>
  <si>
    <t>7</t>
  </si>
  <si>
    <t>997013509</t>
  </si>
  <si>
    <t>Příplatek k odvozu suti a vybouraných hmot na skládku ZKD 1 km přes 1 km</t>
  </si>
  <si>
    <t>1486596986</t>
  </si>
  <si>
    <t>49,84*9</t>
  </si>
  <si>
    <t>8</t>
  </si>
  <si>
    <t>997013801</t>
  </si>
  <si>
    <t>Poplatek za uložení na skládce (skládkovné) stavebního odpadu betonového kód odpadu 170 101</t>
  </si>
  <si>
    <t>-377797488</t>
  </si>
  <si>
    <t>997013813</t>
  </si>
  <si>
    <t>Poplatek za uložení na skládce (skládkovné) stavebního odpadu z plastických hmot kód odpadu 170 203</t>
  </si>
  <si>
    <t>1170370210</t>
  </si>
  <si>
    <t>998</t>
  </si>
  <si>
    <t>Přesun hmot</t>
  </si>
  <si>
    <t>10</t>
  </si>
  <si>
    <t>998011003</t>
  </si>
  <si>
    <t>Přesun hmot pro budovy zděné v do 24 m</t>
  </si>
  <si>
    <t>424131087</t>
  </si>
  <si>
    <t>PSV</t>
  </si>
  <si>
    <t>Práce a dodávky PSV</t>
  </si>
  <si>
    <t>776</t>
  </si>
  <si>
    <t>Podlahy povlakové</t>
  </si>
  <si>
    <t>11</t>
  </si>
  <si>
    <t>776121111</t>
  </si>
  <si>
    <t>Vodou ředitelná penetrace savého podkladu povlakových podlah ředěná v poměru 1:3 vč. soklíků</t>
  </si>
  <si>
    <t>16</t>
  </si>
  <si>
    <t>556775407</t>
  </si>
  <si>
    <t>1025,48*1,1</t>
  </si>
  <si>
    <t>12</t>
  </si>
  <si>
    <t>776121211</t>
  </si>
  <si>
    <t>Penetrace schodišťových stupnic š do 300 mm vč. soklíků</t>
  </si>
  <si>
    <t>m</t>
  </si>
  <si>
    <t>700780745</t>
  </si>
  <si>
    <t>134,4</t>
  </si>
  <si>
    <t>13</t>
  </si>
  <si>
    <t>776121221</t>
  </si>
  <si>
    <t>Penetrace schodišťových podstupnic v do 200 mm</t>
  </si>
  <si>
    <t>-367763882</t>
  </si>
  <si>
    <t>14</t>
  </si>
  <si>
    <t>776141111</t>
  </si>
  <si>
    <t>Vyrovnání podkladu povlakových podlah stěrkou pevnosti 20 MPa tl 3 mm</t>
  </si>
  <si>
    <t>-2046200518</t>
  </si>
  <si>
    <t>1128,028</t>
  </si>
  <si>
    <t>776142111</t>
  </si>
  <si>
    <t>Vyrovnání schodišťových stupnic š do 300 samonivelační stěrkou pevnosti 35 MPa tl 3 mm</t>
  </si>
  <si>
    <t>-1028296279</t>
  </si>
  <si>
    <t>776143111</t>
  </si>
  <si>
    <t>Tmelení schodišťových podstupnic v do 200 mm stěrkou tl 3 mm</t>
  </si>
  <si>
    <t>1483032301</t>
  </si>
  <si>
    <t>17</t>
  </si>
  <si>
    <t>776201812</t>
  </si>
  <si>
    <t>Demontáž lepených povlakových podlah s podložkou ručně vč. soklíků</t>
  </si>
  <si>
    <t>-567341069</t>
  </si>
  <si>
    <t>18</t>
  </si>
  <si>
    <t>776221111</t>
  </si>
  <si>
    <t>Lepení pásů z PVC standardním lepidlem vč. soklíků</t>
  </si>
  <si>
    <t>556493053</t>
  </si>
  <si>
    <t>19</t>
  </si>
  <si>
    <t>M</t>
  </si>
  <si>
    <t>28412245</t>
  </si>
  <si>
    <t>krytina podlahová heterogenní š 1,5m tl 2mm</t>
  </si>
  <si>
    <t>32</t>
  </si>
  <si>
    <t>-1843279528</t>
  </si>
  <si>
    <t>1128,028*1,1 'Přepočtené koeficientem množství</t>
  </si>
  <si>
    <t>20</t>
  </si>
  <si>
    <t>776223112</t>
  </si>
  <si>
    <t>Spoj povlakových podlahovin z PVC svařováním za studena</t>
  </si>
  <si>
    <t>55773694</t>
  </si>
  <si>
    <t>1128,048*0,7</t>
  </si>
  <si>
    <t>776301811</t>
  </si>
  <si>
    <t>Odstranění lepených podlahovin bez podložky ze schodišťových stupňů vč. soklíků</t>
  </si>
  <si>
    <t>-1199293703</t>
  </si>
  <si>
    <t>1,0*64*2*1,05</t>
  </si>
  <si>
    <t>22</t>
  </si>
  <si>
    <t>776321111</t>
  </si>
  <si>
    <t>Montáž podlahovin z PVC na stupnice šířky do 300 mm</t>
  </si>
  <si>
    <t>-1973464367</t>
  </si>
  <si>
    <t>23</t>
  </si>
  <si>
    <t>-1842969563</t>
  </si>
  <si>
    <t>134,400*0,455</t>
  </si>
  <si>
    <t>24</t>
  </si>
  <si>
    <t>776321211</t>
  </si>
  <si>
    <t>Montáž podlahovin z PVC na podstupnice výšky do 200 mm</t>
  </si>
  <si>
    <t>-28305381</t>
  </si>
  <si>
    <t>25</t>
  </si>
  <si>
    <t>776431111</t>
  </si>
  <si>
    <t>Montáž schodišťových hran lepených</t>
  </si>
  <si>
    <t>278518784</t>
  </si>
  <si>
    <t>1,0*64*2</t>
  </si>
  <si>
    <t>26</t>
  </si>
  <si>
    <t>28342160</t>
  </si>
  <si>
    <t>hrana schodová s lemovým ukončením z PVC 30x35x3mm</t>
  </si>
  <si>
    <t>156034604</t>
  </si>
  <si>
    <t>128*1,02 'Přepočtené koeficientem množství</t>
  </si>
  <si>
    <t>27</t>
  </si>
  <si>
    <t>998776203</t>
  </si>
  <si>
    <t>Přesun hmot procentní pro podlahy povlakové v objektech v do 24 m</t>
  </si>
  <si>
    <t>%</t>
  </si>
  <si>
    <t>254628900</t>
  </si>
  <si>
    <t>HZS</t>
  </si>
  <si>
    <t>Hodinové zúčtovací sazby</t>
  </si>
  <si>
    <t>28</t>
  </si>
  <si>
    <t>HZS1292</t>
  </si>
  <si>
    <t xml:space="preserve">Hodinová zúčtovací sazba stavební dělník-vyklizení nábytku a jeho znovupostavení </t>
  </si>
  <si>
    <t>hod</t>
  </si>
  <si>
    <t>512</t>
  </si>
  <si>
    <t>1130813901</t>
  </si>
  <si>
    <t>VRN</t>
  </si>
  <si>
    <t>Vedlejší rozpočtové náklady</t>
  </si>
  <si>
    <t>VRN3</t>
  </si>
  <si>
    <t>Zařízení staveniště</t>
  </si>
  <si>
    <t>29</t>
  </si>
  <si>
    <t>032002000</t>
  </si>
  <si>
    <t xml:space="preserve">Vybavení staveniště-mobilní WC,sklad,kancelář,zdvihací mechanizmy </t>
  </si>
  <si>
    <t>soubor</t>
  </si>
  <si>
    <t>1024</t>
  </si>
  <si>
    <t>621661448</t>
  </si>
  <si>
    <t>30</t>
  </si>
  <si>
    <t>033002000</t>
  </si>
  <si>
    <t>Připojení staveniště na inženýrské sítě-voda,elektro</t>
  </si>
  <si>
    <t>-1770249802</t>
  </si>
  <si>
    <t>31</t>
  </si>
  <si>
    <t>034002000</t>
  </si>
  <si>
    <t>Zabezpečení staveniště-provizorní oplocení</t>
  </si>
  <si>
    <t>-1651499903</t>
  </si>
  <si>
    <t>039002000</t>
  </si>
  <si>
    <t>Zrušení zařízení staveniště</t>
  </si>
  <si>
    <t>-1654013912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</si>
</sst>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T1">
      <selection activeCell="D95" sqref="D95:H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0"/>
      <c r="AQ5" s="20"/>
      <c r="AR5" s="18"/>
      <c r="BE5" s="23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0"/>
      <c r="AQ6" s="20"/>
      <c r="AR6" s="18"/>
      <c r="BE6" s="24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9" t="s">
        <v>28</v>
      </c>
      <c r="AO8" s="20"/>
      <c r="AP8" s="20"/>
      <c r="AQ8" s="20"/>
      <c r="AR8" s="18"/>
      <c r="BE8" s="24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0"/>
      <c r="BS9" s="15" t="s">
        <v>6</v>
      </c>
    </row>
    <row r="10" spans="2:71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40"/>
      <c r="BS10" s="15" t="s">
        <v>6</v>
      </c>
    </row>
    <row r="11" spans="2:71" ht="18.4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4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0"/>
      <c r="BS12" s="15" t="s">
        <v>6</v>
      </c>
    </row>
    <row r="13" spans="2:7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28</v>
      </c>
      <c r="AO13" s="20"/>
      <c r="AP13" s="20"/>
      <c r="AQ13" s="20"/>
      <c r="AR13" s="18"/>
      <c r="BE13" s="240"/>
      <c r="BS13" s="15" t="s">
        <v>6</v>
      </c>
    </row>
    <row r="14" spans="2:71" ht="12.75">
      <c r="B14" s="19"/>
      <c r="C14" s="20"/>
      <c r="D14" s="20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4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0"/>
      <c r="BS15" s="15" t="s">
        <v>4</v>
      </c>
    </row>
    <row r="16" spans="2:7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40"/>
      <c r="BS16" s="15" t="s">
        <v>4</v>
      </c>
    </row>
    <row r="17" spans="2:71" ht="18.4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40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0"/>
      <c r="BS18" s="15" t="s">
        <v>6</v>
      </c>
    </row>
    <row r="19" spans="2:7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40"/>
      <c r="BS19" s="15" t="s">
        <v>6</v>
      </c>
    </row>
    <row r="20" spans="2:71" ht="18.4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40"/>
      <c r="BS20" s="15" t="s">
        <v>31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0"/>
    </row>
    <row r="22" spans="2:57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0"/>
    </row>
    <row r="23" spans="2:57" ht="16.5" customHeight="1">
      <c r="B23" s="19"/>
      <c r="C23" s="20"/>
      <c r="D23" s="20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0"/>
      <c r="AP23" s="20"/>
      <c r="AQ23" s="20"/>
      <c r="AR23" s="18"/>
      <c r="BE23" s="24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0"/>
    </row>
    <row r="26" spans="2:57" s="1" customFormat="1" ht="25.9" customHeight="1"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2">
        <f>ROUND(AG94,2)</f>
        <v>0</v>
      </c>
      <c r="AL26" s="243"/>
      <c r="AM26" s="243"/>
      <c r="AN26" s="243"/>
      <c r="AO26" s="243"/>
      <c r="AP26" s="33"/>
      <c r="AQ26" s="33"/>
      <c r="AR26" s="36"/>
      <c r="BE26" s="240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0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6" t="s">
        <v>36</v>
      </c>
      <c r="M28" s="276"/>
      <c r="N28" s="276"/>
      <c r="O28" s="276"/>
      <c r="P28" s="276"/>
      <c r="Q28" s="33"/>
      <c r="R28" s="33"/>
      <c r="S28" s="33"/>
      <c r="T28" s="33"/>
      <c r="U28" s="33"/>
      <c r="V28" s="33"/>
      <c r="W28" s="276" t="s">
        <v>37</v>
      </c>
      <c r="X28" s="276"/>
      <c r="Y28" s="276"/>
      <c r="Z28" s="276"/>
      <c r="AA28" s="276"/>
      <c r="AB28" s="276"/>
      <c r="AC28" s="276"/>
      <c r="AD28" s="276"/>
      <c r="AE28" s="276"/>
      <c r="AF28" s="33"/>
      <c r="AG28" s="33"/>
      <c r="AH28" s="33"/>
      <c r="AI28" s="33"/>
      <c r="AJ28" s="33"/>
      <c r="AK28" s="276" t="s">
        <v>38</v>
      </c>
      <c r="AL28" s="276"/>
      <c r="AM28" s="276"/>
      <c r="AN28" s="276"/>
      <c r="AO28" s="276"/>
      <c r="AP28" s="33"/>
      <c r="AQ28" s="33"/>
      <c r="AR28" s="36"/>
      <c r="BE28" s="240"/>
    </row>
    <row r="29" spans="2:57" s="2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77">
        <v>0.21</v>
      </c>
      <c r="M29" s="238"/>
      <c r="N29" s="238"/>
      <c r="O29" s="238"/>
      <c r="P29" s="238"/>
      <c r="Q29" s="38"/>
      <c r="R29" s="38"/>
      <c r="S29" s="38"/>
      <c r="T29" s="38"/>
      <c r="U29" s="38"/>
      <c r="V29" s="38"/>
      <c r="W29" s="237">
        <f>ROUND(AZ94,2)</f>
        <v>0</v>
      </c>
      <c r="X29" s="238"/>
      <c r="Y29" s="238"/>
      <c r="Z29" s="238"/>
      <c r="AA29" s="238"/>
      <c r="AB29" s="238"/>
      <c r="AC29" s="238"/>
      <c r="AD29" s="238"/>
      <c r="AE29" s="238"/>
      <c r="AF29" s="38"/>
      <c r="AG29" s="38"/>
      <c r="AH29" s="38"/>
      <c r="AI29" s="38"/>
      <c r="AJ29" s="38"/>
      <c r="AK29" s="237">
        <f>ROUND(AV94,2)</f>
        <v>0</v>
      </c>
      <c r="AL29" s="238"/>
      <c r="AM29" s="238"/>
      <c r="AN29" s="238"/>
      <c r="AO29" s="238"/>
      <c r="AP29" s="38"/>
      <c r="AQ29" s="38"/>
      <c r="AR29" s="39"/>
      <c r="BE29" s="241"/>
    </row>
    <row r="30" spans="2:57" s="2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77">
        <v>0.15</v>
      </c>
      <c r="M30" s="238"/>
      <c r="N30" s="238"/>
      <c r="O30" s="238"/>
      <c r="P30" s="238"/>
      <c r="Q30" s="38"/>
      <c r="R30" s="38"/>
      <c r="S30" s="38"/>
      <c r="T30" s="38"/>
      <c r="U30" s="38"/>
      <c r="V30" s="38"/>
      <c r="W30" s="237">
        <f>ROUND(BA94,2)</f>
        <v>0</v>
      </c>
      <c r="X30" s="238"/>
      <c r="Y30" s="238"/>
      <c r="Z30" s="238"/>
      <c r="AA30" s="238"/>
      <c r="AB30" s="238"/>
      <c r="AC30" s="238"/>
      <c r="AD30" s="238"/>
      <c r="AE30" s="238"/>
      <c r="AF30" s="38"/>
      <c r="AG30" s="38"/>
      <c r="AH30" s="38"/>
      <c r="AI30" s="38"/>
      <c r="AJ30" s="38"/>
      <c r="AK30" s="237">
        <f>ROUND(AW94,2)</f>
        <v>0</v>
      </c>
      <c r="AL30" s="238"/>
      <c r="AM30" s="238"/>
      <c r="AN30" s="238"/>
      <c r="AO30" s="238"/>
      <c r="AP30" s="38"/>
      <c r="AQ30" s="38"/>
      <c r="AR30" s="39"/>
      <c r="BE30" s="241"/>
    </row>
    <row r="31" spans="2:57" s="2" customFormat="1" ht="14.45" customHeight="1" hidden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77">
        <v>0.21</v>
      </c>
      <c r="M31" s="238"/>
      <c r="N31" s="238"/>
      <c r="O31" s="238"/>
      <c r="P31" s="238"/>
      <c r="Q31" s="38"/>
      <c r="R31" s="38"/>
      <c r="S31" s="38"/>
      <c r="T31" s="38"/>
      <c r="U31" s="38"/>
      <c r="V31" s="38"/>
      <c r="W31" s="237">
        <f>ROUND(BB94,2)</f>
        <v>0</v>
      </c>
      <c r="X31" s="238"/>
      <c r="Y31" s="238"/>
      <c r="Z31" s="238"/>
      <c r="AA31" s="238"/>
      <c r="AB31" s="238"/>
      <c r="AC31" s="238"/>
      <c r="AD31" s="238"/>
      <c r="AE31" s="238"/>
      <c r="AF31" s="38"/>
      <c r="AG31" s="38"/>
      <c r="AH31" s="38"/>
      <c r="AI31" s="38"/>
      <c r="AJ31" s="38"/>
      <c r="AK31" s="237">
        <v>0</v>
      </c>
      <c r="AL31" s="238"/>
      <c r="AM31" s="238"/>
      <c r="AN31" s="238"/>
      <c r="AO31" s="238"/>
      <c r="AP31" s="38"/>
      <c r="AQ31" s="38"/>
      <c r="AR31" s="39"/>
      <c r="BE31" s="241"/>
    </row>
    <row r="32" spans="2:57" s="2" customFormat="1" ht="14.45" customHeight="1" hidden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77">
        <v>0.15</v>
      </c>
      <c r="M32" s="238"/>
      <c r="N32" s="238"/>
      <c r="O32" s="238"/>
      <c r="P32" s="238"/>
      <c r="Q32" s="38"/>
      <c r="R32" s="38"/>
      <c r="S32" s="38"/>
      <c r="T32" s="38"/>
      <c r="U32" s="38"/>
      <c r="V32" s="38"/>
      <c r="W32" s="237">
        <f>ROUND(BC94,2)</f>
        <v>0</v>
      </c>
      <c r="X32" s="238"/>
      <c r="Y32" s="238"/>
      <c r="Z32" s="238"/>
      <c r="AA32" s="238"/>
      <c r="AB32" s="238"/>
      <c r="AC32" s="238"/>
      <c r="AD32" s="238"/>
      <c r="AE32" s="238"/>
      <c r="AF32" s="38"/>
      <c r="AG32" s="38"/>
      <c r="AH32" s="38"/>
      <c r="AI32" s="38"/>
      <c r="AJ32" s="38"/>
      <c r="AK32" s="237">
        <v>0</v>
      </c>
      <c r="AL32" s="238"/>
      <c r="AM32" s="238"/>
      <c r="AN32" s="238"/>
      <c r="AO32" s="238"/>
      <c r="AP32" s="38"/>
      <c r="AQ32" s="38"/>
      <c r="AR32" s="39"/>
      <c r="BE32" s="241"/>
    </row>
    <row r="33" spans="2:57" s="2" customFormat="1" ht="14.45" customHeight="1" hidden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77">
        <v>0</v>
      </c>
      <c r="M33" s="238"/>
      <c r="N33" s="238"/>
      <c r="O33" s="238"/>
      <c r="P33" s="238"/>
      <c r="Q33" s="38"/>
      <c r="R33" s="38"/>
      <c r="S33" s="38"/>
      <c r="T33" s="38"/>
      <c r="U33" s="38"/>
      <c r="V33" s="38"/>
      <c r="W33" s="237">
        <f>ROUND(BD94,2)</f>
        <v>0</v>
      </c>
      <c r="X33" s="238"/>
      <c r="Y33" s="238"/>
      <c r="Z33" s="238"/>
      <c r="AA33" s="238"/>
      <c r="AB33" s="238"/>
      <c r="AC33" s="238"/>
      <c r="AD33" s="238"/>
      <c r="AE33" s="238"/>
      <c r="AF33" s="38"/>
      <c r="AG33" s="38"/>
      <c r="AH33" s="38"/>
      <c r="AI33" s="38"/>
      <c r="AJ33" s="38"/>
      <c r="AK33" s="237">
        <v>0</v>
      </c>
      <c r="AL33" s="238"/>
      <c r="AM33" s="238"/>
      <c r="AN33" s="238"/>
      <c r="AO33" s="238"/>
      <c r="AP33" s="38"/>
      <c r="AQ33" s="38"/>
      <c r="AR33" s="39"/>
      <c r="BE33" s="241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0"/>
    </row>
    <row r="35" spans="2:44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4" t="s">
        <v>47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6">
        <f>SUM(AK26:AK33)</f>
        <v>0</v>
      </c>
      <c r="AL35" s="245"/>
      <c r="AM35" s="245"/>
      <c r="AN35" s="245"/>
      <c r="AO35" s="24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3"/>
      <c r="AQ60" s="33"/>
      <c r="AR60" s="36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3"/>
      <c r="AQ75" s="33"/>
      <c r="AR75" s="36"/>
    </row>
    <row r="76" spans="2:44" s="1" customFormat="1" ht="11.2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KOPIDLNO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51" t="str">
        <f>K6</f>
        <v>Domov mládeže-výměna podlahové krytiny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DM Kopidlno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53" t="str">
        <f>IF(AN8="","",AN8)</f>
        <v>Vyplň údaj</v>
      </c>
      <c r="AN87" s="253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Střední škola zahradnická Kopidlno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249" t="str">
        <f>IF(E17="","",E17)</f>
        <v>Enery Benefit Centre a.s.</v>
      </c>
      <c r="AN89" s="250"/>
      <c r="AO89" s="250"/>
      <c r="AP89" s="250"/>
      <c r="AQ89" s="33"/>
      <c r="AR89" s="36"/>
      <c r="AS89" s="254" t="s">
        <v>55</v>
      </c>
      <c r="AT89" s="255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32</v>
      </c>
      <c r="AJ90" s="33"/>
      <c r="AK90" s="33"/>
      <c r="AL90" s="33"/>
      <c r="AM90" s="249" t="str">
        <f>IF(E20="","",E20)</f>
        <v>Ing.Pavel Michálek</v>
      </c>
      <c r="AN90" s="250"/>
      <c r="AO90" s="250"/>
      <c r="AP90" s="250"/>
      <c r="AQ90" s="33"/>
      <c r="AR90" s="36"/>
      <c r="AS90" s="256"/>
      <c r="AT90" s="257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8"/>
      <c r="AT91" s="259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60" t="s">
        <v>56</v>
      </c>
      <c r="D92" s="261"/>
      <c r="E92" s="261"/>
      <c r="F92" s="261"/>
      <c r="G92" s="261"/>
      <c r="H92" s="66"/>
      <c r="I92" s="262" t="s">
        <v>57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58</v>
      </c>
      <c r="AH92" s="261"/>
      <c r="AI92" s="261"/>
      <c r="AJ92" s="261"/>
      <c r="AK92" s="261"/>
      <c r="AL92" s="261"/>
      <c r="AM92" s="261"/>
      <c r="AN92" s="262" t="s">
        <v>59</v>
      </c>
      <c r="AO92" s="261"/>
      <c r="AP92" s="264"/>
      <c r="AQ92" s="67" t="s">
        <v>60</v>
      </c>
      <c r="AR92" s="36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5" customHeight="1">
      <c r="B94" s="74"/>
      <c r="C94" s="75" t="s">
        <v>73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68">
        <f>ROUND(AG95,2)</f>
        <v>0</v>
      </c>
      <c r="AH94" s="268"/>
      <c r="AI94" s="268"/>
      <c r="AJ94" s="268"/>
      <c r="AK94" s="268"/>
      <c r="AL94" s="268"/>
      <c r="AM94" s="268"/>
      <c r="AN94" s="269">
        <f>SUM(AG94,AT94)</f>
        <v>0</v>
      </c>
      <c r="AO94" s="269"/>
      <c r="AP94" s="269"/>
      <c r="AQ94" s="78" t="s">
        <v>1</v>
      </c>
      <c r="AR94" s="79"/>
      <c r="AS94" s="80">
        <f>ROUND(AS95,2)</f>
        <v>0</v>
      </c>
      <c r="AT94" s="81">
        <f>ROUND(SUM(AV94:AW94),2)</f>
        <v>0</v>
      </c>
      <c r="AU94" s="82">
        <f>ROUND(AU95,5)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ROUND(AZ95,2)</f>
        <v>0</v>
      </c>
      <c r="BA94" s="81">
        <f>ROUND(BA95,2)</f>
        <v>0</v>
      </c>
      <c r="BB94" s="81">
        <f>ROUND(BB95,2)</f>
        <v>0</v>
      </c>
      <c r="BC94" s="81">
        <f>ROUND(BC95,2)</f>
        <v>0</v>
      </c>
      <c r="BD94" s="83">
        <f>ROUND(BD95,2)</f>
        <v>0</v>
      </c>
      <c r="BS94" s="84" t="s">
        <v>74</v>
      </c>
      <c r="BT94" s="84" t="s">
        <v>75</v>
      </c>
      <c r="BU94" s="85" t="s">
        <v>76</v>
      </c>
      <c r="BV94" s="84" t="s">
        <v>77</v>
      </c>
      <c r="BW94" s="84" t="s">
        <v>5</v>
      </c>
      <c r="BX94" s="84" t="s">
        <v>78</v>
      </c>
      <c r="CL94" s="84" t="s">
        <v>1</v>
      </c>
    </row>
    <row r="95" spans="1:91" s="6" customFormat="1" ht="27" customHeight="1">
      <c r="A95" s="86" t="s">
        <v>79</v>
      </c>
      <c r="B95" s="87"/>
      <c r="C95" s="88"/>
      <c r="D95" s="267" t="s">
        <v>80</v>
      </c>
      <c r="E95" s="267"/>
      <c r="F95" s="267"/>
      <c r="G95" s="267"/>
      <c r="H95" s="267"/>
      <c r="I95" s="89"/>
      <c r="J95" s="267" t="s">
        <v>81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'KOPIDLNO 1 - SO-01-Vlastn...'!J30</f>
        <v>0</v>
      </c>
      <c r="AH95" s="266"/>
      <c r="AI95" s="266"/>
      <c r="AJ95" s="266"/>
      <c r="AK95" s="266"/>
      <c r="AL95" s="266"/>
      <c r="AM95" s="266"/>
      <c r="AN95" s="265">
        <f>SUM(AG95,AT95)</f>
        <v>0</v>
      </c>
      <c r="AO95" s="266"/>
      <c r="AP95" s="266"/>
      <c r="AQ95" s="90" t="s">
        <v>82</v>
      </c>
      <c r="AR95" s="91"/>
      <c r="AS95" s="92">
        <v>0</v>
      </c>
      <c r="AT95" s="93">
        <f>ROUND(SUM(AV95:AW95),2)</f>
        <v>0</v>
      </c>
      <c r="AU95" s="94">
        <f>'KOPIDLNO 1 - SO-01-Vlastn...'!P126</f>
        <v>0</v>
      </c>
      <c r="AV95" s="93">
        <f>'KOPIDLNO 1 - SO-01-Vlastn...'!J33</f>
        <v>0</v>
      </c>
      <c r="AW95" s="93">
        <f>'KOPIDLNO 1 - SO-01-Vlastn...'!J34</f>
        <v>0</v>
      </c>
      <c r="AX95" s="93">
        <f>'KOPIDLNO 1 - SO-01-Vlastn...'!J35</f>
        <v>0</v>
      </c>
      <c r="AY95" s="93">
        <f>'KOPIDLNO 1 - SO-01-Vlastn...'!J36</f>
        <v>0</v>
      </c>
      <c r="AZ95" s="93">
        <f>'KOPIDLNO 1 - SO-01-Vlastn...'!F33</f>
        <v>0</v>
      </c>
      <c r="BA95" s="93">
        <f>'KOPIDLNO 1 - SO-01-Vlastn...'!F34</f>
        <v>0</v>
      </c>
      <c r="BB95" s="93">
        <f>'KOPIDLNO 1 - SO-01-Vlastn...'!F35</f>
        <v>0</v>
      </c>
      <c r="BC95" s="93">
        <f>'KOPIDLNO 1 - SO-01-Vlastn...'!F36</f>
        <v>0</v>
      </c>
      <c r="BD95" s="95">
        <f>'KOPIDLNO 1 - SO-01-Vlastn...'!F37</f>
        <v>0</v>
      </c>
      <c r="BT95" s="96" t="s">
        <v>83</v>
      </c>
      <c r="BV95" s="96" t="s">
        <v>77</v>
      </c>
      <c r="BW95" s="96" t="s">
        <v>84</v>
      </c>
      <c r="BX95" s="96" t="s">
        <v>5</v>
      </c>
      <c r="CL95" s="96" t="s">
        <v>1</v>
      </c>
      <c r="CM95" s="96" t="s">
        <v>85</v>
      </c>
    </row>
    <row r="96" spans="2:44" s="1" customFormat="1" ht="30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</row>
    <row r="97" spans="2:44" s="1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6"/>
    </row>
  </sheetData>
  <sheetProtection algorithmName="SHA-512" hashValue="KTE5xyJ9oFWfYbx9qufKhlYdz3J7TnQcw2p+aYtzbGbG16M1WpMRjyKErbdQxRznNwRxU632eE4cUrvNBUs52g==" saltValue="9182Z+kXdtkdlk9aXLqo87LgBv8JRltOq3nSWUXgTxYjEFNGHHwvEONw90GO1aLK1cD/k/5Tlxkm/v9lIrtY+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KOPIDLNO 1 - SO-01-Vlas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0"/>
  <sheetViews>
    <sheetView showGridLines="0" workbookViewId="0" topLeftCell="A2">
      <selection activeCell="J17" sqref="J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8515625" style="0" customWidth="1"/>
    <col min="8" max="8" width="11.421875" style="0" customWidth="1"/>
    <col min="9" max="9" width="20.140625" style="9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5" t="s">
        <v>84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8"/>
      <c r="AT3" s="15" t="s">
        <v>85</v>
      </c>
    </row>
    <row r="4" spans="2:46" ht="24.95" customHeight="1">
      <c r="B4" s="18"/>
      <c r="D4" s="101" t="s">
        <v>86</v>
      </c>
      <c r="L4" s="18"/>
      <c r="M4" s="10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3" t="s">
        <v>16</v>
      </c>
      <c r="L6" s="18"/>
    </row>
    <row r="7" spans="2:12" ht="16.5" customHeight="1">
      <c r="B7" s="18"/>
      <c r="E7" s="278" t="str">
        <f>'Rekapitulace stavby'!K6</f>
        <v>Domov mládeže-výměna podlahové krytiny</v>
      </c>
      <c r="F7" s="279"/>
      <c r="G7" s="279"/>
      <c r="H7" s="279"/>
      <c r="L7" s="18"/>
    </row>
    <row r="8" spans="2:12" s="1" customFormat="1" ht="12" customHeight="1">
      <c r="B8" s="36"/>
      <c r="D8" s="103" t="s">
        <v>87</v>
      </c>
      <c r="I8" s="104"/>
      <c r="L8" s="36"/>
    </row>
    <row r="9" spans="2:12" s="1" customFormat="1" ht="36.95" customHeight="1">
      <c r="B9" s="36"/>
      <c r="E9" s="280" t="s">
        <v>88</v>
      </c>
      <c r="F9" s="281"/>
      <c r="G9" s="281"/>
      <c r="H9" s="281"/>
      <c r="I9" s="104"/>
      <c r="L9" s="36"/>
    </row>
    <row r="10" spans="2:12" s="1" customFormat="1" ht="11.25">
      <c r="B10" s="36"/>
      <c r="I10" s="104"/>
      <c r="L10" s="36"/>
    </row>
    <row r="11" spans="2:12" s="1" customFormat="1" ht="12" customHeight="1">
      <c r="B11" s="36"/>
      <c r="D11" s="103" t="s">
        <v>18</v>
      </c>
      <c r="F11" s="105" t="s">
        <v>1</v>
      </c>
      <c r="I11" s="106" t="s">
        <v>19</v>
      </c>
      <c r="J11" s="105" t="s">
        <v>1</v>
      </c>
      <c r="L11" s="36"/>
    </row>
    <row r="12" spans="2:12" s="1" customFormat="1" ht="12" customHeight="1">
      <c r="B12" s="36"/>
      <c r="D12" s="103" t="s">
        <v>20</v>
      </c>
      <c r="F12" s="105" t="s">
        <v>21</v>
      </c>
      <c r="I12" s="106" t="s">
        <v>22</v>
      </c>
      <c r="J12" s="107" t="str">
        <f>'Rekapitulace stavby'!AN8</f>
        <v>Vyplň údaj</v>
      </c>
      <c r="L12" s="36"/>
    </row>
    <row r="13" spans="2:12" s="1" customFormat="1" ht="10.9" customHeight="1">
      <c r="B13" s="36"/>
      <c r="I13" s="104"/>
      <c r="L13" s="36"/>
    </row>
    <row r="14" spans="2:12" s="1" customFormat="1" ht="12" customHeight="1">
      <c r="B14" s="36"/>
      <c r="D14" s="103" t="s">
        <v>23</v>
      </c>
      <c r="I14" s="106" t="s">
        <v>24</v>
      </c>
      <c r="J14" s="105" t="s">
        <v>1</v>
      </c>
      <c r="L14" s="36"/>
    </row>
    <row r="15" spans="2:12" s="1" customFormat="1" ht="18" customHeight="1">
      <c r="B15" s="36"/>
      <c r="E15" s="105" t="s">
        <v>25</v>
      </c>
      <c r="I15" s="106" t="s">
        <v>26</v>
      </c>
      <c r="J15" s="105" t="s">
        <v>1</v>
      </c>
      <c r="L15" s="36"/>
    </row>
    <row r="16" spans="2:12" s="1" customFormat="1" ht="6.95" customHeight="1">
      <c r="B16" s="36"/>
      <c r="I16" s="104"/>
      <c r="L16" s="36"/>
    </row>
    <row r="17" spans="2:12" s="1" customFormat="1" ht="12" customHeight="1">
      <c r="B17" s="36"/>
      <c r="D17" s="103" t="s">
        <v>27</v>
      </c>
      <c r="I17" s="106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6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4"/>
      <c r="L19" s="36"/>
    </row>
    <row r="20" spans="2:12" s="1" customFormat="1" ht="12" customHeight="1">
      <c r="B20" s="36"/>
      <c r="D20" s="103" t="s">
        <v>29</v>
      </c>
      <c r="I20" s="106" t="s">
        <v>24</v>
      </c>
      <c r="J20" s="105" t="s">
        <v>1</v>
      </c>
      <c r="L20" s="36"/>
    </row>
    <row r="21" spans="2:12" s="1" customFormat="1" ht="18" customHeight="1">
      <c r="B21" s="36"/>
      <c r="E21" s="105" t="s">
        <v>30</v>
      </c>
      <c r="I21" s="106" t="s">
        <v>26</v>
      </c>
      <c r="J21" s="105" t="s">
        <v>1</v>
      </c>
      <c r="L21" s="36"/>
    </row>
    <row r="22" spans="2:12" s="1" customFormat="1" ht="6.95" customHeight="1">
      <c r="B22" s="36"/>
      <c r="I22" s="104"/>
      <c r="L22" s="36"/>
    </row>
    <row r="23" spans="2:12" s="1" customFormat="1" ht="12" customHeight="1">
      <c r="B23" s="36"/>
      <c r="D23" s="103" t="s">
        <v>32</v>
      </c>
      <c r="I23" s="106" t="s">
        <v>24</v>
      </c>
      <c r="J23" s="105" t="s">
        <v>1</v>
      </c>
      <c r="L23" s="36"/>
    </row>
    <row r="24" spans="2:12" s="1" customFormat="1" ht="18" customHeight="1">
      <c r="B24" s="36"/>
      <c r="E24" s="105" t="s">
        <v>33</v>
      </c>
      <c r="I24" s="106" t="s">
        <v>26</v>
      </c>
      <c r="J24" s="105" t="s">
        <v>1</v>
      </c>
      <c r="L24" s="36"/>
    </row>
    <row r="25" spans="2:12" s="1" customFormat="1" ht="6.95" customHeight="1">
      <c r="B25" s="36"/>
      <c r="I25" s="104"/>
      <c r="L25" s="36"/>
    </row>
    <row r="26" spans="2:12" s="1" customFormat="1" ht="12" customHeight="1">
      <c r="B26" s="36"/>
      <c r="D26" s="103" t="s">
        <v>34</v>
      </c>
      <c r="I26" s="104"/>
      <c r="L26" s="36"/>
    </row>
    <row r="27" spans="2:12" s="7" customFormat="1" ht="16.5" customHeight="1">
      <c r="B27" s="108"/>
      <c r="E27" s="284" t="s">
        <v>1</v>
      </c>
      <c r="F27" s="284"/>
      <c r="G27" s="284"/>
      <c r="H27" s="284"/>
      <c r="I27" s="109"/>
      <c r="L27" s="108"/>
    </row>
    <row r="28" spans="2:12" s="1" customFormat="1" ht="6.95" customHeight="1">
      <c r="B28" s="36"/>
      <c r="I28" s="104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0"/>
      <c r="J29" s="60"/>
      <c r="K29" s="60"/>
      <c r="L29" s="36"/>
    </row>
    <row r="30" spans="2:12" s="1" customFormat="1" ht="25.35" customHeight="1">
      <c r="B30" s="36"/>
      <c r="D30" s="111" t="s">
        <v>35</v>
      </c>
      <c r="I30" s="104"/>
      <c r="J30" s="112">
        <f>ROUND(J126,2)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0"/>
      <c r="J31" s="60"/>
      <c r="K31" s="60"/>
      <c r="L31" s="36"/>
    </row>
    <row r="32" spans="2:12" s="1" customFormat="1" ht="14.45" customHeight="1">
      <c r="B32" s="36"/>
      <c r="F32" s="113" t="s">
        <v>37</v>
      </c>
      <c r="I32" s="114" t="s">
        <v>36</v>
      </c>
      <c r="J32" s="113" t="s">
        <v>38</v>
      </c>
      <c r="L32" s="36"/>
    </row>
    <row r="33" spans="2:12" s="1" customFormat="1" ht="14.45" customHeight="1">
      <c r="B33" s="36"/>
      <c r="D33" s="115" t="s">
        <v>39</v>
      </c>
      <c r="E33" s="103" t="s">
        <v>40</v>
      </c>
      <c r="F33" s="116">
        <f>ROUND((SUM(BE126:BE189)),2)</f>
        <v>0</v>
      </c>
      <c r="I33" s="117">
        <v>0.21</v>
      </c>
      <c r="J33" s="116">
        <f>ROUND(((SUM(BE126:BE189))*I33),2)</f>
        <v>0</v>
      </c>
      <c r="L33" s="36"/>
    </row>
    <row r="34" spans="2:12" s="1" customFormat="1" ht="14.45" customHeight="1">
      <c r="B34" s="36"/>
      <c r="E34" s="103" t="s">
        <v>41</v>
      </c>
      <c r="F34" s="116">
        <f>ROUND((SUM(BF126:BF189)),2)</f>
        <v>0</v>
      </c>
      <c r="I34" s="117">
        <v>0.15</v>
      </c>
      <c r="J34" s="116">
        <f>ROUND(((SUM(BF126:BF189))*I34),2)</f>
        <v>0</v>
      </c>
      <c r="L34" s="36"/>
    </row>
    <row r="35" spans="2:12" s="1" customFormat="1" ht="14.45" customHeight="1" hidden="1">
      <c r="B35" s="36"/>
      <c r="E35" s="103" t="s">
        <v>42</v>
      </c>
      <c r="F35" s="116">
        <f>ROUND((SUM(BG126:BG189)),2)</f>
        <v>0</v>
      </c>
      <c r="I35" s="117">
        <v>0.21</v>
      </c>
      <c r="J35" s="116">
        <f>0</f>
        <v>0</v>
      </c>
      <c r="L35" s="36"/>
    </row>
    <row r="36" spans="2:12" s="1" customFormat="1" ht="14.45" customHeight="1" hidden="1">
      <c r="B36" s="36"/>
      <c r="E36" s="103" t="s">
        <v>43</v>
      </c>
      <c r="F36" s="116">
        <f>ROUND((SUM(BH126:BH189)),2)</f>
        <v>0</v>
      </c>
      <c r="I36" s="117">
        <v>0.15</v>
      </c>
      <c r="J36" s="116">
        <f>0</f>
        <v>0</v>
      </c>
      <c r="L36" s="36"/>
    </row>
    <row r="37" spans="2:12" s="1" customFormat="1" ht="14.45" customHeight="1" hidden="1">
      <c r="B37" s="36"/>
      <c r="E37" s="103" t="s">
        <v>44</v>
      </c>
      <c r="F37" s="116">
        <f>ROUND((SUM(BI126:BI189)),2)</f>
        <v>0</v>
      </c>
      <c r="I37" s="117">
        <v>0</v>
      </c>
      <c r="J37" s="116">
        <f>0</f>
        <v>0</v>
      </c>
      <c r="L37" s="36"/>
    </row>
    <row r="38" spans="2:12" s="1" customFormat="1" ht="6.95" customHeight="1">
      <c r="B38" s="36"/>
      <c r="I38" s="104"/>
      <c r="L38" s="36"/>
    </row>
    <row r="39" spans="2:12" s="1" customFormat="1" ht="25.35" customHeight="1">
      <c r="B39" s="36"/>
      <c r="C39" s="118"/>
      <c r="D39" s="119" t="s">
        <v>45</v>
      </c>
      <c r="E39" s="120"/>
      <c r="F39" s="120"/>
      <c r="G39" s="121" t="s">
        <v>46</v>
      </c>
      <c r="H39" s="122" t="s">
        <v>47</v>
      </c>
      <c r="I39" s="123"/>
      <c r="J39" s="124">
        <f>SUM(J30:J37)</f>
        <v>0</v>
      </c>
      <c r="K39" s="125"/>
      <c r="L39" s="36"/>
    </row>
    <row r="40" spans="2:12" s="1" customFormat="1" ht="14.45" customHeight="1">
      <c r="B40" s="36"/>
      <c r="I40" s="104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26" t="s">
        <v>48</v>
      </c>
      <c r="E50" s="127"/>
      <c r="F50" s="127"/>
      <c r="G50" s="126" t="s">
        <v>49</v>
      </c>
      <c r="H50" s="127"/>
      <c r="I50" s="128"/>
      <c r="J50" s="127"/>
      <c r="K50" s="127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6"/>
      <c r="D61" s="129" t="s">
        <v>50</v>
      </c>
      <c r="E61" s="130"/>
      <c r="F61" s="131" t="s">
        <v>51</v>
      </c>
      <c r="G61" s="129" t="s">
        <v>50</v>
      </c>
      <c r="H61" s="130"/>
      <c r="I61" s="132"/>
      <c r="J61" s="133" t="s">
        <v>51</v>
      </c>
      <c r="K61" s="130"/>
      <c r="L61" s="3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6"/>
      <c r="D65" s="126" t="s">
        <v>52</v>
      </c>
      <c r="E65" s="127"/>
      <c r="F65" s="127"/>
      <c r="G65" s="126" t="s">
        <v>53</v>
      </c>
      <c r="H65" s="127"/>
      <c r="I65" s="128"/>
      <c r="J65" s="127"/>
      <c r="K65" s="127"/>
      <c r="L65" s="3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6"/>
      <c r="D76" s="129" t="s">
        <v>50</v>
      </c>
      <c r="E76" s="130"/>
      <c r="F76" s="131" t="s">
        <v>51</v>
      </c>
      <c r="G76" s="129" t="s">
        <v>50</v>
      </c>
      <c r="H76" s="130"/>
      <c r="I76" s="132"/>
      <c r="J76" s="133" t="s">
        <v>51</v>
      </c>
      <c r="K76" s="130"/>
      <c r="L76" s="36"/>
    </row>
    <row r="77" spans="2:12" s="1" customFormat="1" ht="14.45" customHeight="1">
      <c r="B77" s="134"/>
      <c r="C77" s="135"/>
      <c r="D77" s="135"/>
      <c r="E77" s="135"/>
      <c r="F77" s="135"/>
      <c r="G77" s="135"/>
      <c r="H77" s="135"/>
      <c r="I77" s="136"/>
      <c r="J77" s="135"/>
      <c r="K77" s="135"/>
      <c r="L77" s="36"/>
    </row>
    <row r="81" spans="2:12" s="1" customFormat="1" ht="6.95" customHeight="1">
      <c r="B81" s="137"/>
      <c r="C81" s="138"/>
      <c r="D81" s="138"/>
      <c r="E81" s="138"/>
      <c r="F81" s="138"/>
      <c r="G81" s="138"/>
      <c r="H81" s="138"/>
      <c r="I81" s="139"/>
      <c r="J81" s="138"/>
      <c r="K81" s="138"/>
      <c r="L81" s="36"/>
    </row>
    <row r="82" spans="2:12" s="1" customFormat="1" ht="24.95" customHeight="1">
      <c r="B82" s="32"/>
      <c r="C82" s="21" t="s">
        <v>89</v>
      </c>
      <c r="D82" s="33"/>
      <c r="E82" s="33"/>
      <c r="F82" s="33"/>
      <c r="G82" s="33"/>
      <c r="H82" s="33"/>
      <c r="I82" s="104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4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4"/>
      <c r="J84" s="33"/>
      <c r="K84" s="33"/>
      <c r="L84" s="36"/>
    </row>
    <row r="85" spans="2:12" s="1" customFormat="1" ht="16.5" customHeight="1">
      <c r="B85" s="32"/>
      <c r="C85" s="33"/>
      <c r="D85" s="33"/>
      <c r="E85" s="285" t="str">
        <f>E7</f>
        <v>Domov mládeže-výměna podlahové krytiny</v>
      </c>
      <c r="F85" s="286"/>
      <c r="G85" s="286"/>
      <c r="H85" s="286"/>
      <c r="I85" s="104"/>
      <c r="J85" s="33"/>
      <c r="K85" s="33"/>
      <c r="L85" s="36"/>
    </row>
    <row r="86" spans="2:12" s="1" customFormat="1" ht="12" customHeight="1">
      <c r="B86" s="32"/>
      <c r="C86" s="27" t="s">
        <v>87</v>
      </c>
      <c r="D86" s="33"/>
      <c r="E86" s="33"/>
      <c r="F86" s="33"/>
      <c r="G86" s="33"/>
      <c r="H86" s="33"/>
      <c r="I86" s="104"/>
      <c r="J86" s="33"/>
      <c r="K86" s="33"/>
      <c r="L86" s="36"/>
    </row>
    <row r="87" spans="2:12" s="1" customFormat="1" ht="16.5" customHeight="1">
      <c r="B87" s="32"/>
      <c r="C87" s="33"/>
      <c r="D87" s="33"/>
      <c r="E87" s="251" t="str">
        <f>E9</f>
        <v>KOPIDLNO 1 - SO-01-Vlastní objekt</v>
      </c>
      <c r="F87" s="287"/>
      <c r="G87" s="287"/>
      <c r="H87" s="287"/>
      <c r="I87" s="104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4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DM Kopidlno</v>
      </c>
      <c r="G89" s="33"/>
      <c r="H89" s="33"/>
      <c r="I89" s="106" t="s">
        <v>22</v>
      </c>
      <c r="J89" s="59" t="str">
        <f>IF(J12="","",J12)</f>
        <v>Vyplň údaj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4"/>
      <c r="J90" s="33"/>
      <c r="K90" s="33"/>
      <c r="L90" s="36"/>
    </row>
    <row r="91" spans="2:12" s="1" customFormat="1" ht="27.95" customHeight="1">
      <c r="B91" s="32"/>
      <c r="C91" s="27" t="s">
        <v>23</v>
      </c>
      <c r="D91" s="33"/>
      <c r="E91" s="33"/>
      <c r="F91" s="25" t="str">
        <f>E15</f>
        <v>Střední škola zahradnická Kopidlno</v>
      </c>
      <c r="G91" s="33"/>
      <c r="H91" s="33"/>
      <c r="I91" s="106" t="s">
        <v>29</v>
      </c>
      <c r="J91" s="30" t="str">
        <f>E21</f>
        <v>Enery Benefit Centre a.s.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06" t="s">
        <v>32</v>
      </c>
      <c r="J92" s="30" t="str">
        <f>E24</f>
        <v>Ing.Pavel Michálek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4"/>
      <c r="J93" s="33"/>
      <c r="K93" s="33"/>
      <c r="L93" s="36"/>
    </row>
    <row r="94" spans="2:12" s="1" customFormat="1" ht="29.25" customHeight="1">
      <c r="B94" s="32"/>
      <c r="C94" s="140" t="s">
        <v>90</v>
      </c>
      <c r="D94" s="141"/>
      <c r="E94" s="141"/>
      <c r="F94" s="141"/>
      <c r="G94" s="141"/>
      <c r="H94" s="141"/>
      <c r="I94" s="142"/>
      <c r="J94" s="143" t="s">
        <v>91</v>
      </c>
      <c r="K94" s="141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4"/>
      <c r="J95" s="33"/>
      <c r="K95" s="33"/>
      <c r="L95" s="36"/>
    </row>
    <row r="96" spans="2:47" s="1" customFormat="1" ht="22.9" customHeight="1">
      <c r="B96" s="32"/>
      <c r="C96" s="144" t="s">
        <v>92</v>
      </c>
      <c r="D96" s="33"/>
      <c r="E96" s="33"/>
      <c r="F96" s="33"/>
      <c r="G96" s="33"/>
      <c r="H96" s="33"/>
      <c r="I96" s="104"/>
      <c r="J96" s="77">
        <f>J126</f>
        <v>0</v>
      </c>
      <c r="K96" s="33"/>
      <c r="L96" s="36"/>
      <c r="AU96" s="15" t="s">
        <v>93</v>
      </c>
    </row>
    <row r="97" spans="2:12" s="8" customFormat="1" ht="24.95" customHeight="1">
      <c r="B97" s="145"/>
      <c r="C97" s="146"/>
      <c r="D97" s="147" t="s">
        <v>94</v>
      </c>
      <c r="E97" s="148"/>
      <c r="F97" s="148"/>
      <c r="G97" s="148"/>
      <c r="H97" s="148"/>
      <c r="I97" s="149"/>
      <c r="J97" s="150">
        <f>J127</f>
        <v>0</v>
      </c>
      <c r="K97" s="146"/>
      <c r="L97" s="151"/>
    </row>
    <row r="98" spans="2:12" s="9" customFormat="1" ht="19.9" customHeight="1">
      <c r="B98" s="152"/>
      <c r="C98" s="153"/>
      <c r="D98" s="154" t="s">
        <v>95</v>
      </c>
      <c r="E98" s="155"/>
      <c r="F98" s="155"/>
      <c r="G98" s="155"/>
      <c r="H98" s="155"/>
      <c r="I98" s="156"/>
      <c r="J98" s="157">
        <f>J128</f>
        <v>0</v>
      </c>
      <c r="K98" s="153"/>
      <c r="L98" s="158"/>
    </row>
    <row r="99" spans="2:12" s="9" customFormat="1" ht="19.9" customHeight="1">
      <c r="B99" s="152"/>
      <c r="C99" s="153"/>
      <c r="D99" s="154" t="s">
        <v>96</v>
      </c>
      <c r="E99" s="155"/>
      <c r="F99" s="155"/>
      <c r="G99" s="155"/>
      <c r="H99" s="155"/>
      <c r="I99" s="156"/>
      <c r="J99" s="157">
        <f>J131</f>
        <v>0</v>
      </c>
      <c r="K99" s="153"/>
      <c r="L99" s="158"/>
    </row>
    <row r="100" spans="2:12" s="9" customFormat="1" ht="19.9" customHeight="1">
      <c r="B100" s="152"/>
      <c r="C100" s="153"/>
      <c r="D100" s="154" t="s">
        <v>97</v>
      </c>
      <c r="E100" s="155"/>
      <c r="F100" s="155"/>
      <c r="G100" s="155"/>
      <c r="H100" s="155"/>
      <c r="I100" s="156"/>
      <c r="J100" s="157">
        <f>J143</f>
        <v>0</v>
      </c>
      <c r="K100" s="153"/>
      <c r="L100" s="158"/>
    </row>
    <row r="101" spans="2:12" s="9" customFormat="1" ht="19.9" customHeight="1">
      <c r="B101" s="152"/>
      <c r="C101" s="153"/>
      <c r="D101" s="154" t="s">
        <v>98</v>
      </c>
      <c r="E101" s="155"/>
      <c r="F101" s="155"/>
      <c r="G101" s="155"/>
      <c r="H101" s="155"/>
      <c r="I101" s="156"/>
      <c r="J101" s="157">
        <f>J150</f>
        <v>0</v>
      </c>
      <c r="K101" s="153"/>
      <c r="L101" s="158"/>
    </row>
    <row r="102" spans="2:12" s="8" customFormat="1" ht="24.95" customHeight="1">
      <c r="B102" s="145"/>
      <c r="C102" s="146"/>
      <c r="D102" s="147" t="s">
        <v>99</v>
      </c>
      <c r="E102" s="148"/>
      <c r="F102" s="148"/>
      <c r="G102" s="148"/>
      <c r="H102" s="148"/>
      <c r="I102" s="149"/>
      <c r="J102" s="150">
        <f>J152</f>
        <v>0</v>
      </c>
      <c r="K102" s="146"/>
      <c r="L102" s="151"/>
    </row>
    <row r="103" spans="2:12" s="9" customFormat="1" ht="19.9" customHeight="1">
      <c r="B103" s="152"/>
      <c r="C103" s="153"/>
      <c r="D103" s="154" t="s">
        <v>100</v>
      </c>
      <c r="E103" s="155"/>
      <c r="F103" s="155"/>
      <c r="G103" s="155"/>
      <c r="H103" s="155"/>
      <c r="I103" s="156"/>
      <c r="J103" s="157">
        <f>J153</f>
        <v>0</v>
      </c>
      <c r="K103" s="153"/>
      <c r="L103" s="158"/>
    </row>
    <row r="104" spans="2:12" s="8" customFormat="1" ht="24.95" customHeight="1">
      <c r="B104" s="145"/>
      <c r="C104" s="146"/>
      <c r="D104" s="147" t="s">
        <v>101</v>
      </c>
      <c r="E104" s="148"/>
      <c r="F104" s="148"/>
      <c r="G104" s="148"/>
      <c r="H104" s="148"/>
      <c r="I104" s="149"/>
      <c r="J104" s="150">
        <f>J182</f>
        <v>0</v>
      </c>
      <c r="K104" s="146"/>
      <c r="L104" s="151"/>
    </row>
    <row r="105" spans="2:12" s="8" customFormat="1" ht="24.95" customHeight="1">
      <c r="B105" s="145"/>
      <c r="C105" s="146"/>
      <c r="D105" s="147" t="s">
        <v>102</v>
      </c>
      <c r="E105" s="148"/>
      <c r="F105" s="148"/>
      <c r="G105" s="148"/>
      <c r="H105" s="148"/>
      <c r="I105" s="149"/>
      <c r="J105" s="150">
        <f>J184</f>
        <v>0</v>
      </c>
      <c r="K105" s="146"/>
      <c r="L105" s="151"/>
    </row>
    <row r="106" spans="2:12" s="9" customFormat="1" ht="19.9" customHeight="1">
      <c r="B106" s="152"/>
      <c r="C106" s="153"/>
      <c r="D106" s="154" t="s">
        <v>103</v>
      </c>
      <c r="E106" s="155"/>
      <c r="F106" s="155"/>
      <c r="G106" s="155"/>
      <c r="H106" s="155"/>
      <c r="I106" s="156"/>
      <c r="J106" s="157">
        <f>J185</f>
        <v>0</v>
      </c>
      <c r="K106" s="153"/>
      <c r="L106" s="158"/>
    </row>
    <row r="107" spans="2:12" s="1" customFormat="1" ht="21.75" customHeight="1">
      <c r="B107" s="32"/>
      <c r="C107" s="33"/>
      <c r="D107" s="33"/>
      <c r="E107" s="33"/>
      <c r="F107" s="33"/>
      <c r="G107" s="33"/>
      <c r="H107" s="33"/>
      <c r="I107" s="104"/>
      <c r="J107" s="33"/>
      <c r="K107" s="33"/>
      <c r="L107" s="36"/>
    </row>
    <row r="108" spans="2:12" s="1" customFormat="1" ht="6.95" customHeight="1">
      <c r="B108" s="47"/>
      <c r="C108" s="48"/>
      <c r="D108" s="48"/>
      <c r="E108" s="48"/>
      <c r="F108" s="48"/>
      <c r="G108" s="48"/>
      <c r="H108" s="48"/>
      <c r="I108" s="136"/>
      <c r="J108" s="48"/>
      <c r="K108" s="48"/>
      <c r="L108" s="36"/>
    </row>
    <row r="112" spans="2:12" s="1" customFormat="1" ht="6.95" customHeight="1">
      <c r="B112" s="49"/>
      <c r="C112" s="50"/>
      <c r="D112" s="50"/>
      <c r="E112" s="50"/>
      <c r="F112" s="50"/>
      <c r="G112" s="50"/>
      <c r="H112" s="50"/>
      <c r="I112" s="139"/>
      <c r="J112" s="50"/>
      <c r="K112" s="50"/>
      <c r="L112" s="36"/>
    </row>
    <row r="113" spans="2:12" s="1" customFormat="1" ht="24.95" customHeight="1">
      <c r="B113" s="32"/>
      <c r="C113" s="21" t="s">
        <v>104</v>
      </c>
      <c r="D113" s="33"/>
      <c r="E113" s="33"/>
      <c r="F113" s="33"/>
      <c r="G113" s="33"/>
      <c r="H113" s="33"/>
      <c r="I113" s="104"/>
      <c r="J113" s="33"/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4"/>
      <c r="J114" s="33"/>
      <c r="K114" s="33"/>
      <c r="L114" s="36"/>
    </row>
    <row r="115" spans="2:12" s="1" customFormat="1" ht="12" customHeight="1">
      <c r="B115" s="32"/>
      <c r="C115" s="27" t="s">
        <v>16</v>
      </c>
      <c r="D115" s="33"/>
      <c r="E115" s="33"/>
      <c r="F115" s="33"/>
      <c r="G115" s="33"/>
      <c r="H115" s="33"/>
      <c r="I115" s="104"/>
      <c r="J115" s="33"/>
      <c r="K115" s="33"/>
      <c r="L115" s="36"/>
    </row>
    <row r="116" spans="2:12" s="1" customFormat="1" ht="16.5" customHeight="1">
      <c r="B116" s="32"/>
      <c r="C116" s="33"/>
      <c r="D116" s="33"/>
      <c r="E116" s="285" t="str">
        <f>E7</f>
        <v>Domov mládeže-výměna podlahové krytiny</v>
      </c>
      <c r="F116" s="286"/>
      <c r="G116" s="286"/>
      <c r="H116" s="286"/>
      <c r="I116" s="104"/>
      <c r="J116" s="33"/>
      <c r="K116" s="33"/>
      <c r="L116" s="36"/>
    </row>
    <row r="117" spans="2:12" s="1" customFormat="1" ht="12" customHeight="1">
      <c r="B117" s="32"/>
      <c r="C117" s="27" t="s">
        <v>87</v>
      </c>
      <c r="D117" s="33"/>
      <c r="E117" s="33"/>
      <c r="F117" s="33"/>
      <c r="G117" s="33"/>
      <c r="H117" s="33"/>
      <c r="I117" s="104"/>
      <c r="J117" s="33"/>
      <c r="K117" s="33"/>
      <c r="L117" s="36"/>
    </row>
    <row r="118" spans="2:12" s="1" customFormat="1" ht="16.5" customHeight="1">
      <c r="B118" s="32"/>
      <c r="C118" s="33"/>
      <c r="D118" s="33"/>
      <c r="E118" s="251" t="str">
        <f>E9</f>
        <v>KOPIDLNO 1 - SO-01-Vlastní objekt</v>
      </c>
      <c r="F118" s="287"/>
      <c r="G118" s="287"/>
      <c r="H118" s="287"/>
      <c r="I118" s="104"/>
      <c r="J118" s="33"/>
      <c r="K118" s="33"/>
      <c r="L118" s="36"/>
    </row>
    <row r="119" spans="2:12" s="1" customFormat="1" ht="6.95" customHeight="1">
      <c r="B119" s="32"/>
      <c r="C119" s="33"/>
      <c r="D119" s="33"/>
      <c r="E119" s="33"/>
      <c r="F119" s="33"/>
      <c r="G119" s="33"/>
      <c r="H119" s="33"/>
      <c r="I119" s="104"/>
      <c r="J119" s="33"/>
      <c r="K119" s="33"/>
      <c r="L119" s="36"/>
    </row>
    <row r="120" spans="2:12" s="1" customFormat="1" ht="12" customHeight="1">
      <c r="B120" s="32"/>
      <c r="C120" s="27" t="s">
        <v>20</v>
      </c>
      <c r="D120" s="33"/>
      <c r="E120" s="33"/>
      <c r="F120" s="25" t="str">
        <f>F12</f>
        <v>DM Kopidlno</v>
      </c>
      <c r="G120" s="33"/>
      <c r="H120" s="33"/>
      <c r="I120" s="106" t="s">
        <v>22</v>
      </c>
      <c r="J120" s="59" t="str">
        <f>IF(J12="","",J12)</f>
        <v>Vyplň údaj</v>
      </c>
      <c r="K120" s="33"/>
      <c r="L120" s="36"/>
    </row>
    <row r="121" spans="2:12" s="1" customFormat="1" ht="6.95" customHeight="1">
      <c r="B121" s="32"/>
      <c r="C121" s="33"/>
      <c r="D121" s="33"/>
      <c r="E121" s="33"/>
      <c r="F121" s="33"/>
      <c r="G121" s="33"/>
      <c r="H121" s="33"/>
      <c r="I121" s="104"/>
      <c r="J121" s="33"/>
      <c r="K121" s="33"/>
      <c r="L121" s="36"/>
    </row>
    <row r="122" spans="2:12" s="1" customFormat="1" ht="27.95" customHeight="1">
      <c r="B122" s="32"/>
      <c r="C122" s="27" t="s">
        <v>23</v>
      </c>
      <c r="D122" s="33"/>
      <c r="E122" s="33"/>
      <c r="F122" s="25" t="str">
        <f>E15</f>
        <v>Střední škola zahradnická Kopidlno</v>
      </c>
      <c r="G122" s="33"/>
      <c r="H122" s="33"/>
      <c r="I122" s="106" t="s">
        <v>29</v>
      </c>
      <c r="J122" s="30" t="str">
        <f>E21</f>
        <v>Enery Benefit Centre a.s.</v>
      </c>
      <c r="K122" s="33"/>
      <c r="L122" s="36"/>
    </row>
    <row r="123" spans="2:12" s="1" customFormat="1" ht="15.2" customHeight="1">
      <c r="B123" s="32"/>
      <c r="C123" s="27" t="s">
        <v>27</v>
      </c>
      <c r="D123" s="33"/>
      <c r="E123" s="33"/>
      <c r="F123" s="25" t="str">
        <f>IF(E18="","",E18)</f>
        <v>Vyplň údaj</v>
      </c>
      <c r="G123" s="33"/>
      <c r="H123" s="33"/>
      <c r="I123" s="106" t="s">
        <v>32</v>
      </c>
      <c r="J123" s="30" t="str">
        <f>E24</f>
        <v>Ing.Pavel Michálek</v>
      </c>
      <c r="K123" s="33"/>
      <c r="L123" s="36"/>
    </row>
    <row r="124" spans="2:12" s="1" customFormat="1" ht="10.35" customHeight="1">
      <c r="B124" s="32"/>
      <c r="C124" s="33"/>
      <c r="D124" s="33"/>
      <c r="E124" s="33"/>
      <c r="F124" s="33"/>
      <c r="G124" s="33"/>
      <c r="H124" s="33"/>
      <c r="I124" s="104"/>
      <c r="J124" s="33"/>
      <c r="K124" s="33"/>
      <c r="L124" s="36"/>
    </row>
    <row r="125" spans="2:20" s="10" customFormat="1" ht="29.25" customHeight="1">
      <c r="B125" s="159"/>
      <c r="C125" s="160" t="s">
        <v>105</v>
      </c>
      <c r="D125" s="161" t="s">
        <v>60</v>
      </c>
      <c r="E125" s="161" t="s">
        <v>56</v>
      </c>
      <c r="F125" s="161" t="s">
        <v>57</v>
      </c>
      <c r="G125" s="161" t="s">
        <v>106</v>
      </c>
      <c r="H125" s="161" t="s">
        <v>107</v>
      </c>
      <c r="I125" s="162" t="s">
        <v>108</v>
      </c>
      <c r="J125" s="161" t="s">
        <v>91</v>
      </c>
      <c r="K125" s="163" t="s">
        <v>109</v>
      </c>
      <c r="L125" s="164"/>
      <c r="M125" s="68" t="s">
        <v>1</v>
      </c>
      <c r="N125" s="69" t="s">
        <v>39</v>
      </c>
      <c r="O125" s="69" t="s">
        <v>110</v>
      </c>
      <c r="P125" s="69" t="s">
        <v>111</v>
      </c>
      <c r="Q125" s="69" t="s">
        <v>112</v>
      </c>
      <c r="R125" s="69" t="s">
        <v>113</v>
      </c>
      <c r="S125" s="69" t="s">
        <v>114</v>
      </c>
      <c r="T125" s="70" t="s">
        <v>115</v>
      </c>
    </row>
    <row r="126" spans="2:63" s="1" customFormat="1" ht="22.9" customHeight="1">
      <c r="B126" s="32"/>
      <c r="C126" s="75" t="s">
        <v>116</v>
      </c>
      <c r="D126" s="33"/>
      <c r="E126" s="33"/>
      <c r="F126" s="33"/>
      <c r="G126" s="33"/>
      <c r="H126" s="33"/>
      <c r="I126" s="104"/>
      <c r="J126" s="165">
        <f>BK126</f>
        <v>0</v>
      </c>
      <c r="K126" s="33"/>
      <c r="L126" s="36"/>
      <c r="M126" s="71"/>
      <c r="N126" s="72"/>
      <c r="O126" s="72"/>
      <c r="P126" s="166">
        <f>P127+P152+P182+P184</f>
        <v>0</v>
      </c>
      <c r="Q126" s="72"/>
      <c r="R126" s="166">
        <f>R127+R152+R182+R184</f>
        <v>41.61949455999999</v>
      </c>
      <c r="S126" s="72"/>
      <c r="T126" s="167">
        <f>T127+T152+T182+T184</f>
        <v>49.839804</v>
      </c>
      <c r="AT126" s="15" t="s">
        <v>74</v>
      </c>
      <c r="AU126" s="15" t="s">
        <v>93</v>
      </c>
      <c r="BK126" s="168">
        <f>BK127+BK152+BK182+BK184</f>
        <v>0</v>
      </c>
    </row>
    <row r="127" spans="2:63" s="11" customFormat="1" ht="25.9" customHeight="1">
      <c r="B127" s="169"/>
      <c r="C127" s="170"/>
      <c r="D127" s="171" t="s">
        <v>74</v>
      </c>
      <c r="E127" s="172" t="s">
        <v>117</v>
      </c>
      <c r="F127" s="172" t="s">
        <v>118</v>
      </c>
      <c r="G127" s="170"/>
      <c r="H127" s="170"/>
      <c r="I127" s="173"/>
      <c r="J127" s="174">
        <f>BK127</f>
        <v>0</v>
      </c>
      <c r="K127" s="170"/>
      <c r="L127" s="175"/>
      <c r="M127" s="176"/>
      <c r="N127" s="177"/>
      <c r="O127" s="177"/>
      <c r="P127" s="178">
        <f>P128+P131+P143+P150</f>
        <v>0</v>
      </c>
      <c r="Q127" s="177"/>
      <c r="R127" s="178">
        <f>R128+R131+R143+R150</f>
        <v>32.312874799999996</v>
      </c>
      <c r="S127" s="177"/>
      <c r="T127" s="179">
        <f>T128+T131+T143+T150</f>
        <v>46.1466</v>
      </c>
      <c r="AR127" s="180" t="s">
        <v>83</v>
      </c>
      <c r="AT127" s="181" t="s">
        <v>74</v>
      </c>
      <c r="AU127" s="181" t="s">
        <v>75</v>
      </c>
      <c r="AY127" s="180" t="s">
        <v>119</v>
      </c>
      <c r="BK127" s="182">
        <f>BK128+BK131+BK143+BK150</f>
        <v>0</v>
      </c>
    </row>
    <row r="128" spans="2:63" s="11" customFormat="1" ht="22.9" customHeight="1">
      <c r="B128" s="169"/>
      <c r="C128" s="170"/>
      <c r="D128" s="171" t="s">
        <v>74</v>
      </c>
      <c r="E128" s="183" t="s">
        <v>120</v>
      </c>
      <c r="F128" s="183" t="s">
        <v>121</v>
      </c>
      <c r="G128" s="170"/>
      <c r="H128" s="170"/>
      <c r="I128" s="173"/>
      <c r="J128" s="184">
        <f>BK128</f>
        <v>0</v>
      </c>
      <c r="K128" s="170"/>
      <c r="L128" s="175"/>
      <c r="M128" s="176"/>
      <c r="N128" s="177"/>
      <c r="O128" s="177"/>
      <c r="P128" s="178">
        <f>SUM(P129:P130)</f>
        <v>0</v>
      </c>
      <c r="Q128" s="177"/>
      <c r="R128" s="178">
        <f>SUM(R129:R130)</f>
        <v>32.30262</v>
      </c>
      <c r="S128" s="177"/>
      <c r="T128" s="179">
        <f>SUM(T129:T130)</f>
        <v>0</v>
      </c>
      <c r="AR128" s="180" t="s">
        <v>83</v>
      </c>
      <c r="AT128" s="181" t="s">
        <v>74</v>
      </c>
      <c r="AU128" s="181" t="s">
        <v>83</v>
      </c>
      <c r="AY128" s="180" t="s">
        <v>119</v>
      </c>
      <c r="BK128" s="182">
        <f>SUM(BK129:BK130)</f>
        <v>0</v>
      </c>
    </row>
    <row r="129" spans="2:65" s="1" customFormat="1" ht="24" customHeight="1">
      <c r="B129" s="32"/>
      <c r="C129" s="185" t="s">
        <v>83</v>
      </c>
      <c r="D129" s="185" t="s">
        <v>122</v>
      </c>
      <c r="E129" s="186" t="s">
        <v>123</v>
      </c>
      <c r="F129" s="187" t="s">
        <v>124</v>
      </c>
      <c r="G129" s="188" t="s">
        <v>125</v>
      </c>
      <c r="H129" s="189">
        <v>512.74</v>
      </c>
      <c r="I129" s="190"/>
      <c r="J129" s="191">
        <f>ROUND(I129*H129,2)</f>
        <v>0</v>
      </c>
      <c r="K129" s="187" t="s">
        <v>126</v>
      </c>
      <c r="L129" s="36"/>
      <c r="M129" s="192" t="s">
        <v>1</v>
      </c>
      <c r="N129" s="193" t="s">
        <v>40</v>
      </c>
      <c r="O129" s="64"/>
      <c r="P129" s="194">
        <f>O129*H129</f>
        <v>0</v>
      </c>
      <c r="Q129" s="194">
        <v>0.063</v>
      </c>
      <c r="R129" s="194">
        <f>Q129*H129</f>
        <v>32.30262</v>
      </c>
      <c r="S129" s="194">
        <v>0</v>
      </c>
      <c r="T129" s="195">
        <f>S129*H129</f>
        <v>0</v>
      </c>
      <c r="AR129" s="196" t="s">
        <v>127</v>
      </c>
      <c r="AT129" s="196" t="s">
        <v>122</v>
      </c>
      <c r="AU129" s="196" t="s">
        <v>85</v>
      </c>
      <c r="AY129" s="15" t="s">
        <v>119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5" t="s">
        <v>83</v>
      </c>
      <c r="BK129" s="197">
        <f>ROUND(I129*H129,2)</f>
        <v>0</v>
      </c>
      <c r="BL129" s="15" t="s">
        <v>127</v>
      </c>
      <c r="BM129" s="196" t="s">
        <v>128</v>
      </c>
    </row>
    <row r="130" spans="2:51" s="12" customFormat="1" ht="11.25">
      <c r="B130" s="198"/>
      <c r="C130" s="199"/>
      <c r="D130" s="200" t="s">
        <v>129</v>
      </c>
      <c r="E130" s="201" t="s">
        <v>1</v>
      </c>
      <c r="F130" s="202" t="s">
        <v>130</v>
      </c>
      <c r="G130" s="199"/>
      <c r="H130" s="203">
        <v>512.74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129</v>
      </c>
      <c r="AU130" s="209" t="s">
        <v>85</v>
      </c>
      <c r="AV130" s="12" t="s">
        <v>85</v>
      </c>
      <c r="AW130" s="12" t="s">
        <v>31</v>
      </c>
      <c r="AX130" s="12" t="s">
        <v>83</v>
      </c>
      <c r="AY130" s="209" t="s">
        <v>119</v>
      </c>
    </row>
    <row r="131" spans="2:63" s="11" customFormat="1" ht="22.9" customHeight="1">
      <c r="B131" s="169"/>
      <c r="C131" s="170"/>
      <c r="D131" s="171" t="s">
        <v>74</v>
      </c>
      <c r="E131" s="183" t="s">
        <v>131</v>
      </c>
      <c r="F131" s="183" t="s">
        <v>132</v>
      </c>
      <c r="G131" s="170"/>
      <c r="H131" s="170"/>
      <c r="I131" s="173"/>
      <c r="J131" s="184">
        <f>BK131</f>
        <v>0</v>
      </c>
      <c r="K131" s="170"/>
      <c r="L131" s="175"/>
      <c r="M131" s="176"/>
      <c r="N131" s="177"/>
      <c r="O131" s="177"/>
      <c r="P131" s="178">
        <f>SUM(P132:P142)</f>
        <v>0</v>
      </c>
      <c r="Q131" s="177"/>
      <c r="R131" s="178">
        <f>SUM(R132:R142)</f>
        <v>0.010254800000000001</v>
      </c>
      <c r="S131" s="177"/>
      <c r="T131" s="179">
        <f>SUM(T132:T142)</f>
        <v>46.1466</v>
      </c>
      <c r="AR131" s="180" t="s">
        <v>83</v>
      </c>
      <c r="AT131" s="181" t="s">
        <v>74</v>
      </c>
      <c r="AU131" s="181" t="s">
        <v>83</v>
      </c>
      <c r="AY131" s="180" t="s">
        <v>119</v>
      </c>
      <c r="BK131" s="182">
        <f>SUM(BK132:BK142)</f>
        <v>0</v>
      </c>
    </row>
    <row r="132" spans="2:65" s="1" customFormat="1" ht="16.5" customHeight="1">
      <c r="B132" s="32"/>
      <c r="C132" s="185" t="s">
        <v>85</v>
      </c>
      <c r="D132" s="185" t="s">
        <v>122</v>
      </c>
      <c r="E132" s="186" t="s">
        <v>133</v>
      </c>
      <c r="F132" s="187" t="s">
        <v>134</v>
      </c>
      <c r="G132" s="188" t="s">
        <v>125</v>
      </c>
      <c r="H132" s="189">
        <v>1025.48</v>
      </c>
      <c r="I132" s="190"/>
      <c r="J132" s="191">
        <f>ROUND(I132*H132,2)</f>
        <v>0</v>
      </c>
      <c r="K132" s="187" t="s">
        <v>126</v>
      </c>
      <c r="L132" s="36"/>
      <c r="M132" s="192" t="s">
        <v>1</v>
      </c>
      <c r="N132" s="193" t="s">
        <v>40</v>
      </c>
      <c r="O132" s="64"/>
      <c r="P132" s="194">
        <f>O132*H132</f>
        <v>0</v>
      </c>
      <c r="Q132" s="194">
        <v>1E-05</v>
      </c>
      <c r="R132" s="194">
        <f>Q132*H132</f>
        <v>0.010254800000000001</v>
      </c>
      <c r="S132" s="194">
        <v>0</v>
      </c>
      <c r="T132" s="195">
        <f>S132*H132</f>
        <v>0</v>
      </c>
      <c r="AR132" s="196" t="s">
        <v>127</v>
      </c>
      <c r="AT132" s="196" t="s">
        <v>122</v>
      </c>
      <c r="AU132" s="196" t="s">
        <v>85</v>
      </c>
      <c r="AY132" s="15" t="s">
        <v>119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5" t="s">
        <v>83</v>
      </c>
      <c r="BK132" s="197">
        <f>ROUND(I132*H132,2)</f>
        <v>0</v>
      </c>
      <c r="BL132" s="15" t="s">
        <v>127</v>
      </c>
      <c r="BM132" s="196" t="s">
        <v>135</v>
      </c>
    </row>
    <row r="133" spans="2:65" s="1" customFormat="1" ht="24" customHeight="1">
      <c r="B133" s="32"/>
      <c r="C133" s="185" t="s">
        <v>136</v>
      </c>
      <c r="D133" s="185" t="s">
        <v>122</v>
      </c>
      <c r="E133" s="186" t="s">
        <v>137</v>
      </c>
      <c r="F133" s="187" t="s">
        <v>138</v>
      </c>
      <c r="G133" s="188" t="s">
        <v>125</v>
      </c>
      <c r="H133" s="189">
        <v>512.74</v>
      </c>
      <c r="I133" s="190"/>
      <c r="J133" s="191">
        <f>ROUND(I133*H133,2)</f>
        <v>0</v>
      </c>
      <c r="K133" s="187" t="s">
        <v>126</v>
      </c>
      <c r="L133" s="36"/>
      <c r="M133" s="192" t="s">
        <v>1</v>
      </c>
      <c r="N133" s="193" t="s">
        <v>40</v>
      </c>
      <c r="O133" s="64"/>
      <c r="P133" s="194">
        <f>O133*H133</f>
        <v>0</v>
      </c>
      <c r="Q133" s="194">
        <v>0</v>
      </c>
      <c r="R133" s="194">
        <f>Q133*H133</f>
        <v>0</v>
      </c>
      <c r="S133" s="194">
        <v>0.09</v>
      </c>
      <c r="T133" s="195">
        <f>S133*H133</f>
        <v>46.1466</v>
      </c>
      <c r="AR133" s="196" t="s">
        <v>127</v>
      </c>
      <c r="AT133" s="196" t="s">
        <v>122</v>
      </c>
      <c r="AU133" s="196" t="s">
        <v>85</v>
      </c>
      <c r="AY133" s="15" t="s">
        <v>119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5" t="s">
        <v>83</v>
      </c>
      <c r="BK133" s="197">
        <f>ROUND(I133*H133,2)</f>
        <v>0</v>
      </c>
      <c r="BL133" s="15" t="s">
        <v>127</v>
      </c>
      <c r="BM133" s="196" t="s">
        <v>139</v>
      </c>
    </row>
    <row r="134" spans="2:51" s="12" customFormat="1" ht="33.75">
      <c r="B134" s="198"/>
      <c r="C134" s="199"/>
      <c r="D134" s="200" t="s">
        <v>129</v>
      </c>
      <c r="E134" s="201" t="s">
        <v>1</v>
      </c>
      <c r="F134" s="202" t="s">
        <v>140</v>
      </c>
      <c r="G134" s="199"/>
      <c r="H134" s="203">
        <v>132.14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129</v>
      </c>
      <c r="AU134" s="209" t="s">
        <v>85</v>
      </c>
      <c r="AV134" s="12" t="s">
        <v>85</v>
      </c>
      <c r="AW134" s="12" t="s">
        <v>31</v>
      </c>
      <c r="AX134" s="12" t="s">
        <v>75</v>
      </c>
      <c r="AY134" s="209" t="s">
        <v>119</v>
      </c>
    </row>
    <row r="135" spans="2:51" s="12" customFormat="1" ht="22.5">
      <c r="B135" s="198"/>
      <c r="C135" s="199"/>
      <c r="D135" s="200" t="s">
        <v>129</v>
      </c>
      <c r="E135" s="201" t="s">
        <v>1</v>
      </c>
      <c r="F135" s="202" t="s">
        <v>141</v>
      </c>
      <c r="G135" s="199"/>
      <c r="H135" s="203">
        <v>197.58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129</v>
      </c>
      <c r="AU135" s="209" t="s">
        <v>85</v>
      </c>
      <c r="AV135" s="12" t="s">
        <v>85</v>
      </c>
      <c r="AW135" s="12" t="s">
        <v>31</v>
      </c>
      <c r="AX135" s="12" t="s">
        <v>75</v>
      </c>
      <c r="AY135" s="209" t="s">
        <v>119</v>
      </c>
    </row>
    <row r="136" spans="2:51" s="12" customFormat="1" ht="11.25">
      <c r="B136" s="198"/>
      <c r="C136" s="199"/>
      <c r="D136" s="200" t="s">
        <v>129</v>
      </c>
      <c r="E136" s="201" t="s">
        <v>1</v>
      </c>
      <c r="F136" s="202" t="s">
        <v>142</v>
      </c>
      <c r="G136" s="199"/>
      <c r="H136" s="203">
        <v>225.12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129</v>
      </c>
      <c r="AU136" s="209" t="s">
        <v>85</v>
      </c>
      <c r="AV136" s="12" t="s">
        <v>85</v>
      </c>
      <c r="AW136" s="12" t="s">
        <v>31</v>
      </c>
      <c r="AX136" s="12" t="s">
        <v>75</v>
      </c>
      <c r="AY136" s="209" t="s">
        <v>119</v>
      </c>
    </row>
    <row r="137" spans="2:51" s="12" customFormat="1" ht="11.25">
      <c r="B137" s="198"/>
      <c r="C137" s="199"/>
      <c r="D137" s="200" t="s">
        <v>129</v>
      </c>
      <c r="E137" s="201" t="s">
        <v>1</v>
      </c>
      <c r="F137" s="202" t="s">
        <v>143</v>
      </c>
      <c r="G137" s="199"/>
      <c r="H137" s="203">
        <v>251.64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129</v>
      </c>
      <c r="AU137" s="209" t="s">
        <v>85</v>
      </c>
      <c r="AV137" s="12" t="s">
        <v>85</v>
      </c>
      <c r="AW137" s="12" t="s">
        <v>31</v>
      </c>
      <c r="AX137" s="12" t="s">
        <v>75</v>
      </c>
      <c r="AY137" s="209" t="s">
        <v>119</v>
      </c>
    </row>
    <row r="138" spans="2:51" s="12" customFormat="1" ht="22.5">
      <c r="B138" s="198"/>
      <c r="C138" s="199"/>
      <c r="D138" s="200" t="s">
        <v>129</v>
      </c>
      <c r="E138" s="201" t="s">
        <v>1</v>
      </c>
      <c r="F138" s="202" t="s">
        <v>144</v>
      </c>
      <c r="G138" s="199"/>
      <c r="H138" s="203">
        <v>109.5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129</v>
      </c>
      <c r="AU138" s="209" t="s">
        <v>85</v>
      </c>
      <c r="AV138" s="12" t="s">
        <v>85</v>
      </c>
      <c r="AW138" s="12" t="s">
        <v>31</v>
      </c>
      <c r="AX138" s="12" t="s">
        <v>75</v>
      </c>
      <c r="AY138" s="209" t="s">
        <v>119</v>
      </c>
    </row>
    <row r="139" spans="2:51" s="12" customFormat="1" ht="11.25">
      <c r="B139" s="198"/>
      <c r="C139" s="199"/>
      <c r="D139" s="200" t="s">
        <v>129</v>
      </c>
      <c r="E139" s="201" t="s">
        <v>1</v>
      </c>
      <c r="F139" s="202" t="s">
        <v>145</v>
      </c>
      <c r="G139" s="199"/>
      <c r="H139" s="203">
        <v>109.5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129</v>
      </c>
      <c r="AU139" s="209" t="s">
        <v>85</v>
      </c>
      <c r="AV139" s="12" t="s">
        <v>85</v>
      </c>
      <c r="AW139" s="12" t="s">
        <v>31</v>
      </c>
      <c r="AX139" s="12" t="s">
        <v>75</v>
      </c>
      <c r="AY139" s="209" t="s">
        <v>119</v>
      </c>
    </row>
    <row r="140" spans="2:51" s="13" customFormat="1" ht="11.25">
      <c r="B140" s="210"/>
      <c r="C140" s="211"/>
      <c r="D140" s="200" t="s">
        <v>129</v>
      </c>
      <c r="E140" s="212" t="s">
        <v>1</v>
      </c>
      <c r="F140" s="213" t="s">
        <v>146</v>
      </c>
      <c r="G140" s="211"/>
      <c r="H140" s="214">
        <v>1025.48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129</v>
      </c>
      <c r="AU140" s="220" t="s">
        <v>85</v>
      </c>
      <c r="AV140" s="13" t="s">
        <v>127</v>
      </c>
      <c r="AW140" s="13" t="s">
        <v>31</v>
      </c>
      <c r="AX140" s="13" t="s">
        <v>75</v>
      </c>
      <c r="AY140" s="220" t="s">
        <v>119</v>
      </c>
    </row>
    <row r="141" spans="2:51" s="12" customFormat="1" ht="11.25">
      <c r="B141" s="198"/>
      <c r="C141" s="199"/>
      <c r="D141" s="200" t="s">
        <v>129</v>
      </c>
      <c r="E141" s="201" t="s">
        <v>1</v>
      </c>
      <c r="F141" s="202" t="s">
        <v>130</v>
      </c>
      <c r="G141" s="199"/>
      <c r="H141" s="203">
        <v>512.74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129</v>
      </c>
      <c r="AU141" s="209" t="s">
        <v>85</v>
      </c>
      <c r="AV141" s="12" t="s">
        <v>85</v>
      </c>
      <c r="AW141" s="12" t="s">
        <v>31</v>
      </c>
      <c r="AX141" s="12" t="s">
        <v>83</v>
      </c>
      <c r="AY141" s="209" t="s">
        <v>119</v>
      </c>
    </row>
    <row r="142" spans="2:65" s="1" customFormat="1" ht="16.5" customHeight="1">
      <c r="B142" s="32"/>
      <c r="C142" s="185" t="s">
        <v>127</v>
      </c>
      <c r="D142" s="185" t="s">
        <v>122</v>
      </c>
      <c r="E142" s="186" t="s">
        <v>147</v>
      </c>
      <c r="F142" s="187" t="s">
        <v>148</v>
      </c>
      <c r="G142" s="188" t="s">
        <v>125</v>
      </c>
      <c r="H142" s="189">
        <v>1025.48</v>
      </c>
      <c r="I142" s="190"/>
      <c r="J142" s="191">
        <f>ROUND(I142*H142,2)</f>
        <v>0</v>
      </c>
      <c r="K142" s="187" t="s">
        <v>126</v>
      </c>
      <c r="L142" s="36"/>
      <c r="M142" s="192" t="s">
        <v>1</v>
      </c>
      <c r="N142" s="193" t="s">
        <v>40</v>
      </c>
      <c r="O142" s="6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196" t="s">
        <v>127</v>
      </c>
      <c r="AT142" s="196" t="s">
        <v>122</v>
      </c>
      <c r="AU142" s="196" t="s">
        <v>85</v>
      </c>
      <c r="AY142" s="15" t="s">
        <v>119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5" t="s">
        <v>83</v>
      </c>
      <c r="BK142" s="197">
        <f>ROUND(I142*H142,2)</f>
        <v>0</v>
      </c>
      <c r="BL142" s="15" t="s">
        <v>127</v>
      </c>
      <c r="BM142" s="196" t="s">
        <v>149</v>
      </c>
    </row>
    <row r="143" spans="2:63" s="11" customFormat="1" ht="22.9" customHeight="1">
      <c r="B143" s="169"/>
      <c r="C143" s="170"/>
      <c r="D143" s="171" t="s">
        <v>74</v>
      </c>
      <c r="E143" s="183" t="s">
        <v>150</v>
      </c>
      <c r="F143" s="183" t="s">
        <v>151</v>
      </c>
      <c r="G143" s="170"/>
      <c r="H143" s="170"/>
      <c r="I143" s="173"/>
      <c r="J143" s="184">
        <f>BK143</f>
        <v>0</v>
      </c>
      <c r="K143" s="170"/>
      <c r="L143" s="175"/>
      <c r="M143" s="176"/>
      <c r="N143" s="177"/>
      <c r="O143" s="177"/>
      <c r="P143" s="178">
        <f>SUM(P144:P149)</f>
        <v>0</v>
      </c>
      <c r="Q143" s="177"/>
      <c r="R143" s="178">
        <f>SUM(R144:R149)</f>
        <v>0</v>
      </c>
      <c r="S143" s="177"/>
      <c r="T143" s="179">
        <f>SUM(T144:T149)</f>
        <v>0</v>
      </c>
      <c r="AR143" s="180" t="s">
        <v>83</v>
      </c>
      <c r="AT143" s="181" t="s">
        <v>74</v>
      </c>
      <c r="AU143" s="181" t="s">
        <v>83</v>
      </c>
      <c r="AY143" s="180" t="s">
        <v>119</v>
      </c>
      <c r="BK143" s="182">
        <f>SUM(BK144:BK149)</f>
        <v>0</v>
      </c>
    </row>
    <row r="144" spans="2:65" s="1" customFormat="1" ht="24" customHeight="1">
      <c r="B144" s="32"/>
      <c r="C144" s="185" t="s">
        <v>152</v>
      </c>
      <c r="D144" s="185" t="s">
        <v>122</v>
      </c>
      <c r="E144" s="186" t="s">
        <v>153</v>
      </c>
      <c r="F144" s="187" t="s">
        <v>154</v>
      </c>
      <c r="G144" s="188" t="s">
        <v>155</v>
      </c>
      <c r="H144" s="189">
        <v>49.84</v>
      </c>
      <c r="I144" s="190"/>
      <c r="J144" s="191">
        <f>ROUND(I144*H144,2)</f>
        <v>0</v>
      </c>
      <c r="K144" s="187" t="s">
        <v>126</v>
      </c>
      <c r="L144" s="36"/>
      <c r="M144" s="192" t="s">
        <v>1</v>
      </c>
      <c r="N144" s="193" t="s">
        <v>40</v>
      </c>
      <c r="O144" s="64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AR144" s="196" t="s">
        <v>127</v>
      </c>
      <c r="AT144" s="196" t="s">
        <v>122</v>
      </c>
      <c r="AU144" s="196" t="s">
        <v>85</v>
      </c>
      <c r="AY144" s="15" t="s">
        <v>119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5" t="s">
        <v>83</v>
      </c>
      <c r="BK144" s="197">
        <f>ROUND(I144*H144,2)</f>
        <v>0</v>
      </c>
      <c r="BL144" s="15" t="s">
        <v>127</v>
      </c>
      <c r="BM144" s="196" t="s">
        <v>156</v>
      </c>
    </row>
    <row r="145" spans="2:65" s="1" customFormat="1" ht="24" customHeight="1">
      <c r="B145" s="32"/>
      <c r="C145" s="185" t="s">
        <v>120</v>
      </c>
      <c r="D145" s="185" t="s">
        <v>122</v>
      </c>
      <c r="E145" s="186" t="s">
        <v>157</v>
      </c>
      <c r="F145" s="187" t="s">
        <v>158</v>
      </c>
      <c r="G145" s="188" t="s">
        <v>155</v>
      </c>
      <c r="H145" s="189">
        <v>49.84</v>
      </c>
      <c r="I145" s="190"/>
      <c r="J145" s="191">
        <f>ROUND(I145*H145,2)</f>
        <v>0</v>
      </c>
      <c r="K145" s="187" t="s">
        <v>126</v>
      </c>
      <c r="L145" s="36"/>
      <c r="M145" s="192" t="s">
        <v>1</v>
      </c>
      <c r="N145" s="193" t="s">
        <v>40</v>
      </c>
      <c r="O145" s="6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196" t="s">
        <v>127</v>
      </c>
      <c r="AT145" s="196" t="s">
        <v>122</v>
      </c>
      <c r="AU145" s="196" t="s">
        <v>85</v>
      </c>
      <c r="AY145" s="15" t="s">
        <v>119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5" t="s">
        <v>83</v>
      </c>
      <c r="BK145" s="197">
        <f>ROUND(I145*H145,2)</f>
        <v>0</v>
      </c>
      <c r="BL145" s="15" t="s">
        <v>127</v>
      </c>
      <c r="BM145" s="196" t="s">
        <v>159</v>
      </c>
    </row>
    <row r="146" spans="2:65" s="1" customFormat="1" ht="24" customHeight="1">
      <c r="B146" s="32"/>
      <c r="C146" s="185" t="s">
        <v>160</v>
      </c>
      <c r="D146" s="185" t="s">
        <v>122</v>
      </c>
      <c r="E146" s="186" t="s">
        <v>161</v>
      </c>
      <c r="F146" s="187" t="s">
        <v>162</v>
      </c>
      <c r="G146" s="188" t="s">
        <v>155</v>
      </c>
      <c r="H146" s="189">
        <v>448.56</v>
      </c>
      <c r="I146" s="190"/>
      <c r="J146" s="191">
        <f>ROUND(I146*H146,2)</f>
        <v>0</v>
      </c>
      <c r="K146" s="187" t="s">
        <v>126</v>
      </c>
      <c r="L146" s="36"/>
      <c r="M146" s="192" t="s">
        <v>1</v>
      </c>
      <c r="N146" s="193" t="s">
        <v>40</v>
      </c>
      <c r="O146" s="64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AR146" s="196" t="s">
        <v>127</v>
      </c>
      <c r="AT146" s="196" t="s">
        <v>122</v>
      </c>
      <c r="AU146" s="196" t="s">
        <v>85</v>
      </c>
      <c r="AY146" s="15" t="s">
        <v>119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5" t="s">
        <v>83</v>
      </c>
      <c r="BK146" s="197">
        <f>ROUND(I146*H146,2)</f>
        <v>0</v>
      </c>
      <c r="BL146" s="15" t="s">
        <v>127</v>
      </c>
      <c r="BM146" s="196" t="s">
        <v>163</v>
      </c>
    </row>
    <row r="147" spans="2:51" s="12" customFormat="1" ht="11.25">
      <c r="B147" s="198"/>
      <c r="C147" s="199"/>
      <c r="D147" s="200" t="s">
        <v>129</v>
      </c>
      <c r="E147" s="201" t="s">
        <v>1</v>
      </c>
      <c r="F147" s="202" t="s">
        <v>164</v>
      </c>
      <c r="G147" s="199"/>
      <c r="H147" s="203">
        <v>448.56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129</v>
      </c>
      <c r="AU147" s="209" t="s">
        <v>85</v>
      </c>
      <c r="AV147" s="12" t="s">
        <v>85</v>
      </c>
      <c r="AW147" s="12" t="s">
        <v>31</v>
      </c>
      <c r="AX147" s="12" t="s">
        <v>83</v>
      </c>
      <c r="AY147" s="209" t="s">
        <v>119</v>
      </c>
    </row>
    <row r="148" spans="2:65" s="1" customFormat="1" ht="24" customHeight="1">
      <c r="B148" s="32"/>
      <c r="C148" s="185" t="s">
        <v>165</v>
      </c>
      <c r="D148" s="185" t="s">
        <v>122</v>
      </c>
      <c r="E148" s="186" t="s">
        <v>166</v>
      </c>
      <c r="F148" s="187" t="s">
        <v>167</v>
      </c>
      <c r="G148" s="188" t="s">
        <v>155</v>
      </c>
      <c r="H148" s="189">
        <v>46.147</v>
      </c>
      <c r="I148" s="190"/>
      <c r="J148" s="191">
        <f>ROUND(I148*H148,2)</f>
        <v>0</v>
      </c>
      <c r="K148" s="187" t="s">
        <v>126</v>
      </c>
      <c r="L148" s="36"/>
      <c r="M148" s="192" t="s">
        <v>1</v>
      </c>
      <c r="N148" s="193" t="s">
        <v>40</v>
      </c>
      <c r="O148" s="64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AR148" s="196" t="s">
        <v>127</v>
      </c>
      <c r="AT148" s="196" t="s">
        <v>122</v>
      </c>
      <c r="AU148" s="196" t="s">
        <v>85</v>
      </c>
      <c r="AY148" s="15" t="s">
        <v>119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5" t="s">
        <v>83</v>
      </c>
      <c r="BK148" s="197">
        <f>ROUND(I148*H148,2)</f>
        <v>0</v>
      </c>
      <c r="BL148" s="15" t="s">
        <v>127</v>
      </c>
      <c r="BM148" s="196" t="s">
        <v>168</v>
      </c>
    </row>
    <row r="149" spans="2:65" s="1" customFormat="1" ht="36" customHeight="1">
      <c r="B149" s="32"/>
      <c r="C149" s="185" t="s">
        <v>131</v>
      </c>
      <c r="D149" s="185" t="s">
        <v>122</v>
      </c>
      <c r="E149" s="186" t="s">
        <v>169</v>
      </c>
      <c r="F149" s="187" t="s">
        <v>170</v>
      </c>
      <c r="G149" s="188" t="s">
        <v>155</v>
      </c>
      <c r="H149" s="189">
        <v>3.693</v>
      </c>
      <c r="I149" s="190"/>
      <c r="J149" s="191">
        <f>ROUND(I149*H149,2)</f>
        <v>0</v>
      </c>
      <c r="K149" s="187" t="s">
        <v>126</v>
      </c>
      <c r="L149" s="36"/>
      <c r="M149" s="192" t="s">
        <v>1</v>
      </c>
      <c r="N149" s="193" t="s">
        <v>40</v>
      </c>
      <c r="O149" s="6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AR149" s="196" t="s">
        <v>127</v>
      </c>
      <c r="AT149" s="196" t="s">
        <v>122</v>
      </c>
      <c r="AU149" s="196" t="s">
        <v>85</v>
      </c>
      <c r="AY149" s="15" t="s">
        <v>119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5" t="s">
        <v>83</v>
      </c>
      <c r="BK149" s="197">
        <f>ROUND(I149*H149,2)</f>
        <v>0</v>
      </c>
      <c r="BL149" s="15" t="s">
        <v>127</v>
      </c>
      <c r="BM149" s="196" t="s">
        <v>171</v>
      </c>
    </row>
    <row r="150" spans="2:63" s="11" customFormat="1" ht="22.9" customHeight="1">
      <c r="B150" s="169"/>
      <c r="C150" s="170"/>
      <c r="D150" s="171" t="s">
        <v>74</v>
      </c>
      <c r="E150" s="183" t="s">
        <v>172</v>
      </c>
      <c r="F150" s="183" t="s">
        <v>173</v>
      </c>
      <c r="G150" s="170"/>
      <c r="H150" s="170"/>
      <c r="I150" s="173"/>
      <c r="J150" s="184">
        <f>BK150</f>
        <v>0</v>
      </c>
      <c r="K150" s="170"/>
      <c r="L150" s="175"/>
      <c r="M150" s="176"/>
      <c r="N150" s="177"/>
      <c r="O150" s="177"/>
      <c r="P150" s="178">
        <f>P151</f>
        <v>0</v>
      </c>
      <c r="Q150" s="177"/>
      <c r="R150" s="178">
        <f>R151</f>
        <v>0</v>
      </c>
      <c r="S150" s="177"/>
      <c r="T150" s="179">
        <f>T151</f>
        <v>0</v>
      </c>
      <c r="AR150" s="180" t="s">
        <v>83</v>
      </c>
      <c r="AT150" s="181" t="s">
        <v>74</v>
      </c>
      <c r="AU150" s="181" t="s">
        <v>83</v>
      </c>
      <c r="AY150" s="180" t="s">
        <v>119</v>
      </c>
      <c r="BK150" s="182">
        <f>BK151</f>
        <v>0</v>
      </c>
    </row>
    <row r="151" spans="2:65" s="1" customFormat="1" ht="16.5" customHeight="1">
      <c r="B151" s="32"/>
      <c r="C151" s="185" t="s">
        <v>174</v>
      </c>
      <c r="D151" s="185" t="s">
        <v>122</v>
      </c>
      <c r="E151" s="186" t="s">
        <v>175</v>
      </c>
      <c r="F151" s="187" t="s">
        <v>176</v>
      </c>
      <c r="G151" s="188" t="s">
        <v>155</v>
      </c>
      <c r="H151" s="189">
        <v>32.313</v>
      </c>
      <c r="I151" s="190"/>
      <c r="J151" s="191">
        <f>ROUND(I151*H151,2)</f>
        <v>0</v>
      </c>
      <c r="K151" s="187" t="s">
        <v>126</v>
      </c>
      <c r="L151" s="36"/>
      <c r="M151" s="192" t="s">
        <v>1</v>
      </c>
      <c r="N151" s="193" t="s">
        <v>40</v>
      </c>
      <c r="O151" s="64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AR151" s="196" t="s">
        <v>127</v>
      </c>
      <c r="AT151" s="196" t="s">
        <v>122</v>
      </c>
      <c r="AU151" s="196" t="s">
        <v>85</v>
      </c>
      <c r="AY151" s="15" t="s">
        <v>119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5" t="s">
        <v>83</v>
      </c>
      <c r="BK151" s="197">
        <f>ROUND(I151*H151,2)</f>
        <v>0</v>
      </c>
      <c r="BL151" s="15" t="s">
        <v>127</v>
      </c>
      <c r="BM151" s="196" t="s">
        <v>177</v>
      </c>
    </row>
    <row r="152" spans="2:63" s="11" customFormat="1" ht="25.9" customHeight="1">
      <c r="B152" s="169"/>
      <c r="C152" s="170"/>
      <c r="D152" s="171" t="s">
        <v>74</v>
      </c>
      <c r="E152" s="172" t="s">
        <v>178</v>
      </c>
      <c r="F152" s="172" t="s">
        <v>179</v>
      </c>
      <c r="G152" s="170"/>
      <c r="H152" s="170"/>
      <c r="I152" s="173"/>
      <c r="J152" s="174">
        <f>BK152</f>
        <v>0</v>
      </c>
      <c r="K152" s="170"/>
      <c r="L152" s="175"/>
      <c r="M152" s="176"/>
      <c r="N152" s="177"/>
      <c r="O152" s="177"/>
      <c r="P152" s="178">
        <f>P153</f>
        <v>0</v>
      </c>
      <c r="Q152" s="177"/>
      <c r="R152" s="178">
        <f>R153</f>
        <v>9.30661976</v>
      </c>
      <c r="S152" s="177"/>
      <c r="T152" s="179">
        <f>T153</f>
        <v>3.693204</v>
      </c>
      <c r="AR152" s="180" t="s">
        <v>85</v>
      </c>
      <c r="AT152" s="181" t="s">
        <v>74</v>
      </c>
      <c r="AU152" s="181" t="s">
        <v>75</v>
      </c>
      <c r="AY152" s="180" t="s">
        <v>119</v>
      </c>
      <c r="BK152" s="182">
        <f>BK153</f>
        <v>0</v>
      </c>
    </row>
    <row r="153" spans="2:63" s="11" customFormat="1" ht="22.9" customHeight="1">
      <c r="B153" s="169"/>
      <c r="C153" s="170"/>
      <c r="D153" s="171" t="s">
        <v>74</v>
      </c>
      <c r="E153" s="183" t="s">
        <v>180</v>
      </c>
      <c r="F153" s="183" t="s">
        <v>181</v>
      </c>
      <c r="G153" s="170"/>
      <c r="H153" s="170"/>
      <c r="I153" s="173"/>
      <c r="J153" s="184">
        <f>BK153</f>
        <v>0</v>
      </c>
      <c r="K153" s="170"/>
      <c r="L153" s="175"/>
      <c r="M153" s="176"/>
      <c r="N153" s="177"/>
      <c r="O153" s="177"/>
      <c r="P153" s="178">
        <f>SUM(P154:P181)</f>
        <v>0</v>
      </c>
      <c r="Q153" s="177"/>
      <c r="R153" s="178">
        <f>SUM(R154:R181)</f>
        <v>9.30661976</v>
      </c>
      <c r="S153" s="177"/>
      <c r="T153" s="179">
        <f>SUM(T154:T181)</f>
        <v>3.693204</v>
      </c>
      <c r="AR153" s="180" t="s">
        <v>85</v>
      </c>
      <c r="AT153" s="181" t="s">
        <v>74</v>
      </c>
      <c r="AU153" s="181" t="s">
        <v>83</v>
      </c>
      <c r="AY153" s="180" t="s">
        <v>119</v>
      </c>
      <c r="BK153" s="182">
        <f>SUM(BK154:BK181)</f>
        <v>0</v>
      </c>
    </row>
    <row r="154" spans="2:65" s="1" customFormat="1" ht="24" customHeight="1">
      <c r="B154" s="32"/>
      <c r="C154" s="185" t="s">
        <v>182</v>
      </c>
      <c r="D154" s="185" t="s">
        <v>122</v>
      </c>
      <c r="E154" s="186" t="s">
        <v>183</v>
      </c>
      <c r="F154" s="187" t="s">
        <v>184</v>
      </c>
      <c r="G154" s="188" t="s">
        <v>125</v>
      </c>
      <c r="H154" s="189">
        <v>1128.028</v>
      </c>
      <c r="I154" s="190"/>
      <c r="J154" s="191">
        <f>ROUND(I154*H154,2)</f>
        <v>0</v>
      </c>
      <c r="K154" s="187" t="s">
        <v>126</v>
      </c>
      <c r="L154" s="36"/>
      <c r="M154" s="192" t="s">
        <v>1</v>
      </c>
      <c r="N154" s="193" t="s">
        <v>40</v>
      </c>
      <c r="O154" s="64"/>
      <c r="P154" s="194">
        <f>O154*H154</f>
        <v>0</v>
      </c>
      <c r="Q154" s="194">
        <v>3E-05</v>
      </c>
      <c r="R154" s="194">
        <f>Q154*H154</f>
        <v>0.033840840000000004</v>
      </c>
      <c r="S154" s="194">
        <v>0</v>
      </c>
      <c r="T154" s="195">
        <f>S154*H154</f>
        <v>0</v>
      </c>
      <c r="AR154" s="196" t="s">
        <v>185</v>
      </c>
      <c r="AT154" s="196" t="s">
        <v>122</v>
      </c>
      <c r="AU154" s="196" t="s">
        <v>85</v>
      </c>
      <c r="AY154" s="15" t="s">
        <v>119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5" t="s">
        <v>83</v>
      </c>
      <c r="BK154" s="197">
        <f>ROUND(I154*H154,2)</f>
        <v>0</v>
      </c>
      <c r="BL154" s="15" t="s">
        <v>185</v>
      </c>
      <c r="BM154" s="196" t="s">
        <v>186</v>
      </c>
    </row>
    <row r="155" spans="2:51" s="12" customFormat="1" ht="11.25">
      <c r="B155" s="198"/>
      <c r="C155" s="199"/>
      <c r="D155" s="200" t="s">
        <v>129</v>
      </c>
      <c r="E155" s="201" t="s">
        <v>1</v>
      </c>
      <c r="F155" s="202" t="s">
        <v>187</v>
      </c>
      <c r="G155" s="199"/>
      <c r="H155" s="203">
        <v>1128.028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129</v>
      </c>
      <c r="AU155" s="209" t="s">
        <v>85</v>
      </c>
      <c r="AV155" s="12" t="s">
        <v>85</v>
      </c>
      <c r="AW155" s="12" t="s">
        <v>31</v>
      </c>
      <c r="AX155" s="12" t="s">
        <v>83</v>
      </c>
      <c r="AY155" s="209" t="s">
        <v>119</v>
      </c>
    </row>
    <row r="156" spans="2:65" s="1" customFormat="1" ht="24" customHeight="1">
      <c r="B156" s="32"/>
      <c r="C156" s="185" t="s">
        <v>188</v>
      </c>
      <c r="D156" s="185" t="s">
        <v>122</v>
      </c>
      <c r="E156" s="186" t="s">
        <v>189</v>
      </c>
      <c r="F156" s="187" t="s">
        <v>190</v>
      </c>
      <c r="G156" s="188" t="s">
        <v>191</v>
      </c>
      <c r="H156" s="189">
        <v>134.4</v>
      </c>
      <c r="I156" s="190"/>
      <c r="J156" s="191">
        <f>ROUND(I156*H156,2)</f>
        <v>0</v>
      </c>
      <c r="K156" s="187" t="s">
        <v>126</v>
      </c>
      <c r="L156" s="36"/>
      <c r="M156" s="192" t="s">
        <v>1</v>
      </c>
      <c r="N156" s="193" t="s">
        <v>40</v>
      </c>
      <c r="O156" s="64"/>
      <c r="P156" s="194">
        <f>O156*H156</f>
        <v>0</v>
      </c>
      <c r="Q156" s="194">
        <v>4E-05</v>
      </c>
      <c r="R156" s="194">
        <f>Q156*H156</f>
        <v>0.005376000000000001</v>
      </c>
      <c r="S156" s="194">
        <v>0</v>
      </c>
      <c r="T156" s="195">
        <f>S156*H156</f>
        <v>0</v>
      </c>
      <c r="AR156" s="196" t="s">
        <v>185</v>
      </c>
      <c r="AT156" s="196" t="s">
        <v>122</v>
      </c>
      <c r="AU156" s="196" t="s">
        <v>85</v>
      </c>
      <c r="AY156" s="15" t="s">
        <v>119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5" t="s">
        <v>83</v>
      </c>
      <c r="BK156" s="197">
        <f>ROUND(I156*H156,2)</f>
        <v>0</v>
      </c>
      <c r="BL156" s="15" t="s">
        <v>185</v>
      </c>
      <c r="BM156" s="196" t="s">
        <v>192</v>
      </c>
    </row>
    <row r="157" spans="2:51" s="12" customFormat="1" ht="11.25">
      <c r="B157" s="198"/>
      <c r="C157" s="199"/>
      <c r="D157" s="200" t="s">
        <v>129</v>
      </c>
      <c r="E157" s="201" t="s">
        <v>1</v>
      </c>
      <c r="F157" s="202" t="s">
        <v>193</v>
      </c>
      <c r="G157" s="199"/>
      <c r="H157" s="203">
        <v>134.4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129</v>
      </c>
      <c r="AU157" s="209" t="s">
        <v>85</v>
      </c>
      <c r="AV157" s="12" t="s">
        <v>85</v>
      </c>
      <c r="AW157" s="12" t="s">
        <v>31</v>
      </c>
      <c r="AX157" s="12" t="s">
        <v>83</v>
      </c>
      <c r="AY157" s="209" t="s">
        <v>119</v>
      </c>
    </row>
    <row r="158" spans="2:65" s="1" customFormat="1" ht="16.5" customHeight="1">
      <c r="B158" s="32"/>
      <c r="C158" s="185" t="s">
        <v>194</v>
      </c>
      <c r="D158" s="185" t="s">
        <v>122</v>
      </c>
      <c r="E158" s="186" t="s">
        <v>195</v>
      </c>
      <c r="F158" s="187" t="s">
        <v>196</v>
      </c>
      <c r="G158" s="188" t="s">
        <v>191</v>
      </c>
      <c r="H158" s="189">
        <v>134.4</v>
      </c>
      <c r="I158" s="190"/>
      <c r="J158" s="191">
        <f>ROUND(I158*H158,2)</f>
        <v>0</v>
      </c>
      <c r="K158" s="187" t="s">
        <v>126</v>
      </c>
      <c r="L158" s="36"/>
      <c r="M158" s="192" t="s">
        <v>1</v>
      </c>
      <c r="N158" s="193" t="s">
        <v>40</v>
      </c>
      <c r="O158" s="64"/>
      <c r="P158" s="194">
        <f>O158*H158</f>
        <v>0</v>
      </c>
      <c r="Q158" s="194">
        <v>2E-05</v>
      </c>
      <c r="R158" s="194">
        <f>Q158*H158</f>
        <v>0.0026880000000000003</v>
      </c>
      <c r="S158" s="194">
        <v>0</v>
      </c>
      <c r="T158" s="195">
        <f>S158*H158</f>
        <v>0</v>
      </c>
      <c r="AR158" s="196" t="s">
        <v>185</v>
      </c>
      <c r="AT158" s="196" t="s">
        <v>122</v>
      </c>
      <c r="AU158" s="196" t="s">
        <v>85</v>
      </c>
      <c r="AY158" s="15" t="s">
        <v>119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5" t="s">
        <v>83</v>
      </c>
      <c r="BK158" s="197">
        <f>ROUND(I158*H158,2)</f>
        <v>0</v>
      </c>
      <c r="BL158" s="15" t="s">
        <v>185</v>
      </c>
      <c r="BM158" s="196" t="s">
        <v>197</v>
      </c>
    </row>
    <row r="159" spans="2:65" s="1" customFormat="1" ht="24" customHeight="1">
      <c r="B159" s="32"/>
      <c r="C159" s="185" t="s">
        <v>198</v>
      </c>
      <c r="D159" s="185" t="s">
        <v>122</v>
      </c>
      <c r="E159" s="186" t="s">
        <v>199</v>
      </c>
      <c r="F159" s="187" t="s">
        <v>200</v>
      </c>
      <c r="G159" s="188" t="s">
        <v>125</v>
      </c>
      <c r="H159" s="189">
        <v>1128.028</v>
      </c>
      <c r="I159" s="190"/>
      <c r="J159" s="191">
        <f>ROUND(I159*H159,2)</f>
        <v>0</v>
      </c>
      <c r="K159" s="187" t="s">
        <v>126</v>
      </c>
      <c r="L159" s="36"/>
      <c r="M159" s="192" t="s">
        <v>1</v>
      </c>
      <c r="N159" s="193" t="s">
        <v>40</v>
      </c>
      <c r="O159" s="64"/>
      <c r="P159" s="194">
        <f>O159*H159</f>
        <v>0</v>
      </c>
      <c r="Q159" s="194">
        <v>0.00455</v>
      </c>
      <c r="R159" s="194">
        <f>Q159*H159</f>
        <v>5.132527400000001</v>
      </c>
      <c r="S159" s="194">
        <v>0</v>
      </c>
      <c r="T159" s="195">
        <f>S159*H159</f>
        <v>0</v>
      </c>
      <c r="AR159" s="196" t="s">
        <v>185</v>
      </c>
      <c r="AT159" s="196" t="s">
        <v>122</v>
      </c>
      <c r="AU159" s="196" t="s">
        <v>85</v>
      </c>
      <c r="AY159" s="15" t="s">
        <v>119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5" t="s">
        <v>83</v>
      </c>
      <c r="BK159" s="197">
        <f>ROUND(I159*H159,2)</f>
        <v>0</v>
      </c>
      <c r="BL159" s="15" t="s">
        <v>185</v>
      </c>
      <c r="BM159" s="196" t="s">
        <v>201</v>
      </c>
    </row>
    <row r="160" spans="2:51" s="12" customFormat="1" ht="11.25">
      <c r="B160" s="198"/>
      <c r="C160" s="199"/>
      <c r="D160" s="200" t="s">
        <v>129</v>
      </c>
      <c r="E160" s="201" t="s">
        <v>1</v>
      </c>
      <c r="F160" s="202" t="s">
        <v>202</v>
      </c>
      <c r="G160" s="199"/>
      <c r="H160" s="203">
        <v>1128.028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129</v>
      </c>
      <c r="AU160" s="209" t="s">
        <v>85</v>
      </c>
      <c r="AV160" s="12" t="s">
        <v>85</v>
      </c>
      <c r="AW160" s="12" t="s">
        <v>31</v>
      </c>
      <c r="AX160" s="12" t="s">
        <v>83</v>
      </c>
      <c r="AY160" s="209" t="s">
        <v>119</v>
      </c>
    </row>
    <row r="161" spans="2:65" s="1" customFormat="1" ht="24" customHeight="1">
      <c r="B161" s="32"/>
      <c r="C161" s="185" t="s">
        <v>8</v>
      </c>
      <c r="D161" s="185" t="s">
        <v>122</v>
      </c>
      <c r="E161" s="186" t="s">
        <v>203</v>
      </c>
      <c r="F161" s="187" t="s">
        <v>204</v>
      </c>
      <c r="G161" s="188" t="s">
        <v>191</v>
      </c>
      <c r="H161" s="189">
        <v>134.4</v>
      </c>
      <c r="I161" s="190"/>
      <c r="J161" s="191">
        <f>ROUND(I161*H161,2)</f>
        <v>0</v>
      </c>
      <c r="K161" s="187" t="s">
        <v>126</v>
      </c>
      <c r="L161" s="36"/>
      <c r="M161" s="192" t="s">
        <v>1</v>
      </c>
      <c r="N161" s="193" t="s">
        <v>40</v>
      </c>
      <c r="O161" s="64"/>
      <c r="P161" s="194">
        <f>O161*H161</f>
        <v>0</v>
      </c>
      <c r="Q161" s="194">
        <v>0.00135</v>
      </c>
      <c r="R161" s="194">
        <f>Q161*H161</f>
        <v>0.18144000000000002</v>
      </c>
      <c r="S161" s="194">
        <v>0</v>
      </c>
      <c r="T161" s="195">
        <f>S161*H161</f>
        <v>0</v>
      </c>
      <c r="AR161" s="196" t="s">
        <v>185</v>
      </c>
      <c r="AT161" s="196" t="s">
        <v>122</v>
      </c>
      <c r="AU161" s="196" t="s">
        <v>85</v>
      </c>
      <c r="AY161" s="15" t="s">
        <v>119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5" t="s">
        <v>83</v>
      </c>
      <c r="BK161" s="197">
        <f>ROUND(I161*H161,2)</f>
        <v>0</v>
      </c>
      <c r="BL161" s="15" t="s">
        <v>185</v>
      </c>
      <c r="BM161" s="196" t="s">
        <v>205</v>
      </c>
    </row>
    <row r="162" spans="2:65" s="1" customFormat="1" ht="24" customHeight="1">
      <c r="B162" s="32"/>
      <c r="C162" s="185" t="s">
        <v>185</v>
      </c>
      <c r="D162" s="185" t="s">
        <v>122</v>
      </c>
      <c r="E162" s="186" t="s">
        <v>206</v>
      </c>
      <c r="F162" s="187" t="s">
        <v>207</v>
      </c>
      <c r="G162" s="188" t="s">
        <v>191</v>
      </c>
      <c r="H162" s="189">
        <v>134.4</v>
      </c>
      <c r="I162" s="190"/>
      <c r="J162" s="191">
        <f>ROUND(I162*H162,2)</f>
        <v>0</v>
      </c>
      <c r="K162" s="187" t="s">
        <v>126</v>
      </c>
      <c r="L162" s="36"/>
      <c r="M162" s="192" t="s">
        <v>1</v>
      </c>
      <c r="N162" s="193" t="s">
        <v>40</v>
      </c>
      <c r="O162" s="64"/>
      <c r="P162" s="194">
        <f>O162*H162</f>
        <v>0</v>
      </c>
      <c r="Q162" s="194">
        <v>0.00086</v>
      </c>
      <c r="R162" s="194">
        <f>Q162*H162</f>
        <v>0.115584</v>
      </c>
      <c r="S162" s="194">
        <v>0</v>
      </c>
      <c r="T162" s="195">
        <f>S162*H162</f>
        <v>0</v>
      </c>
      <c r="AR162" s="196" t="s">
        <v>185</v>
      </c>
      <c r="AT162" s="196" t="s">
        <v>122</v>
      </c>
      <c r="AU162" s="196" t="s">
        <v>85</v>
      </c>
      <c r="AY162" s="15" t="s">
        <v>119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5" t="s">
        <v>83</v>
      </c>
      <c r="BK162" s="197">
        <f>ROUND(I162*H162,2)</f>
        <v>0</v>
      </c>
      <c r="BL162" s="15" t="s">
        <v>185</v>
      </c>
      <c r="BM162" s="196" t="s">
        <v>208</v>
      </c>
    </row>
    <row r="163" spans="2:65" s="1" customFormat="1" ht="24" customHeight="1">
      <c r="B163" s="32"/>
      <c r="C163" s="185" t="s">
        <v>209</v>
      </c>
      <c r="D163" s="185" t="s">
        <v>122</v>
      </c>
      <c r="E163" s="186" t="s">
        <v>210</v>
      </c>
      <c r="F163" s="187" t="s">
        <v>211</v>
      </c>
      <c r="G163" s="188" t="s">
        <v>125</v>
      </c>
      <c r="H163" s="189">
        <v>1128.028</v>
      </c>
      <c r="I163" s="190"/>
      <c r="J163" s="191">
        <f>ROUND(I163*H163,2)</f>
        <v>0</v>
      </c>
      <c r="K163" s="187" t="s">
        <v>126</v>
      </c>
      <c r="L163" s="36"/>
      <c r="M163" s="192" t="s">
        <v>1</v>
      </c>
      <c r="N163" s="193" t="s">
        <v>40</v>
      </c>
      <c r="O163" s="64"/>
      <c r="P163" s="194">
        <f>O163*H163</f>
        <v>0</v>
      </c>
      <c r="Q163" s="194">
        <v>0</v>
      </c>
      <c r="R163" s="194">
        <f>Q163*H163</f>
        <v>0</v>
      </c>
      <c r="S163" s="194">
        <v>0.003</v>
      </c>
      <c r="T163" s="195">
        <f>S163*H163</f>
        <v>3.384084</v>
      </c>
      <c r="AR163" s="196" t="s">
        <v>185</v>
      </c>
      <c r="AT163" s="196" t="s">
        <v>122</v>
      </c>
      <c r="AU163" s="196" t="s">
        <v>85</v>
      </c>
      <c r="AY163" s="15" t="s">
        <v>119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5" t="s">
        <v>83</v>
      </c>
      <c r="BK163" s="197">
        <f>ROUND(I163*H163,2)</f>
        <v>0</v>
      </c>
      <c r="BL163" s="15" t="s">
        <v>185</v>
      </c>
      <c r="BM163" s="196" t="s">
        <v>212</v>
      </c>
    </row>
    <row r="164" spans="2:51" s="12" customFormat="1" ht="11.25">
      <c r="B164" s="198"/>
      <c r="C164" s="199"/>
      <c r="D164" s="200" t="s">
        <v>129</v>
      </c>
      <c r="E164" s="201" t="s">
        <v>1</v>
      </c>
      <c r="F164" s="202" t="s">
        <v>187</v>
      </c>
      <c r="G164" s="199"/>
      <c r="H164" s="203">
        <v>1128.028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129</v>
      </c>
      <c r="AU164" s="209" t="s">
        <v>85</v>
      </c>
      <c r="AV164" s="12" t="s">
        <v>85</v>
      </c>
      <c r="AW164" s="12" t="s">
        <v>31</v>
      </c>
      <c r="AX164" s="12" t="s">
        <v>83</v>
      </c>
      <c r="AY164" s="209" t="s">
        <v>119</v>
      </c>
    </row>
    <row r="165" spans="2:65" s="1" customFormat="1" ht="16.5" customHeight="1">
      <c r="B165" s="32"/>
      <c r="C165" s="185" t="s">
        <v>213</v>
      </c>
      <c r="D165" s="185" t="s">
        <v>122</v>
      </c>
      <c r="E165" s="186" t="s">
        <v>214</v>
      </c>
      <c r="F165" s="187" t="s">
        <v>215</v>
      </c>
      <c r="G165" s="188" t="s">
        <v>125</v>
      </c>
      <c r="H165" s="189">
        <v>1128.028</v>
      </c>
      <c r="I165" s="190"/>
      <c r="J165" s="191">
        <f>ROUND(I165*H165,2)</f>
        <v>0</v>
      </c>
      <c r="K165" s="187" t="s">
        <v>126</v>
      </c>
      <c r="L165" s="36"/>
      <c r="M165" s="192" t="s">
        <v>1</v>
      </c>
      <c r="N165" s="193" t="s">
        <v>40</v>
      </c>
      <c r="O165" s="64"/>
      <c r="P165" s="194">
        <f>O165*H165</f>
        <v>0</v>
      </c>
      <c r="Q165" s="194">
        <v>0.0003</v>
      </c>
      <c r="R165" s="194">
        <f>Q165*H165</f>
        <v>0.3384084</v>
      </c>
      <c r="S165" s="194">
        <v>0</v>
      </c>
      <c r="T165" s="195">
        <f>S165*H165</f>
        <v>0</v>
      </c>
      <c r="AR165" s="196" t="s">
        <v>185</v>
      </c>
      <c r="AT165" s="196" t="s">
        <v>122</v>
      </c>
      <c r="AU165" s="196" t="s">
        <v>85</v>
      </c>
      <c r="AY165" s="15" t="s">
        <v>119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5" t="s">
        <v>83</v>
      </c>
      <c r="BK165" s="197">
        <f>ROUND(I165*H165,2)</f>
        <v>0</v>
      </c>
      <c r="BL165" s="15" t="s">
        <v>185</v>
      </c>
      <c r="BM165" s="196" t="s">
        <v>216</v>
      </c>
    </row>
    <row r="166" spans="2:51" s="12" customFormat="1" ht="11.25">
      <c r="B166" s="198"/>
      <c r="C166" s="199"/>
      <c r="D166" s="200" t="s">
        <v>129</v>
      </c>
      <c r="E166" s="201" t="s">
        <v>1</v>
      </c>
      <c r="F166" s="202" t="s">
        <v>202</v>
      </c>
      <c r="G166" s="199"/>
      <c r="H166" s="203">
        <v>1128.028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129</v>
      </c>
      <c r="AU166" s="209" t="s">
        <v>85</v>
      </c>
      <c r="AV166" s="12" t="s">
        <v>85</v>
      </c>
      <c r="AW166" s="12" t="s">
        <v>31</v>
      </c>
      <c r="AX166" s="12" t="s">
        <v>83</v>
      </c>
      <c r="AY166" s="209" t="s">
        <v>119</v>
      </c>
    </row>
    <row r="167" spans="2:65" s="1" customFormat="1" ht="16.5" customHeight="1">
      <c r="B167" s="32"/>
      <c r="C167" s="221" t="s">
        <v>217</v>
      </c>
      <c r="D167" s="221" t="s">
        <v>218</v>
      </c>
      <c r="E167" s="222" t="s">
        <v>219</v>
      </c>
      <c r="F167" s="223" t="s">
        <v>220</v>
      </c>
      <c r="G167" s="224" t="s">
        <v>125</v>
      </c>
      <c r="H167" s="225">
        <v>1240.831</v>
      </c>
      <c r="I167" s="226"/>
      <c r="J167" s="227">
        <f>ROUND(I167*H167,2)</f>
        <v>0</v>
      </c>
      <c r="K167" s="223" t="s">
        <v>126</v>
      </c>
      <c r="L167" s="228"/>
      <c r="M167" s="229" t="s">
        <v>1</v>
      </c>
      <c r="N167" s="230" t="s">
        <v>40</v>
      </c>
      <c r="O167" s="64"/>
      <c r="P167" s="194">
        <f>O167*H167</f>
        <v>0</v>
      </c>
      <c r="Q167" s="194">
        <v>0.00264</v>
      </c>
      <c r="R167" s="194">
        <f>Q167*H167</f>
        <v>3.2757938399999995</v>
      </c>
      <c r="S167" s="194">
        <v>0</v>
      </c>
      <c r="T167" s="195">
        <f>S167*H167</f>
        <v>0</v>
      </c>
      <c r="AR167" s="196" t="s">
        <v>221</v>
      </c>
      <c r="AT167" s="196" t="s">
        <v>218</v>
      </c>
      <c r="AU167" s="196" t="s">
        <v>85</v>
      </c>
      <c r="AY167" s="15" t="s">
        <v>119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5" t="s">
        <v>83</v>
      </c>
      <c r="BK167" s="197">
        <f>ROUND(I167*H167,2)</f>
        <v>0</v>
      </c>
      <c r="BL167" s="15" t="s">
        <v>185</v>
      </c>
      <c r="BM167" s="196" t="s">
        <v>222</v>
      </c>
    </row>
    <row r="168" spans="2:51" s="12" customFormat="1" ht="11.25">
      <c r="B168" s="198"/>
      <c r="C168" s="199"/>
      <c r="D168" s="200" t="s">
        <v>129</v>
      </c>
      <c r="E168" s="199"/>
      <c r="F168" s="202" t="s">
        <v>223</v>
      </c>
      <c r="G168" s="199"/>
      <c r="H168" s="203">
        <v>1240.831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129</v>
      </c>
      <c r="AU168" s="209" t="s">
        <v>85</v>
      </c>
      <c r="AV168" s="12" t="s">
        <v>85</v>
      </c>
      <c r="AW168" s="12" t="s">
        <v>4</v>
      </c>
      <c r="AX168" s="12" t="s">
        <v>83</v>
      </c>
      <c r="AY168" s="209" t="s">
        <v>119</v>
      </c>
    </row>
    <row r="169" spans="2:65" s="1" customFormat="1" ht="24" customHeight="1">
      <c r="B169" s="32"/>
      <c r="C169" s="185" t="s">
        <v>224</v>
      </c>
      <c r="D169" s="185" t="s">
        <v>122</v>
      </c>
      <c r="E169" s="186" t="s">
        <v>225</v>
      </c>
      <c r="F169" s="187" t="s">
        <v>226</v>
      </c>
      <c r="G169" s="188" t="s">
        <v>191</v>
      </c>
      <c r="H169" s="189">
        <v>789.634</v>
      </c>
      <c r="I169" s="190"/>
      <c r="J169" s="191">
        <f>ROUND(I169*H169,2)</f>
        <v>0</v>
      </c>
      <c r="K169" s="187" t="s">
        <v>126</v>
      </c>
      <c r="L169" s="36"/>
      <c r="M169" s="192" t="s">
        <v>1</v>
      </c>
      <c r="N169" s="193" t="s">
        <v>40</v>
      </c>
      <c r="O169" s="64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AR169" s="196" t="s">
        <v>185</v>
      </c>
      <c r="AT169" s="196" t="s">
        <v>122</v>
      </c>
      <c r="AU169" s="196" t="s">
        <v>85</v>
      </c>
      <c r="AY169" s="15" t="s">
        <v>119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5" t="s">
        <v>83</v>
      </c>
      <c r="BK169" s="197">
        <f>ROUND(I169*H169,2)</f>
        <v>0</v>
      </c>
      <c r="BL169" s="15" t="s">
        <v>185</v>
      </c>
      <c r="BM169" s="196" t="s">
        <v>227</v>
      </c>
    </row>
    <row r="170" spans="2:51" s="12" customFormat="1" ht="11.25">
      <c r="B170" s="198"/>
      <c r="C170" s="199"/>
      <c r="D170" s="200" t="s">
        <v>129</v>
      </c>
      <c r="E170" s="201" t="s">
        <v>1</v>
      </c>
      <c r="F170" s="202" t="s">
        <v>228</v>
      </c>
      <c r="G170" s="199"/>
      <c r="H170" s="203">
        <v>789.634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129</v>
      </c>
      <c r="AU170" s="209" t="s">
        <v>85</v>
      </c>
      <c r="AV170" s="12" t="s">
        <v>85</v>
      </c>
      <c r="AW170" s="12" t="s">
        <v>31</v>
      </c>
      <c r="AX170" s="12" t="s">
        <v>83</v>
      </c>
      <c r="AY170" s="209" t="s">
        <v>119</v>
      </c>
    </row>
    <row r="171" spans="2:65" s="1" customFormat="1" ht="24" customHeight="1">
      <c r="B171" s="32"/>
      <c r="C171" s="185" t="s">
        <v>7</v>
      </c>
      <c r="D171" s="185" t="s">
        <v>122</v>
      </c>
      <c r="E171" s="186" t="s">
        <v>229</v>
      </c>
      <c r="F171" s="187" t="s">
        <v>230</v>
      </c>
      <c r="G171" s="188" t="s">
        <v>191</v>
      </c>
      <c r="H171" s="189">
        <v>134.4</v>
      </c>
      <c r="I171" s="190"/>
      <c r="J171" s="191">
        <f>ROUND(I171*H171,2)</f>
        <v>0</v>
      </c>
      <c r="K171" s="187" t="s">
        <v>126</v>
      </c>
      <c r="L171" s="36"/>
      <c r="M171" s="192" t="s">
        <v>1</v>
      </c>
      <c r="N171" s="193" t="s">
        <v>40</v>
      </c>
      <c r="O171" s="64"/>
      <c r="P171" s="194">
        <f>O171*H171</f>
        <v>0</v>
      </c>
      <c r="Q171" s="194">
        <v>0</v>
      </c>
      <c r="R171" s="194">
        <f>Q171*H171</f>
        <v>0</v>
      </c>
      <c r="S171" s="194">
        <v>0.0023</v>
      </c>
      <c r="T171" s="195">
        <f>S171*H171</f>
        <v>0.30912</v>
      </c>
      <c r="AR171" s="196" t="s">
        <v>185</v>
      </c>
      <c r="AT171" s="196" t="s">
        <v>122</v>
      </c>
      <c r="AU171" s="196" t="s">
        <v>85</v>
      </c>
      <c r="AY171" s="15" t="s">
        <v>119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5" t="s">
        <v>83</v>
      </c>
      <c r="BK171" s="197">
        <f>ROUND(I171*H171,2)</f>
        <v>0</v>
      </c>
      <c r="BL171" s="15" t="s">
        <v>185</v>
      </c>
      <c r="BM171" s="196" t="s">
        <v>231</v>
      </c>
    </row>
    <row r="172" spans="2:51" s="12" customFormat="1" ht="11.25">
      <c r="B172" s="198"/>
      <c r="C172" s="199"/>
      <c r="D172" s="200" t="s">
        <v>129</v>
      </c>
      <c r="E172" s="201" t="s">
        <v>1</v>
      </c>
      <c r="F172" s="202" t="s">
        <v>232</v>
      </c>
      <c r="G172" s="199"/>
      <c r="H172" s="203">
        <v>134.4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129</v>
      </c>
      <c r="AU172" s="209" t="s">
        <v>85</v>
      </c>
      <c r="AV172" s="12" t="s">
        <v>85</v>
      </c>
      <c r="AW172" s="12" t="s">
        <v>31</v>
      </c>
      <c r="AX172" s="12" t="s">
        <v>83</v>
      </c>
      <c r="AY172" s="209" t="s">
        <v>119</v>
      </c>
    </row>
    <row r="173" spans="2:65" s="1" customFormat="1" ht="16.5" customHeight="1">
      <c r="B173" s="32"/>
      <c r="C173" s="185" t="s">
        <v>233</v>
      </c>
      <c r="D173" s="185" t="s">
        <v>122</v>
      </c>
      <c r="E173" s="186" t="s">
        <v>234</v>
      </c>
      <c r="F173" s="187" t="s">
        <v>235</v>
      </c>
      <c r="G173" s="188" t="s">
        <v>191</v>
      </c>
      <c r="H173" s="189">
        <v>134.4</v>
      </c>
      <c r="I173" s="190"/>
      <c r="J173" s="191">
        <f>ROUND(I173*H173,2)</f>
        <v>0</v>
      </c>
      <c r="K173" s="187" t="s">
        <v>126</v>
      </c>
      <c r="L173" s="36"/>
      <c r="M173" s="192" t="s">
        <v>1</v>
      </c>
      <c r="N173" s="193" t="s">
        <v>40</v>
      </c>
      <c r="O173" s="64"/>
      <c r="P173" s="194">
        <f>O173*H173</f>
        <v>0</v>
      </c>
      <c r="Q173" s="194">
        <v>0.00012</v>
      </c>
      <c r="R173" s="194">
        <f>Q173*H173</f>
        <v>0.016128</v>
      </c>
      <c r="S173" s="194">
        <v>0</v>
      </c>
      <c r="T173" s="195">
        <f>S173*H173</f>
        <v>0</v>
      </c>
      <c r="AR173" s="196" t="s">
        <v>185</v>
      </c>
      <c r="AT173" s="196" t="s">
        <v>122</v>
      </c>
      <c r="AU173" s="196" t="s">
        <v>85</v>
      </c>
      <c r="AY173" s="15" t="s">
        <v>119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5" t="s">
        <v>83</v>
      </c>
      <c r="BK173" s="197">
        <f>ROUND(I173*H173,2)</f>
        <v>0</v>
      </c>
      <c r="BL173" s="15" t="s">
        <v>185</v>
      </c>
      <c r="BM173" s="196" t="s">
        <v>236</v>
      </c>
    </row>
    <row r="174" spans="2:65" s="1" customFormat="1" ht="16.5" customHeight="1">
      <c r="B174" s="32"/>
      <c r="C174" s="221" t="s">
        <v>237</v>
      </c>
      <c r="D174" s="221" t="s">
        <v>218</v>
      </c>
      <c r="E174" s="222" t="s">
        <v>219</v>
      </c>
      <c r="F174" s="223" t="s">
        <v>220</v>
      </c>
      <c r="G174" s="224" t="s">
        <v>125</v>
      </c>
      <c r="H174" s="225">
        <v>61.152</v>
      </c>
      <c r="I174" s="226"/>
      <c r="J174" s="227">
        <f>ROUND(I174*H174,2)</f>
        <v>0</v>
      </c>
      <c r="K174" s="223" t="s">
        <v>126</v>
      </c>
      <c r="L174" s="228"/>
      <c r="M174" s="229" t="s">
        <v>1</v>
      </c>
      <c r="N174" s="230" t="s">
        <v>40</v>
      </c>
      <c r="O174" s="64"/>
      <c r="P174" s="194">
        <f>O174*H174</f>
        <v>0</v>
      </c>
      <c r="Q174" s="194">
        <v>0.00264</v>
      </c>
      <c r="R174" s="194">
        <f>Q174*H174</f>
        <v>0.16144128</v>
      </c>
      <c r="S174" s="194">
        <v>0</v>
      </c>
      <c r="T174" s="195">
        <f>S174*H174</f>
        <v>0</v>
      </c>
      <c r="AR174" s="196" t="s">
        <v>221</v>
      </c>
      <c r="AT174" s="196" t="s">
        <v>218</v>
      </c>
      <c r="AU174" s="196" t="s">
        <v>85</v>
      </c>
      <c r="AY174" s="15" t="s">
        <v>119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5" t="s">
        <v>83</v>
      </c>
      <c r="BK174" s="197">
        <f>ROUND(I174*H174,2)</f>
        <v>0</v>
      </c>
      <c r="BL174" s="15" t="s">
        <v>185</v>
      </c>
      <c r="BM174" s="196" t="s">
        <v>238</v>
      </c>
    </row>
    <row r="175" spans="2:51" s="12" customFormat="1" ht="11.25">
      <c r="B175" s="198"/>
      <c r="C175" s="199"/>
      <c r="D175" s="200" t="s">
        <v>129</v>
      </c>
      <c r="E175" s="201" t="s">
        <v>1</v>
      </c>
      <c r="F175" s="202" t="s">
        <v>239</v>
      </c>
      <c r="G175" s="199"/>
      <c r="H175" s="203">
        <v>61.152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129</v>
      </c>
      <c r="AU175" s="209" t="s">
        <v>85</v>
      </c>
      <c r="AV175" s="12" t="s">
        <v>85</v>
      </c>
      <c r="AW175" s="12" t="s">
        <v>31</v>
      </c>
      <c r="AX175" s="12" t="s">
        <v>83</v>
      </c>
      <c r="AY175" s="209" t="s">
        <v>119</v>
      </c>
    </row>
    <row r="176" spans="2:65" s="1" customFormat="1" ht="24" customHeight="1">
      <c r="B176" s="32"/>
      <c r="C176" s="185" t="s">
        <v>240</v>
      </c>
      <c r="D176" s="185" t="s">
        <v>122</v>
      </c>
      <c r="E176" s="186" t="s">
        <v>241</v>
      </c>
      <c r="F176" s="187" t="s">
        <v>242</v>
      </c>
      <c r="G176" s="188" t="s">
        <v>191</v>
      </c>
      <c r="H176" s="189">
        <v>134.4</v>
      </c>
      <c r="I176" s="190"/>
      <c r="J176" s="191">
        <f>ROUND(I176*H176,2)</f>
        <v>0</v>
      </c>
      <c r="K176" s="187" t="s">
        <v>126</v>
      </c>
      <c r="L176" s="36"/>
      <c r="M176" s="192" t="s">
        <v>1</v>
      </c>
      <c r="N176" s="193" t="s">
        <v>40</v>
      </c>
      <c r="O176" s="64"/>
      <c r="P176" s="194">
        <f>O176*H176</f>
        <v>0</v>
      </c>
      <c r="Q176" s="194">
        <v>8E-05</v>
      </c>
      <c r="R176" s="194">
        <f>Q176*H176</f>
        <v>0.010752000000000001</v>
      </c>
      <c r="S176" s="194">
        <v>0</v>
      </c>
      <c r="T176" s="195">
        <f>S176*H176</f>
        <v>0</v>
      </c>
      <c r="AR176" s="196" t="s">
        <v>185</v>
      </c>
      <c r="AT176" s="196" t="s">
        <v>122</v>
      </c>
      <c r="AU176" s="196" t="s">
        <v>85</v>
      </c>
      <c r="AY176" s="15" t="s">
        <v>119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5" t="s">
        <v>83</v>
      </c>
      <c r="BK176" s="197">
        <f>ROUND(I176*H176,2)</f>
        <v>0</v>
      </c>
      <c r="BL176" s="15" t="s">
        <v>185</v>
      </c>
      <c r="BM176" s="196" t="s">
        <v>243</v>
      </c>
    </row>
    <row r="177" spans="2:65" s="1" customFormat="1" ht="16.5" customHeight="1">
      <c r="B177" s="32"/>
      <c r="C177" s="185" t="s">
        <v>244</v>
      </c>
      <c r="D177" s="185" t="s">
        <v>122</v>
      </c>
      <c r="E177" s="186" t="s">
        <v>245</v>
      </c>
      <c r="F177" s="187" t="s">
        <v>246</v>
      </c>
      <c r="G177" s="188" t="s">
        <v>191</v>
      </c>
      <c r="H177" s="189">
        <v>128</v>
      </c>
      <c r="I177" s="190"/>
      <c r="J177" s="191">
        <f>ROUND(I177*H177,2)</f>
        <v>0</v>
      </c>
      <c r="K177" s="187" t="s">
        <v>126</v>
      </c>
      <c r="L177" s="36"/>
      <c r="M177" s="192" t="s">
        <v>1</v>
      </c>
      <c r="N177" s="193" t="s">
        <v>40</v>
      </c>
      <c r="O177" s="6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AR177" s="196" t="s">
        <v>185</v>
      </c>
      <c r="AT177" s="196" t="s">
        <v>122</v>
      </c>
      <c r="AU177" s="196" t="s">
        <v>85</v>
      </c>
      <c r="AY177" s="15" t="s">
        <v>119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5" t="s">
        <v>83</v>
      </c>
      <c r="BK177" s="197">
        <f>ROUND(I177*H177,2)</f>
        <v>0</v>
      </c>
      <c r="BL177" s="15" t="s">
        <v>185</v>
      </c>
      <c r="BM177" s="196" t="s">
        <v>247</v>
      </c>
    </row>
    <row r="178" spans="2:51" s="12" customFormat="1" ht="11.25">
      <c r="B178" s="198"/>
      <c r="C178" s="199"/>
      <c r="D178" s="200" t="s">
        <v>129</v>
      </c>
      <c r="E178" s="201" t="s">
        <v>1</v>
      </c>
      <c r="F178" s="202" t="s">
        <v>248</v>
      </c>
      <c r="G178" s="199"/>
      <c r="H178" s="203">
        <v>128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129</v>
      </c>
      <c r="AU178" s="209" t="s">
        <v>85</v>
      </c>
      <c r="AV178" s="12" t="s">
        <v>85</v>
      </c>
      <c r="AW178" s="12" t="s">
        <v>31</v>
      </c>
      <c r="AX178" s="12" t="s">
        <v>83</v>
      </c>
      <c r="AY178" s="209" t="s">
        <v>119</v>
      </c>
    </row>
    <row r="179" spans="2:65" s="1" customFormat="1" ht="24" customHeight="1">
      <c r="B179" s="32"/>
      <c r="C179" s="221" t="s">
        <v>249</v>
      </c>
      <c r="D179" s="221" t="s">
        <v>218</v>
      </c>
      <c r="E179" s="222" t="s">
        <v>250</v>
      </c>
      <c r="F179" s="223" t="s">
        <v>251</v>
      </c>
      <c r="G179" s="224" t="s">
        <v>191</v>
      </c>
      <c r="H179" s="225">
        <v>130.56</v>
      </c>
      <c r="I179" s="226"/>
      <c r="J179" s="227">
        <f>ROUND(I179*H179,2)</f>
        <v>0</v>
      </c>
      <c r="K179" s="223" t="s">
        <v>126</v>
      </c>
      <c r="L179" s="228"/>
      <c r="M179" s="229" t="s">
        <v>1</v>
      </c>
      <c r="N179" s="230" t="s">
        <v>40</v>
      </c>
      <c r="O179" s="64"/>
      <c r="P179" s="194">
        <f>O179*H179</f>
        <v>0</v>
      </c>
      <c r="Q179" s="194">
        <v>0.00025</v>
      </c>
      <c r="R179" s="194">
        <f>Q179*H179</f>
        <v>0.03264</v>
      </c>
      <c r="S179" s="194">
        <v>0</v>
      </c>
      <c r="T179" s="195">
        <f>S179*H179</f>
        <v>0</v>
      </c>
      <c r="AR179" s="196" t="s">
        <v>221</v>
      </c>
      <c r="AT179" s="196" t="s">
        <v>218</v>
      </c>
      <c r="AU179" s="196" t="s">
        <v>85</v>
      </c>
      <c r="AY179" s="15" t="s">
        <v>119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5" t="s">
        <v>83</v>
      </c>
      <c r="BK179" s="197">
        <f>ROUND(I179*H179,2)</f>
        <v>0</v>
      </c>
      <c r="BL179" s="15" t="s">
        <v>185</v>
      </c>
      <c r="BM179" s="196" t="s">
        <v>252</v>
      </c>
    </row>
    <row r="180" spans="2:51" s="12" customFormat="1" ht="11.25">
      <c r="B180" s="198"/>
      <c r="C180" s="199"/>
      <c r="D180" s="200" t="s">
        <v>129</v>
      </c>
      <c r="E180" s="199"/>
      <c r="F180" s="202" t="s">
        <v>253</v>
      </c>
      <c r="G180" s="199"/>
      <c r="H180" s="203">
        <v>130.56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129</v>
      </c>
      <c r="AU180" s="209" t="s">
        <v>85</v>
      </c>
      <c r="AV180" s="12" t="s">
        <v>85</v>
      </c>
      <c r="AW180" s="12" t="s">
        <v>4</v>
      </c>
      <c r="AX180" s="12" t="s">
        <v>83</v>
      </c>
      <c r="AY180" s="209" t="s">
        <v>119</v>
      </c>
    </row>
    <row r="181" spans="2:65" s="1" customFormat="1" ht="24" customHeight="1">
      <c r="B181" s="32"/>
      <c r="C181" s="185" t="s">
        <v>254</v>
      </c>
      <c r="D181" s="185" t="s">
        <v>122</v>
      </c>
      <c r="E181" s="186" t="s">
        <v>255</v>
      </c>
      <c r="F181" s="187" t="s">
        <v>256</v>
      </c>
      <c r="G181" s="188" t="s">
        <v>257</v>
      </c>
      <c r="H181" s="231"/>
      <c r="I181" s="190"/>
      <c r="J181" s="191">
        <f>ROUND(I181*H181,2)</f>
        <v>0</v>
      </c>
      <c r="K181" s="187" t="s">
        <v>126</v>
      </c>
      <c r="L181" s="36"/>
      <c r="M181" s="192" t="s">
        <v>1</v>
      </c>
      <c r="N181" s="193" t="s">
        <v>40</v>
      </c>
      <c r="O181" s="64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AR181" s="196" t="s">
        <v>185</v>
      </c>
      <c r="AT181" s="196" t="s">
        <v>122</v>
      </c>
      <c r="AU181" s="196" t="s">
        <v>85</v>
      </c>
      <c r="AY181" s="15" t="s">
        <v>119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5" t="s">
        <v>83</v>
      </c>
      <c r="BK181" s="197">
        <f>ROUND(I181*H181,2)</f>
        <v>0</v>
      </c>
      <c r="BL181" s="15" t="s">
        <v>185</v>
      </c>
      <c r="BM181" s="196" t="s">
        <v>258</v>
      </c>
    </row>
    <row r="182" spans="2:63" s="11" customFormat="1" ht="25.9" customHeight="1">
      <c r="B182" s="169"/>
      <c r="C182" s="170"/>
      <c r="D182" s="171" t="s">
        <v>74</v>
      </c>
      <c r="E182" s="172" t="s">
        <v>259</v>
      </c>
      <c r="F182" s="172" t="s">
        <v>260</v>
      </c>
      <c r="G182" s="170"/>
      <c r="H182" s="170"/>
      <c r="I182" s="173"/>
      <c r="J182" s="174">
        <f>BK182</f>
        <v>0</v>
      </c>
      <c r="K182" s="170"/>
      <c r="L182" s="175"/>
      <c r="M182" s="176"/>
      <c r="N182" s="177"/>
      <c r="O182" s="177"/>
      <c r="P182" s="178">
        <f>P183</f>
        <v>0</v>
      </c>
      <c r="Q182" s="177"/>
      <c r="R182" s="178">
        <f>R183</f>
        <v>0</v>
      </c>
      <c r="S182" s="177"/>
      <c r="T182" s="179">
        <f>T183</f>
        <v>0</v>
      </c>
      <c r="AR182" s="180" t="s">
        <v>127</v>
      </c>
      <c r="AT182" s="181" t="s">
        <v>74</v>
      </c>
      <c r="AU182" s="181" t="s">
        <v>75</v>
      </c>
      <c r="AY182" s="180" t="s">
        <v>119</v>
      </c>
      <c r="BK182" s="182">
        <f>BK183</f>
        <v>0</v>
      </c>
    </row>
    <row r="183" spans="2:65" s="1" customFormat="1" ht="24" customHeight="1">
      <c r="B183" s="32"/>
      <c r="C183" s="185" t="s">
        <v>261</v>
      </c>
      <c r="D183" s="185" t="s">
        <v>122</v>
      </c>
      <c r="E183" s="186" t="s">
        <v>262</v>
      </c>
      <c r="F183" s="187" t="s">
        <v>263</v>
      </c>
      <c r="G183" s="188" t="s">
        <v>264</v>
      </c>
      <c r="H183" s="189">
        <v>120</v>
      </c>
      <c r="I183" s="190"/>
      <c r="J183" s="191">
        <f>ROUND(I183*H183,2)</f>
        <v>0</v>
      </c>
      <c r="K183" s="187" t="s">
        <v>126</v>
      </c>
      <c r="L183" s="36"/>
      <c r="M183" s="192" t="s">
        <v>1</v>
      </c>
      <c r="N183" s="193" t="s">
        <v>40</v>
      </c>
      <c r="O183" s="64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AR183" s="196" t="s">
        <v>265</v>
      </c>
      <c r="AT183" s="196" t="s">
        <v>122</v>
      </c>
      <c r="AU183" s="196" t="s">
        <v>83</v>
      </c>
      <c r="AY183" s="15" t="s">
        <v>119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5" t="s">
        <v>83</v>
      </c>
      <c r="BK183" s="197">
        <f>ROUND(I183*H183,2)</f>
        <v>0</v>
      </c>
      <c r="BL183" s="15" t="s">
        <v>265</v>
      </c>
      <c r="BM183" s="196" t="s">
        <v>266</v>
      </c>
    </row>
    <row r="184" spans="2:63" s="11" customFormat="1" ht="25.9" customHeight="1">
      <c r="B184" s="169"/>
      <c r="C184" s="170"/>
      <c r="D184" s="171" t="s">
        <v>74</v>
      </c>
      <c r="E184" s="172" t="s">
        <v>267</v>
      </c>
      <c r="F184" s="172" t="s">
        <v>268</v>
      </c>
      <c r="G184" s="170"/>
      <c r="H184" s="170"/>
      <c r="I184" s="173"/>
      <c r="J184" s="174">
        <f>BK184</f>
        <v>0</v>
      </c>
      <c r="K184" s="170"/>
      <c r="L184" s="175"/>
      <c r="M184" s="176"/>
      <c r="N184" s="177"/>
      <c r="O184" s="177"/>
      <c r="P184" s="178">
        <f>P185</f>
        <v>0</v>
      </c>
      <c r="Q184" s="177"/>
      <c r="R184" s="178">
        <f>R185</f>
        <v>0</v>
      </c>
      <c r="S184" s="177"/>
      <c r="T184" s="179">
        <f>T185</f>
        <v>0</v>
      </c>
      <c r="AR184" s="180" t="s">
        <v>152</v>
      </c>
      <c r="AT184" s="181" t="s">
        <v>74</v>
      </c>
      <c r="AU184" s="181" t="s">
        <v>75</v>
      </c>
      <c r="AY184" s="180" t="s">
        <v>119</v>
      </c>
      <c r="BK184" s="182">
        <f>BK185</f>
        <v>0</v>
      </c>
    </row>
    <row r="185" spans="2:63" s="11" customFormat="1" ht="22.9" customHeight="1">
      <c r="B185" s="169"/>
      <c r="C185" s="170"/>
      <c r="D185" s="171" t="s">
        <v>74</v>
      </c>
      <c r="E185" s="183" t="s">
        <v>269</v>
      </c>
      <c r="F185" s="183" t="s">
        <v>270</v>
      </c>
      <c r="G185" s="170"/>
      <c r="H185" s="170"/>
      <c r="I185" s="173"/>
      <c r="J185" s="184">
        <f>BK185</f>
        <v>0</v>
      </c>
      <c r="K185" s="170"/>
      <c r="L185" s="175"/>
      <c r="M185" s="176"/>
      <c r="N185" s="177"/>
      <c r="O185" s="177"/>
      <c r="P185" s="178">
        <f>SUM(P186:P189)</f>
        <v>0</v>
      </c>
      <c r="Q185" s="177"/>
      <c r="R185" s="178">
        <f>SUM(R186:R189)</f>
        <v>0</v>
      </c>
      <c r="S185" s="177"/>
      <c r="T185" s="179">
        <f>SUM(T186:T189)</f>
        <v>0</v>
      </c>
      <c r="AR185" s="180" t="s">
        <v>152</v>
      </c>
      <c r="AT185" s="181" t="s">
        <v>74</v>
      </c>
      <c r="AU185" s="181" t="s">
        <v>83</v>
      </c>
      <c r="AY185" s="180" t="s">
        <v>119</v>
      </c>
      <c r="BK185" s="182">
        <f>SUM(BK186:BK189)</f>
        <v>0</v>
      </c>
    </row>
    <row r="186" spans="2:65" s="1" customFormat="1" ht="24" customHeight="1">
      <c r="B186" s="32"/>
      <c r="C186" s="185" t="s">
        <v>271</v>
      </c>
      <c r="D186" s="185" t="s">
        <v>122</v>
      </c>
      <c r="E186" s="186" t="s">
        <v>272</v>
      </c>
      <c r="F186" s="187" t="s">
        <v>273</v>
      </c>
      <c r="G186" s="188" t="s">
        <v>274</v>
      </c>
      <c r="H186" s="189">
        <v>1</v>
      </c>
      <c r="I186" s="190"/>
      <c r="J186" s="191">
        <f>ROUND(I186*H186,2)</f>
        <v>0</v>
      </c>
      <c r="K186" s="187" t="s">
        <v>126</v>
      </c>
      <c r="L186" s="36"/>
      <c r="M186" s="192" t="s">
        <v>1</v>
      </c>
      <c r="N186" s="193" t="s">
        <v>40</v>
      </c>
      <c r="O186" s="64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AR186" s="196" t="s">
        <v>275</v>
      </c>
      <c r="AT186" s="196" t="s">
        <v>122</v>
      </c>
      <c r="AU186" s="196" t="s">
        <v>85</v>
      </c>
      <c r="AY186" s="15" t="s">
        <v>119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5" t="s">
        <v>83</v>
      </c>
      <c r="BK186" s="197">
        <f>ROUND(I186*H186,2)</f>
        <v>0</v>
      </c>
      <c r="BL186" s="15" t="s">
        <v>275</v>
      </c>
      <c r="BM186" s="196" t="s">
        <v>276</v>
      </c>
    </row>
    <row r="187" spans="2:65" s="1" customFormat="1" ht="16.5" customHeight="1">
      <c r="B187" s="32"/>
      <c r="C187" s="185" t="s">
        <v>277</v>
      </c>
      <c r="D187" s="185" t="s">
        <v>122</v>
      </c>
      <c r="E187" s="186" t="s">
        <v>278</v>
      </c>
      <c r="F187" s="187" t="s">
        <v>279</v>
      </c>
      <c r="G187" s="188" t="s">
        <v>274</v>
      </c>
      <c r="H187" s="189">
        <v>1</v>
      </c>
      <c r="I187" s="190"/>
      <c r="J187" s="191">
        <f>ROUND(I187*H187,2)</f>
        <v>0</v>
      </c>
      <c r="K187" s="187" t="s">
        <v>126</v>
      </c>
      <c r="L187" s="36"/>
      <c r="M187" s="192" t="s">
        <v>1</v>
      </c>
      <c r="N187" s="193" t="s">
        <v>40</v>
      </c>
      <c r="O187" s="64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AR187" s="196" t="s">
        <v>275</v>
      </c>
      <c r="AT187" s="196" t="s">
        <v>122</v>
      </c>
      <c r="AU187" s="196" t="s">
        <v>85</v>
      </c>
      <c r="AY187" s="15" t="s">
        <v>119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5" t="s">
        <v>83</v>
      </c>
      <c r="BK187" s="197">
        <f>ROUND(I187*H187,2)</f>
        <v>0</v>
      </c>
      <c r="BL187" s="15" t="s">
        <v>275</v>
      </c>
      <c r="BM187" s="196" t="s">
        <v>280</v>
      </c>
    </row>
    <row r="188" spans="2:65" s="1" customFormat="1" ht="16.5" customHeight="1">
      <c r="B188" s="32"/>
      <c r="C188" s="185" t="s">
        <v>281</v>
      </c>
      <c r="D188" s="185" t="s">
        <v>122</v>
      </c>
      <c r="E188" s="186" t="s">
        <v>282</v>
      </c>
      <c r="F188" s="187" t="s">
        <v>283</v>
      </c>
      <c r="G188" s="188" t="s">
        <v>274</v>
      </c>
      <c r="H188" s="189">
        <v>1</v>
      </c>
      <c r="I188" s="190"/>
      <c r="J188" s="191">
        <f>ROUND(I188*H188,2)</f>
        <v>0</v>
      </c>
      <c r="K188" s="187" t="s">
        <v>126</v>
      </c>
      <c r="L188" s="36"/>
      <c r="M188" s="192" t="s">
        <v>1</v>
      </c>
      <c r="N188" s="193" t="s">
        <v>40</v>
      </c>
      <c r="O188" s="64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AR188" s="196" t="s">
        <v>275</v>
      </c>
      <c r="AT188" s="196" t="s">
        <v>122</v>
      </c>
      <c r="AU188" s="196" t="s">
        <v>85</v>
      </c>
      <c r="AY188" s="15" t="s">
        <v>119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5" t="s">
        <v>83</v>
      </c>
      <c r="BK188" s="197">
        <f>ROUND(I188*H188,2)</f>
        <v>0</v>
      </c>
      <c r="BL188" s="15" t="s">
        <v>275</v>
      </c>
      <c r="BM188" s="196" t="s">
        <v>284</v>
      </c>
    </row>
    <row r="189" spans="2:65" s="1" customFormat="1" ht="16.5" customHeight="1">
      <c r="B189" s="32"/>
      <c r="C189" s="185" t="s">
        <v>221</v>
      </c>
      <c r="D189" s="185" t="s">
        <v>122</v>
      </c>
      <c r="E189" s="186" t="s">
        <v>285</v>
      </c>
      <c r="F189" s="187" t="s">
        <v>286</v>
      </c>
      <c r="G189" s="188" t="s">
        <v>274</v>
      </c>
      <c r="H189" s="189">
        <v>1</v>
      </c>
      <c r="I189" s="190"/>
      <c r="J189" s="191">
        <f>ROUND(I189*H189,2)</f>
        <v>0</v>
      </c>
      <c r="K189" s="187" t="s">
        <v>126</v>
      </c>
      <c r="L189" s="36"/>
      <c r="M189" s="232" t="s">
        <v>1</v>
      </c>
      <c r="N189" s="233" t="s">
        <v>40</v>
      </c>
      <c r="O189" s="23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AR189" s="196" t="s">
        <v>275</v>
      </c>
      <c r="AT189" s="196" t="s">
        <v>122</v>
      </c>
      <c r="AU189" s="196" t="s">
        <v>85</v>
      </c>
      <c r="AY189" s="15" t="s">
        <v>119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5" t="s">
        <v>83</v>
      </c>
      <c r="BK189" s="197">
        <f>ROUND(I189*H189,2)</f>
        <v>0</v>
      </c>
      <c r="BL189" s="15" t="s">
        <v>275</v>
      </c>
      <c r="BM189" s="196" t="s">
        <v>287</v>
      </c>
    </row>
    <row r="190" spans="2:12" s="1" customFormat="1" ht="6.95" customHeight="1">
      <c r="B190" s="47"/>
      <c r="C190" s="48"/>
      <c r="D190" s="48"/>
      <c r="E190" s="48"/>
      <c r="F190" s="48"/>
      <c r="G190" s="48"/>
      <c r="H190" s="48"/>
      <c r="I190" s="136"/>
      <c r="J190" s="48"/>
      <c r="K190" s="48"/>
      <c r="L190" s="36"/>
    </row>
  </sheetData>
  <sheetProtection algorithmName="SHA-512" hashValue="c+D1iZlNCRGDFyJPfrDmvCJZ6Kg+xt/0ccz5DzsMPi4mcLi3IGunVaByqyjS/2JMHnuWBF8PvtrMt/GsTacMFg==" saltValue="TWRrXRofgkNBqpUpdwNBbputtLb1HyZZlOn4PGZQgB7jVF8oHCMTxj4f0MmYhWT8aabAfaghj1hfaSMDwl0oKA==" spinCount="100000" sheet="1" objects="1" scenarios="1" formatColumns="0" formatRows="0" autoFilter="0"/>
  <autoFilter ref="C125:K18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Kašpar Jan - Energy Benefit Centre a.s.</cp:lastModifiedBy>
  <dcterms:created xsi:type="dcterms:W3CDTF">2019-05-14T05:56:00Z</dcterms:created>
  <dcterms:modified xsi:type="dcterms:W3CDTF">2019-05-16T10:28:32Z</dcterms:modified>
  <cp:category/>
  <cp:version/>
  <cp:contentType/>
  <cp:contentStatus/>
</cp:coreProperties>
</file>