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/>
  <bookViews>
    <workbookView xWindow="65416" yWindow="65416" windowWidth="29040" windowHeight="17640" activeTab="1"/>
  </bookViews>
  <sheets>
    <sheet name="Rekapitulace stavby" sheetId="1" r:id="rId1"/>
    <sheet name="KOPIDLNO 1 - SO-01-Vlastn..." sheetId="2" r:id="rId2"/>
  </sheets>
  <definedNames>
    <definedName name="_xlnm._FilterDatabase" localSheetId="1" hidden="1">'KOPIDLNO 1 - SO-01-Vlastn...'!$C$129:$K$200</definedName>
    <definedName name="_xlnm.Print_Area" localSheetId="1">'KOPIDLNO 1 - SO-01-Vlastn...'!$C$4:$J$76,'KOPIDLNO 1 - SO-01-Vlastn...'!$C$82:$J$111,'KOPIDLNO 1 - SO-01-Vlastn...'!$C$117:$K$200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'KOPIDLNO 1 - SO-01-Vlastn...'!$129:$129</definedName>
  </definedNames>
  <calcPr calcId="191029"/>
  <extLst/>
</workbook>
</file>

<file path=xl/sharedStrings.xml><?xml version="1.0" encoding="utf-8"?>
<sst xmlns="http://schemas.openxmlformats.org/spreadsheetml/2006/main" count="1109" uniqueCount="336">
  <si>
    <t>Export Komplet</t>
  </si>
  <si>
    <t/>
  </si>
  <si>
    <t>2.0</t>
  </si>
  <si>
    <t>ZAMOK</t>
  </si>
  <si>
    <t>False</t>
  </si>
  <si>
    <t>{8916da31-b30a-4f22-99ac-3afe943ebaf8}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</si>
  <si>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</si>
  <si>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</si>
  <si>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</si>
  <si>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</si>
  <si>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</si>
  <si>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</si>
  <si>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</si>
  <si>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</si>
  <si>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KOPIDLNO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</si>
  <si>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</si>
  <si>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</si>
  <si>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SZŠ zahradnická -domov mládeže-výměna otvorů</t>
  </si>
  <si>
    <t>KSO:</t>
  </si>
  <si>
    <t>CC-CZ:</t>
  </si>
  <si>
    <t>Místo:</t>
  </si>
  <si>
    <t>SZŠ Kopidlno</t>
  </si>
  <si>
    <t>Datum:</t>
  </si>
  <si>
    <t>17. 2. 2019</t>
  </si>
  <si>
    <t>Zadavatel:</t>
  </si>
  <si>
    <t>IČ:</t>
  </si>
  <si>
    <t>Střední zahradnická škola Kopidlno</t>
  </si>
  <si>
    <t>DIČ:</t>
  </si>
  <si>
    <t>Uchazeč:</t>
  </si>
  <si>
    <t>Vyplň údaj</t>
  </si>
  <si>
    <t>Projektant:</t>
  </si>
  <si>
    <t>Řezanina+Bartoň  s.r.o.</t>
  </si>
  <si>
    <t>True</t>
  </si>
  <si>
    <t>Zpracovatel:</t>
  </si>
  <si>
    <t>Ing.Pavel Michálek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</si>
  <si>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</si>
  <si>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</si>
  <si>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</si>
  <si>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</si>
  <si>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</si>
  <si>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</si>
  <si>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</si>
  <si>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</si>
  <si>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</si>
  <si>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</si>
  <si>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</si>
  <si>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</si>
  <si>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</si>
  <si>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</si>
  <si>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</si>
  <si>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</si>
  <si>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</si>
  <si>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</si>
  <si>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</si>
  <si>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</si>
  <si>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</si>
  <si>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</si>
  <si>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</si>
  <si>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</si>
  <si>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</si>
  <si>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</si>
  <si>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</si>
  <si>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</si>
  <si>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</si>
  <si>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</si>
  <si>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</si>
  <si>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</si>
  <si>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</si>
  <si>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</si>
  <si>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</si>
  <si>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</si>
  <si>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</si>
  <si>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</si>
  <si>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</si>
  <si>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</si>
  <si>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</si>
  <si>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</si>
  <si>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</si>
  <si>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</si>
  <si>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</si>
  <si>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</si>
  <si>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KOPIDLNO 1</t>
  </si>
  <si>
    <t>SO-01-Vlastní objekt</t>
  </si>
  <si>
    <t>STA</t>
  </si>
  <si>
    <t>1</t>
  </si>
  <si>
    <t>{41edd24a-9b9c-4d07-adba-187be4bc85ac}</t>
  </si>
  <si>
    <t>2</t>
  </si>
  <si>
    <t>KRYCÍ LIST SOUPISU PRACÍ</t>
  </si>
  <si>
    <t>Objekt:</t>
  </si>
  <si>
    <t>KOPIDLNO 1 - SO-01-Vlastní objekt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</si>
  <si>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</si>
  <si>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</si>
  <si>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</si>
  <si>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</si>
  <si>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</si>
  <si>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</si>
  <si>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</si>
  <si>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</si>
  <si>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</si>
  <si>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</si>
  <si>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</si>
  <si>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</si>
  <si>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</si>
  <si>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</si>
  <si>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</si>
  <si>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</si>
  <si>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</si>
  <si>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</si>
  <si>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VP -   Vícepráce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</si>
  <si>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</si>
  <si>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</si>
  <si>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</si>
  <si>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</si>
  <si>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</si>
  <si>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</si>
  <si>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</si>
  <si>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</si>
  <si>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</si>
  <si>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</si>
  <si>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</si>
  <si>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</si>
  <si>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</si>
  <si>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</si>
  <si>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</si>
  <si>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</si>
  <si>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</si>
  <si>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</si>
  <si>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</si>
  <si>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619995001</t>
  </si>
  <si>
    <t>Začištění omítek kolem oken, dveří, podlah nebo obkladů</t>
  </si>
  <si>
    <t>m</t>
  </si>
  <si>
    <t>CS ÚRS 2019 01</t>
  </si>
  <si>
    <t>4</t>
  </si>
  <si>
    <t>-411157753</t>
  </si>
  <si>
    <t>620001</t>
  </si>
  <si>
    <t xml:space="preserve">D+M lehká dřevěná konstrukce stěn lodžií vč. ukotvení do stáv. obvodových žb. prvků </t>
  </si>
  <si>
    <t>m2</t>
  </si>
  <si>
    <t>1450463691</t>
  </si>
  <si>
    <t>3</t>
  </si>
  <si>
    <t>622221011</t>
  </si>
  <si>
    <t>Montáž kontaktního zateplení vnějších stěn z minerální vlny s podélnou orientací vláken tl do 80 mm</t>
  </si>
  <si>
    <t>362653937</t>
  </si>
  <si>
    <t>VV</t>
  </si>
  <si>
    <t>"lodžie"  39,68</t>
  </si>
  <si>
    <t>M</t>
  </si>
  <si>
    <t>63151520</t>
  </si>
  <si>
    <t>deska tepelně izolační minerální kontaktních fasád podélné vlákno λ=0,036-0,037 tl 60mm</t>
  </si>
  <si>
    <t>8</t>
  </si>
  <si>
    <t>661258505</t>
  </si>
  <si>
    <t>39,68*1,02 'Přepočtené koeficientem množství</t>
  </si>
  <si>
    <t>5</t>
  </si>
  <si>
    <t>622531011</t>
  </si>
  <si>
    <t>Tenkovrstvá silikonová zrnitá omítka tl. 1,5 mm včetně penetrace vnějších stěn</t>
  </si>
  <si>
    <t>-1476755220</t>
  </si>
  <si>
    <t>9</t>
  </si>
  <si>
    <t>Ostatní konstrukce a práce, bourání</t>
  </si>
  <si>
    <t>967041112</t>
  </si>
  <si>
    <t>Přisekání rovných ostění v betonu</t>
  </si>
  <si>
    <t>-1345913582</t>
  </si>
  <si>
    <t>7</t>
  </si>
  <si>
    <t>968062374</t>
  </si>
  <si>
    <t>Vybourání dřevěných rámů oken zdvojených včetně křídel pl do 1 m2</t>
  </si>
  <si>
    <t>-1743562147</t>
  </si>
  <si>
    <t>968062375</t>
  </si>
  <si>
    <t>Vybourání dřevěných rámů oken zdvojených včetně křídel pl do 2 m2</t>
  </si>
  <si>
    <t>1671946933</t>
  </si>
  <si>
    <t>968062376</t>
  </si>
  <si>
    <t>Vybourání dřevěných rámů oken zdvojených včetně křídel pl do 4 m2</t>
  </si>
  <si>
    <t>43937489</t>
  </si>
  <si>
    <t>10</t>
  </si>
  <si>
    <t>968062747</t>
  </si>
  <si>
    <t xml:space="preserve">Vybourání stěn dřevěných lodžií s okny a balkonovými dveřmi </t>
  </si>
  <si>
    <t>1144720363</t>
  </si>
  <si>
    <t>11</t>
  </si>
  <si>
    <t>968072456</t>
  </si>
  <si>
    <t>Vybourání kovových dveřních zárubní pl přes 2 m2</t>
  </si>
  <si>
    <t>-1298310107</t>
  </si>
  <si>
    <t>12</t>
  </si>
  <si>
    <t>968072641</t>
  </si>
  <si>
    <t>Vybourání kovových stěn kromě výkladních</t>
  </si>
  <si>
    <t>-1339444288</t>
  </si>
  <si>
    <t>997</t>
  </si>
  <si>
    <t>Přesun sutě</t>
  </si>
  <si>
    <t>13</t>
  </si>
  <si>
    <t>997013114</t>
  </si>
  <si>
    <t>Vnitrostaveništní doprava suti a vybouraných hmot pro budovy v do 15 m s použitím mechanizace</t>
  </si>
  <si>
    <t>t</t>
  </si>
  <si>
    <t>-2076279795</t>
  </si>
  <si>
    <t>14</t>
  </si>
  <si>
    <t>997013501</t>
  </si>
  <si>
    <t>Odvoz suti a vybouraných hmot na skládku nebo meziskládku do 1 km se složením</t>
  </si>
  <si>
    <t>960985256</t>
  </si>
  <si>
    <t>997013509</t>
  </si>
  <si>
    <t>Příplatek k odvozu suti a vybouraných hmot na skládku ZKD 1 km přes 1 km</t>
  </si>
  <si>
    <t>-1940799562</t>
  </si>
  <si>
    <t>19,274*9</t>
  </si>
  <si>
    <t>16</t>
  </si>
  <si>
    <t>997013831</t>
  </si>
  <si>
    <t>Poplatek za uložení na skládce (skládkovné) stavebního odpadu směsného kód odpadu 170 904</t>
  </si>
  <si>
    <t>-1028033747</t>
  </si>
  <si>
    <t>998</t>
  </si>
  <si>
    <t>Přesun hmot</t>
  </si>
  <si>
    <t>17</t>
  </si>
  <si>
    <t>998017003</t>
  </si>
  <si>
    <t>Přesun hmot s omezením mechanizace pro budovy v do 24 m</t>
  </si>
  <si>
    <t>1379589415</t>
  </si>
  <si>
    <t>PSV</t>
  </si>
  <si>
    <t>Práce a dodávky PSV</t>
  </si>
  <si>
    <t>764</t>
  </si>
  <si>
    <t>Konstrukce klempířské</t>
  </si>
  <si>
    <t>18</t>
  </si>
  <si>
    <t>764002851</t>
  </si>
  <si>
    <t>Demontáž oplechování parapetů do suti</t>
  </si>
  <si>
    <t>301372270</t>
  </si>
  <si>
    <t>19</t>
  </si>
  <si>
    <t>764216601</t>
  </si>
  <si>
    <t>Oplechování rovných parapetů mechanicky kotvené z Pz s povrchovou úpravou rš 150 mm</t>
  </si>
  <si>
    <t>-460971651</t>
  </si>
  <si>
    <t>18,8</t>
  </si>
  <si>
    <t>20</t>
  </si>
  <si>
    <t>764216603</t>
  </si>
  <si>
    <t>Oplechování rovných parapetů mechanicky kotvené z Pz s povrchovou úpravou rš 250 mm</t>
  </si>
  <si>
    <t>-1314545006</t>
  </si>
  <si>
    <t>1,64+4,72+0,835+1,75+19,16+94,0+6,72+9,16+18,72</t>
  </si>
  <si>
    <t>998764203</t>
  </si>
  <si>
    <t>Přesun hmot procentní pro konstrukce klempířské v objektech v do 24 m</t>
  </si>
  <si>
    <t>%</t>
  </si>
  <si>
    <t>-1959302243</t>
  </si>
  <si>
    <t>766</t>
  </si>
  <si>
    <t>Konstrukce truhlářské</t>
  </si>
  <si>
    <t>22</t>
  </si>
  <si>
    <t>766001</t>
  </si>
  <si>
    <t xml:space="preserve">D+M okna plastová zasklená izolačnm trojsklem barva bílá vč. kování a vnitřních parotěsných a vnějších paropropustných pásek </t>
  </si>
  <si>
    <t>1171021794</t>
  </si>
  <si>
    <t>0,88*1,48*2+1,24*0,56*4+0,895*1,48+0,935*1,465*2+2,455*1,455*8+2,41*1,455*40+2,41*1,455*8+0,9*2,25*8</t>
  </si>
  <si>
    <t>1,205*1,495*8+1,23*0,62*16</t>
  </si>
  <si>
    <t>Součet</t>
  </si>
  <si>
    <t>23</t>
  </si>
  <si>
    <t>766002</t>
  </si>
  <si>
    <t>D+M okenní parapet vnitřní plastový se zaobleným nosem šířka 164mm tl.20mm barva bílá</t>
  </si>
  <si>
    <t>bm</t>
  </si>
  <si>
    <t>-1788574951</t>
  </si>
  <si>
    <t>1,76+4,96+0,895+1,87+19,64</t>
  </si>
  <si>
    <t>24</t>
  </si>
  <si>
    <t>766003</t>
  </si>
  <si>
    <t>dtto,avšak šířka 214mm</t>
  </si>
  <si>
    <t>-1300396980</t>
  </si>
  <si>
    <t>96,4+9,64+19,68</t>
  </si>
  <si>
    <t>25</t>
  </si>
  <si>
    <t>766004</t>
  </si>
  <si>
    <t>dtto,avšak šířka 122mm</t>
  </si>
  <si>
    <t>-93539875</t>
  </si>
  <si>
    <t>19,28+7,2</t>
  </si>
  <si>
    <t>26</t>
  </si>
  <si>
    <t>766005</t>
  </si>
  <si>
    <t xml:space="preserve">D+M bitumenová páska těsnící š.100mm u napojení lodžiové stěny na podlahu </t>
  </si>
  <si>
    <t>-1729209452</t>
  </si>
  <si>
    <t>27</t>
  </si>
  <si>
    <t>766006</t>
  </si>
  <si>
    <t xml:space="preserve">D+M parotěsná páska u napojení lodžiové stěny na svislé stěny a strop v interiéru </t>
  </si>
  <si>
    <t>1344282616</t>
  </si>
  <si>
    <t>28</t>
  </si>
  <si>
    <t>766007</t>
  </si>
  <si>
    <t xml:space="preserve">D+M paropropustná páska u napojení lodžiové stěny na svislé stěny a strop v exterieru </t>
  </si>
  <si>
    <t>-1366149568</t>
  </si>
  <si>
    <t>29</t>
  </si>
  <si>
    <t>766441811</t>
  </si>
  <si>
    <t>Demontáž parapetních desek dřevěných nebo plastových šířky do 30 cm délky do 1,0 m</t>
  </si>
  <si>
    <t>kus</t>
  </si>
  <si>
    <t>133170353</t>
  </si>
  <si>
    <t>30</t>
  </si>
  <si>
    <t>766441821</t>
  </si>
  <si>
    <t>Demontáž parapetních desek dřevěných nebo plastových šířky do 30 cm délky přes 1,0 m</t>
  </si>
  <si>
    <t>890635421</t>
  </si>
  <si>
    <t>28+48</t>
  </si>
  <si>
    <t>31</t>
  </si>
  <si>
    <t>998766203</t>
  </si>
  <si>
    <t>Přesun hmot procentní pro konstrukce truhlářské v objektech v do 24 m</t>
  </si>
  <si>
    <t>-614812976</t>
  </si>
  <si>
    <t>767</t>
  </si>
  <si>
    <t>Konstrukce zámečnické</t>
  </si>
  <si>
    <t>32</t>
  </si>
  <si>
    <t>767001</t>
  </si>
  <si>
    <t xml:space="preserve">D+M prosklená stěna 3920/2450mm se vstupnímidveřmi hliníková zasklení sklem bezpečnostním vč.kování </t>
  </si>
  <si>
    <t>ks</t>
  </si>
  <si>
    <t>-755257287</t>
  </si>
  <si>
    <t>33</t>
  </si>
  <si>
    <t>767002</t>
  </si>
  <si>
    <t xml:space="preserve">D+M vstupní 1500/2260mm hliníkové zasklení bezpečnostní kování panikové </t>
  </si>
  <si>
    <t>-135626533</t>
  </si>
  <si>
    <t>34</t>
  </si>
  <si>
    <t>767722812</t>
  </si>
  <si>
    <t>Demontáž výkladců předsazených svařovaných</t>
  </si>
  <si>
    <t>-1074608959</t>
  </si>
  <si>
    <t>35</t>
  </si>
  <si>
    <t>998767203</t>
  </si>
  <si>
    <t>Přesun hmot procentní pro zámečnické konstrukce v objektech v do 24 m</t>
  </si>
  <si>
    <t>854308256</t>
  </si>
  <si>
    <t>784</t>
  </si>
  <si>
    <t>Dokončovací práce - malby a tapety</t>
  </si>
  <si>
    <t>36</t>
  </si>
  <si>
    <t>784181121</t>
  </si>
  <si>
    <t>Hloubková jednonásobná penetrace podkladu v místnostech výšky do 3,80 m</t>
  </si>
  <si>
    <t>1313547835</t>
  </si>
  <si>
    <t>30,33*11,43*5+1733,36*2,9</t>
  </si>
  <si>
    <t>37</t>
  </si>
  <si>
    <t>784221101</t>
  </si>
  <si>
    <t>Dvojnásobné bílé malby ze směsí za sucha dobře otěruvzdorných v místnostech do 3,80 m</t>
  </si>
  <si>
    <t>-916279957</t>
  </si>
  <si>
    <t>VRN</t>
  </si>
  <si>
    <t>Vedlejší rozpočtové náklady</t>
  </si>
  <si>
    <t>VRN1</t>
  </si>
  <si>
    <t>Průzkumné, geodetické a projektové práce</t>
  </si>
  <si>
    <t>38</t>
  </si>
  <si>
    <t>032002000</t>
  </si>
  <si>
    <t xml:space="preserve">Vybavení staveniště-mobilní WC,sklad,kancelář,zdvihací mechanizmy </t>
  </si>
  <si>
    <t>soubor</t>
  </si>
  <si>
    <t>1024</t>
  </si>
  <si>
    <t>-323277078</t>
  </si>
  <si>
    <t>VRN3</t>
  </si>
  <si>
    <t>Zařízení staveniště</t>
  </si>
  <si>
    <t>39</t>
  </si>
  <si>
    <t>033002000</t>
  </si>
  <si>
    <t xml:space="preserve">Připojení staveniště na inženýrské sítě-voda,elektro </t>
  </si>
  <si>
    <t>-639045833</t>
  </si>
  <si>
    <t>40</t>
  </si>
  <si>
    <t>034002000</t>
  </si>
  <si>
    <t xml:space="preserve">Zabezpečení staveniště-provizorní oplocení </t>
  </si>
  <si>
    <t>1456053645</t>
  </si>
  <si>
    <t>41</t>
  </si>
  <si>
    <t>039002000</t>
  </si>
  <si>
    <t>Zrušení zařízení staveniště</t>
  </si>
  <si>
    <t>940309783</t>
  </si>
  <si>
    <t>VP</t>
  </si>
  <si>
    <t xml:space="preserve"> 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</si>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</sst>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2" fillId="4" borderId="0" xfId="0" applyFont="1" applyFill="1" applyAlignment="1">
      <alignment horizontal="left" vertical="center"/>
    </xf>
    <xf numFmtId="0" fontId="0" fillId="4" borderId="0" xfId="0" applyFill="1" applyAlignment="1" applyProtection="1">
      <alignment vertical="center"/>
      <protection locked="0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  <protection locked="0"/>
    </xf>
    <xf numFmtId="4" fontId="7" fillId="0" borderId="0" xfId="0" applyNumberFormat="1" applyFont="1"/>
    <xf numFmtId="0" fontId="0" fillId="0" borderId="3" xfId="0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5" fillId="0" borderId="22" xfId="0" applyFont="1" applyBorder="1" applyAlignment="1">
      <alignment horizontal="center" vertical="center"/>
    </xf>
    <xf numFmtId="49" fontId="35" fillId="0" borderId="22" xfId="0" applyNumberFormat="1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center" vertical="center" wrapText="1"/>
    </xf>
    <xf numFmtId="167" fontId="35" fillId="0" borderId="22" xfId="0" applyNumberFormat="1" applyFont="1" applyBorder="1" applyAlignment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center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49" fontId="0" fillId="2" borderId="22" xfId="0" applyNumberFormat="1" applyFill="1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center" vertical="center" wrapText="1"/>
      <protection locked="0"/>
    </xf>
    <xf numFmtId="167" fontId="0" fillId="2" borderId="22" xfId="0" applyNumberFormat="1" applyFill="1" applyBorder="1" applyAlignment="1" applyProtection="1">
      <alignment vertical="center"/>
      <protection locked="0"/>
    </xf>
    <xf numFmtId="4" fontId="0" fillId="2" borderId="22" xfId="0" applyNumberFormat="1" applyFill="1" applyBorder="1" applyAlignment="1" applyProtection="1">
      <alignment vertical="center"/>
      <protection locked="0"/>
    </xf>
    <xf numFmtId="4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21" fillId="2" borderId="22" xfId="0" applyFont="1" applyFill="1" applyBorder="1" applyAlignment="1" applyProtection="1">
      <alignment horizontal="left" vertical="center"/>
      <protection locked="0"/>
    </xf>
    <xf numFmtId="0" fontId="21" fillId="2" borderId="22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21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 topLeftCell="A1">
      <selection activeCell="E14" sqref="E14:AJ1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227" t="s">
        <v>14</v>
      </c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R5" s="18"/>
      <c r="BE5" s="198" t="s">
        <v>15</v>
      </c>
      <c r="BS5" s="15" t="s">
        <v>6</v>
      </c>
    </row>
    <row r="6" spans="2:71" ht="36.95" customHeight="1">
      <c r="B6" s="18"/>
      <c r="D6" s="24" t="s">
        <v>16</v>
      </c>
      <c r="K6" s="228" t="s">
        <v>17</v>
      </c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R6" s="18"/>
      <c r="BE6" s="199"/>
      <c r="BS6" s="15" t="s">
        <v>6</v>
      </c>
    </row>
    <row r="7" spans="2:71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199"/>
      <c r="BS7" s="15" t="s">
        <v>6</v>
      </c>
    </row>
    <row r="8" spans="2:71" ht="12" customHeight="1">
      <c r="B8" s="18"/>
      <c r="D8" s="25" t="s">
        <v>20</v>
      </c>
      <c r="K8" s="23" t="s">
        <v>21</v>
      </c>
      <c r="AK8" s="25" t="s">
        <v>22</v>
      </c>
      <c r="AN8" s="26" t="s">
        <v>23</v>
      </c>
      <c r="AR8" s="18"/>
      <c r="BE8" s="199"/>
      <c r="BS8" s="15" t="s">
        <v>6</v>
      </c>
    </row>
    <row r="9" spans="2:71" ht="14.45" customHeight="1">
      <c r="B9" s="18"/>
      <c r="AR9" s="18"/>
      <c r="BE9" s="199"/>
      <c r="BS9" s="15" t="s">
        <v>6</v>
      </c>
    </row>
    <row r="10" spans="2:71" ht="12" customHeight="1">
      <c r="B10" s="18"/>
      <c r="D10" s="25" t="s">
        <v>24</v>
      </c>
      <c r="AK10" s="25" t="s">
        <v>25</v>
      </c>
      <c r="AN10" s="23" t="s">
        <v>1</v>
      </c>
      <c r="AR10" s="18"/>
      <c r="BE10" s="199"/>
      <c r="BS10" s="15" t="s">
        <v>6</v>
      </c>
    </row>
    <row r="11" spans="2:71" ht="18.4" customHeight="1">
      <c r="B11" s="18"/>
      <c r="E11" s="23" t="s">
        <v>26</v>
      </c>
      <c r="AK11" s="25" t="s">
        <v>27</v>
      </c>
      <c r="AN11" s="23" t="s">
        <v>1</v>
      </c>
      <c r="AR11" s="18"/>
      <c r="BE11" s="199"/>
      <c r="BS11" s="15" t="s">
        <v>6</v>
      </c>
    </row>
    <row r="12" spans="2:71" ht="6.95" customHeight="1">
      <c r="B12" s="18"/>
      <c r="AR12" s="18"/>
      <c r="BE12" s="199"/>
      <c r="BS12" s="15" t="s">
        <v>6</v>
      </c>
    </row>
    <row r="13" spans="2:71" ht="12" customHeight="1">
      <c r="B13" s="18"/>
      <c r="D13" s="25" t="s">
        <v>28</v>
      </c>
      <c r="AK13" s="25" t="s">
        <v>25</v>
      </c>
      <c r="AN13" s="27" t="s">
        <v>29</v>
      </c>
      <c r="AR13" s="18"/>
      <c r="BE13" s="199"/>
      <c r="BS13" s="15" t="s">
        <v>6</v>
      </c>
    </row>
    <row r="14" spans="2:71" ht="12.75">
      <c r="B14" s="18"/>
      <c r="E14" s="229" t="s">
        <v>29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5" t="s">
        <v>27</v>
      </c>
      <c r="AN14" s="27" t="s">
        <v>29</v>
      </c>
      <c r="AR14" s="18"/>
      <c r="BE14" s="199"/>
      <c r="BS14" s="15" t="s">
        <v>6</v>
      </c>
    </row>
    <row r="15" spans="2:71" ht="6.95" customHeight="1">
      <c r="B15" s="18"/>
      <c r="AR15" s="18"/>
      <c r="BE15" s="199"/>
      <c r="BS15" s="15" t="s">
        <v>4</v>
      </c>
    </row>
    <row r="16" spans="2:71" ht="12" customHeight="1">
      <c r="B16" s="18"/>
      <c r="D16" s="25" t="s">
        <v>30</v>
      </c>
      <c r="AK16" s="25" t="s">
        <v>25</v>
      </c>
      <c r="AN16" s="23" t="s">
        <v>1</v>
      </c>
      <c r="AR16" s="18"/>
      <c r="BE16" s="199"/>
      <c r="BS16" s="15" t="s">
        <v>4</v>
      </c>
    </row>
    <row r="17" spans="2:71" ht="18.4" customHeight="1">
      <c r="B17" s="18"/>
      <c r="E17" s="23" t="s">
        <v>31</v>
      </c>
      <c r="AK17" s="25" t="s">
        <v>27</v>
      </c>
      <c r="AN17" s="23" t="s">
        <v>1</v>
      </c>
      <c r="AR17" s="18"/>
      <c r="BE17" s="199"/>
      <c r="BS17" s="15" t="s">
        <v>32</v>
      </c>
    </row>
    <row r="18" spans="2:71" ht="6.95" customHeight="1">
      <c r="B18" s="18"/>
      <c r="AR18" s="18"/>
      <c r="BE18" s="199"/>
      <c r="BS18" s="15" t="s">
        <v>6</v>
      </c>
    </row>
    <row r="19" spans="2:71" ht="12" customHeight="1">
      <c r="B19" s="18"/>
      <c r="D19" s="25" t="s">
        <v>33</v>
      </c>
      <c r="AK19" s="25" t="s">
        <v>25</v>
      </c>
      <c r="AN19" s="23" t="s">
        <v>1</v>
      </c>
      <c r="AR19" s="18"/>
      <c r="BE19" s="199"/>
      <c r="BS19" s="15" t="s">
        <v>6</v>
      </c>
    </row>
    <row r="20" spans="2:71" ht="18.4" customHeight="1">
      <c r="B20" s="18"/>
      <c r="E20" s="23" t="s">
        <v>34</v>
      </c>
      <c r="AK20" s="25" t="s">
        <v>27</v>
      </c>
      <c r="AN20" s="23" t="s">
        <v>1</v>
      </c>
      <c r="AR20" s="18"/>
      <c r="BE20" s="199"/>
      <c r="BS20" s="15" t="s">
        <v>32</v>
      </c>
    </row>
    <row r="21" spans="2:57" ht="6.95" customHeight="1">
      <c r="B21" s="18"/>
      <c r="AR21" s="18"/>
      <c r="BE21" s="199"/>
    </row>
    <row r="22" spans="2:57" ht="12" customHeight="1">
      <c r="B22" s="18"/>
      <c r="D22" s="25" t="s">
        <v>35</v>
      </c>
      <c r="AR22" s="18"/>
      <c r="BE22" s="199"/>
    </row>
    <row r="23" spans="2:57" ht="16.5" customHeight="1">
      <c r="B23" s="18"/>
      <c r="E23" s="231" t="s">
        <v>1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R23" s="18"/>
      <c r="BE23" s="199"/>
    </row>
    <row r="24" spans="2:57" ht="6.95" customHeight="1">
      <c r="B24" s="18"/>
      <c r="AR24" s="18"/>
      <c r="BE24" s="199"/>
    </row>
    <row r="25" spans="2:57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199"/>
    </row>
    <row r="26" spans="2:57" s="1" customFormat="1" ht="25.9" customHeight="1">
      <c r="B26" s="30"/>
      <c r="D26" s="31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1">
        <f>ROUND(AG94,2)</f>
        <v>0</v>
      </c>
      <c r="AL26" s="202"/>
      <c r="AM26" s="202"/>
      <c r="AN26" s="202"/>
      <c r="AO26" s="202"/>
      <c r="AR26" s="30"/>
      <c r="BE26" s="199"/>
    </row>
    <row r="27" spans="2:57" s="1" customFormat="1" ht="6.95" customHeight="1">
      <c r="B27" s="30"/>
      <c r="AR27" s="30"/>
      <c r="BE27" s="199"/>
    </row>
    <row r="28" spans="2:57" s="1" customFormat="1" ht="12.75">
      <c r="B28" s="30"/>
      <c r="L28" s="232" t="s">
        <v>37</v>
      </c>
      <c r="M28" s="232"/>
      <c r="N28" s="232"/>
      <c r="O28" s="232"/>
      <c r="P28" s="232"/>
      <c r="W28" s="232" t="s">
        <v>38</v>
      </c>
      <c r="X28" s="232"/>
      <c r="Y28" s="232"/>
      <c r="Z28" s="232"/>
      <c r="AA28" s="232"/>
      <c r="AB28" s="232"/>
      <c r="AC28" s="232"/>
      <c r="AD28" s="232"/>
      <c r="AE28" s="232"/>
      <c r="AK28" s="232" t="s">
        <v>39</v>
      </c>
      <c r="AL28" s="232"/>
      <c r="AM28" s="232"/>
      <c r="AN28" s="232"/>
      <c r="AO28" s="232"/>
      <c r="AR28" s="30"/>
      <c r="BE28" s="199"/>
    </row>
    <row r="29" spans="2:57" s="2" customFormat="1" ht="14.45" customHeight="1">
      <c r="B29" s="34"/>
      <c r="D29" s="25" t="s">
        <v>40</v>
      </c>
      <c r="F29" s="25" t="s">
        <v>41</v>
      </c>
      <c r="L29" s="233">
        <v>0.21</v>
      </c>
      <c r="M29" s="197"/>
      <c r="N29" s="197"/>
      <c r="O29" s="197"/>
      <c r="P29" s="197"/>
      <c r="W29" s="196">
        <f>ROUND(AZ94,2)</f>
        <v>0</v>
      </c>
      <c r="X29" s="197"/>
      <c r="Y29" s="197"/>
      <c r="Z29" s="197"/>
      <c r="AA29" s="197"/>
      <c r="AB29" s="197"/>
      <c r="AC29" s="197"/>
      <c r="AD29" s="197"/>
      <c r="AE29" s="197"/>
      <c r="AK29" s="196">
        <f>ROUND(AV94,2)</f>
        <v>0</v>
      </c>
      <c r="AL29" s="197"/>
      <c r="AM29" s="197"/>
      <c r="AN29" s="197"/>
      <c r="AO29" s="197"/>
      <c r="AR29" s="34"/>
      <c r="BE29" s="200"/>
    </row>
    <row r="30" spans="2:57" s="2" customFormat="1" ht="14.45" customHeight="1">
      <c r="B30" s="34"/>
      <c r="F30" s="25" t="s">
        <v>42</v>
      </c>
      <c r="L30" s="233">
        <v>0.15</v>
      </c>
      <c r="M30" s="197"/>
      <c r="N30" s="197"/>
      <c r="O30" s="197"/>
      <c r="P30" s="197"/>
      <c r="W30" s="196">
        <f>ROUND(BA94,2)</f>
        <v>0</v>
      </c>
      <c r="X30" s="197"/>
      <c r="Y30" s="197"/>
      <c r="Z30" s="197"/>
      <c r="AA30" s="197"/>
      <c r="AB30" s="197"/>
      <c r="AC30" s="197"/>
      <c r="AD30" s="197"/>
      <c r="AE30" s="197"/>
      <c r="AK30" s="196">
        <f>ROUND(AW94,2)</f>
        <v>0</v>
      </c>
      <c r="AL30" s="197"/>
      <c r="AM30" s="197"/>
      <c r="AN30" s="197"/>
      <c r="AO30" s="197"/>
      <c r="AR30" s="34"/>
      <c r="BE30" s="200"/>
    </row>
    <row r="31" spans="2:57" s="2" customFormat="1" ht="14.45" customHeight="1" hidden="1">
      <c r="B31" s="34"/>
      <c r="F31" s="25" t="s">
        <v>43</v>
      </c>
      <c r="L31" s="233">
        <v>0.21</v>
      </c>
      <c r="M31" s="197"/>
      <c r="N31" s="197"/>
      <c r="O31" s="197"/>
      <c r="P31" s="197"/>
      <c r="W31" s="196">
        <f>ROUND(BB94,2)</f>
        <v>0</v>
      </c>
      <c r="X31" s="197"/>
      <c r="Y31" s="197"/>
      <c r="Z31" s="197"/>
      <c r="AA31" s="197"/>
      <c r="AB31" s="197"/>
      <c r="AC31" s="197"/>
      <c r="AD31" s="197"/>
      <c r="AE31" s="197"/>
      <c r="AK31" s="196">
        <v>0</v>
      </c>
      <c r="AL31" s="197"/>
      <c r="AM31" s="197"/>
      <c r="AN31" s="197"/>
      <c r="AO31" s="197"/>
      <c r="AR31" s="34"/>
      <c r="BE31" s="200"/>
    </row>
    <row r="32" spans="2:57" s="2" customFormat="1" ht="14.45" customHeight="1" hidden="1">
      <c r="B32" s="34"/>
      <c r="F32" s="25" t="s">
        <v>44</v>
      </c>
      <c r="L32" s="233">
        <v>0.15</v>
      </c>
      <c r="M32" s="197"/>
      <c r="N32" s="197"/>
      <c r="O32" s="197"/>
      <c r="P32" s="197"/>
      <c r="W32" s="196">
        <f>ROUND(BC94,2)</f>
        <v>0</v>
      </c>
      <c r="X32" s="197"/>
      <c r="Y32" s="197"/>
      <c r="Z32" s="197"/>
      <c r="AA32" s="197"/>
      <c r="AB32" s="197"/>
      <c r="AC32" s="197"/>
      <c r="AD32" s="197"/>
      <c r="AE32" s="197"/>
      <c r="AK32" s="196">
        <v>0</v>
      </c>
      <c r="AL32" s="197"/>
      <c r="AM32" s="197"/>
      <c r="AN32" s="197"/>
      <c r="AO32" s="197"/>
      <c r="AR32" s="34"/>
      <c r="BE32" s="200"/>
    </row>
    <row r="33" spans="2:57" s="2" customFormat="1" ht="14.45" customHeight="1" hidden="1">
      <c r="B33" s="34"/>
      <c r="F33" s="25" t="s">
        <v>45</v>
      </c>
      <c r="L33" s="233">
        <v>0</v>
      </c>
      <c r="M33" s="197"/>
      <c r="N33" s="197"/>
      <c r="O33" s="197"/>
      <c r="P33" s="197"/>
      <c r="W33" s="196">
        <f>ROUND(BD94,2)</f>
        <v>0</v>
      </c>
      <c r="X33" s="197"/>
      <c r="Y33" s="197"/>
      <c r="Z33" s="197"/>
      <c r="AA33" s="197"/>
      <c r="AB33" s="197"/>
      <c r="AC33" s="197"/>
      <c r="AD33" s="197"/>
      <c r="AE33" s="197"/>
      <c r="AK33" s="196">
        <v>0</v>
      </c>
      <c r="AL33" s="197"/>
      <c r="AM33" s="197"/>
      <c r="AN33" s="197"/>
      <c r="AO33" s="197"/>
      <c r="AR33" s="34"/>
      <c r="BE33" s="200"/>
    </row>
    <row r="34" spans="2:57" s="1" customFormat="1" ht="6.95" customHeight="1">
      <c r="B34" s="30"/>
      <c r="AR34" s="30"/>
      <c r="BE34" s="199"/>
    </row>
    <row r="35" spans="2:44" s="1" customFormat="1" ht="25.9" customHeight="1">
      <c r="B35" s="30"/>
      <c r="C35" s="35"/>
      <c r="D35" s="36" t="s">
        <v>46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47</v>
      </c>
      <c r="U35" s="37"/>
      <c r="V35" s="37"/>
      <c r="W35" s="37"/>
      <c r="X35" s="203" t="s">
        <v>48</v>
      </c>
      <c r="Y35" s="204"/>
      <c r="Z35" s="204"/>
      <c r="AA35" s="204"/>
      <c r="AB35" s="204"/>
      <c r="AC35" s="37"/>
      <c r="AD35" s="37"/>
      <c r="AE35" s="37"/>
      <c r="AF35" s="37"/>
      <c r="AG35" s="37"/>
      <c r="AH35" s="37"/>
      <c r="AI35" s="37"/>
      <c r="AJ35" s="37"/>
      <c r="AK35" s="205">
        <f>SUM(AK26:AK33)</f>
        <v>0</v>
      </c>
      <c r="AL35" s="204"/>
      <c r="AM35" s="204"/>
      <c r="AN35" s="204"/>
      <c r="AO35" s="206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14.45" customHeight="1">
      <c r="B37" s="30"/>
      <c r="AR37" s="30"/>
    </row>
    <row r="38" spans="2:44" ht="14.45" customHeight="1">
      <c r="B38" s="18"/>
      <c r="AR38" s="18"/>
    </row>
    <row r="39" spans="2:44" ht="14.45" customHeight="1">
      <c r="B39" s="18"/>
      <c r="AR39" s="18"/>
    </row>
    <row r="40" spans="2:44" ht="14.45" customHeight="1">
      <c r="B40" s="18"/>
      <c r="AR40" s="18"/>
    </row>
    <row r="41" spans="2:44" ht="14.45" customHeight="1">
      <c r="B41" s="18"/>
      <c r="AR41" s="18"/>
    </row>
    <row r="42" spans="2:44" ht="14.45" customHeight="1">
      <c r="B42" s="18"/>
      <c r="AR42" s="18"/>
    </row>
    <row r="43" spans="2:44" ht="14.45" customHeight="1">
      <c r="B43" s="18"/>
      <c r="AR43" s="18"/>
    </row>
    <row r="44" spans="2:44" ht="14.45" customHeight="1">
      <c r="B44" s="18"/>
      <c r="AR44" s="18"/>
    </row>
    <row r="45" spans="2:44" ht="14.45" customHeight="1">
      <c r="B45" s="18"/>
      <c r="AR45" s="18"/>
    </row>
    <row r="46" spans="2:44" ht="14.45" customHeight="1">
      <c r="B46" s="18"/>
      <c r="AR46" s="18"/>
    </row>
    <row r="47" spans="2:44" ht="14.45" customHeight="1">
      <c r="B47" s="18"/>
      <c r="AR47" s="18"/>
    </row>
    <row r="48" spans="2:44" ht="14.45" customHeight="1">
      <c r="B48" s="18"/>
      <c r="AR48" s="18"/>
    </row>
    <row r="49" spans="2:44" s="1" customFormat="1" ht="14.45" customHeight="1">
      <c r="B49" s="30"/>
      <c r="D49" s="39" t="s">
        <v>49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50</v>
      </c>
      <c r="AI49" s="40"/>
      <c r="AJ49" s="40"/>
      <c r="AK49" s="40"/>
      <c r="AL49" s="40"/>
      <c r="AM49" s="40"/>
      <c r="AN49" s="40"/>
      <c r="AO49" s="40"/>
      <c r="AR49" s="30"/>
    </row>
    <row r="50" spans="2:44" ht="11.25">
      <c r="B50" s="18"/>
      <c r="AR50" s="18"/>
    </row>
    <row r="51" spans="2:44" ht="11.25">
      <c r="B51" s="18"/>
      <c r="AR51" s="18"/>
    </row>
    <row r="52" spans="2:44" ht="11.25">
      <c r="B52" s="18"/>
      <c r="AR52" s="18"/>
    </row>
    <row r="53" spans="2:44" ht="11.25">
      <c r="B53" s="18"/>
      <c r="AR53" s="18"/>
    </row>
    <row r="54" spans="2:44" ht="11.25">
      <c r="B54" s="18"/>
      <c r="AR54" s="18"/>
    </row>
    <row r="55" spans="2:44" ht="11.25">
      <c r="B55" s="18"/>
      <c r="AR55" s="18"/>
    </row>
    <row r="56" spans="2:44" ht="11.25">
      <c r="B56" s="18"/>
      <c r="AR56" s="18"/>
    </row>
    <row r="57" spans="2:44" ht="11.25">
      <c r="B57" s="18"/>
      <c r="AR57" s="18"/>
    </row>
    <row r="58" spans="2:44" ht="11.25">
      <c r="B58" s="18"/>
      <c r="AR58" s="18"/>
    </row>
    <row r="59" spans="2:44" ht="11.25">
      <c r="B59" s="18"/>
      <c r="AR59" s="18"/>
    </row>
    <row r="60" spans="2:44" s="1" customFormat="1" ht="12.75">
      <c r="B60" s="30"/>
      <c r="D60" s="41" t="s">
        <v>51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52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51</v>
      </c>
      <c r="AI60" s="32"/>
      <c r="AJ60" s="32"/>
      <c r="AK60" s="32"/>
      <c r="AL60" s="32"/>
      <c r="AM60" s="41" t="s">
        <v>52</v>
      </c>
      <c r="AN60" s="32"/>
      <c r="AO60" s="32"/>
      <c r="AR60" s="30"/>
    </row>
    <row r="61" spans="2:44" ht="11.25">
      <c r="B61" s="18"/>
      <c r="AR61" s="18"/>
    </row>
    <row r="62" spans="2:44" ht="11.25">
      <c r="B62" s="18"/>
      <c r="AR62" s="18"/>
    </row>
    <row r="63" spans="2:44" ht="11.25">
      <c r="B63" s="18"/>
      <c r="AR63" s="18"/>
    </row>
    <row r="64" spans="2:44" s="1" customFormat="1" ht="12.75">
      <c r="B64" s="30"/>
      <c r="D64" s="39" t="s">
        <v>53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54</v>
      </c>
      <c r="AI64" s="40"/>
      <c r="AJ64" s="40"/>
      <c r="AK64" s="40"/>
      <c r="AL64" s="40"/>
      <c r="AM64" s="40"/>
      <c r="AN64" s="40"/>
      <c r="AO64" s="40"/>
      <c r="AR64" s="30"/>
    </row>
    <row r="65" spans="2:44" ht="11.25">
      <c r="B65" s="18"/>
      <c r="AR65" s="18"/>
    </row>
    <row r="66" spans="2:44" ht="11.25">
      <c r="B66" s="18"/>
      <c r="AR66" s="18"/>
    </row>
    <row r="67" spans="2:44" ht="11.25">
      <c r="B67" s="18"/>
      <c r="AR67" s="18"/>
    </row>
    <row r="68" spans="2:44" ht="11.25">
      <c r="B68" s="18"/>
      <c r="AR68" s="18"/>
    </row>
    <row r="69" spans="2:44" ht="11.25">
      <c r="B69" s="18"/>
      <c r="AR69" s="18"/>
    </row>
    <row r="70" spans="2:44" ht="11.25">
      <c r="B70" s="18"/>
      <c r="AR70" s="18"/>
    </row>
    <row r="71" spans="2:44" ht="11.25">
      <c r="B71" s="18"/>
      <c r="AR71" s="18"/>
    </row>
    <row r="72" spans="2:44" ht="11.25">
      <c r="B72" s="18"/>
      <c r="AR72" s="18"/>
    </row>
    <row r="73" spans="2:44" ht="11.25">
      <c r="B73" s="18"/>
      <c r="AR73" s="18"/>
    </row>
    <row r="74" spans="2:44" ht="11.25">
      <c r="B74" s="18"/>
      <c r="AR74" s="18"/>
    </row>
    <row r="75" spans="2:44" s="1" customFormat="1" ht="12.75">
      <c r="B75" s="30"/>
      <c r="D75" s="41" t="s">
        <v>51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52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51</v>
      </c>
      <c r="AI75" s="32"/>
      <c r="AJ75" s="32"/>
      <c r="AK75" s="32"/>
      <c r="AL75" s="32"/>
      <c r="AM75" s="41" t="s">
        <v>52</v>
      </c>
      <c r="AN75" s="32"/>
      <c r="AO75" s="32"/>
      <c r="AR75" s="30"/>
    </row>
    <row r="76" spans="2:44" s="1" customFormat="1" ht="11.25">
      <c r="B76" s="30"/>
      <c r="AR76" s="30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2:44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2:44" s="1" customFormat="1" ht="24.95" customHeight="1">
      <c r="B82" s="30"/>
      <c r="C82" s="19" t="s">
        <v>55</v>
      </c>
      <c r="AR82" s="30"/>
    </row>
    <row r="83" spans="2:44" s="1" customFormat="1" ht="6.95" customHeight="1">
      <c r="B83" s="30"/>
      <c r="AR83" s="30"/>
    </row>
    <row r="84" spans="2:44" s="3" customFormat="1" ht="12" customHeight="1">
      <c r="B84" s="46"/>
      <c r="C84" s="25" t="s">
        <v>13</v>
      </c>
      <c r="L84" s="3" t="str">
        <f>K5</f>
        <v>KOPIDLNO</v>
      </c>
      <c r="AR84" s="46"/>
    </row>
    <row r="85" spans="2:44" s="4" customFormat="1" ht="36.95" customHeight="1">
      <c r="B85" s="47"/>
      <c r="C85" s="48" t="s">
        <v>16</v>
      </c>
      <c r="L85" s="210" t="str">
        <f>K6</f>
        <v>SZŠ zahradnická -domov mládeže-výměna otvorů</v>
      </c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R85" s="47"/>
    </row>
    <row r="86" spans="2:44" s="1" customFormat="1" ht="6.95" customHeight="1">
      <c r="B86" s="30"/>
      <c r="AR86" s="30"/>
    </row>
    <row r="87" spans="2:44" s="1" customFormat="1" ht="12" customHeight="1">
      <c r="B87" s="30"/>
      <c r="C87" s="25" t="s">
        <v>20</v>
      </c>
      <c r="L87" s="49" t="str">
        <f>IF(K8="","",K8)</f>
        <v>SZŠ Kopidlno</v>
      </c>
      <c r="AI87" s="25" t="s">
        <v>22</v>
      </c>
      <c r="AM87" s="212" t="str">
        <f>IF(AN8="","",AN8)</f>
        <v>17. 2. 2019</v>
      </c>
      <c r="AN87" s="212"/>
      <c r="AR87" s="30"/>
    </row>
    <row r="88" spans="2:44" s="1" customFormat="1" ht="6.95" customHeight="1">
      <c r="B88" s="30"/>
      <c r="AR88" s="30"/>
    </row>
    <row r="89" spans="2:56" s="1" customFormat="1" ht="15.2" customHeight="1">
      <c r="B89" s="30"/>
      <c r="C89" s="25" t="s">
        <v>24</v>
      </c>
      <c r="L89" s="3" t="str">
        <f>IF(E11="","",E11)</f>
        <v>Střední zahradnická škola Kopidlno</v>
      </c>
      <c r="AI89" s="25" t="s">
        <v>30</v>
      </c>
      <c r="AM89" s="208" t="str">
        <f>IF(E17="","",E17)</f>
        <v>Řezanina+Bartoň  s.r.o.</v>
      </c>
      <c r="AN89" s="209"/>
      <c r="AO89" s="209"/>
      <c r="AP89" s="209"/>
      <c r="AR89" s="30"/>
      <c r="AS89" s="213" t="s">
        <v>56</v>
      </c>
      <c r="AT89" s="214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2:56" s="1" customFormat="1" ht="15.2" customHeight="1">
      <c r="B90" s="30"/>
      <c r="C90" s="25" t="s">
        <v>28</v>
      </c>
      <c r="L90" s="3" t="str">
        <f>IF(E14="Vyplň údaj","",E14)</f>
        <v/>
      </c>
      <c r="AI90" s="25" t="s">
        <v>33</v>
      </c>
      <c r="AM90" s="208" t="str">
        <f>IF(E20="","",E20)</f>
        <v>Ing.Pavel Michálek</v>
      </c>
      <c r="AN90" s="209"/>
      <c r="AO90" s="209"/>
      <c r="AP90" s="209"/>
      <c r="AR90" s="30"/>
      <c r="AS90" s="215"/>
      <c r="AT90" s="216"/>
      <c r="BD90" s="54"/>
    </row>
    <row r="91" spans="2:56" s="1" customFormat="1" ht="10.9" customHeight="1">
      <c r="B91" s="30"/>
      <c r="AR91" s="30"/>
      <c r="AS91" s="215"/>
      <c r="AT91" s="216"/>
      <c r="BD91" s="54"/>
    </row>
    <row r="92" spans="2:56" s="1" customFormat="1" ht="29.25" customHeight="1">
      <c r="B92" s="30"/>
      <c r="C92" s="217" t="s">
        <v>57</v>
      </c>
      <c r="D92" s="218"/>
      <c r="E92" s="218"/>
      <c r="F92" s="218"/>
      <c r="G92" s="218"/>
      <c r="H92" s="55"/>
      <c r="I92" s="219" t="s">
        <v>58</v>
      </c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20" t="s">
        <v>59</v>
      </c>
      <c r="AH92" s="218"/>
      <c r="AI92" s="218"/>
      <c r="AJ92" s="218"/>
      <c r="AK92" s="218"/>
      <c r="AL92" s="218"/>
      <c r="AM92" s="218"/>
      <c r="AN92" s="219" t="s">
        <v>60</v>
      </c>
      <c r="AO92" s="218"/>
      <c r="AP92" s="221"/>
      <c r="AQ92" s="56" t="s">
        <v>61</v>
      </c>
      <c r="AR92" s="30"/>
      <c r="AS92" s="57" t="s">
        <v>62</v>
      </c>
      <c r="AT92" s="58" t="s">
        <v>63</v>
      </c>
      <c r="AU92" s="58" t="s">
        <v>64</v>
      </c>
      <c r="AV92" s="58" t="s">
        <v>65</v>
      </c>
      <c r="AW92" s="58" t="s">
        <v>66</v>
      </c>
      <c r="AX92" s="58" t="s">
        <v>67</v>
      </c>
      <c r="AY92" s="58" t="s">
        <v>68</v>
      </c>
      <c r="AZ92" s="58" t="s">
        <v>69</v>
      </c>
      <c r="BA92" s="58" t="s">
        <v>70</v>
      </c>
      <c r="BB92" s="58" t="s">
        <v>71</v>
      </c>
      <c r="BC92" s="58" t="s">
        <v>72</v>
      </c>
      <c r="BD92" s="59" t="s">
        <v>73</v>
      </c>
    </row>
    <row r="93" spans="2:56" s="1" customFormat="1" ht="10.9" customHeight="1">
      <c r="B93" s="30"/>
      <c r="AR93" s="30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2:90" s="5" customFormat="1" ht="32.45" customHeight="1">
      <c r="B94" s="61"/>
      <c r="C94" s="62" t="s">
        <v>74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25">
        <f>ROUND(AG95,2)</f>
        <v>0</v>
      </c>
      <c r="AH94" s="225"/>
      <c r="AI94" s="225"/>
      <c r="AJ94" s="225"/>
      <c r="AK94" s="225"/>
      <c r="AL94" s="225"/>
      <c r="AM94" s="225"/>
      <c r="AN94" s="226">
        <f>SUM(AG94,AT94)</f>
        <v>0</v>
      </c>
      <c r="AO94" s="226"/>
      <c r="AP94" s="226"/>
      <c r="AQ94" s="65" t="s">
        <v>1</v>
      </c>
      <c r="AR94" s="61"/>
      <c r="AS94" s="66">
        <f>ROUND(AS95,2)</f>
        <v>0</v>
      </c>
      <c r="AT94" s="67">
        <f>ROUND(SUM(AV94:AW94),2)</f>
        <v>0</v>
      </c>
      <c r="AU94" s="68">
        <f>ROUND(AU95,5)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ROUND(AZ95,2)</f>
        <v>0</v>
      </c>
      <c r="BA94" s="67">
        <f>ROUND(BA95,2)</f>
        <v>0</v>
      </c>
      <c r="BB94" s="67">
        <f>ROUND(BB95,2)</f>
        <v>0</v>
      </c>
      <c r="BC94" s="67">
        <f>ROUND(BC95,2)</f>
        <v>0</v>
      </c>
      <c r="BD94" s="69">
        <f>ROUND(BD95,2)</f>
        <v>0</v>
      </c>
      <c r="BS94" s="70" t="s">
        <v>75</v>
      </c>
      <c r="BT94" s="70" t="s">
        <v>76</v>
      </c>
      <c r="BU94" s="71" t="s">
        <v>77</v>
      </c>
      <c r="BV94" s="70" t="s">
        <v>78</v>
      </c>
      <c r="BW94" s="70" t="s">
        <v>5</v>
      </c>
      <c r="BX94" s="70" t="s">
        <v>79</v>
      </c>
      <c r="CL94" s="70" t="s">
        <v>1</v>
      </c>
    </row>
    <row r="95" spans="1:91" s="6" customFormat="1" ht="27" customHeight="1">
      <c r="A95" s="72" t="s">
        <v>80</v>
      </c>
      <c r="B95" s="73"/>
      <c r="C95" s="74"/>
      <c r="D95" s="224" t="s">
        <v>81</v>
      </c>
      <c r="E95" s="224"/>
      <c r="F95" s="224"/>
      <c r="G95" s="224"/>
      <c r="H95" s="224"/>
      <c r="I95" s="75"/>
      <c r="J95" s="224" t="s">
        <v>82</v>
      </c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2">
        <f>'KOPIDLNO 1 - SO-01-Vlastn...'!J30</f>
        <v>0</v>
      </c>
      <c r="AH95" s="223"/>
      <c r="AI95" s="223"/>
      <c r="AJ95" s="223"/>
      <c r="AK95" s="223"/>
      <c r="AL95" s="223"/>
      <c r="AM95" s="223"/>
      <c r="AN95" s="222">
        <f>SUM(AG95,AT95)</f>
        <v>0</v>
      </c>
      <c r="AO95" s="223"/>
      <c r="AP95" s="223"/>
      <c r="AQ95" s="76" t="s">
        <v>83</v>
      </c>
      <c r="AR95" s="73"/>
      <c r="AS95" s="77">
        <v>0</v>
      </c>
      <c r="AT95" s="78">
        <f>ROUND(SUM(AV95:AW95),2)</f>
        <v>0</v>
      </c>
      <c r="AU95" s="79">
        <f>'KOPIDLNO 1 - SO-01-Vlastn...'!P130</f>
        <v>0</v>
      </c>
      <c r="AV95" s="78">
        <f>'KOPIDLNO 1 - SO-01-Vlastn...'!J33</f>
        <v>0</v>
      </c>
      <c r="AW95" s="78">
        <f>'KOPIDLNO 1 - SO-01-Vlastn...'!J34</f>
        <v>0</v>
      </c>
      <c r="AX95" s="78">
        <f>'KOPIDLNO 1 - SO-01-Vlastn...'!J35</f>
        <v>0</v>
      </c>
      <c r="AY95" s="78">
        <f>'KOPIDLNO 1 - SO-01-Vlastn...'!J36</f>
        <v>0</v>
      </c>
      <c r="AZ95" s="78">
        <f>'KOPIDLNO 1 - SO-01-Vlastn...'!F33</f>
        <v>0</v>
      </c>
      <c r="BA95" s="78">
        <f>'KOPIDLNO 1 - SO-01-Vlastn...'!F34</f>
        <v>0</v>
      </c>
      <c r="BB95" s="78">
        <f>'KOPIDLNO 1 - SO-01-Vlastn...'!F35</f>
        <v>0</v>
      </c>
      <c r="BC95" s="78">
        <f>'KOPIDLNO 1 - SO-01-Vlastn...'!F36</f>
        <v>0</v>
      </c>
      <c r="BD95" s="80">
        <f>'KOPIDLNO 1 - SO-01-Vlastn...'!F37</f>
        <v>0</v>
      </c>
      <c r="BT95" s="81" t="s">
        <v>84</v>
      </c>
      <c r="BV95" s="81" t="s">
        <v>78</v>
      </c>
      <c r="BW95" s="81" t="s">
        <v>85</v>
      </c>
      <c r="BX95" s="81" t="s">
        <v>5</v>
      </c>
      <c r="CL95" s="81" t="s">
        <v>1</v>
      </c>
      <c r="CM95" s="81" t="s">
        <v>86</v>
      </c>
    </row>
    <row r="96" spans="2:44" s="1" customFormat="1" ht="30" customHeight="1">
      <c r="B96" s="30"/>
      <c r="AR96" s="30"/>
    </row>
    <row r="97" spans="2:44" s="1" customFormat="1" ht="6.95" customHeight="1"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30"/>
    </row>
  </sheetData>
  <sheetProtection algorithmName="SHA-512" hashValue="vEj1mNf1E5M4eNbuMh2TnKW2KbXl6tda1Wnuitsg023nlrs3MNGkx9i9Xvt5ciiEBk7zp4Yx7BbD+g48w9mFIQ==" saltValue="Q5jwD+ryQJxHzAc179Bap1Ae6r/yAdtxUQYVoz46CM+BRHLgJvb3jTGUOzD71DhG8VFDt01dGxqOpE7U3G77Wg==" spinCount="100000" sheet="1" objects="1" scenarios="1" formatColumns="0" formatRows="0"/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KOPIDLNO 1 - SO-01-Vlast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01"/>
  <sheetViews>
    <sheetView showGridLines="0" tabSelected="1" workbookViewId="0" topLeftCell="A7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AT2" s="15" t="s">
        <v>85</v>
      </c>
    </row>
    <row r="3" spans="2:46" ht="6.95" customHeight="1">
      <c r="B3" s="16"/>
      <c r="C3" s="17"/>
      <c r="D3" s="17"/>
      <c r="E3" s="17"/>
      <c r="F3" s="17"/>
      <c r="G3" s="17"/>
      <c r="H3" s="17"/>
      <c r="I3" s="83"/>
      <c r="J3" s="17"/>
      <c r="K3" s="17"/>
      <c r="L3" s="18"/>
      <c r="AT3" s="15" t="s">
        <v>86</v>
      </c>
    </row>
    <row r="4" spans="2:46" ht="24.95" customHeight="1">
      <c r="B4" s="18"/>
      <c r="D4" s="19" t="s">
        <v>87</v>
      </c>
      <c r="L4" s="18"/>
      <c r="M4" s="84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34" t="str">
        <f>'Rekapitulace stavby'!K6</f>
        <v>SZŠ zahradnická -domov mládeže-výměna otvorů</v>
      </c>
      <c r="F7" s="235"/>
      <c r="G7" s="235"/>
      <c r="H7" s="235"/>
      <c r="L7" s="18"/>
    </row>
    <row r="8" spans="2:12" s="1" customFormat="1" ht="12" customHeight="1">
      <c r="B8" s="30"/>
      <c r="D8" s="25" t="s">
        <v>88</v>
      </c>
      <c r="I8" s="85"/>
      <c r="L8" s="30"/>
    </row>
    <row r="9" spans="2:12" s="1" customFormat="1" ht="36.95" customHeight="1">
      <c r="B9" s="30"/>
      <c r="E9" s="210" t="s">
        <v>89</v>
      </c>
      <c r="F9" s="236"/>
      <c r="G9" s="236"/>
      <c r="H9" s="236"/>
      <c r="I9" s="85"/>
      <c r="L9" s="30"/>
    </row>
    <row r="10" spans="2:12" s="1" customFormat="1" ht="11.25">
      <c r="B10" s="30"/>
      <c r="I10" s="85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86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86" t="s">
        <v>22</v>
      </c>
      <c r="J12" s="50" t="str">
        <f>'Rekapitulace stavby'!AN8</f>
        <v>17. 2. 2019</v>
      </c>
      <c r="L12" s="30"/>
    </row>
    <row r="13" spans="2:12" s="1" customFormat="1" ht="10.9" customHeight="1">
      <c r="B13" s="30"/>
      <c r="I13" s="85"/>
      <c r="L13" s="30"/>
    </row>
    <row r="14" spans="2:12" s="1" customFormat="1" ht="12" customHeight="1">
      <c r="B14" s="30"/>
      <c r="D14" s="25" t="s">
        <v>24</v>
      </c>
      <c r="I14" s="86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86" t="s">
        <v>27</v>
      </c>
      <c r="J15" s="23" t="s">
        <v>1</v>
      </c>
      <c r="L15" s="30"/>
    </row>
    <row r="16" spans="2:12" s="1" customFormat="1" ht="6.95" customHeight="1">
      <c r="B16" s="30"/>
      <c r="I16" s="85"/>
      <c r="L16" s="30"/>
    </row>
    <row r="17" spans="2:12" s="1" customFormat="1" ht="12" customHeight="1">
      <c r="B17" s="30"/>
      <c r="D17" s="25" t="s">
        <v>28</v>
      </c>
      <c r="I17" s="86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37" t="str">
        <f>'Rekapitulace stavby'!E14</f>
        <v>Vyplň údaj</v>
      </c>
      <c r="F18" s="227"/>
      <c r="G18" s="227"/>
      <c r="H18" s="227"/>
      <c r="I18" s="86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5"/>
      <c r="L19" s="30"/>
    </row>
    <row r="20" spans="2:12" s="1" customFormat="1" ht="12" customHeight="1">
      <c r="B20" s="30"/>
      <c r="D20" s="25" t="s">
        <v>30</v>
      </c>
      <c r="I20" s="86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86" t="s">
        <v>27</v>
      </c>
      <c r="J21" s="23" t="s">
        <v>1</v>
      </c>
      <c r="L21" s="30"/>
    </row>
    <row r="22" spans="2:12" s="1" customFormat="1" ht="6.95" customHeight="1">
      <c r="B22" s="30"/>
      <c r="I22" s="85"/>
      <c r="L22" s="30"/>
    </row>
    <row r="23" spans="2:12" s="1" customFormat="1" ht="12" customHeight="1">
      <c r="B23" s="30"/>
      <c r="D23" s="25" t="s">
        <v>33</v>
      </c>
      <c r="I23" s="86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86" t="s">
        <v>27</v>
      </c>
      <c r="J24" s="23" t="s">
        <v>1</v>
      </c>
      <c r="L24" s="30"/>
    </row>
    <row r="25" spans="2:12" s="1" customFormat="1" ht="6.95" customHeight="1">
      <c r="B25" s="30"/>
      <c r="I25" s="85"/>
      <c r="L25" s="30"/>
    </row>
    <row r="26" spans="2:12" s="1" customFormat="1" ht="12" customHeight="1">
      <c r="B26" s="30"/>
      <c r="D26" s="25" t="s">
        <v>35</v>
      </c>
      <c r="I26" s="85"/>
      <c r="L26" s="30"/>
    </row>
    <row r="27" spans="2:12" s="7" customFormat="1" ht="16.5" customHeight="1">
      <c r="B27" s="87"/>
      <c r="E27" s="231" t="s">
        <v>1</v>
      </c>
      <c r="F27" s="231"/>
      <c r="G27" s="231"/>
      <c r="H27" s="231"/>
      <c r="I27" s="88"/>
      <c r="L27" s="87"/>
    </row>
    <row r="28" spans="2:12" s="1" customFormat="1" ht="6.95" customHeight="1">
      <c r="B28" s="30"/>
      <c r="I28" s="85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89"/>
      <c r="J29" s="51"/>
      <c r="K29" s="51"/>
      <c r="L29" s="30"/>
    </row>
    <row r="30" spans="2:12" s="1" customFormat="1" ht="25.35" customHeight="1">
      <c r="B30" s="30"/>
      <c r="D30" s="90" t="s">
        <v>36</v>
      </c>
      <c r="I30" s="85"/>
      <c r="J30" s="64">
        <f>ROUND(J130,2)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89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91" t="s">
        <v>37</v>
      </c>
      <c r="J32" s="33" t="s">
        <v>39</v>
      </c>
      <c r="L32" s="30"/>
    </row>
    <row r="33" spans="2:12" s="1" customFormat="1" ht="14.45" customHeight="1">
      <c r="B33" s="30"/>
      <c r="D33" s="53" t="s">
        <v>40</v>
      </c>
      <c r="E33" s="25" t="s">
        <v>41</v>
      </c>
      <c r="F33" s="92">
        <f>ROUND((ROUND((SUM(BE130:BE197)),2)+SUM(BE199:BE200)),2)</f>
        <v>0</v>
      </c>
      <c r="I33" s="93">
        <v>0.21</v>
      </c>
      <c r="J33" s="92">
        <f>ROUND((ROUND(((SUM(BE130:BE197))*I33),2)+(SUM(BE199:BE200)*I33)),2)</f>
        <v>0</v>
      </c>
      <c r="L33" s="30"/>
    </row>
    <row r="34" spans="2:12" s="1" customFormat="1" ht="14.45" customHeight="1">
      <c r="B34" s="30"/>
      <c r="E34" s="25" t="s">
        <v>42</v>
      </c>
      <c r="F34" s="92">
        <f>ROUND((ROUND((SUM(BF130:BF197)),2)+SUM(BF199:BF200)),2)</f>
        <v>0</v>
      </c>
      <c r="I34" s="93">
        <v>0.15</v>
      </c>
      <c r="J34" s="92">
        <f>ROUND((ROUND(((SUM(BF130:BF197))*I34),2)+(SUM(BF199:BF200)*I34)),2)</f>
        <v>0</v>
      </c>
      <c r="L34" s="30"/>
    </row>
    <row r="35" spans="2:12" s="1" customFormat="1" ht="14.45" customHeight="1" hidden="1">
      <c r="B35" s="30"/>
      <c r="E35" s="25" t="s">
        <v>43</v>
      </c>
      <c r="F35" s="92">
        <f>ROUND((ROUND((SUM(BG130:BG197)),2)+SUM(BG199:BG200)),2)</f>
        <v>0</v>
      </c>
      <c r="I35" s="93">
        <v>0.21</v>
      </c>
      <c r="J35" s="92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92">
        <f>ROUND((ROUND((SUM(BH130:BH197)),2)+SUM(BH199:BH200)),2)</f>
        <v>0</v>
      </c>
      <c r="I36" s="93">
        <v>0.15</v>
      </c>
      <c r="J36" s="92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92">
        <f>ROUND((ROUND((SUM(BI130:BI197)),2)+SUM(BI199:BI200)),2)</f>
        <v>0</v>
      </c>
      <c r="I37" s="93">
        <v>0</v>
      </c>
      <c r="J37" s="92">
        <f>0</f>
        <v>0</v>
      </c>
      <c r="L37" s="30"/>
    </row>
    <row r="38" spans="2:12" s="1" customFormat="1" ht="6.95" customHeight="1">
      <c r="B38" s="30"/>
      <c r="I38" s="85"/>
      <c r="L38" s="30"/>
    </row>
    <row r="39" spans="2:12" s="1" customFormat="1" ht="25.35" customHeight="1">
      <c r="B39" s="30"/>
      <c r="C39" s="94"/>
      <c r="D39" s="95" t="s">
        <v>46</v>
      </c>
      <c r="E39" s="55"/>
      <c r="F39" s="55"/>
      <c r="G39" s="96" t="s">
        <v>47</v>
      </c>
      <c r="H39" s="97" t="s">
        <v>48</v>
      </c>
      <c r="I39" s="98"/>
      <c r="J39" s="99">
        <f>SUM(J30:J37)</f>
        <v>0</v>
      </c>
      <c r="K39" s="100"/>
      <c r="L39" s="30"/>
    </row>
    <row r="40" spans="2:12" s="1" customFormat="1" ht="14.45" customHeight="1">
      <c r="B40" s="30"/>
      <c r="I40" s="85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101"/>
      <c r="J50" s="40"/>
      <c r="K50" s="40"/>
      <c r="L50" s="3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0"/>
      <c r="D61" s="41" t="s">
        <v>51</v>
      </c>
      <c r="E61" s="32"/>
      <c r="F61" s="102" t="s">
        <v>52</v>
      </c>
      <c r="G61" s="41" t="s">
        <v>51</v>
      </c>
      <c r="H61" s="32"/>
      <c r="I61" s="103"/>
      <c r="J61" s="104" t="s">
        <v>52</v>
      </c>
      <c r="K61" s="32"/>
      <c r="L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101"/>
      <c r="J65" s="40"/>
      <c r="K65" s="40"/>
      <c r="L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0"/>
      <c r="D76" s="41" t="s">
        <v>51</v>
      </c>
      <c r="E76" s="32"/>
      <c r="F76" s="102" t="s">
        <v>52</v>
      </c>
      <c r="G76" s="41" t="s">
        <v>51</v>
      </c>
      <c r="H76" s="32"/>
      <c r="I76" s="103"/>
      <c r="J76" s="104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05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06"/>
      <c r="J81" s="45"/>
      <c r="K81" s="45"/>
      <c r="L81" s="30"/>
    </row>
    <row r="82" spans="2:12" s="1" customFormat="1" ht="24.95" customHeight="1">
      <c r="B82" s="30"/>
      <c r="C82" s="19" t="s">
        <v>90</v>
      </c>
      <c r="I82" s="85"/>
      <c r="L82" s="30"/>
    </row>
    <row r="83" spans="2:12" s="1" customFormat="1" ht="6.95" customHeight="1">
      <c r="B83" s="30"/>
      <c r="I83" s="85"/>
      <c r="L83" s="30"/>
    </row>
    <row r="84" spans="2:12" s="1" customFormat="1" ht="12" customHeight="1">
      <c r="B84" s="30"/>
      <c r="C84" s="25" t="s">
        <v>16</v>
      </c>
      <c r="I84" s="85"/>
      <c r="L84" s="30"/>
    </row>
    <row r="85" spans="2:12" s="1" customFormat="1" ht="16.5" customHeight="1">
      <c r="B85" s="30"/>
      <c r="E85" s="234" t="str">
        <f>E7</f>
        <v>SZŠ zahradnická -domov mládeže-výměna otvorů</v>
      </c>
      <c r="F85" s="235"/>
      <c r="G85" s="235"/>
      <c r="H85" s="235"/>
      <c r="I85" s="85"/>
      <c r="L85" s="30"/>
    </row>
    <row r="86" spans="2:12" s="1" customFormat="1" ht="12" customHeight="1">
      <c r="B86" s="30"/>
      <c r="C86" s="25" t="s">
        <v>88</v>
      </c>
      <c r="I86" s="85"/>
      <c r="L86" s="30"/>
    </row>
    <row r="87" spans="2:12" s="1" customFormat="1" ht="16.5" customHeight="1">
      <c r="B87" s="30"/>
      <c r="E87" s="210" t="str">
        <f>E9</f>
        <v>KOPIDLNO 1 - SO-01-Vlastní objekt</v>
      </c>
      <c r="F87" s="236"/>
      <c r="G87" s="236"/>
      <c r="H87" s="236"/>
      <c r="I87" s="85"/>
      <c r="L87" s="30"/>
    </row>
    <row r="88" spans="2:12" s="1" customFormat="1" ht="6.95" customHeight="1">
      <c r="B88" s="30"/>
      <c r="I88" s="85"/>
      <c r="L88" s="30"/>
    </row>
    <row r="89" spans="2:12" s="1" customFormat="1" ht="12" customHeight="1">
      <c r="B89" s="30"/>
      <c r="C89" s="25" t="s">
        <v>20</v>
      </c>
      <c r="F89" s="23" t="str">
        <f>F12</f>
        <v>SZŠ Kopidlno</v>
      </c>
      <c r="I89" s="86" t="s">
        <v>22</v>
      </c>
      <c r="J89" s="50" t="str">
        <f>IF(J12="","",J12)</f>
        <v>17. 2. 2019</v>
      </c>
      <c r="L89" s="30"/>
    </row>
    <row r="90" spans="2:12" s="1" customFormat="1" ht="6.95" customHeight="1">
      <c r="B90" s="30"/>
      <c r="I90" s="85"/>
      <c r="L90" s="30"/>
    </row>
    <row r="91" spans="2:12" s="1" customFormat="1" ht="27.95" customHeight="1">
      <c r="B91" s="30"/>
      <c r="C91" s="25" t="s">
        <v>24</v>
      </c>
      <c r="F91" s="23" t="str">
        <f>E15</f>
        <v>Střední zahradnická škola Kopidlno</v>
      </c>
      <c r="I91" s="86" t="s">
        <v>30</v>
      </c>
      <c r="J91" s="28" t="str">
        <f>E21</f>
        <v>Řezanina+Bartoň  s.r.o.</v>
      </c>
      <c r="L91" s="30"/>
    </row>
    <row r="92" spans="2:12" s="1" customFormat="1" ht="15.2" customHeight="1">
      <c r="B92" s="30"/>
      <c r="C92" s="25" t="s">
        <v>28</v>
      </c>
      <c r="F92" s="23" t="str">
        <f>IF(E18="","",E18)</f>
        <v>Vyplň údaj</v>
      </c>
      <c r="I92" s="86" t="s">
        <v>33</v>
      </c>
      <c r="J92" s="28" t="str">
        <f>E24</f>
        <v>Ing.Pavel Michálek</v>
      </c>
      <c r="L92" s="30"/>
    </row>
    <row r="93" spans="2:12" s="1" customFormat="1" ht="10.35" customHeight="1">
      <c r="B93" s="30"/>
      <c r="I93" s="85"/>
      <c r="L93" s="30"/>
    </row>
    <row r="94" spans="2:12" s="1" customFormat="1" ht="29.25" customHeight="1">
      <c r="B94" s="30"/>
      <c r="C94" s="107" t="s">
        <v>91</v>
      </c>
      <c r="D94" s="94"/>
      <c r="E94" s="94"/>
      <c r="F94" s="94"/>
      <c r="G94" s="94"/>
      <c r="H94" s="94"/>
      <c r="I94" s="108"/>
      <c r="J94" s="109" t="s">
        <v>92</v>
      </c>
      <c r="K94" s="94"/>
      <c r="L94" s="30"/>
    </row>
    <row r="95" spans="2:12" s="1" customFormat="1" ht="10.35" customHeight="1">
      <c r="B95" s="30"/>
      <c r="I95" s="85"/>
      <c r="L95" s="30"/>
    </row>
    <row r="96" spans="2:47" s="1" customFormat="1" ht="22.9" customHeight="1">
      <c r="B96" s="30"/>
      <c r="C96" s="110" t="s">
        <v>93</v>
      </c>
      <c r="I96" s="85"/>
      <c r="J96" s="64">
        <f>J130</f>
        <v>0</v>
      </c>
      <c r="L96" s="30"/>
      <c r="AU96" s="15" t="s">
        <v>94</v>
      </c>
    </row>
    <row r="97" spans="2:12" s="8" customFormat="1" ht="24.95" customHeight="1">
      <c r="B97" s="111"/>
      <c r="D97" s="112" t="s">
        <v>95</v>
      </c>
      <c r="E97" s="113"/>
      <c r="F97" s="113"/>
      <c r="G97" s="113"/>
      <c r="H97" s="113"/>
      <c r="I97" s="114"/>
      <c r="J97" s="115">
        <f>J131</f>
        <v>0</v>
      </c>
      <c r="L97" s="111"/>
    </row>
    <row r="98" spans="2:12" s="9" customFormat="1" ht="19.9" customHeight="1">
      <c r="B98" s="116"/>
      <c r="D98" s="117" t="s">
        <v>96</v>
      </c>
      <c r="E98" s="118"/>
      <c r="F98" s="118"/>
      <c r="G98" s="118"/>
      <c r="H98" s="118"/>
      <c r="I98" s="119"/>
      <c r="J98" s="120">
        <f>J132</f>
        <v>0</v>
      </c>
      <c r="L98" s="116"/>
    </row>
    <row r="99" spans="2:12" s="9" customFormat="1" ht="19.9" customHeight="1">
      <c r="B99" s="116"/>
      <c r="D99" s="117" t="s">
        <v>97</v>
      </c>
      <c r="E99" s="118"/>
      <c r="F99" s="118"/>
      <c r="G99" s="118"/>
      <c r="H99" s="118"/>
      <c r="I99" s="119"/>
      <c r="J99" s="120">
        <f>J140</f>
        <v>0</v>
      </c>
      <c r="L99" s="116"/>
    </row>
    <row r="100" spans="2:12" s="9" customFormat="1" ht="19.9" customHeight="1">
      <c r="B100" s="116"/>
      <c r="D100" s="117" t="s">
        <v>98</v>
      </c>
      <c r="E100" s="118"/>
      <c r="F100" s="118"/>
      <c r="G100" s="118"/>
      <c r="H100" s="118"/>
      <c r="I100" s="119"/>
      <c r="J100" s="120">
        <f>J148</f>
        <v>0</v>
      </c>
      <c r="L100" s="116"/>
    </row>
    <row r="101" spans="2:12" s="9" customFormat="1" ht="19.9" customHeight="1">
      <c r="B101" s="116"/>
      <c r="D101" s="117" t="s">
        <v>99</v>
      </c>
      <c r="E101" s="118"/>
      <c r="F101" s="118"/>
      <c r="G101" s="118"/>
      <c r="H101" s="118"/>
      <c r="I101" s="119"/>
      <c r="J101" s="120">
        <f>J154</f>
        <v>0</v>
      </c>
      <c r="L101" s="116"/>
    </row>
    <row r="102" spans="2:12" s="8" customFormat="1" ht="24.95" customHeight="1">
      <c r="B102" s="111"/>
      <c r="D102" s="112" t="s">
        <v>100</v>
      </c>
      <c r="E102" s="113"/>
      <c r="F102" s="113"/>
      <c r="G102" s="113"/>
      <c r="H102" s="113"/>
      <c r="I102" s="114"/>
      <c r="J102" s="115">
        <f>J156</f>
        <v>0</v>
      </c>
      <c r="L102" s="111"/>
    </row>
    <row r="103" spans="2:12" s="9" customFormat="1" ht="19.9" customHeight="1">
      <c r="B103" s="116"/>
      <c r="D103" s="117" t="s">
        <v>101</v>
      </c>
      <c r="E103" s="118"/>
      <c r="F103" s="118"/>
      <c r="G103" s="118"/>
      <c r="H103" s="118"/>
      <c r="I103" s="119"/>
      <c r="J103" s="120">
        <f>J157</f>
        <v>0</v>
      </c>
      <c r="L103" s="116"/>
    </row>
    <row r="104" spans="2:12" s="9" customFormat="1" ht="19.9" customHeight="1">
      <c r="B104" s="116"/>
      <c r="D104" s="117" t="s">
        <v>102</v>
      </c>
      <c r="E104" s="118"/>
      <c r="F104" s="118"/>
      <c r="G104" s="118"/>
      <c r="H104" s="118"/>
      <c r="I104" s="119"/>
      <c r="J104" s="120">
        <f>J164</f>
        <v>0</v>
      </c>
      <c r="L104" s="116"/>
    </row>
    <row r="105" spans="2:12" s="9" customFormat="1" ht="19.9" customHeight="1">
      <c r="B105" s="116"/>
      <c r="D105" s="117" t="s">
        <v>103</v>
      </c>
      <c r="E105" s="118"/>
      <c r="F105" s="118"/>
      <c r="G105" s="118"/>
      <c r="H105" s="118"/>
      <c r="I105" s="119"/>
      <c r="J105" s="120">
        <f>J182</f>
        <v>0</v>
      </c>
      <c r="L105" s="116"/>
    </row>
    <row r="106" spans="2:12" s="9" customFormat="1" ht="19.9" customHeight="1">
      <c r="B106" s="116"/>
      <c r="D106" s="117" t="s">
        <v>104</v>
      </c>
      <c r="E106" s="118"/>
      <c r="F106" s="118"/>
      <c r="G106" s="118"/>
      <c r="H106" s="118"/>
      <c r="I106" s="119"/>
      <c r="J106" s="120">
        <f>J187</f>
        <v>0</v>
      </c>
      <c r="L106" s="116"/>
    </row>
    <row r="107" spans="2:12" s="8" customFormat="1" ht="24.95" customHeight="1">
      <c r="B107" s="111"/>
      <c r="D107" s="112" t="s">
        <v>105</v>
      </c>
      <c r="E107" s="113"/>
      <c r="F107" s="113"/>
      <c r="G107" s="113"/>
      <c r="H107" s="113"/>
      <c r="I107" s="114"/>
      <c r="J107" s="115">
        <f>J191</f>
        <v>0</v>
      </c>
      <c r="L107" s="111"/>
    </row>
    <row r="108" spans="2:12" s="9" customFormat="1" ht="19.9" customHeight="1">
      <c r="B108" s="116"/>
      <c r="D108" s="117" t="s">
        <v>106</v>
      </c>
      <c r="E108" s="118"/>
      <c r="F108" s="118"/>
      <c r="G108" s="118"/>
      <c r="H108" s="118"/>
      <c r="I108" s="119"/>
      <c r="J108" s="120">
        <f>J192</f>
        <v>0</v>
      </c>
      <c r="L108" s="116"/>
    </row>
    <row r="109" spans="2:12" s="9" customFormat="1" ht="19.9" customHeight="1">
      <c r="B109" s="116"/>
      <c r="D109" s="117" t="s">
        <v>107</v>
      </c>
      <c r="E109" s="118"/>
      <c r="F109" s="118"/>
      <c r="G109" s="118"/>
      <c r="H109" s="118"/>
      <c r="I109" s="119"/>
      <c r="J109" s="120">
        <f>J194</f>
        <v>0</v>
      </c>
      <c r="L109" s="116"/>
    </row>
    <row r="110" spans="2:12" s="8" customFormat="1" ht="21.75" customHeight="1">
      <c r="B110" s="111"/>
      <c r="D110" s="121" t="s">
        <v>108</v>
      </c>
      <c r="I110" s="122"/>
      <c r="J110" s="123">
        <f>J198</f>
        <v>0</v>
      </c>
      <c r="L110" s="111"/>
    </row>
    <row r="111" spans="2:12" s="1" customFormat="1" ht="21.75" customHeight="1">
      <c r="B111" s="30"/>
      <c r="I111" s="85"/>
      <c r="L111" s="30"/>
    </row>
    <row r="112" spans="2:12" s="1" customFormat="1" ht="6.95" customHeight="1">
      <c r="B112" s="42"/>
      <c r="C112" s="43"/>
      <c r="D112" s="43"/>
      <c r="E112" s="43"/>
      <c r="F112" s="43"/>
      <c r="G112" s="43"/>
      <c r="H112" s="43"/>
      <c r="I112" s="105"/>
      <c r="J112" s="43"/>
      <c r="K112" s="43"/>
      <c r="L112" s="30"/>
    </row>
    <row r="116" spans="2:12" s="1" customFormat="1" ht="6.95" customHeight="1">
      <c r="B116" s="44"/>
      <c r="C116" s="45"/>
      <c r="D116" s="45"/>
      <c r="E116" s="45"/>
      <c r="F116" s="45"/>
      <c r="G116" s="45"/>
      <c r="H116" s="45"/>
      <c r="I116" s="106"/>
      <c r="J116" s="45"/>
      <c r="K116" s="45"/>
      <c r="L116" s="30"/>
    </row>
    <row r="117" spans="2:12" s="1" customFormat="1" ht="24.95" customHeight="1">
      <c r="B117" s="30"/>
      <c r="C117" s="19" t="s">
        <v>109</v>
      </c>
      <c r="I117" s="85"/>
      <c r="L117" s="30"/>
    </row>
    <row r="118" spans="2:12" s="1" customFormat="1" ht="6.95" customHeight="1">
      <c r="B118" s="30"/>
      <c r="I118" s="85"/>
      <c r="L118" s="30"/>
    </row>
    <row r="119" spans="2:12" s="1" customFormat="1" ht="12" customHeight="1">
      <c r="B119" s="30"/>
      <c r="C119" s="25" t="s">
        <v>16</v>
      </c>
      <c r="I119" s="85"/>
      <c r="L119" s="30"/>
    </row>
    <row r="120" spans="2:12" s="1" customFormat="1" ht="16.5" customHeight="1">
      <c r="B120" s="30"/>
      <c r="E120" s="234" t="str">
        <f>E7</f>
        <v>SZŠ zahradnická -domov mládeže-výměna otvorů</v>
      </c>
      <c r="F120" s="235"/>
      <c r="G120" s="235"/>
      <c r="H120" s="235"/>
      <c r="I120" s="85"/>
      <c r="L120" s="30"/>
    </row>
    <row r="121" spans="2:12" s="1" customFormat="1" ht="12" customHeight="1">
      <c r="B121" s="30"/>
      <c r="C121" s="25" t="s">
        <v>88</v>
      </c>
      <c r="I121" s="85"/>
      <c r="L121" s="30"/>
    </row>
    <row r="122" spans="2:12" s="1" customFormat="1" ht="16.5" customHeight="1">
      <c r="B122" s="30"/>
      <c r="E122" s="210" t="str">
        <f>E9</f>
        <v>KOPIDLNO 1 - SO-01-Vlastní objekt</v>
      </c>
      <c r="F122" s="236"/>
      <c r="G122" s="236"/>
      <c r="H122" s="236"/>
      <c r="I122" s="85"/>
      <c r="L122" s="30"/>
    </row>
    <row r="123" spans="2:12" s="1" customFormat="1" ht="6.95" customHeight="1">
      <c r="B123" s="30"/>
      <c r="I123" s="85"/>
      <c r="L123" s="30"/>
    </row>
    <row r="124" spans="2:12" s="1" customFormat="1" ht="12" customHeight="1">
      <c r="B124" s="30"/>
      <c r="C124" s="25" t="s">
        <v>20</v>
      </c>
      <c r="F124" s="23" t="str">
        <f>F12</f>
        <v>SZŠ Kopidlno</v>
      </c>
      <c r="I124" s="86" t="s">
        <v>22</v>
      </c>
      <c r="J124" s="50" t="str">
        <f>IF(J12="","",J12)</f>
        <v>17. 2. 2019</v>
      </c>
      <c r="L124" s="30"/>
    </row>
    <row r="125" spans="2:12" s="1" customFormat="1" ht="6.95" customHeight="1">
      <c r="B125" s="30"/>
      <c r="I125" s="85"/>
      <c r="L125" s="30"/>
    </row>
    <row r="126" spans="2:12" s="1" customFormat="1" ht="27.95" customHeight="1">
      <c r="B126" s="30"/>
      <c r="C126" s="25" t="s">
        <v>24</v>
      </c>
      <c r="F126" s="23" t="str">
        <f>E15</f>
        <v>Střední zahradnická škola Kopidlno</v>
      </c>
      <c r="I126" s="86" t="s">
        <v>30</v>
      </c>
      <c r="J126" s="28" t="str">
        <f>E21</f>
        <v>Řezanina+Bartoň  s.r.o.</v>
      </c>
      <c r="L126" s="30"/>
    </row>
    <row r="127" spans="2:12" s="1" customFormat="1" ht="15.2" customHeight="1">
      <c r="B127" s="30"/>
      <c r="C127" s="25" t="s">
        <v>28</v>
      </c>
      <c r="F127" s="23" t="str">
        <f>IF(E18="","",E18)</f>
        <v>Vyplň údaj</v>
      </c>
      <c r="I127" s="86" t="s">
        <v>33</v>
      </c>
      <c r="J127" s="28" t="str">
        <f>E24</f>
        <v>Ing.Pavel Michálek</v>
      </c>
      <c r="L127" s="30"/>
    </row>
    <row r="128" spans="2:12" s="1" customFormat="1" ht="10.35" customHeight="1">
      <c r="B128" s="30"/>
      <c r="I128" s="85"/>
      <c r="L128" s="30"/>
    </row>
    <row r="129" spans="2:20" s="10" customFormat="1" ht="29.25" customHeight="1">
      <c r="B129" s="124"/>
      <c r="C129" s="125" t="s">
        <v>110</v>
      </c>
      <c r="D129" s="126" t="s">
        <v>61</v>
      </c>
      <c r="E129" s="126" t="s">
        <v>57</v>
      </c>
      <c r="F129" s="126" t="s">
        <v>58</v>
      </c>
      <c r="G129" s="126" t="s">
        <v>111</v>
      </c>
      <c r="H129" s="126" t="s">
        <v>112</v>
      </c>
      <c r="I129" s="127" t="s">
        <v>113</v>
      </c>
      <c r="J129" s="126" t="s">
        <v>92</v>
      </c>
      <c r="K129" s="128" t="s">
        <v>114</v>
      </c>
      <c r="L129" s="124"/>
      <c r="M129" s="57" t="s">
        <v>1</v>
      </c>
      <c r="N129" s="58" t="s">
        <v>40</v>
      </c>
      <c r="O129" s="58" t="s">
        <v>115</v>
      </c>
      <c r="P129" s="58" t="s">
        <v>116</v>
      </c>
      <c r="Q129" s="58" t="s">
        <v>117</v>
      </c>
      <c r="R129" s="58" t="s">
        <v>118</v>
      </c>
      <c r="S129" s="58" t="s">
        <v>119</v>
      </c>
      <c r="T129" s="59" t="s">
        <v>120</v>
      </c>
    </row>
    <row r="130" spans="2:63" s="1" customFormat="1" ht="22.9" customHeight="1">
      <c r="B130" s="30"/>
      <c r="C130" s="62" t="s">
        <v>121</v>
      </c>
      <c r="I130" s="85"/>
      <c r="J130" s="129">
        <f>BK130</f>
        <v>0</v>
      </c>
      <c r="L130" s="30"/>
      <c r="M130" s="60"/>
      <c r="N130" s="51"/>
      <c r="O130" s="51"/>
      <c r="P130" s="130">
        <f>P131+P156+P191+P198</f>
        <v>0</v>
      </c>
      <c r="Q130" s="51"/>
      <c r="R130" s="130">
        <f>R131+R156+R191+R198</f>
        <v>5.46926826</v>
      </c>
      <c r="S130" s="51"/>
      <c r="T130" s="131">
        <f>T131+T156+T191+T198</f>
        <v>19.273998600000002</v>
      </c>
      <c r="AT130" s="15" t="s">
        <v>75</v>
      </c>
      <c r="AU130" s="15" t="s">
        <v>94</v>
      </c>
      <c r="BK130" s="132">
        <f>BK131+BK156+BK191+BK198</f>
        <v>0</v>
      </c>
    </row>
    <row r="131" spans="2:63" s="11" customFormat="1" ht="25.9" customHeight="1">
      <c r="B131" s="133"/>
      <c r="D131" s="134" t="s">
        <v>75</v>
      </c>
      <c r="E131" s="135" t="s">
        <v>122</v>
      </c>
      <c r="F131" s="135" t="s">
        <v>123</v>
      </c>
      <c r="I131" s="136"/>
      <c r="J131" s="123">
        <f>BK131</f>
        <v>0</v>
      </c>
      <c r="L131" s="133"/>
      <c r="M131" s="137"/>
      <c r="P131" s="138">
        <f>P132+P140+P148+P154</f>
        <v>0</v>
      </c>
      <c r="R131" s="138">
        <f>R132+R140+R148+R154</f>
        <v>1.7833642</v>
      </c>
      <c r="T131" s="139">
        <f>T132+T140+T148+T154</f>
        <v>17.967674000000002</v>
      </c>
      <c r="AR131" s="134" t="s">
        <v>84</v>
      </c>
      <c r="AT131" s="140" t="s">
        <v>75</v>
      </c>
      <c r="AU131" s="140" t="s">
        <v>76</v>
      </c>
      <c r="AY131" s="134" t="s">
        <v>124</v>
      </c>
      <c r="BK131" s="141">
        <f>BK132+BK140+BK148+BK154</f>
        <v>0</v>
      </c>
    </row>
    <row r="132" spans="2:63" s="11" customFormat="1" ht="22.9" customHeight="1">
      <c r="B132" s="133"/>
      <c r="D132" s="134" t="s">
        <v>75</v>
      </c>
      <c r="E132" s="142" t="s">
        <v>125</v>
      </c>
      <c r="F132" s="142" t="s">
        <v>126</v>
      </c>
      <c r="I132" s="136"/>
      <c r="J132" s="143">
        <f>BK132</f>
        <v>0</v>
      </c>
      <c r="L132" s="133"/>
      <c r="M132" s="137"/>
      <c r="P132" s="138">
        <f>SUM(P133:P139)</f>
        <v>0</v>
      </c>
      <c r="R132" s="138">
        <f>SUM(R133:R139)</f>
        <v>1.7833642</v>
      </c>
      <c r="T132" s="139">
        <f>SUM(T133:T139)</f>
        <v>0</v>
      </c>
      <c r="AR132" s="134" t="s">
        <v>84</v>
      </c>
      <c r="AT132" s="140" t="s">
        <v>75</v>
      </c>
      <c r="AU132" s="140" t="s">
        <v>84</v>
      </c>
      <c r="AY132" s="134" t="s">
        <v>124</v>
      </c>
      <c r="BK132" s="141">
        <f>SUM(BK133:BK139)</f>
        <v>0</v>
      </c>
    </row>
    <row r="133" spans="2:65" s="1" customFormat="1" ht="24" customHeight="1">
      <c r="B133" s="30"/>
      <c r="C133" s="144" t="s">
        <v>84</v>
      </c>
      <c r="D133" s="144" t="s">
        <v>127</v>
      </c>
      <c r="E133" s="145" t="s">
        <v>128</v>
      </c>
      <c r="F133" s="146" t="s">
        <v>129</v>
      </c>
      <c r="G133" s="147" t="s">
        <v>130</v>
      </c>
      <c r="H133" s="148">
        <v>628.89</v>
      </c>
      <c r="I133" s="149"/>
      <c r="J133" s="150">
        <f>ROUND(I133*H133,2)</f>
        <v>0</v>
      </c>
      <c r="K133" s="146" t="s">
        <v>131</v>
      </c>
      <c r="L133" s="30"/>
      <c r="M133" s="151" t="s">
        <v>1</v>
      </c>
      <c r="N133" s="152" t="s">
        <v>41</v>
      </c>
      <c r="P133" s="153">
        <f>O133*H133</f>
        <v>0</v>
      </c>
      <c r="Q133" s="153">
        <v>0.0015</v>
      </c>
      <c r="R133" s="153">
        <f>Q133*H133</f>
        <v>0.943335</v>
      </c>
      <c r="S133" s="153">
        <v>0</v>
      </c>
      <c r="T133" s="154">
        <f>S133*H133</f>
        <v>0</v>
      </c>
      <c r="AR133" s="155" t="s">
        <v>132</v>
      </c>
      <c r="AT133" s="155" t="s">
        <v>127</v>
      </c>
      <c r="AU133" s="155" t="s">
        <v>86</v>
      </c>
      <c r="AY133" s="15" t="s">
        <v>124</v>
      </c>
      <c r="BE133" s="156">
        <f>IF(N133="základní",J133,0)</f>
        <v>0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5" t="s">
        <v>84</v>
      </c>
      <c r="BK133" s="156">
        <f>ROUND(I133*H133,2)</f>
        <v>0</v>
      </c>
      <c r="BL133" s="15" t="s">
        <v>132</v>
      </c>
      <c r="BM133" s="155" t="s">
        <v>133</v>
      </c>
    </row>
    <row r="134" spans="2:65" s="1" customFormat="1" ht="24" customHeight="1">
      <c r="B134" s="30"/>
      <c r="C134" s="144" t="s">
        <v>86</v>
      </c>
      <c r="D134" s="144" t="s">
        <v>127</v>
      </c>
      <c r="E134" s="145" t="s">
        <v>134</v>
      </c>
      <c r="F134" s="146" t="s">
        <v>135</v>
      </c>
      <c r="G134" s="147" t="s">
        <v>136</v>
      </c>
      <c r="H134" s="148">
        <v>39.68</v>
      </c>
      <c r="I134" s="149"/>
      <c r="J134" s="150">
        <f>ROUND(I134*H134,2)</f>
        <v>0</v>
      </c>
      <c r="K134" s="146" t="s">
        <v>1</v>
      </c>
      <c r="L134" s="30"/>
      <c r="M134" s="151" t="s">
        <v>1</v>
      </c>
      <c r="N134" s="152" t="s">
        <v>41</v>
      </c>
      <c r="P134" s="153">
        <f>O134*H134</f>
        <v>0</v>
      </c>
      <c r="Q134" s="153">
        <v>0</v>
      </c>
      <c r="R134" s="153">
        <f>Q134*H134</f>
        <v>0</v>
      </c>
      <c r="S134" s="153">
        <v>0</v>
      </c>
      <c r="T134" s="154">
        <f>S134*H134</f>
        <v>0</v>
      </c>
      <c r="AR134" s="155" t="s">
        <v>132</v>
      </c>
      <c r="AT134" s="155" t="s">
        <v>127</v>
      </c>
      <c r="AU134" s="155" t="s">
        <v>86</v>
      </c>
      <c r="AY134" s="15" t="s">
        <v>124</v>
      </c>
      <c r="BE134" s="156">
        <f>IF(N134="základní",J134,0)</f>
        <v>0</v>
      </c>
      <c r="BF134" s="156">
        <f>IF(N134="snížená",J134,0)</f>
        <v>0</v>
      </c>
      <c r="BG134" s="156">
        <f>IF(N134="zákl. přenesená",J134,0)</f>
        <v>0</v>
      </c>
      <c r="BH134" s="156">
        <f>IF(N134="sníž. přenesená",J134,0)</f>
        <v>0</v>
      </c>
      <c r="BI134" s="156">
        <f>IF(N134="nulová",J134,0)</f>
        <v>0</v>
      </c>
      <c r="BJ134" s="15" t="s">
        <v>84</v>
      </c>
      <c r="BK134" s="156">
        <f>ROUND(I134*H134,2)</f>
        <v>0</v>
      </c>
      <c r="BL134" s="15" t="s">
        <v>132</v>
      </c>
      <c r="BM134" s="155" t="s">
        <v>137</v>
      </c>
    </row>
    <row r="135" spans="2:65" s="1" customFormat="1" ht="24" customHeight="1">
      <c r="B135" s="30"/>
      <c r="C135" s="144" t="s">
        <v>138</v>
      </c>
      <c r="D135" s="144" t="s">
        <v>127</v>
      </c>
      <c r="E135" s="145" t="s">
        <v>139</v>
      </c>
      <c r="F135" s="146" t="s">
        <v>140</v>
      </c>
      <c r="G135" s="147" t="s">
        <v>136</v>
      </c>
      <c r="H135" s="148">
        <v>39.68</v>
      </c>
      <c r="I135" s="149"/>
      <c r="J135" s="150">
        <f>ROUND(I135*H135,2)</f>
        <v>0</v>
      </c>
      <c r="K135" s="146" t="s">
        <v>131</v>
      </c>
      <c r="L135" s="30"/>
      <c r="M135" s="151" t="s">
        <v>1</v>
      </c>
      <c r="N135" s="152" t="s">
        <v>41</v>
      </c>
      <c r="P135" s="153">
        <f>O135*H135</f>
        <v>0</v>
      </c>
      <c r="Q135" s="153">
        <v>0.00931</v>
      </c>
      <c r="R135" s="153">
        <f>Q135*H135</f>
        <v>0.3694208</v>
      </c>
      <c r="S135" s="153">
        <v>0</v>
      </c>
      <c r="T135" s="154">
        <f>S135*H135</f>
        <v>0</v>
      </c>
      <c r="AR135" s="155" t="s">
        <v>132</v>
      </c>
      <c r="AT135" s="155" t="s">
        <v>127</v>
      </c>
      <c r="AU135" s="155" t="s">
        <v>86</v>
      </c>
      <c r="AY135" s="15" t="s">
        <v>124</v>
      </c>
      <c r="BE135" s="156">
        <f>IF(N135="základní",J135,0)</f>
        <v>0</v>
      </c>
      <c r="BF135" s="156">
        <f>IF(N135="snížená",J135,0)</f>
        <v>0</v>
      </c>
      <c r="BG135" s="156">
        <f>IF(N135="zákl. přenesená",J135,0)</f>
        <v>0</v>
      </c>
      <c r="BH135" s="156">
        <f>IF(N135="sníž. přenesená",J135,0)</f>
        <v>0</v>
      </c>
      <c r="BI135" s="156">
        <f>IF(N135="nulová",J135,0)</f>
        <v>0</v>
      </c>
      <c r="BJ135" s="15" t="s">
        <v>84</v>
      </c>
      <c r="BK135" s="156">
        <f>ROUND(I135*H135,2)</f>
        <v>0</v>
      </c>
      <c r="BL135" s="15" t="s">
        <v>132</v>
      </c>
      <c r="BM135" s="155" t="s">
        <v>141</v>
      </c>
    </row>
    <row r="136" spans="2:51" s="12" customFormat="1" ht="11.25">
      <c r="B136" s="157"/>
      <c r="D136" s="158" t="s">
        <v>142</v>
      </c>
      <c r="E136" s="159" t="s">
        <v>1</v>
      </c>
      <c r="F136" s="160" t="s">
        <v>143</v>
      </c>
      <c r="H136" s="161">
        <v>39.68</v>
      </c>
      <c r="I136" s="162"/>
      <c r="L136" s="157"/>
      <c r="M136" s="163"/>
      <c r="T136" s="164"/>
      <c r="AT136" s="159" t="s">
        <v>142</v>
      </c>
      <c r="AU136" s="159" t="s">
        <v>86</v>
      </c>
      <c r="AV136" s="12" t="s">
        <v>86</v>
      </c>
      <c r="AW136" s="12" t="s">
        <v>32</v>
      </c>
      <c r="AX136" s="12" t="s">
        <v>84</v>
      </c>
      <c r="AY136" s="159" t="s">
        <v>124</v>
      </c>
    </row>
    <row r="137" spans="2:65" s="1" customFormat="1" ht="24" customHeight="1">
      <c r="B137" s="30"/>
      <c r="C137" s="165" t="s">
        <v>132</v>
      </c>
      <c r="D137" s="165" t="s">
        <v>144</v>
      </c>
      <c r="E137" s="166" t="s">
        <v>145</v>
      </c>
      <c r="F137" s="167" t="s">
        <v>146</v>
      </c>
      <c r="G137" s="168" t="s">
        <v>136</v>
      </c>
      <c r="H137" s="169">
        <v>40.474</v>
      </c>
      <c r="I137" s="170"/>
      <c r="J137" s="171">
        <f>ROUND(I137*H137,2)</f>
        <v>0</v>
      </c>
      <c r="K137" s="167" t="s">
        <v>131</v>
      </c>
      <c r="L137" s="172"/>
      <c r="M137" s="173" t="s">
        <v>1</v>
      </c>
      <c r="N137" s="174" t="s">
        <v>41</v>
      </c>
      <c r="P137" s="153">
        <f>O137*H137</f>
        <v>0</v>
      </c>
      <c r="Q137" s="153">
        <v>0.009</v>
      </c>
      <c r="R137" s="153">
        <f>Q137*H137</f>
        <v>0.3642659999999999</v>
      </c>
      <c r="S137" s="153">
        <v>0</v>
      </c>
      <c r="T137" s="154">
        <f>S137*H137</f>
        <v>0</v>
      </c>
      <c r="AR137" s="155" t="s">
        <v>147</v>
      </c>
      <c r="AT137" s="155" t="s">
        <v>144</v>
      </c>
      <c r="AU137" s="155" t="s">
        <v>86</v>
      </c>
      <c r="AY137" s="15" t="s">
        <v>124</v>
      </c>
      <c r="BE137" s="156">
        <f>IF(N137="základní",J137,0)</f>
        <v>0</v>
      </c>
      <c r="BF137" s="156">
        <f>IF(N137="snížená",J137,0)</f>
        <v>0</v>
      </c>
      <c r="BG137" s="156">
        <f>IF(N137="zákl. přenesená",J137,0)</f>
        <v>0</v>
      </c>
      <c r="BH137" s="156">
        <f>IF(N137="sníž. přenesená",J137,0)</f>
        <v>0</v>
      </c>
      <c r="BI137" s="156">
        <f>IF(N137="nulová",J137,0)</f>
        <v>0</v>
      </c>
      <c r="BJ137" s="15" t="s">
        <v>84</v>
      </c>
      <c r="BK137" s="156">
        <f>ROUND(I137*H137,2)</f>
        <v>0</v>
      </c>
      <c r="BL137" s="15" t="s">
        <v>132</v>
      </c>
      <c r="BM137" s="155" t="s">
        <v>148</v>
      </c>
    </row>
    <row r="138" spans="2:51" s="12" customFormat="1" ht="11.25">
      <c r="B138" s="157"/>
      <c r="D138" s="158" t="s">
        <v>142</v>
      </c>
      <c r="F138" s="160" t="s">
        <v>149</v>
      </c>
      <c r="H138" s="161">
        <v>40.474</v>
      </c>
      <c r="I138" s="162"/>
      <c r="L138" s="157"/>
      <c r="M138" s="163"/>
      <c r="T138" s="164"/>
      <c r="AT138" s="159" t="s">
        <v>142</v>
      </c>
      <c r="AU138" s="159" t="s">
        <v>86</v>
      </c>
      <c r="AV138" s="12" t="s">
        <v>86</v>
      </c>
      <c r="AW138" s="12" t="s">
        <v>4</v>
      </c>
      <c r="AX138" s="12" t="s">
        <v>84</v>
      </c>
      <c r="AY138" s="159" t="s">
        <v>124</v>
      </c>
    </row>
    <row r="139" spans="2:65" s="1" customFormat="1" ht="24" customHeight="1">
      <c r="B139" s="30"/>
      <c r="C139" s="144" t="s">
        <v>150</v>
      </c>
      <c r="D139" s="144" t="s">
        <v>127</v>
      </c>
      <c r="E139" s="145" t="s">
        <v>151</v>
      </c>
      <c r="F139" s="146" t="s">
        <v>152</v>
      </c>
      <c r="G139" s="147" t="s">
        <v>136</v>
      </c>
      <c r="H139" s="148">
        <v>39.68</v>
      </c>
      <c r="I139" s="149"/>
      <c r="J139" s="150">
        <f>ROUND(I139*H139,2)</f>
        <v>0</v>
      </c>
      <c r="K139" s="146" t="s">
        <v>131</v>
      </c>
      <c r="L139" s="30"/>
      <c r="M139" s="151" t="s">
        <v>1</v>
      </c>
      <c r="N139" s="152" t="s">
        <v>41</v>
      </c>
      <c r="P139" s="153">
        <f>O139*H139</f>
        <v>0</v>
      </c>
      <c r="Q139" s="153">
        <v>0.00268</v>
      </c>
      <c r="R139" s="153">
        <f>Q139*H139</f>
        <v>0.1063424</v>
      </c>
      <c r="S139" s="153">
        <v>0</v>
      </c>
      <c r="T139" s="154">
        <f>S139*H139</f>
        <v>0</v>
      </c>
      <c r="AR139" s="155" t="s">
        <v>132</v>
      </c>
      <c r="AT139" s="155" t="s">
        <v>127</v>
      </c>
      <c r="AU139" s="155" t="s">
        <v>86</v>
      </c>
      <c r="AY139" s="15" t="s">
        <v>124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5" t="s">
        <v>84</v>
      </c>
      <c r="BK139" s="156">
        <f>ROUND(I139*H139,2)</f>
        <v>0</v>
      </c>
      <c r="BL139" s="15" t="s">
        <v>132</v>
      </c>
      <c r="BM139" s="155" t="s">
        <v>153</v>
      </c>
    </row>
    <row r="140" spans="2:63" s="11" customFormat="1" ht="22.9" customHeight="1">
      <c r="B140" s="133"/>
      <c r="D140" s="134" t="s">
        <v>75</v>
      </c>
      <c r="E140" s="142" t="s">
        <v>154</v>
      </c>
      <c r="F140" s="142" t="s">
        <v>155</v>
      </c>
      <c r="I140" s="136"/>
      <c r="J140" s="143">
        <f>BK140</f>
        <v>0</v>
      </c>
      <c r="L140" s="133"/>
      <c r="M140" s="137"/>
      <c r="P140" s="138">
        <f>SUM(P141:P147)</f>
        <v>0</v>
      </c>
      <c r="R140" s="138">
        <f>SUM(R141:R147)</f>
        <v>0</v>
      </c>
      <c r="T140" s="139">
        <f>SUM(T141:T147)</f>
        <v>17.967674000000002</v>
      </c>
      <c r="AR140" s="134" t="s">
        <v>84</v>
      </c>
      <c r="AT140" s="140" t="s">
        <v>75</v>
      </c>
      <c r="AU140" s="140" t="s">
        <v>84</v>
      </c>
      <c r="AY140" s="134" t="s">
        <v>124</v>
      </c>
      <c r="BK140" s="141">
        <f>SUM(BK141:BK147)</f>
        <v>0</v>
      </c>
    </row>
    <row r="141" spans="2:65" s="1" customFormat="1" ht="16.5" customHeight="1">
      <c r="B141" s="30"/>
      <c r="C141" s="144" t="s">
        <v>125</v>
      </c>
      <c r="D141" s="144" t="s">
        <v>127</v>
      </c>
      <c r="E141" s="145" t="s">
        <v>156</v>
      </c>
      <c r="F141" s="146" t="s">
        <v>157</v>
      </c>
      <c r="G141" s="147" t="s">
        <v>136</v>
      </c>
      <c r="H141" s="148">
        <v>125.778</v>
      </c>
      <c r="I141" s="149"/>
      <c r="J141" s="150">
        <f aca="true" t="shared" si="0" ref="J141:J147">ROUND(I141*H141,2)</f>
        <v>0</v>
      </c>
      <c r="K141" s="146" t="s">
        <v>131</v>
      </c>
      <c r="L141" s="30"/>
      <c r="M141" s="151" t="s">
        <v>1</v>
      </c>
      <c r="N141" s="152" t="s">
        <v>41</v>
      </c>
      <c r="P141" s="153">
        <f aca="true" t="shared" si="1" ref="P141:P147">O141*H141</f>
        <v>0</v>
      </c>
      <c r="Q141" s="153">
        <v>0</v>
      </c>
      <c r="R141" s="153">
        <f aca="true" t="shared" si="2" ref="R141:R147">Q141*H141</f>
        <v>0</v>
      </c>
      <c r="S141" s="153">
        <v>0.066</v>
      </c>
      <c r="T141" s="154">
        <f aca="true" t="shared" si="3" ref="T141:T147">S141*H141</f>
        <v>8.301348</v>
      </c>
      <c r="AR141" s="155" t="s">
        <v>132</v>
      </c>
      <c r="AT141" s="155" t="s">
        <v>127</v>
      </c>
      <c r="AU141" s="155" t="s">
        <v>86</v>
      </c>
      <c r="AY141" s="15" t="s">
        <v>124</v>
      </c>
      <c r="BE141" s="156">
        <f aca="true" t="shared" si="4" ref="BE141:BE147">IF(N141="základní",J141,0)</f>
        <v>0</v>
      </c>
      <c r="BF141" s="156">
        <f aca="true" t="shared" si="5" ref="BF141:BF147">IF(N141="snížená",J141,0)</f>
        <v>0</v>
      </c>
      <c r="BG141" s="156">
        <f aca="true" t="shared" si="6" ref="BG141:BG147">IF(N141="zákl. přenesená",J141,0)</f>
        <v>0</v>
      </c>
      <c r="BH141" s="156">
        <f aca="true" t="shared" si="7" ref="BH141:BH147">IF(N141="sníž. přenesená",J141,0)</f>
        <v>0</v>
      </c>
      <c r="BI141" s="156">
        <f aca="true" t="shared" si="8" ref="BI141:BI147">IF(N141="nulová",J141,0)</f>
        <v>0</v>
      </c>
      <c r="BJ141" s="15" t="s">
        <v>84</v>
      </c>
      <c r="BK141" s="156">
        <f aca="true" t="shared" si="9" ref="BK141:BK147">ROUND(I141*H141,2)</f>
        <v>0</v>
      </c>
      <c r="BL141" s="15" t="s">
        <v>132</v>
      </c>
      <c r="BM141" s="155" t="s">
        <v>158</v>
      </c>
    </row>
    <row r="142" spans="2:65" s="1" customFormat="1" ht="24" customHeight="1">
      <c r="B142" s="30"/>
      <c r="C142" s="144" t="s">
        <v>159</v>
      </c>
      <c r="D142" s="144" t="s">
        <v>127</v>
      </c>
      <c r="E142" s="145" t="s">
        <v>160</v>
      </c>
      <c r="F142" s="146" t="s">
        <v>161</v>
      </c>
      <c r="G142" s="147" t="s">
        <v>136</v>
      </c>
      <c r="H142" s="148">
        <v>14.913</v>
      </c>
      <c r="I142" s="149"/>
      <c r="J142" s="150">
        <f t="shared" si="0"/>
        <v>0</v>
      </c>
      <c r="K142" s="146" t="s">
        <v>131</v>
      </c>
      <c r="L142" s="30"/>
      <c r="M142" s="151" t="s">
        <v>1</v>
      </c>
      <c r="N142" s="152" t="s">
        <v>41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0.048</v>
      </c>
      <c r="T142" s="154">
        <f t="shared" si="3"/>
        <v>0.715824</v>
      </c>
      <c r="AR142" s="155" t="s">
        <v>132</v>
      </c>
      <c r="AT142" s="155" t="s">
        <v>127</v>
      </c>
      <c r="AU142" s="155" t="s">
        <v>86</v>
      </c>
      <c r="AY142" s="15" t="s">
        <v>124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5" t="s">
        <v>84</v>
      </c>
      <c r="BK142" s="156">
        <f t="shared" si="9"/>
        <v>0</v>
      </c>
      <c r="BL142" s="15" t="s">
        <v>132</v>
      </c>
      <c r="BM142" s="155" t="s">
        <v>162</v>
      </c>
    </row>
    <row r="143" spans="2:65" s="1" customFormat="1" ht="24" customHeight="1">
      <c r="B143" s="30"/>
      <c r="C143" s="144" t="s">
        <v>147</v>
      </c>
      <c r="D143" s="144" t="s">
        <v>127</v>
      </c>
      <c r="E143" s="145" t="s">
        <v>163</v>
      </c>
      <c r="F143" s="146" t="s">
        <v>164</v>
      </c>
      <c r="G143" s="147" t="s">
        <v>136</v>
      </c>
      <c r="H143" s="148">
        <v>19.129</v>
      </c>
      <c r="I143" s="149"/>
      <c r="J143" s="150">
        <f t="shared" si="0"/>
        <v>0</v>
      </c>
      <c r="K143" s="146" t="s">
        <v>131</v>
      </c>
      <c r="L143" s="30"/>
      <c r="M143" s="151" t="s">
        <v>1</v>
      </c>
      <c r="N143" s="152" t="s">
        <v>41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0.038</v>
      </c>
      <c r="T143" s="154">
        <f t="shared" si="3"/>
        <v>0.726902</v>
      </c>
      <c r="AR143" s="155" t="s">
        <v>132</v>
      </c>
      <c r="AT143" s="155" t="s">
        <v>127</v>
      </c>
      <c r="AU143" s="155" t="s">
        <v>86</v>
      </c>
      <c r="AY143" s="15" t="s">
        <v>124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5" t="s">
        <v>84</v>
      </c>
      <c r="BK143" s="156">
        <f t="shared" si="9"/>
        <v>0</v>
      </c>
      <c r="BL143" s="15" t="s">
        <v>132</v>
      </c>
      <c r="BM143" s="155" t="s">
        <v>165</v>
      </c>
    </row>
    <row r="144" spans="2:65" s="1" customFormat="1" ht="24" customHeight="1">
      <c r="B144" s="30"/>
      <c r="C144" s="144" t="s">
        <v>154</v>
      </c>
      <c r="D144" s="144" t="s">
        <v>127</v>
      </c>
      <c r="E144" s="145" t="s">
        <v>166</v>
      </c>
      <c r="F144" s="146" t="s">
        <v>167</v>
      </c>
      <c r="G144" s="147" t="s">
        <v>136</v>
      </c>
      <c r="H144" s="148">
        <v>171.887</v>
      </c>
      <c r="I144" s="149"/>
      <c r="J144" s="150">
        <f t="shared" si="0"/>
        <v>0</v>
      </c>
      <c r="K144" s="146" t="s">
        <v>131</v>
      </c>
      <c r="L144" s="30"/>
      <c r="M144" s="151" t="s">
        <v>1</v>
      </c>
      <c r="N144" s="152" t="s">
        <v>41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0.034</v>
      </c>
      <c r="T144" s="154">
        <f t="shared" si="3"/>
        <v>5.844158</v>
      </c>
      <c r="AR144" s="155" t="s">
        <v>132</v>
      </c>
      <c r="AT144" s="155" t="s">
        <v>127</v>
      </c>
      <c r="AU144" s="155" t="s">
        <v>86</v>
      </c>
      <c r="AY144" s="15" t="s">
        <v>124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5" t="s">
        <v>84</v>
      </c>
      <c r="BK144" s="156">
        <f t="shared" si="9"/>
        <v>0</v>
      </c>
      <c r="BL144" s="15" t="s">
        <v>132</v>
      </c>
      <c r="BM144" s="155" t="s">
        <v>168</v>
      </c>
    </row>
    <row r="145" spans="2:65" s="1" customFormat="1" ht="24" customHeight="1">
      <c r="B145" s="30"/>
      <c r="C145" s="144" t="s">
        <v>169</v>
      </c>
      <c r="D145" s="144" t="s">
        <v>127</v>
      </c>
      <c r="E145" s="145" t="s">
        <v>170</v>
      </c>
      <c r="F145" s="146" t="s">
        <v>171</v>
      </c>
      <c r="G145" s="147" t="s">
        <v>136</v>
      </c>
      <c r="H145" s="148">
        <v>127.2</v>
      </c>
      <c r="I145" s="149"/>
      <c r="J145" s="150">
        <f t="shared" si="0"/>
        <v>0</v>
      </c>
      <c r="K145" s="146" t="s">
        <v>131</v>
      </c>
      <c r="L145" s="30"/>
      <c r="M145" s="151" t="s">
        <v>1</v>
      </c>
      <c r="N145" s="152" t="s">
        <v>41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0.015</v>
      </c>
      <c r="T145" s="154">
        <f t="shared" si="3"/>
        <v>1.908</v>
      </c>
      <c r="AR145" s="155" t="s">
        <v>132</v>
      </c>
      <c r="AT145" s="155" t="s">
        <v>127</v>
      </c>
      <c r="AU145" s="155" t="s">
        <v>86</v>
      </c>
      <c r="AY145" s="15" t="s">
        <v>124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5" t="s">
        <v>84</v>
      </c>
      <c r="BK145" s="156">
        <f t="shared" si="9"/>
        <v>0</v>
      </c>
      <c r="BL145" s="15" t="s">
        <v>132</v>
      </c>
      <c r="BM145" s="155" t="s">
        <v>172</v>
      </c>
    </row>
    <row r="146" spans="2:65" s="1" customFormat="1" ht="16.5" customHeight="1">
      <c r="B146" s="30"/>
      <c r="C146" s="144" t="s">
        <v>173</v>
      </c>
      <c r="D146" s="144" t="s">
        <v>127</v>
      </c>
      <c r="E146" s="145" t="s">
        <v>174</v>
      </c>
      <c r="F146" s="146" t="s">
        <v>175</v>
      </c>
      <c r="G146" s="147" t="s">
        <v>136</v>
      </c>
      <c r="H146" s="148">
        <v>3.634</v>
      </c>
      <c r="I146" s="149"/>
      <c r="J146" s="150">
        <f t="shared" si="0"/>
        <v>0</v>
      </c>
      <c r="K146" s="146" t="s">
        <v>131</v>
      </c>
      <c r="L146" s="30"/>
      <c r="M146" s="151" t="s">
        <v>1</v>
      </c>
      <c r="N146" s="152" t="s">
        <v>41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0.063</v>
      </c>
      <c r="T146" s="154">
        <f t="shared" si="3"/>
        <v>0.228942</v>
      </c>
      <c r="AR146" s="155" t="s">
        <v>132</v>
      </c>
      <c r="AT146" s="155" t="s">
        <v>127</v>
      </c>
      <c r="AU146" s="155" t="s">
        <v>86</v>
      </c>
      <c r="AY146" s="15" t="s">
        <v>124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5" t="s">
        <v>84</v>
      </c>
      <c r="BK146" s="156">
        <f t="shared" si="9"/>
        <v>0</v>
      </c>
      <c r="BL146" s="15" t="s">
        <v>132</v>
      </c>
      <c r="BM146" s="155" t="s">
        <v>176</v>
      </c>
    </row>
    <row r="147" spans="2:65" s="1" customFormat="1" ht="16.5" customHeight="1">
      <c r="B147" s="30"/>
      <c r="C147" s="144" t="s">
        <v>177</v>
      </c>
      <c r="D147" s="144" t="s">
        <v>127</v>
      </c>
      <c r="E147" s="145" t="s">
        <v>178</v>
      </c>
      <c r="F147" s="146" t="s">
        <v>179</v>
      </c>
      <c r="G147" s="147" t="s">
        <v>136</v>
      </c>
      <c r="H147" s="148">
        <v>9.7</v>
      </c>
      <c r="I147" s="149"/>
      <c r="J147" s="150">
        <f t="shared" si="0"/>
        <v>0</v>
      </c>
      <c r="K147" s="146" t="s">
        <v>131</v>
      </c>
      <c r="L147" s="30"/>
      <c r="M147" s="151" t="s">
        <v>1</v>
      </c>
      <c r="N147" s="152" t="s">
        <v>41</v>
      </c>
      <c r="P147" s="153">
        <f t="shared" si="1"/>
        <v>0</v>
      </c>
      <c r="Q147" s="153">
        <v>0</v>
      </c>
      <c r="R147" s="153">
        <f t="shared" si="2"/>
        <v>0</v>
      </c>
      <c r="S147" s="153">
        <v>0.025</v>
      </c>
      <c r="T147" s="154">
        <f t="shared" si="3"/>
        <v>0.2425</v>
      </c>
      <c r="AR147" s="155" t="s">
        <v>132</v>
      </c>
      <c r="AT147" s="155" t="s">
        <v>127</v>
      </c>
      <c r="AU147" s="155" t="s">
        <v>86</v>
      </c>
      <c r="AY147" s="15" t="s">
        <v>124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5" t="s">
        <v>84</v>
      </c>
      <c r="BK147" s="156">
        <f t="shared" si="9"/>
        <v>0</v>
      </c>
      <c r="BL147" s="15" t="s">
        <v>132</v>
      </c>
      <c r="BM147" s="155" t="s">
        <v>180</v>
      </c>
    </row>
    <row r="148" spans="2:63" s="11" customFormat="1" ht="22.9" customHeight="1">
      <c r="B148" s="133"/>
      <c r="D148" s="134" t="s">
        <v>75</v>
      </c>
      <c r="E148" s="142" t="s">
        <v>181</v>
      </c>
      <c r="F148" s="142" t="s">
        <v>182</v>
      </c>
      <c r="I148" s="136"/>
      <c r="J148" s="143">
        <f>BK148</f>
        <v>0</v>
      </c>
      <c r="L148" s="133"/>
      <c r="M148" s="137"/>
      <c r="P148" s="138">
        <f>SUM(P149:P153)</f>
        <v>0</v>
      </c>
      <c r="R148" s="138">
        <f>SUM(R149:R153)</f>
        <v>0</v>
      </c>
      <c r="T148" s="139">
        <f>SUM(T149:T153)</f>
        <v>0</v>
      </c>
      <c r="AR148" s="134" t="s">
        <v>84</v>
      </c>
      <c r="AT148" s="140" t="s">
        <v>75</v>
      </c>
      <c r="AU148" s="140" t="s">
        <v>84</v>
      </c>
      <c r="AY148" s="134" t="s">
        <v>124</v>
      </c>
      <c r="BK148" s="141">
        <f>SUM(BK149:BK153)</f>
        <v>0</v>
      </c>
    </row>
    <row r="149" spans="2:65" s="1" customFormat="1" ht="24" customHeight="1">
      <c r="B149" s="30"/>
      <c r="C149" s="144" t="s">
        <v>183</v>
      </c>
      <c r="D149" s="144" t="s">
        <v>127</v>
      </c>
      <c r="E149" s="145" t="s">
        <v>184</v>
      </c>
      <c r="F149" s="146" t="s">
        <v>185</v>
      </c>
      <c r="G149" s="147" t="s">
        <v>186</v>
      </c>
      <c r="H149" s="148">
        <v>19.274</v>
      </c>
      <c r="I149" s="149"/>
      <c r="J149" s="150">
        <f>ROUND(I149*H149,2)</f>
        <v>0</v>
      </c>
      <c r="K149" s="146" t="s">
        <v>131</v>
      </c>
      <c r="L149" s="30"/>
      <c r="M149" s="151" t="s">
        <v>1</v>
      </c>
      <c r="N149" s="152" t="s">
        <v>41</v>
      </c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AR149" s="155" t="s">
        <v>132</v>
      </c>
      <c r="AT149" s="155" t="s">
        <v>127</v>
      </c>
      <c r="AU149" s="155" t="s">
        <v>86</v>
      </c>
      <c r="AY149" s="15" t="s">
        <v>124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5" t="s">
        <v>84</v>
      </c>
      <c r="BK149" s="156">
        <f>ROUND(I149*H149,2)</f>
        <v>0</v>
      </c>
      <c r="BL149" s="15" t="s">
        <v>132</v>
      </c>
      <c r="BM149" s="155" t="s">
        <v>187</v>
      </c>
    </row>
    <row r="150" spans="2:65" s="1" customFormat="1" ht="24" customHeight="1">
      <c r="B150" s="30"/>
      <c r="C150" s="144" t="s">
        <v>188</v>
      </c>
      <c r="D150" s="144" t="s">
        <v>127</v>
      </c>
      <c r="E150" s="145" t="s">
        <v>189</v>
      </c>
      <c r="F150" s="146" t="s">
        <v>190</v>
      </c>
      <c r="G150" s="147" t="s">
        <v>186</v>
      </c>
      <c r="H150" s="148">
        <v>19.274</v>
      </c>
      <c r="I150" s="149"/>
      <c r="J150" s="150">
        <f>ROUND(I150*H150,2)</f>
        <v>0</v>
      </c>
      <c r="K150" s="146" t="s">
        <v>131</v>
      </c>
      <c r="L150" s="30"/>
      <c r="M150" s="151" t="s">
        <v>1</v>
      </c>
      <c r="N150" s="152" t="s">
        <v>41</v>
      </c>
      <c r="P150" s="153">
        <f>O150*H150</f>
        <v>0</v>
      </c>
      <c r="Q150" s="153">
        <v>0</v>
      </c>
      <c r="R150" s="153">
        <f>Q150*H150</f>
        <v>0</v>
      </c>
      <c r="S150" s="153">
        <v>0</v>
      </c>
      <c r="T150" s="154">
        <f>S150*H150</f>
        <v>0</v>
      </c>
      <c r="AR150" s="155" t="s">
        <v>132</v>
      </c>
      <c r="AT150" s="155" t="s">
        <v>127</v>
      </c>
      <c r="AU150" s="155" t="s">
        <v>86</v>
      </c>
      <c r="AY150" s="15" t="s">
        <v>124</v>
      </c>
      <c r="BE150" s="156">
        <f>IF(N150="základní",J150,0)</f>
        <v>0</v>
      </c>
      <c r="BF150" s="156">
        <f>IF(N150="snížená",J150,0)</f>
        <v>0</v>
      </c>
      <c r="BG150" s="156">
        <f>IF(N150="zákl. přenesená",J150,0)</f>
        <v>0</v>
      </c>
      <c r="BH150" s="156">
        <f>IF(N150="sníž. přenesená",J150,0)</f>
        <v>0</v>
      </c>
      <c r="BI150" s="156">
        <f>IF(N150="nulová",J150,0)</f>
        <v>0</v>
      </c>
      <c r="BJ150" s="15" t="s">
        <v>84</v>
      </c>
      <c r="BK150" s="156">
        <f>ROUND(I150*H150,2)</f>
        <v>0</v>
      </c>
      <c r="BL150" s="15" t="s">
        <v>132</v>
      </c>
      <c r="BM150" s="155" t="s">
        <v>191</v>
      </c>
    </row>
    <row r="151" spans="2:65" s="1" customFormat="1" ht="24" customHeight="1">
      <c r="B151" s="30"/>
      <c r="C151" s="144" t="s">
        <v>8</v>
      </c>
      <c r="D151" s="144" t="s">
        <v>127</v>
      </c>
      <c r="E151" s="145" t="s">
        <v>192</v>
      </c>
      <c r="F151" s="146" t="s">
        <v>193</v>
      </c>
      <c r="G151" s="147" t="s">
        <v>186</v>
      </c>
      <c r="H151" s="148">
        <v>173.466</v>
      </c>
      <c r="I151" s="149"/>
      <c r="J151" s="150">
        <f>ROUND(I151*H151,2)</f>
        <v>0</v>
      </c>
      <c r="K151" s="146" t="s">
        <v>131</v>
      </c>
      <c r="L151" s="30"/>
      <c r="M151" s="151" t="s">
        <v>1</v>
      </c>
      <c r="N151" s="152" t="s">
        <v>41</v>
      </c>
      <c r="P151" s="153">
        <f>O151*H151</f>
        <v>0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AR151" s="155" t="s">
        <v>132</v>
      </c>
      <c r="AT151" s="155" t="s">
        <v>127</v>
      </c>
      <c r="AU151" s="155" t="s">
        <v>86</v>
      </c>
      <c r="AY151" s="15" t="s">
        <v>124</v>
      </c>
      <c r="BE151" s="156">
        <f>IF(N151="základní",J151,0)</f>
        <v>0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15" t="s">
        <v>84</v>
      </c>
      <c r="BK151" s="156">
        <f>ROUND(I151*H151,2)</f>
        <v>0</v>
      </c>
      <c r="BL151" s="15" t="s">
        <v>132</v>
      </c>
      <c r="BM151" s="155" t="s">
        <v>194</v>
      </c>
    </row>
    <row r="152" spans="2:51" s="12" customFormat="1" ht="11.25">
      <c r="B152" s="157"/>
      <c r="D152" s="158" t="s">
        <v>142</v>
      </c>
      <c r="E152" s="159" t="s">
        <v>1</v>
      </c>
      <c r="F152" s="160" t="s">
        <v>195</v>
      </c>
      <c r="H152" s="161">
        <v>173.466</v>
      </c>
      <c r="I152" s="162"/>
      <c r="L152" s="157"/>
      <c r="M152" s="163"/>
      <c r="T152" s="164"/>
      <c r="AT152" s="159" t="s">
        <v>142</v>
      </c>
      <c r="AU152" s="159" t="s">
        <v>86</v>
      </c>
      <c r="AV152" s="12" t="s">
        <v>86</v>
      </c>
      <c r="AW152" s="12" t="s">
        <v>32</v>
      </c>
      <c r="AX152" s="12" t="s">
        <v>84</v>
      </c>
      <c r="AY152" s="159" t="s">
        <v>124</v>
      </c>
    </row>
    <row r="153" spans="2:65" s="1" customFormat="1" ht="24" customHeight="1">
      <c r="B153" s="30"/>
      <c r="C153" s="144" t="s">
        <v>196</v>
      </c>
      <c r="D153" s="144" t="s">
        <v>127</v>
      </c>
      <c r="E153" s="145" t="s">
        <v>197</v>
      </c>
      <c r="F153" s="146" t="s">
        <v>198</v>
      </c>
      <c r="G153" s="147" t="s">
        <v>186</v>
      </c>
      <c r="H153" s="148">
        <v>19.274</v>
      </c>
      <c r="I153" s="149"/>
      <c r="J153" s="150">
        <f>ROUND(I153*H153,2)</f>
        <v>0</v>
      </c>
      <c r="K153" s="146" t="s">
        <v>131</v>
      </c>
      <c r="L153" s="30"/>
      <c r="M153" s="151" t="s">
        <v>1</v>
      </c>
      <c r="N153" s="152" t="s">
        <v>41</v>
      </c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AR153" s="155" t="s">
        <v>132</v>
      </c>
      <c r="AT153" s="155" t="s">
        <v>127</v>
      </c>
      <c r="AU153" s="155" t="s">
        <v>86</v>
      </c>
      <c r="AY153" s="15" t="s">
        <v>124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5" t="s">
        <v>84</v>
      </c>
      <c r="BK153" s="156">
        <f>ROUND(I153*H153,2)</f>
        <v>0</v>
      </c>
      <c r="BL153" s="15" t="s">
        <v>132</v>
      </c>
      <c r="BM153" s="155" t="s">
        <v>199</v>
      </c>
    </row>
    <row r="154" spans="2:63" s="11" customFormat="1" ht="22.9" customHeight="1">
      <c r="B154" s="133"/>
      <c r="D154" s="134" t="s">
        <v>75</v>
      </c>
      <c r="E154" s="142" t="s">
        <v>200</v>
      </c>
      <c r="F154" s="142" t="s">
        <v>201</v>
      </c>
      <c r="I154" s="136"/>
      <c r="J154" s="143">
        <f>BK154</f>
        <v>0</v>
      </c>
      <c r="L154" s="133"/>
      <c r="M154" s="137"/>
      <c r="P154" s="138">
        <f>P155</f>
        <v>0</v>
      </c>
      <c r="R154" s="138">
        <f>R155</f>
        <v>0</v>
      </c>
      <c r="T154" s="139">
        <f>T155</f>
        <v>0</v>
      </c>
      <c r="AR154" s="134" t="s">
        <v>84</v>
      </c>
      <c r="AT154" s="140" t="s">
        <v>75</v>
      </c>
      <c r="AU154" s="140" t="s">
        <v>84</v>
      </c>
      <c r="AY154" s="134" t="s">
        <v>124</v>
      </c>
      <c r="BK154" s="141">
        <f>BK155</f>
        <v>0</v>
      </c>
    </row>
    <row r="155" spans="2:65" s="1" customFormat="1" ht="24" customHeight="1">
      <c r="B155" s="30"/>
      <c r="C155" s="144" t="s">
        <v>202</v>
      </c>
      <c r="D155" s="144" t="s">
        <v>127</v>
      </c>
      <c r="E155" s="145" t="s">
        <v>203</v>
      </c>
      <c r="F155" s="146" t="s">
        <v>204</v>
      </c>
      <c r="G155" s="147" t="s">
        <v>186</v>
      </c>
      <c r="H155" s="148">
        <v>1.783</v>
      </c>
      <c r="I155" s="149"/>
      <c r="J155" s="150">
        <f>ROUND(I155*H155,2)</f>
        <v>0</v>
      </c>
      <c r="K155" s="146" t="s">
        <v>131</v>
      </c>
      <c r="L155" s="30"/>
      <c r="M155" s="151" t="s">
        <v>1</v>
      </c>
      <c r="N155" s="152" t="s">
        <v>41</v>
      </c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AR155" s="155" t="s">
        <v>132</v>
      </c>
      <c r="AT155" s="155" t="s">
        <v>127</v>
      </c>
      <c r="AU155" s="155" t="s">
        <v>86</v>
      </c>
      <c r="AY155" s="15" t="s">
        <v>124</v>
      </c>
      <c r="BE155" s="156">
        <f>IF(N155="základní",J155,0)</f>
        <v>0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15" t="s">
        <v>84</v>
      </c>
      <c r="BK155" s="156">
        <f>ROUND(I155*H155,2)</f>
        <v>0</v>
      </c>
      <c r="BL155" s="15" t="s">
        <v>132</v>
      </c>
      <c r="BM155" s="155" t="s">
        <v>205</v>
      </c>
    </row>
    <row r="156" spans="2:63" s="11" customFormat="1" ht="25.9" customHeight="1">
      <c r="B156" s="133"/>
      <c r="D156" s="134" t="s">
        <v>75</v>
      </c>
      <c r="E156" s="135" t="s">
        <v>206</v>
      </c>
      <c r="F156" s="135" t="s">
        <v>207</v>
      </c>
      <c r="I156" s="136"/>
      <c r="J156" s="123">
        <f>BK156</f>
        <v>0</v>
      </c>
      <c r="L156" s="133"/>
      <c r="M156" s="137"/>
      <c r="P156" s="138">
        <f>P157+P164+P182+P187</f>
        <v>0</v>
      </c>
      <c r="R156" s="138">
        <f>R157+R164+R182+R187</f>
        <v>3.68590406</v>
      </c>
      <c r="T156" s="139">
        <f>T157+T164+T182+T187</f>
        <v>1.3063246</v>
      </c>
      <c r="AR156" s="134" t="s">
        <v>86</v>
      </c>
      <c r="AT156" s="140" t="s">
        <v>75</v>
      </c>
      <c r="AU156" s="140" t="s">
        <v>76</v>
      </c>
      <c r="AY156" s="134" t="s">
        <v>124</v>
      </c>
      <c r="BK156" s="141">
        <f>BK157+BK164+BK182+BK187</f>
        <v>0</v>
      </c>
    </row>
    <row r="157" spans="2:63" s="11" customFormat="1" ht="22.9" customHeight="1">
      <c r="B157" s="133"/>
      <c r="D157" s="134" t="s">
        <v>75</v>
      </c>
      <c r="E157" s="142" t="s">
        <v>208</v>
      </c>
      <c r="F157" s="142" t="s">
        <v>209</v>
      </c>
      <c r="I157" s="136"/>
      <c r="J157" s="143">
        <f>BK157</f>
        <v>0</v>
      </c>
      <c r="L157" s="133"/>
      <c r="M157" s="137"/>
      <c r="P157" s="138">
        <f>SUM(P158:P163)</f>
        <v>0</v>
      </c>
      <c r="R157" s="138">
        <f>SUM(R158:R163)</f>
        <v>0.37345310000000004</v>
      </c>
      <c r="T157" s="139">
        <f>SUM(T158:T163)</f>
        <v>0.2644946</v>
      </c>
      <c r="AR157" s="134" t="s">
        <v>86</v>
      </c>
      <c r="AT157" s="140" t="s">
        <v>75</v>
      </c>
      <c r="AU157" s="140" t="s">
        <v>84</v>
      </c>
      <c r="AY157" s="134" t="s">
        <v>124</v>
      </c>
      <c r="BK157" s="141">
        <f>SUM(BK158:BK163)</f>
        <v>0</v>
      </c>
    </row>
    <row r="158" spans="2:65" s="1" customFormat="1" ht="16.5" customHeight="1">
      <c r="B158" s="30"/>
      <c r="C158" s="144" t="s">
        <v>210</v>
      </c>
      <c r="D158" s="144" t="s">
        <v>127</v>
      </c>
      <c r="E158" s="145" t="s">
        <v>211</v>
      </c>
      <c r="F158" s="146" t="s">
        <v>212</v>
      </c>
      <c r="G158" s="147" t="s">
        <v>130</v>
      </c>
      <c r="H158" s="148">
        <v>158.38</v>
      </c>
      <c r="I158" s="149"/>
      <c r="J158" s="150">
        <f>ROUND(I158*H158,2)</f>
        <v>0</v>
      </c>
      <c r="K158" s="146" t="s">
        <v>131</v>
      </c>
      <c r="L158" s="30"/>
      <c r="M158" s="151" t="s">
        <v>1</v>
      </c>
      <c r="N158" s="152" t="s">
        <v>41</v>
      </c>
      <c r="P158" s="153">
        <f>O158*H158</f>
        <v>0</v>
      </c>
      <c r="Q158" s="153">
        <v>0</v>
      </c>
      <c r="R158" s="153">
        <f>Q158*H158</f>
        <v>0</v>
      </c>
      <c r="S158" s="153">
        <v>0.00167</v>
      </c>
      <c r="T158" s="154">
        <f>S158*H158</f>
        <v>0.2644946</v>
      </c>
      <c r="AR158" s="155" t="s">
        <v>196</v>
      </c>
      <c r="AT158" s="155" t="s">
        <v>127</v>
      </c>
      <c r="AU158" s="155" t="s">
        <v>86</v>
      </c>
      <c r="AY158" s="15" t="s">
        <v>124</v>
      </c>
      <c r="BE158" s="156">
        <f>IF(N158="základní",J158,0)</f>
        <v>0</v>
      </c>
      <c r="BF158" s="156">
        <f>IF(N158="snížená",J158,0)</f>
        <v>0</v>
      </c>
      <c r="BG158" s="156">
        <f>IF(N158="zákl. přenesená",J158,0)</f>
        <v>0</v>
      </c>
      <c r="BH158" s="156">
        <f>IF(N158="sníž. přenesená",J158,0)</f>
        <v>0</v>
      </c>
      <c r="BI158" s="156">
        <f>IF(N158="nulová",J158,0)</f>
        <v>0</v>
      </c>
      <c r="BJ158" s="15" t="s">
        <v>84</v>
      </c>
      <c r="BK158" s="156">
        <f>ROUND(I158*H158,2)</f>
        <v>0</v>
      </c>
      <c r="BL158" s="15" t="s">
        <v>196</v>
      </c>
      <c r="BM158" s="155" t="s">
        <v>213</v>
      </c>
    </row>
    <row r="159" spans="2:65" s="1" customFormat="1" ht="24" customHeight="1">
      <c r="B159" s="30"/>
      <c r="C159" s="144" t="s">
        <v>214</v>
      </c>
      <c r="D159" s="144" t="s">
        <v>127</v>
      </c>
      <c r="E159" s="145" t="s">
        <v>215</v>
      </c>
      <c r="F159" s="146" t="s">
        <v>216</v>
      </c>
      <c r="G159" s="147" t="s">
        <v>130</v>
      </c>
      <c r="H159" s="148">
        <v>18.8</v>
      </c>
      <c r="I159" s="149"/>
      <c r="J159" s="150">
        <f>ROUND(I159*H159,2)</f>
        <v>0</v>
      </c>
      <c r="K159" s="146" t="s">
        <v>131</v>
      </c>
      <c r="L159" s="30"/>
      <c r="M159" s="151" t="s">
        <v>1</v>
      </c>
      <c r="N159" s="152" t="s">
        <v>41</v>
      </c>
      <c r="P159" s="153">
        <f>O159*H159</f>
        <v>0</v>
      </c>
      <c r="Q159" s="153">
        <v>0.00136</v>
      </c>
      <c r="R159" s="153">
        <f>Q159*H159</f>
        <v>0.025568000000000004</v>
      </c>
      <c r="S159" s="153">
        <v>0</v>
      </c>
      <c r="T159" s="154">
        <f>S159*H159</f>
        <v>0</v>
      </c>
      <c r="AR159" s="155" t="s">
        <v>196</v>
      </c>
      <c r="AT159" s="155" t="s">
        <v>127</v>
      </c>
      <c r="AU159" s="155" t="s">
        <v>86</v>
      </c>
      <c r="AY159" s="15" t="s">
        <v>124</v>
      </c>
      <c r="BE159" s="156">
        <f>IF(N159="základní",J159,0)</f>
        <v>0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15" t="s">
        <v>84</v>
      </c>
      <c r="BK159" s="156">
        <f>ROUND(I159*H159,2)</f>
        <v>0</v>
      </c>
      <c r="BL159" s="15" t="s">
        <v>196</v>
      </c>
      <c r="BM159" s="155" t="s">
        <v>217</v>
      </c>
    </row>
    <row r="160" spans="2:51" s="12" customFormat="1" ht="11.25">
      <c r="B160" s="157"/>
      <c r="D160" s="158" t="s">
        <v>142</v>
      </c>
      <c r="E160" s="159" t="s">
        <v>1</v>
      </c>
      <c r="F160" s="160" t="s">
        <v>218</v>
      </c>
      <c r="H160" s="161">
        <v>18.8</v>
      </c>
      <c r="I160" s="162"/>
      <c r="L160" s="157"/>
      <c r="M160" s="163"/>
      <c r="T160" s="164"/>
      <c r="AT160" s="159" t="s">
        <v>142</v>
      </c>
      <c r="AU160" s="159" t="s">
        <v>86</v>
      </c>
      <c r="AV160" s="12" t="s">
        <v>86</v>
      </c>
      <c r="AW160" s="12" t="s">
        <v>32</v>
      </c>
      <c r="AX160" s="12" t="s">
        <v>84</v>
      </c>
      <c r="AY160" s="159" t="s">
        <v>124</v>
      </c>
    </row>
    <row r="161" spans="2:65" s="1" customFormat="1" ht="24" customHeight="1">
      <c r="B161" s="30"/>
      <c r="C161" s="144" t="s">
        <v>219</v>
      </c>
      <c r="D161" s="144" t="s">
        <v>127</v>
      </c>
      <c r="E161" s="145" t="s">
        <v>220</v>
      </c>
      <c r="F161" s="146" t="s">
        <v>221</v>
      </c>
      <c r="G161" s="147" t="s">
        <v>130</v>
      </c>
      <c r="H161" s="148">
        <v>156.705</v>
      </c>
      <c r="I161" s="149"/>
      <c r="J161" s="150">
        <f>ROUND(I161*H161,2)</f>
        <v>0</v>
      </c>
      <c r="K161" s="146" t="s">
        <v>131</v>
      </c>
      <c r="L161" s="30"/>
      <c r="M161" s="151" t="s">
        <v>1</v>
      </c>
      <c r="N161" s="152" t="s">
        <v>41</v>
      </c>
      <c r="P161" s="153">
        <f>O161*H161</f>
        <v>0</v>
      </c>
      <c r="Q161" s="153">
        <v>0.00222</v>
      </c>
      <c r="R161" s="153">
        <f>Q161*H161</f>
        <v>0.34788510000000006</v>
      </c>
      <c r="S161" s="153">
        <v>0</v>
      </c>
      <c r="T161" s="154">
        <f>S161*H161</f>
        <v>0</v>
      </c>
      <c r="AR161" s="155" t="s">
        <v>196</v>
      </c>
      <c r="AT161" s="155" t="s">
        <v>127</v>
      </c>
      <c r="AU161" s="155" t="s">
        <v>86</v>
      </c>
      <c r="AY161" s="15" t="s">
        <v>124</v>
      </c>
      <c r="BE161" s="156">
        <f>IF(N161="základní",J161,0)</f>
        <v>0</v>
      </c>
      <c r="BF161" s="156">
        <f>IF(N161="snížená",J161,0)</f>
        <v>0</v>
      </c>
      <c r="BG161" s="156">
        <f>IF(N161="zákl. přenesená",J161,0)</f>
        <v>0</v>
      </c>
      <c r="BH161" s="156">
        <f>IF(N161="sníž. přenesená",J161,0)</f>
        <v>0</v>
      </c>
      <c r="BI161" s="156">
        <f>IF(N161="nulová",J161,0)</f>
        <v>0</v>
      </c>
      <c r="BJ161" s="15" t="s">
        <v>84</v>
      </c>
      <c r="BK161" s="156">
        <f>ROUND(I161*H161,2)</f>
        <v>0</v>
      </c>
      <c r="BL161" s="15" t="s">
        <v>196</v>
      </c>
      <c r="BM161" s="155" t="s">
        <v>222</v>
      </c>
    </row>
    <row r="162" spans="2:51" s="12" customFormat="1" ht="11.25">
      <c r="B162" s="157"/>
      <c r="D162" s="158" t="s">
        <v>142</v>
      </c>
      <c r="E162" s="159" t="s">
        <v>1</v>
      </c>
      <c r="F162" s="160" t="s">
        <v>223</v>
      </c>
      <c r="H162" s="161">
        <v>156.705</v>
      </c>
      <c r="I162" s="162"/>
      <c r="L162" s="157"/>
      <c r="M162" s="163"/>
      <c r="T162" s="164"/>
      <c r="AT162" s="159" t="s">
        <v>142</v>
      </c>
      <c r="AU162" s="159" t="s">
        <v>86</v>
      </c>
      <c r="AV162" s="12" t="s">
        <v>86</v>
      </c>
      <c r="AW162" s="12" t="s">
        <v>32</v>
      </c>
      <c r="AX162" s="12" t="s">
        <v>84</v>
      </c>
      <c r="AY162" s="159" t="s">
        <v>124</v>
      </c>
    </row>
    <row r="163" spans="2:65" s="1" customFormat="1" ht="24" customHeight="1">
      <c r="B163" s="30"/>
      <c r="C163" s="144" t="s">
        <v>7</v>
      </c>
      <c r="D163" s="144" t="s">
        <v>127</v>
      </c>
      <c r="E163" s="145" t="s">
        <v>224</v>
      </c>
      <c r="F163" s="146" t="s">
        <v>225</v>
      </c>
      <c r="G163" s="147" t="s">
        <v>226</v>
      </c>
      <c r="H163" s="175"/>
      <c r="I163" s="149"/>
      <c r="J163" s="150">
        <f>ROUND(I163*H163,2)</f>
        <v>0</v>
      </c>
      <c r="K163" s="146" t="s">
        <v>131</v>
      </c>
      <c r="L163" s="30"/>
      <c r="M163" s="151" t="s">
        <v>1</v>
      </c>
      <c r="N163" s="152" t="s">
        <v>41</v>
      </c>
      <c r="P163" s="153">
        <f>O163*H163</f>
        <v>0</v>
      </c>
      <c r="Q163" s="153">
        <v>0</v>
      </c>
      <c r="R163" s="153">
        <f>Q163*H163</f>
        <v>0</v>
      </c>
      <c r="S163" s="153">
        <v>0</v>
      </c>
      <c r="T163" s="154">
        <f>S163*H163</f>
        <v>0</v>
      </c>
      <c r="AR163" s="155" t="s">
        <v>196</v>
      </c>
      <c r="AT163" s="155" t="s">
        <v>127</v>
      </c>
      <c r="AU163" s="155" t="s">
        <v>86</v>
      </c>
      <c r="AY163" s="15" t="s">
        <v>124</v>
      </c>
      <c r="BE163" s="156">
        <f>IF(N163="základní",J163,0)</f>
        <v>0</v>
      </c>
      <c r="BF163" s="156">
        <f>IF(N163="snížená",J163,0)</f>
        <v>0</v>
      </c>
      <c r="BG163" s="156">
        <f>IF(N163="zákl. přenesená",J163,0)</f>
        <v>0</v>
      </c>
      <c r="BH163" s="156">
        <f>IF(N163="sníž. přenesená",J163,0)</f>
        <v>0</v>
      </c>
      <c r="BI163" s="156">
        <f>IF(N163="nulová",J163,0)</f>
        <v>0</v>
      </c>
      <c r="BJ163" s="15" t="s">
        <v>84</v>
      </c>
      <c r="BK163" s="156">
        <f>ROUND(I163*H163,2)</f>
        <v>0</v>
      </c>
      <c r="BL163" s="15" t="s">
        <v>196</v>
      </c>
      <c r="BM163" s="155" t="s">
        <v>227</v>
      </c>
    </row>
    <row r="164" spans="2:63" s="11" customFormat="1" ht="22.9" customHeight="1">
      <c r="B164" s="133"/>
      <c r="D164" s="134" t="s">
        <v>75</v>
      </c>
      <c r="E164" s="142" t="s">
        <v>228</v>
      </c>
      <c r="F164" s="142" t="s">
        <v>229</v>
      </c>
      <c r="I164" s="136"/>
      <c r="J164" s="143">
        <f>BK164</f>
        <v>0</v>
      </c>
      <c r="L164" s="133"/>
      <c r="M164" s="137"/>
      <c r="P164" s="138">
        <f>SUM(P165:P181)</f>
        <v>0</v>
      </c>
      <c r="R164" s="138">
        <f>SUM(R165:R181)</f>
        <v>0</v>
      </c>
      <c r="T164" s="139">
        <f>SUM(T165:T181)</f>
        <v>0.395</v>
      </c>
      <c r="AR164" s="134" t="s">
        <v>86</v>
      </c>
      <c r="AT164" s="140" t="s">
        <v>75</v>
      </c>
      <c r="AU164" s="140" t="s">
        <v>84</v>
      </c>
      <c r="AY164" s="134" t="s">
        <v>124</v>
      </c>
      <c r="BK164" s="141">
        <f>SUM(BK165:BK181)</f>
        <v>0</v>
      </c>
    </row>
    <row r="165" spans="2:65" s="1" customFormat="1" ht="36" customHeight="1">
      <c r="B165" s="30"/>
      <c r="C165" s="144" t="s">
        <v>230</v>
      </c>
      <c r="D165" s="144" t="s">
        <v>127</v>
      </c>
      <c r="E165" s="145" t="s">
        <v>231</v>
      </c>
      <c r="F165" s="146" t="s">
        <v>232</v>
      </c>
      <c r="G165" s="147" t="s">
        <v>136</v>
      </c>
      <c r="H165" s="148">
        <v>249.15</v>
      </c>
      <c r="I165" s="149"/>
      <c r="J165" s="150">
        <f>ROUND(I165*H165,2)</f>
        <v>0</v>
      </c>
      <c r="K165" s="146" t="s">
        <v>1</v>
      </c>
      <c r="L165" s="30"/>
      <c r="M165" s="151" t="s">
        <v>1</v>
      </c>
      <c r="N165" s="152" t="s">
        <v>41</v>
      </c>
      <c r="P165" s="153">
        <f>O165*H165</f>
        <v>0</v>
      </c>
      <c r="Q165" s="153">
        <v>0</v>
      </c>
      <c r="R165" s="153">
        <f>Q165*H165</f>
        <v>0</v>
      </c>
      <c r="S165" s="153">
        <v>0</v>
      </c>
      <c r="T165" s="154">
        <f>S165*H165</f>
        <v>0</v>
      </c>
      <c r="AR165" s="155" t="s">
        <v>196</v>
      </c>
      <c r="AT165" s="155" t="s">
        <v>127</v>
      </c>
      <c r="AU165" s="155" t="s">
        <v>86</v>
      </c>
      <c r="AY165" s="15" t="s">
        <v>124</v>
      </c>
      <c r="BE165" s="156">
        <f>IF(N165="základní",J165,0)</f>
        <v>0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15" t="s">
        <v>84</v>
      </c>
      <c r="BK165" s="156">
        <f>ROUND(I165*H165,2)</f>
        <v>0</v>
      </c>
      <c r="BL165" s="15" t="s">
        <v>196</v>
      </c>
      <c r="BM165" s="155" t="s">
        <v>233</v>
      </c>
    </row>
    <row r="166" spans="2:51" s="12" customFormat="1" ht="22.5">
      <c r="B166" s="157"/>
      <c r="D166" s="158" t="s">
        <v>142</v>
      </c>
      <c r="E166" s="159" t="s">
        <v>1</v>
      </c>
      <c r="F166" s="160" t="s">
        <v>234</v>
      </c>
      <c r="H166" s="161">
        <v>222.537</v>
      </c>
      <c r="I166" s="162"/>
      <c r="L166" s="157"/>
      <c r="M166" s="163"/>
      <c r="T166" s="164"/>
      <c r="AT166" s="159" t="s">
        <v>142</v>
      </c>
      <c r="AU166" s="159" t="s">
        <v>86</v>
      </c>
      <c r="AV166" s="12" t="s">
        <v>86</v>
      </c>
      <c r="AW166" s="12" t="s">
        <v>32</v>
      </c>
      <c r="AX166" s="12" t="s">
        <v>76</v>
      </c>
      <c r="AY166" s="159" t="s">
        <v>124</v>
      </c>
    </row>
    <row r="167" spans="2:51" s="12" customFormat="1" ht="11.25">
      <c r="B167" s="157"/>
      <c r="D167" s="158" t="s">
        <v>142</v>
      </c>
      <c r="E167" s="159" t="s">
        <v>1</v>
      </c>
      <c r="F167" s="160" t="s">
        <v>235</v>
      </c>
      <c r="H167" s="161">
        <v>26.613</v>
      </c>
      <c r="I167" s="162"/>
      <c r="L167" s="157"/>
      <c r="M167" s="163"/>
      <c r="T167" s="164"/>
      <c r="AT167" s="159" t="s">
        <v>142</v>
      </c>
      <c r="AU167" s="159" t="s">
        <v>86</v>
      </c>
      <c r="AV167" s="12" t="s">
        <v>86</v>
      </c>
      <c r="AW167" s="12" t="s">
        <v>32</v>
      </c>
      <c r="AX167" s="12" t="s">
        <v>76</v>
      </c>
      <c r="AY167" s="159" t="s">
        <v>124</v>
      </c>
    </row>
    <row r="168" spans="2:51" s="13" customFormat="1" ht="11.25">
      <c r="B168" s="176"/>
      <c r="D168" s="158" t="s">
        <v>142</v>
      </c>
      <c r="E168" s="177" t="s">
        <v>1</v>
      </c>
      <c r="F168" s="178" t="s">
        <v>236</v>
      </c>
      <c r="H168" s="179">
        <v>249.15</v>
      </c>
      <c r="I168" s="180"/>
      <c r="L168" s="176"/>
      <c r="M168" s="181"/>
      <c r="T168" s="182"/>
      <c r="AT168" s="177" t="s">
        <v>142</v>
      </c>
      <c r="AU168" s="177" t="s">
        <v>86</v>
      </c>
      <c r="AV168" s="13" t="s">
        <v>132</v>
      </c>
      <c r="AW168" s="13" t="s">
        <v>32</v>
      </c>
      <c r="AX168" s="13" t="s">
        <v>84</v>
      </c>
      <c r="AY168" s="177" t="s">
        <v>124</v>
      </c>
    </row>
    <row r="169" spans="2:65" s="1" customFormat="1" ht="24" customHeight="1">
      <c r="B169" s="30"/>
      <c r="C169" s="144" t="s">
        <v>237</v>
      </c>
      <c r="D169" s="144" t="s">
        <v>127</v>
      </c>
      <c r="E169" s="145" t="s">
        <v>238</v>
      </c>
      <c r="F169" s="146" t="s">
        <v>239</v>
      </c>
      <c r="G169" s="147" t="s">
        <v>240</v>
      </c>
      <c r="H169" s="148">
        <v>29.125</v>
      </c>
      <c r="I169" s="149"/>
      <c r="J169" s="150">
        <f>ROUND(I169*H169,2)</f>
        <v>0</v>
      </c>
      <c r="K169" s="146" t="s">
        <v>1</v>
      </c>
      <c r="L169" s="30"/>
      <c r="M169" s="151" t="s">
        <v>1</v>
      </c>
      <c r="N169" s="152" t="s">
        <v>41</v>
      </c>
      <c r="P169" s="153">
        <f>O169*H169</f>
        <v>0</v>
      </c>
      <c r="Q169" s="153">
        <v>0</v>
      </c>
      <c r="R169" s="153">
        <f>Q169*H169</f>
        <v>0</v>
      </c>
      <c r="S169" s="153">
        <v>0</v>
      </c>
      <c r="T169" s="154">
        <f>S169*H169</f>
        <v>0</v>
      </c>
      <c r="AR169" s="155" t="s">
        <v>196</v>
      </c>
      <c r="AT169" s="155" t="s">
        <v>127</v>
      </c>
      <c r="AU169" s="155" t="s">
        <v>86</v>
      </c>
      <c r="AY169" s="15" t="s">
        <v>124</v>
      </c>
      <c r="BE169" s="156">
        <f>IF(N169="základní",J169,0)</f>
        <v>0</v>
      </c>
      <c r="BF169" s="156">
        <f>IF(N169="snížená",J169,0)</f>
        <v>0</v>
      </c>
      <c r="BG169" s="156">
        <f>IF(N169="zákl. přenesená",J169,0)</f>
        <v>0</v>
      </c>
      <c r="BH169" s="156">
        <f>IF(N169="sníž. přenesená",J169,0)</f>
        <v>0</v>
      </c>
      <c r="BI169" s="156">
        <f>IF(N169="nulová",J169,0)</f>
        <v>0</v>
      </c>
      <c r="BJ169" s="15" t="s">
        <v>84</v>
      </c>
      <c r="BK169" s="156">
        <f>ROUND(I169*H169,2)</f>
        <v>0</v>
      </c>
      <c r="BL169" s="15" t="s">
        <v>196</v>
      </c>
      <c r="BM169" s="155" t="s">
        <v>241</v>
      </c>
    </row>
    <row r="170" spans="2:51" s="12" customFormat="1" ht="11.25">
      <c r="B170" s="157"/>
      <c r="D170" s="158" t="s">
        <v>142</v>
      </c>
      <c r="E170" s="159" t="s">
        <v>1</v>
      </c>
      <c r="F170" s="160" t="s">
        <v>242</v>
      </c>
      <c r="H170" s="161">
        <v>29.125</v>
      </c>
      <c r="I170" s="162"/>
      <c r="L170" s="157"/>
      <c r="M170" s="163"/>
      <c r="T170" s="164"/>
      <c r="AT170" s="159" t="s">
        <v>142</v>
      </c>
      <c r="AU170" s="159" t="s">
        <v>86</v>
      </c>
      <c r="AV170" s="12" t="s">
        <v>86</v>
      </c>
      <c r="AW170" s="12" t="s">
        <v>32</v>
      </c>
      <c r="AX170" s="12" t="s">
        <v>84</v>
      </c>
      <c r="AY170" s="159" t="s">
        <v>124</v>
      </c>
    </row>
    <row r="171" spans="2:65" s="1" customFormat="1" ht="16.5" customHeight="1">
      <c r="B171" s="30"/>
      <c r="C171" s="144" t="s">
        <v>243</v>
      </c>
      <c r="D171" s="144" t="s">
        <v>127</v>
      </c>
      <c r="E171" s="145" t="s">
        <v>244</v>
      </c>
      <c r="F171" s="146" t="s">
        <v>245</v>
      </c>
      <c r="G171" s="147" t="s">
        <v>240</v>
      </c>
      <c r="H171" s="148">
        <v>125.72</v>
      </c>
      <c r="I171" s="149"/>
      <c r="J171" s="150">
        <f>ROUND(I171*H171,2)</f>
        <v>0</v>
      </c>
      <c r="K171" s="146" t="s">
        <v>1</v>
      </c>
      <c r="L171" s="30"/>
      <c r="M171" s="151" t="s">
        <v>1</v>
      </c>
      <c r="N171" s="152" t="s">
        <v>41</v>
      </c>
      <c r="P171" s="153">
        <f>O171*H171</f>
        <v>0</v>
      </c>
      <c r="Q171" s="153">
        <v>0</v>
      </c>
      <c r="R171" s="153">
        <f>Q171*H171</f>
        <v>0</v>
      </c>
      <c r="S171" s="153">
        <v>0</v>
      </c>
      <c r="T171" s="154">
        <f>S171*H171</f>
        <v>0</v>
      </c>
      <c r="AR171" s="155" t="s">
        <v>196</v>
      </c>
      <c r="AT171" s="155" t="s">
        <v>127</v>
      </c>
      <c r="AU171" s="155" t="s">
        <v>86</v>
      </c>
      <c r="AY171" s="15" t="s">
        <v>124</v>
      </c>
      <c r="BE171" s="156">
        <f>IF(N171="základní",J171,0)</f>
        <v>0</v>
      </c>
      <c r="BF171" s="156">
        <f>IF(N171="snížená",J171,0)</f>
        <v>0</v>
      </c>
      <c r="BG171" s="156">
        <f>IF(N171="zákl. přenesená",J171,0)</f>
        <v>0</v>
      </c>
      <c r="BH171" s="156">
        <f>IF(N171="sníž. přenesená",J171,0)</f>
        <v>0</v>
      </c>
      <c r="BI171" s="156">
        <f>IF(N171="nulová",J171,0)</f>
        <v>0</v>
      </c>
      <c r="BJ171" s="15" t="s">
        <v>84</v>
      </c>
      <c r="BK171" s="156">
        <f>ROUND(I171*H171,2)</f>
        <v>0</v>
      </c>
      <c r="BL171" s="15" t="s">
        <v>196</v>
      </c>
      <c r="BM171" s="155" t="s">
        <v>246</v>
      </c>
    </row>
    <row r="172" spans="2:51" s="12" customFormat="1" ht="11.25">
      <c r="B172" s="157"/>
      <c r="D172" s="158" t="s">
        <v>142</v>
      </c>
      <c r="E172" s="159" t="s">
        <v>1</v>
      </c>
      <c r="F172" s="160" t="s">
        <v>247</v>
      </c>
      <c r="H172" s="161">
        <v>125.72</v>
      </c>
      <c r="I172" s="162"/>
      <c r="L172" s="157"/>
      <c r="M172" s="163"/>
      <c r="T172" s="164"/>
      <c r="AT172" s="159" t="s">
        <v>142</v>
      </c>
      <c r="AU172" s="159" t="s">
        <v>86</v>
      </c>
      <c r="AV172" s="12" t="s">
        <v>86</v>
      </c>
      <c r="AW172" s="12" t="s">
        <v>32</v>
      </c>
      <c r="AX172" s="12" t="s">
        <v>84</v>
      </c>
      <c r="AY172" s="159" t="s">
        <v>124</v>
      </c>
    </row>
    <row r="173" spans="2:65" s="1" customFormat="1" ht="16.5" customHeight="1">
      <c r="B173" s="30"/>
      <c r="C173" s="144" t="s">
        <v>248</v>
      </c>
      <c r="D173" s="144" t="s">
        <v>127</v>
      </c>
      <c r="E173" s="145" t="s">
        <v>249</v>
      </c>
      <c r="F173" s="146" t="s">
        <v>250</v>
      </c>
      <c r="G173" s="147" t="s">
        <v>240</v>
      </c>
      <c r="H173" s="148">
        <v>26.48</v>
      </c>
      <c r="I173" s="149"/>
      <c r="J173" s="150">
        <f>ROUND(I173*H173,2)</f>
        <v>0</v>
      </c>
      <c r="K173" s="146" t="s">
        <v>1</v>
      </c>
      <c r="L173" s="30"/>
      <c r="M173" s="151" t="s">
        <v>1</v>
      </c>
      <c r="N173" s="152" t="s">
        <v>41</v>
      </c>
      <c r="P173" s="153">
        <f>O173*H173</f>
        <v>0</v>
      </c>
      <c r="Q173" s="153">
        <v>0</v>
      </c>
      <c r="R173" s="153">
        <f>Q173*H173</f>
        <v>0</v>
      </c>
      <c r="S173" s="153">
        <v>0</v>
      </c>
      <c r="T173" s="154">
        <f>S173*H173</f>
        <v>0</v>
      </c>
      <c r="AR173" s="155" t="s">
        <v>196</v>
      </c>
      <c r="AT173" s="155" t="s">
        <v>127</v>
      </c>
      <c r="AU173" s="155" t="s">
        <v>86</v>
      </c>
      <c r="AY173" s="15" t="s">
        <v>124</v>
      </c>
      <c r="BE173" s="156">
        <f>IF(N173="základní",J173,0)</f>
        <v>0</v>
      </c>
      <c r="BF173" s="156">
        <f>IF(N173="snížená",J173,0)</f>
        <v>0</v>
      </c>
      <c r="BG173" s="156">
        <f>IF(N173="zákl. přenesená",J173,0)</f>
        <v>0</v>
      </c>
      <c r="BH173" s="156">
        <f>IF(N173="sníž. přenesená",J173,0)</f>
        <v>0</v>
      </c>
      <c r="BI173" s="156">
        <f>IF(N173="nulová",J173,0)</f>
        <v>0</v>
      </c>
      <c r="BJ173" s="15" t="s">
        <v>84</v>
      </c>
      <c r="BK173" s="156">
        <f>ROUND(I173*H173,2)</f>
        <v>0</v>
      </c>
      <c r="BL173" s="15" t="s">
        <v>196</v>
      </c>
      <c r="BM173" s="155" t="s">
        <v>251</v>
      </c>
    </row>
    <row r="174" spans="2:51" s="12" customFormat="1" ht="11.25">
      <c r="B174" s="157"/>
      <c r="D174" s="158" t="s">
        <v>142</v>
      </c>
      <c r="E174" s="159" t="s">
        <v>1</v>
      </c>
      <c r="F174" s="160" t="s">
        <v>252</v>
      </c>
      <c r="H174" s="161">
        <v>26.48</v>
      </c>
      <c r="I174" s="162"/>
      <c r="L174" s="157"/>
      <c r="M174" s="163"/>
      <c r="T174" s="164"/>
      <c r="AT174" s="159" t="s">
        <v>142</v>
      </c>
      <c r="AU174" s="159" t="s">
        <v>86</v>
      </c>
      <c r="AV174" s="12" t="s">
        <v>86</v>
      </c>
      <c r="AW174" s="12" t="s">
        <v>32</v>
      </c>
      <c r="AX174" s="12" t="s">
        <v>84</v>
      </c>
      <c r="AY174" s="159" t="s">
        <v>124</v>
      </c>
    </row>
    <row r="175" spans="2:65" s="1" customFormat="1" ht="24" customHeight="1">
      <c r="B175" s="30"/>
      <c r="C175" s="144" t="s">
        <v>253</v>
      </c>
      <c r="D175" s="144" t="s">
        <v>127</v>
      </c>
      <c r="E175" s="145" t="s">
        <v>254</v>
      </c>
      <c r="F175" s="146" t="s">
        <v>255</v>
      </c>
      <c r="G175" s="147" t="s">
        <v>240</v>
      </c>
      <c r="H175" s="148">
        <v>64</v>
      </c>
      <c r="I175" s="149"/>
      <c r="J175" s="150">
        <f>ROUND(I175*H175,2)</f>
        <v>0</v>
      </c>
      <c r="K175" s="146" t="s">
        <v>1</v>
      </c>
      <c r="L175" s="30"/>
      <c r="M175" s="151" t="s">
        <v>1</v>
      </c>
      <c r="N175" s="152" t="s">
        <v>41</v>
      </c>
      <c r="P175" s="153">
        <f>O175*H175</f>
        <v>0</v>
      </c>
      <c r="Q175" s="153">
        <v>0</v>
      </c>
      <c r="R175" s="153">
        <f>Q175*H175</f>
        <v>0</v>
      </c>
      <c r="S175" s="153">
        <v>0</v>
      </c>
      <c r="T175" s="154">
        <f>S175*H175</f>
        <v>0</v>
      </c>
      <c r="AR175" s="155" t="s">
        <v>196</v>
      </c>
      <c r="AT175" s="155" t="s">
        <v>127</v>
      </c>
      <c r="AU175" s="155" t="s">
        <v>86</v>
      </c>
      <c r="AY175" s="15" t="s">
        <v>124</v>
      </c>
      <c r="BE175" s="156">
        <f>IF(N175="základní",J175,0)</f>
        <v>0</v>
      </c>
      <c r="BF175" s="156">
        <f>IF(N175="snížená",J175,0)</f>
        <v>0</v>
      </c>
      <c r="BG175" s="156">
        <f>IF(N175="zákl. přenesená",J175,0)</f>
        <v>0</v>
      </c>
      <c r="BH175" s="156">
        <f>IF(N175="sníž. přenesená",J175,0)</f>
        <v>0</v>
      </c>
      <c r="BI175" s="156">
        <f>IF(N175="nulová",J175,0)</f>
        <v>0</v>
      </c>
      <c r="BJ175" s="15" t="s">
        <v>84</v>
      </c>
      <c r="BK175" s="156">
        <f>ROUND(I175*H175,2)</f>
        <v>0</v>
      </c>
      <c r="BL175" s="15" t="s">
        <v>196</v>
      </c>
      <c r="BM175" s="155" t="s">
        <v>256</v>
      </c>
    </row>
    <row r="176" spans="2:65" s="1" customFormat="1" ht="24" customHeight="1">
      <c r="B176" s="30"/>
      <c r="C176" s="144" t="s">
        <v>257</v>
      </c>
      <c r="D176" s="144" t="s">
        <v>127</v>
      </c>
      <c r="E176" s="145" t="s">
        <v>258</v>
      </c>
      <c r="F176" s="146" t="s">
        <v>259</v>
      </c>
      <c r="G176" s="147" t="s">
        <v>240</v>
      </c>
      <c r="H176" s="148">
        <v>74.4</v>
      </c>
      <c r="I176" s="149"/>
      <c r="J176" s="150">
        <f>ROUND(I176*H176,2)</f>
        <v>0</v>
      </c>
      <c r="K176" s="146" t="s">
        <v>1</v>
      </c>
      <c r="L176" s="30"/>
      <c r="M176" s="151" t="s">
        <v>1</v>
      </c>
      <c r="N176" s="152" t="s">
        <v>41</v>
      </c>
      <c r="P176" s="153">
        <f>O176*H176</f>
        <v>0</v>
      </c>
      <c r="Q176" s="153">
        <v>0</v>
      </c>
      <c r="R176" s="153">
        <f>Q176*H176</f>
        <v>0</v>
      </c>
      <c r="S176" s="153">
        <v>0</v>
      </c>
      <c r="T176" s="154">
        <f>S176*H176</f>
        <v>0</v>
      </c>
      <c r="AR176" s="155" t="s">
        <v>196</v>
      </c>
      <c r="AT176" s="155" t="s">
        <v>127</v>
      </c>
      <c r="AU176" s="155" t="s">
        <v>86</v>
      </c>
      <c r="AY176" s="15" t="s">
        <v>124</v>
      </c>
      <c r="BE176" s="156">
        <f>IF(N176="základní",J176,0)</f>
        <v>0</v>
      </c>
      <c r="BF176" s="156">
        <f>IF(N176="snížená",J176,0)</f>
        <v>0</v>
      </c>
      <c r="BG176" s="156">
        <f>IF(N176="zákl. přenesená",J176,0)</f>
        <v>0</v>
      </c>
      <c r="BH176" s="156">
        <f>IF(N176="sníž. přenesená",J176,0)</f>
        <v>0</v>
      </c>
      <c r="BI176" s="156">
        <f>IF(N176="nulová",J176,0)</f>
        <v>0</v>
      </c>
      <c r="BJ176" s="15" t="s">
        <v>84</v>
      </c>
      <c r="BK176" s="156">
        <f>ROUND(I176*H176,2)</f>
        <v>0</v>
      </c>
      <c r="BL176" s="15" t="s">
        <v>196</v>
      </c>
      <c r="BM176" s="155" t="s">
        <v>260</v>
      </c>
    </row>
    <row r="177" spans="2:65" s="1" customFormat="1" ht="24" customHeight="1">
      <c r="B177" s="30"/>
      <c r="C177" s="144" t="s">
        <v>261</v>
      </c>
      <c r="D177" s="144" t="s">
        <v>127</v>
      </c>
      <c r="E177" s="145" t="s">
        <v>262</v>
      </c>
      <c r="F177" s="146" t="s">
        <v>263</v>
      </c>
      <c r="G177" s="147" t="s">
        <v>240</v>
      </c>
      <c r="H177" s="148">
        <v>74.4</v>
      </c>
      <c r="I177" s="149"/>
      <c r="J177" s="150">
        <f>ROUND(I177*H177,2)</f>
        <v>0</v>
      </c>
      <c r="K177" s="146" t="s">
        <v>1</v>
      </c>
      <c r="L177" s="30"/>
      <c r="M177" s="151" t="s">
        <v>1</v>
      </c>
      <c r="N177" s="152" t="s">
        <v>41</v>
      </c>
      <c r="P177" s="153">
        <f>O177*H177</f>
        <v>0</v>
      </c>
      <c r="Q177" s="153">
        <v>0</v>
      </c>
      <c r="R177" s="153">
        <f>Q177*H177</f>
        <v>0</v>
      </c>
      <c r="S177" s="153">
        <v>0</v>
      </c>
      <c r="T177" s="154">
        <f>S177*H177</f>
        <v>0</v>
      </c>
      <c r="AR177" s="155" t="s">
        <v>196</v>
      </c>
      <c r="AT177" s="155" t="s">
        <v>127</v>
      </c>
      <c r="AU177" s="155" t="s">
        <v>86</v>
      </c>
      <c r="AY177" s="15" t="s">
        <v>124</v>
      </c>
      <c r="BE177" s="156">
        <f>IF(N177="základní",J177,0)</f>
        <v>0</v>
      </c>
      <c r="BF177" s="156">
        <f>IF(N177="snížená",J177,0)</f>
        <v>0</v>
      </c>
      <c r="BG177" s="156">
        <f>IF(N177="zákl. přenesená",J177,0)</f>
        <v>0</v>
      </c>
      <c r="BH177" s="156">
        <f>IF(N177="sníž. přenesená",J177,0)</f>
        <v>0</v>
      </c>
      <c r="BI177" s="156">
        <f>IF(N177="nulová",J177,0)</f>
        <v>0</v>
      </c>
      <c r="BJ177" s="15" t="s">
        <v>84</v>
      </c>
      <c r="BK177" s="156">
        <f>ROUND(I177*H177,2)</f>
        <v>0</v>
      </c>
      <c r="BL177" s="15" t="s">
        <v>196</v>
      </c>
      <c r="BM177" s="155" t="s">
        <v>264</v>
      </c>
    </row>
    <row r="178" spans="2:65" s="1" customFormat="1" ht="24" customHeight="1">
      <c r="B178" s="30"/>
      <c r="C178" s="144" t="s">
        <v>265</v>
      </c>
      <c r="D178" s="144" t="s">
        <v>127</v>
      </c>
      <c r="E178" s="145" t="s">
        <v>266</v>
      </c>
      <c r="F178" s="146" t="s">
        <v>267</v>
      </c>
      <c r="G178" s="147" t="s">
        <v>268</v>
      </c>
      <c r="H178" s="148">
        <v>5</v>
      </c>
      <c r="I178" s="149"/>
      <c r="J178" s="150">
        <f>ROUND(I178*H178,2)</f>
        <v>0</v>
      </c>
      <c r="K178" s="146" t="s">
        <v>131</v>
      </c>
      <c r="L178" s="30"/>
      <c r="M178" s="151" t="s">
        <v>1</v>
      </c>
      <c r="N178" s="152" t="s">
        <v>41</v>
      </c>
      <c r="P178" s="153">
        <f>O178*H178</f>
        <v>0</v>
      </c>
      <c r="Q178" s="153">
        <v>0</v>
      </c>
      <c r="R178" s="153">
        <f>Q178*H178</f>
        <v>0</v>
      </c>
      <c r="S178" s="153">
        <v>0.003</v>
      </c>
      <c r="T178" s="154">
        <f>S178*H178</f>
        <v>0.015</v>
      </c>
      <c r="AR178" s="155" t="s">
        <v>196</v>
      </c>
      <c r="AT178" s="155" t="s">
        <v>127</v>
      </c>
      <c r="AU178" s="155" t="s">
        <v>86</v>
      </c>
      <c r="AY178" s="15" t="s">
        <v>124</v>
      </c>
      <c r="BE178" s="156">
        <f>IF(N178="základní",J178,0)</f>
        <v>0</v>
      </c>
      <c r="BF178" s="156">
        <f>IF(N178="snížená",J178,0)</f>
        <v>0</v>
      </c>
      <c r="BG178" s="156">
        <f>IF(N178="zákl. přenesená",J178,0)</f>
        <v>0</v>
      </c>
      <c r="BH178" s="156">
        <f>IF(N178="sníž. přenesená",J178,0)</f>
        <v>0</v>
      </c>
      <c r="BI178" s="156">
        <f>IF(N178="nulová",J178,0)</f>
        <v>0</v>
      </c>
      <c r="BJ178" s="15" t="s">
        <v>84</v>
      </c>
      <c r="BK178" s="156">
        <f>ROUND(I178*H178,2)</f>
        <v>0</v>
      </c>
      <c r="BL178" s="15" t="s">
        <v>196</v>
      </c>
      <c r="BM178" s="155" t="s">
        <v>269</v>
      </c>
    </row>
    <row r="179" spans="2:65" s="1" customFormat="1" ht="24" customHeight="1">
      <c r="B179" s="30"/>
      <c r="C179" s="144" t="s">
        <v>270</v>
      </c>
      <c r="D179" s="144" t="s">
        <v>127</v>
      </c>
      <c r="E179" s="145" t="s">
        <v>271</v>
      </c>
      <c r="F179" s="146" t="s">
        <v>272</v>
      </c>
      <c r="G179" s="147" t="s">
        <v>268</v>
      </c>
      <c r="H179" s="148">
        <v>76</v>
      </c>
      <c r="I179" s="149"/>
      <c r="J179" s="150">
        <f>ROUND(I179*H179,2)</f>
        <v>0</v>
      </c>
      <c r="K179" s="146" t="s">
        <v>131</v>
      </c>
      <c r="L179" s="30"/>
      <c r="M179" s="151" t="s">
        <v>1</v>
      </c>
      <c r="N179" s="152" t="s">
        <v>41</v>
      </c>
      <c r="P179" s="153">
        <f>O179*H179</f>
        <v>0</v>
      </c>
      <c r="Q179" s="153">
        <v>0</v>
      </c>
      <c r="R179" s="153">
        <f>Q179*H179</f>
        <v>0</v>
      </c>
      <c r="S179" s="153">
        <v>0.005</v>
      </c>
      <c r="T179" s="154">
        <f>S179*H179</f>
        <v>0.38</v>
      </c>
      <c r="AR179" s="155" t="s">
        <v>196</v>
      </c>
      <c r="AT179" s="155" t="s">
        <v>127</v>
      </c>
      <c r="AU179" s="155" t="s">
        <v>86</v>
      </c>
      <c r="AY179" s="15" t="s">
        <v>124</v>
      </c>
      <c r="BE179" s="156">
        <f>IF(N179="základní",J179,0)</f>
        <v>0</v>
      </c>
      <c r="BF179" s="156">
        <f>IF(N179="snížená",J179,0)</f>
        <v>0</v>
      </c>
      <c r="BG179" s="156">
        <f>IF(N179="zákl. přenesená",J179,0)</f>
        <v>0</v>
      </c>
      <c r="BH179" s="156">
        <f>IF(N179="sníž. přenesená",J179,0)</f>
        <v>0</v>
      </c>
      <c r="BI179" s="156">
        <f>IF(N179="nulová",J179,0)</f>
        <v>0</v>
      </c>
      <c r="BJ179" s="15" t="s">
        <v>84</v>
      </c>
      <c r="BK179" s="156">
        <f>ROUND(I179*H179,2)</f>
        <v>0</v>
      </c>
      <c r="BL179" s="15" t="s">
        <v>196</v>
      </c>
      <c r="BM179" s="155" t="s">
        <v>273</v>
      </c>
    </row>
    <row r="180" spans="2:51" s="12" customFormat="1" ht="11.25">
      <c r="B180" s="157"/>
      <c r="D180" s="158" t="s">
        <v>142</v>
      </c>
      <c r="E180" s="159" t="s">
        <v>1</v>
      </c>
      <c r="F180" s="160" t="s">
        <v>274</v>
      </c>
      <c r="H180" s="161">
        <v>76</v>
      </c>
      <c r="I180" s="162"/>
      <c r="L180" s="157"/>
      <c r="M180" s="163"/>
      <c r="T180" s="164"/>
      <c r="AT180" s="159" t="s">
        <v>142</v>
      </c>
      <c r="AU180" s="159" t="s">
        <v>86</v>
      </c>
      <c r="AV180" s="12" t="s">
        <v>86</v>
      </c>
      <c r="AW180" s="12" t="s">
        <v>32</v>
      </c>
      <c r="AX180" s="12" t="s">
        <v>84</v>
      </c>
      <c r="AY180" s="159" t="s">
        <v>124</v>
      </c>
    </row>
    <row r="181" spans="2:65" s="1" customFormat="1" ht="24" customHeight="1">
      <c r="B181" s="30"/>
      <c r="C181" s="144" t="s">
        <v>275</v>
      </c>
      <c r="D181" s="144" t="s">
        <v>127</v>
      </c>
      <c r="E181" s="145" t="s">
        <v>276</v>
      </c>
      <c r="F181" s="146" t="s">
        <v>277</v>
      </c>
      <c r="G181" s="147" t="s">
        <v>226</v>
      </c>
      <c r="H181" s="175"/>
      <c r="I181" s="149"/>
      <c r="J181" s="150">
        <f>ROUND(I181*H181,2)</f>
        <v>0</v>
      </c>
      <c r="K181" s="146" t="s">
        <v>131</v>
      </c>
      <c r="L181" s="30"/>
      <c r="M181" s="151" t="s">
        <v>1</v>
      </c>
      <c r="N181" s="152" t="s">
        <v>41</v>
      </c>
      <c r="P181" s="153">
        <f>O181*H181</f>
        <v>0</v>
      </c>
      <c r="Q181" s="153">
        <v>0</v>
      </c>
      <c r="R181" s="153">
        <f>Q181*H181</f>
        <v>0</v>
      </c>
      <c r="S181" s="153">
        <v>0</v>
      </c>
      <c r="T181" s="154">
        <f>S181*H181</f>
        <v>0</v>
      </c>
      <c r="AR181" s="155" t="s">
        <v>196</v>
      </c>
      <c r="AT181" s="155" t="s">
        <v>127</v>
      </c>
      <c r="AU181" s="155" t="s">
        <v>86</v>
      </c>
      <c r="AY181" s="15" t="s">
        <v>124</v>
      </c>
      <c r="BE181" s="156">
        <f>IF(N181="základní",J181,0)</f>
        <v>0</v>
      </c>
      <c r="BF181" s="156">
        <f>IF(N181="snížená",J181,0)</f>
        <v>0</v>
      </c>
      <c r="BG181" s="156">
        <f>IF(N181="zákl. přenesená",J181,0)</f>
        <v>0</v>
      </c>
      <c r="BH181" s="156">
        <f>IF(N181="sníž. přenesená",J181,0)</f>
        <v>0</v>
      </c>
      <c r="BI181" s="156">
        <f>IF(N181="nulová",J181,0)</f>
        <v>0</v>
      </c>
      <c r="BJ181" s="15" t="s">
        <v>84</v>
      </c>
      <c r="BK181" s="156">
        <f>ROUND(I181*H181,2)</f>
        <v>0</v>
      </c>
      <c r="BL181" s="15" t="s">
        <v>196</v>
      </c>
      <c r="BM181" s="155" t="s">
        <v>278</v>
      </c>
    </row>
    <row r="182" spans="2:63" s="11" customFormat="1" ht="22.9" customHeight="1">
      <c r="B182" s="133"/>
      <c r="D182" s="134" t="s">
        <v>75</v>
      </c>
      <c r="E182" s="142" t="s">
        <v>279</v>
      </c>
      <c r="F182" s="142" t="s">
        <v>280</v>
      </c>
      <c r="I182" s="136"/>
      <c r="J182" s="143">
        <f>BK182</f>
        <v>0</v>
      </c>
      <c r="L182" s="133"/>
      <c r="M182" s="137"/>
      <c r="P182" s="138">
        <f>SUM(P183:P186)</f>
        <v>0</v>
      </c>
      <c r="R182" s="138">
        <f>SUM(R183:R186)</f>
        <v>0</v>
      </c>
      <c r="T182" s="139">
        <f>SUM(T183:T186)</f>
        <v>0.64683</v>
      </c>
      <c r="AR182" s="134" t="s">
        <v>86</v>
      </c>
      <c r="AT182" s="140" t="s">
        <v>75</v>
      </c>
      <c r="AU182" s="140" t="s">
        <v>84</v>
      </c>
      <c r="AY182" s="134" t="s">
        <v>124</v>
      </c>
      <c r="BK182" s="141">
        <f>SUM(BK183:BK186)</f>
        <v>0</v>
      </c>
    </row>
    <row r="183" spans="2:65" s="1" customFormat="1" ht="36" customHeight="1">
      <c r="B183" s="30"/>
      <c r="C183" s="144" t="s">
        <v>281</v>
      </c>
      <c r="D183" s="144" t="s">
        <v>127</v>
      </c>
      <c r="E183" s="145" t="s">
        <v>282</v>
      </c>
      <c r="F183" s="146" t="s">
        <v>283</v>
      </c>
      <c r="G183" s="147" t="s">
        <v>284</v>
      </c>
      <c r="H183" s="148">
        <v>1</v>
      </c>
      <c r="I183" s="149"/>
      <c r="J183" s="150">
        <f>ROUND(I183*H183,2)</f>
        <v>0</v>
      </c>
      <c r="K183" s="146" t="s">
        <v>1</v>
      </c>
      <c r="L183" s="30"/>
      <c r="M183" s="151" t="s">
        <v>1</v>
      </c>
      <c r="N183" s="152" t="s">
        <v>41</v>
      </c>
      <c r="P183" s="153">
        <f>O183*H183</f>
        <v>0</v>
      </c>
      <c r="Q183" s="153">
        <v>0</v>
      </c>
      <c r="R183" s="153">
        <f>Q183*H183</f>
        <v>0</v>
      </c>
      <c r="S183" s="153">
        <v>0</v>
      </c>
      <c r="T183" s="154">
        <f>S183*H183</f>
        <v>0</v>
      </c>
      <c r="AR183" s="155" t="s">
        <v>196</v>
      </c>
      <c r="AT183" s="155" t="s">
        <v>127</v>
      </c>
      <c r="AU183" s="155" t="s">
        <v>86</v>
      </c>
      <c r="AY183" s="15" t="s">
        <v>124</v>
      </c>
      <c r="BE183" s="156">
        <f>IF(N183="základní",J183,0)</f>
        <v>0</v>
      </c>
      <c r="BF183" s="156">
        <f>IF(N183="snížená",J183,0)</f>
        <v>0</v>
      </c>
      <c r="BG183" s="156">
        <f>IF(N183="zákl. přenesená",J183,0)</f>
        <v>0</v>
      </c>
      <c r="BH183" s="156">
        <f>IF(N183="sníž. přenesená",J183,0)</f>
        <v>0</v>
      </c>
      <c r="BI183" s="156">
        <f>IF(N183="nulová",J183,0)</f>
        <v>0</v>
      </c>
      <c r="BJ183" s="15" t="s">
        <v>84</v>
      </c>
      <c r="BK183" s="156">
        <f>ROUND(I183*H183,2)</f>
        <v>0</v>
      </c>
      <c r="BL183" s="15" t="s">
        <v>196</v>
      </c>
      <c r="BM183" s="155" t="s">
        <v>285</v>
      </c>
    </row>
    <row r="184" spans="2:65" s="1" customFormat="1" ht="24" customHeight="1">
      <c r="B184" s="30"/>
      <c r="C184" s="144" t="s">
        <v>286</v>
      </c>
      <c r="D184" s="144" t="s">
        <v>127</v>
      </c>
      <c r="E184" s="145" t="s">
        <v>287</v>
      </c>
      <c r="F184" s="146" t="s">
        <v>288</v>
      </c>
      <c r="G184" s="147" t="s">
        <v>284</v>
      </c>
      <c r="H184" s="148">
        <v>1</v>
      </c>
      <c r="I184" s="149"/>
      <c r="J184" s="150">
        <f>ROUND(I184*H184,2)</f>
        <v>0</v>
      </c>
      <c r="K184" s="146" t="s">
        <v>1</v>
      </c>
      <c r="L184" s="30"/>
      <c r="M184" s="151" t="s">
        <v>1</v>
      </c>
      <c r="N184" s="152" t="s">
        <v>41</v>
      </c>
      <c r="P184" s="153">
        <f>O184*H184</f>
        <v>0</v>
      </c>
      <c r="Q184" s="153">
        <v>0</v>
      </c>
      <c r="R184" s="153">
        <f>Q184*H184</f>
        <v>0</v>
      </c>
      <c r="S184" s="153">
        <v>0</v>
      </c>
      <c r="T184" s="154">
        <f>S184*H184</f>
        <v>0</v>
      </c>
      <c r="AR184" s="155" t="s">
        <v>196</v>
      </c>
      <c r="AT184" s="155" t="s">
        <v>127</v>
      </c>
      <c r="AU184" s="155" t="s">
        <v>86</v>
      </c>
      <c r="AY184" s="15" t="s">
        <v>124</v>
      </c>
      <c r="BE184" s="156">
        <f>IF(N184="základní",J184,0)</f>
        <v>0</v>
      </c>
      <c r="BF184" s="156">
        <f>IF(N184="snížená",J184,0)</f>
        <v>0</v>
      </c>
      <c r="BG184" s="156">
        <f>IF(N184="zákl. přenesená",J184,0)</f>
        <v>0</v>
      </c>
      <c r="BH184" s="156">
        <f>IF(N184="sníž. přenesená",J184,0)</f>
        <v>0</v>
      </c>
      <c r="BI184" s="156">
        <f>IF(N184="nulová",J184,0)</f>
        <v>0</v>
      </c>
      <c r="BJ184" s="15" t="s">
        <v>84</v>
      </c>
      <c r="BK184" s="156">
        <f>ROUND(I184*H184,2)</f>
        <v>0</v>
      </c>
      <c r="BL184" s="15" t="s">
        <v>196</v>
      </c>
      <c r="BM184" s="155" t="s">
        <v>289</v>
      </c>
    </row>
    <row r="185" spans="2:65" s="1" customFormat="1" ht="16.5" customHeight="1">
      <c r="B185" s="30"/>
      <c r="C185" s="144" t="s">
        <v>290</v>
      </c>
      <c r="D185" s="144" t="s">
        <v>127</v>
      </c>
      <c r="E185" s="145" t="s">
        <v>291</v>
      </c>
      <c r="F185" s="146" t="s">
        <v>292</v>
      </c>
      <c r="G185" s="147" t="s">
        <v>136</v>
      </c>
      <c r="H185" s="148">
        <v>35.935</v>
      </c>
      <c r="I185" s="149"/>
      <c r="J185" s="150">
        <f>ROUND(I185*H185,2)</f>
        <v>0</v>
      </c>
      <c r="K185" s="146" t="s">
        <v>131</v>
      </c>
      <c r="L185" s="30"/>
      <c r="M185" s="151" t="s">
        <v>1</v>
      </c>
      <c r="N185" s="152" t="s">
        <v>41</v>
      </c>
      <c r="P185" s="153">
        <f>O185*H185</f>
        <v>0</v>
      </c>
      <c r="Q185" s="153">
        <v>0</v>
      </c>
      <c r="R185" s="153">
        <f>Q185*H185</f>
        <v>0</v>
      </c>
      <c r="S185" s="153">
        <v>0.018</v>
      </c>
      <c r="T185" s="154">
        <f>S185*H185</f>
        <v>0.64683</v>
      </c>
      <c r="AR185" s="155" t="s">
        <v>196</v>
      </c>
      <c r="AT185" s="155" t="s">
        <v>127</v>
      </c>
      <c r="AU185" s="155" t="s">
        <v>86</v>
      </c>
      <c r="AY185" s="15" t="s">
        <v>124</v>
      </c>
      <c r="BE185" s="156">
        <f>IF(N185="základní",J185,0)</f>
        <v>0</v>
      </c>
      <c r="BF185" s="156">
        <f>IF(N185="snížená",J185,0)</f>
        <v>0</v>
      </c>
      <c r="BG185" s="156">
        <f>IF(N185="zákl. přenesená",J185,0)</f>
        <v>0</v>
      </c>
      <c r="BH185" s="156">
        <f>IF(N185="sníž. přenesená",J185,0)</f>
        <v>0</v>
      </c>
      <c r="BI185" s="156">
        <f>IF(N185="nulová",J185,0)</f>
        <v>0</v>
      </c>
      <c r="BJ185" s="15" t="s">
        <v>84</v>
      </c>
      <c r="BK185" s="156">
        <f>ROUND(I185*H185,2)</f>
        <v>0</v>
      </c>
      <c r="BL185" s="15" t="s">
        <v>196</v>
      </c>
      <c r="BM185" s="155" t="s">
        <v>293</v>
      </c>
    </row>
    <row r="186" spans="2:65" s="1" customFormat="1" ht="24" customHeight="1">
      <c r="B186" s="30"/>
      <c r="C186" s="144" t="s">
        <v>294</v>
      </c>
      <c r="D186" s="144" t="s">
        <v>127</v>
      </c>
      <c r="E186" s="145" t="s">
        <v>295</v>
      </c>
      <c r="F186" s="146" t="s">
        <v>296</v>
      </c>
      <c r="G186" s="147" t="s">
        <v>226</v>
      </c>
      <c r="H186" s="175"/>
      <c r="I186" s="149"/>
      <c r="J186" s="150">
        <f>ROUND(I186*H186,2)</f>
        <v>0</v>
      </c>
      <c r="K186" s="146" t="s">
        <v>131</v>
      </c>
      <c r="L186" s="30"/>
      <c r="M186" s="151" t="s">
        <v>1</v>
      </c>
      <c r="N186" s="152" t="s">
        <v>41</v>
      </c>
      <c r="P186" s="153">
        <f>O186*H186</f>
        <v>0</v>
      </c>
      <c r="Q186" s="153">
        <v>0</v>
      </c>
      <c r="R186" s="153">
        <f>Q186*H186</f>
        <v>0</v>
      </c>
      <c r="S186" s="153">
        <v>0</v>
      </c>
      <c r="T186" s="154">
        <f>S186*H186</f>
        <v>0</v>
      </c>
      <c r="AR186" s="155" t="s">
        <v>196</v>
      </c>
      <c r="AT186" s="155" t="s">
        <v>127</v>
      </c>
      <c r="AU186" s="155" t="s">
        <v>86</v>
      </c>
      <c r="AY186" s="15" t="s">
        <v>124</v>
      </c>
      <c r="BE186" s="156">
        <f>IF(N186="základní",J186,0)</f>
        <v>0</v>
      </c>
      <c r="BF186" s="156">
        <f>IF(N186="snížená",J186,0)</f>
        <v>0</v>
      </c>
      <c r="BG186" s="156">
        <f>IF(N186="zákl. přenesená",J186,0)</f>
        <v>0</v>
      </c>
      <c r="BH186" s="156">
        <f>IF(N186="sníž. přenesená",J186,0)</f>
        <v>0</v>
      </c>
      <c r="BI186" s="156">
        <f>IF(N186="nulová",J186,0)</f>
        <v>0</v>
      </c>
      <c r="BJ186" s="15" t="s">
        <v>84</v>
      </c>
      <c r="BK186" s="156">
        <f>ROUND(I186*H186,2)</f>
        <v>0</v>
      </c>
      <c r="BL186" s="15" t="s">
        <v>196</v>
      </c>
      <c r="BM186" s="155" t="s">
        <v>297</v>
      </c>
    </row>
    <row r="187" spans="2:63" s="11" customFormat="1" ht="22.9" customHeight="1">
      <c r="B187" s="133"/>
      <c r="D187" s="134" t="s">
        <v>75</v>
      </c>
      <c r="E187" s="142" t="s">
        <v>298</v>
      </c>
      <c r="F187" s="142" t="s">
        <v>299</v>
      </c>
      <c r="I187" s="136"/>
      <c r="J187" s="143">
        <f>BK187</f>
        <v>0</v>
      </c>
      <c r="L187" s="133"/>
      <c r="M187" s="137"/>
      <c r="P187" s="138">
        <f>SUM(P188:P190)</f>
        <v>0</v>
      </c>
      <c r="R187" s="138">
        <f>SUM(R188:R190)</f>
        <v>3.31245096</v>
      </c>
      <c r="T187" s="139">
        <f>SUM(T188:T190)</f>
        <v>0</v>
      </c>
      <c r="AR187" s="134" t="s">
        <v>86</v>
      </c>
      <c r="AT187" s="140" t="s">
        <v>75</v>
      </c>
      <c r="AU187" s="140" t="s">
        <v>84</v>
      </c>
      <c r="AY187" s="134" t="s">
        <v>124</v>
      </c>
      <c r="BK187" s="141">
        <f>SUM(BK188:BK190)</f>
        <v>0</v>
      </c>
    </row>
    <row r="188" spans="2:65" s="1" customFormat="1" ht="24" customHeight="1">
      <c r="B188" s="30"/>
      <c r="C188" s="144" t="s">
        <v>300</v>
      </c>
      <c r="D188" s="144" t="s">
        <v>127</v>
      </c>
      <c r="E188" s="145" t="s">
        <v>301</v>
      </c>
      <c r="F188" s="146" t="s">
        <v>302</v>
      </c>
      <c r="G188" s="147" t="s">
        <v>136</v>
      </c>
      <c r="H188" s="148">
        <v>6760.104</v>
      </c>
      <c r="I188" s="149"/>
      <c r="J188" s="150">
        <f>ROUND(I188*H188,2)</f>
        <v>0</v>
      </c>
      <c r="K188" s="146" t="s">
        <v>131</v>
      </c>
      <c r="L188" s="30"/>
      <c r="M188" s="151" t="s">
        <v>1</v>
      </c>
      <c r="N188" s="152" t="s">
        <v>41</v>
      </c>
      <c r="P188" s="153">
        <f>O188*H188</f>
        <v>0</v>
      </c>
      <c r="Q188" s="153">
        <v>0.0002</v>
      </c>
      <c r="R188" s="153">
        <f>Q188*H188</f>
        <v>1.3520208</v>
      </c>
      <c r="S188" s="153">
        <v>0</v>
      </c>
      <c r="T188" s="154">
        <f>S188*H188</f>
        <v>0</v>
      </c>
      <c r="AR188" s="155" t="s">
        <v>196</v>
      </c>
      <c r="AT188" s="155" t="s">
        <v>127</v>
      </c>
      <c r="AU188" s="155" t="s">
        <v>86</v>
      </c>
      <c r="AY188" s="15" t="s">
        <v>124</v>
      </c>
      <c r="BE188" s="156">
        <f>IF(N188="základní",J188,0)</f>
        <v>0</v>
      </c>
      <c r="BF188" s="156">
        <f>IF(N188="snížená",J188,0)</f>
        <v>0</v>
      </c>
      <c r="BG188" s="156">
        <f>IF(N188="zákl. přenesená",J188,0)</f>
        <v>0</v>
      </c>
      <c r="BH188" s="156">
        <f>IF(N188="sníž. přenesená",J188,0)</f>
        <v>0</v>
      </c>
      <c r="BI188" s="156">
        <f>IF(N188="nulová",J188,0)</f>
        <v>0</v>
      </c>
      <c r="BJ188" s="15" t="s">
        <v>84</v>
      </c>
      <c r="BK188" s="156">
        <f>ROUND(I188*H188,2)</f>
        <v>0</v>
      </c>
      <c r="BL188" s="15" t="s">
        <v>196</v>
      </c>
      <c r="BM188" s="155" t="s">
        <v>303</v>
      </c>
    </row>
    <row r="189" spans="2:51" s="12" customFormat="1" ht="11.25">
      <c r="B189" s="157"/>
      <c r="D189" s="158" t="s">
        <v>142</v>
      </c>
      <c r="E189" s="159" t="s">
        <v>1</v>
      </c>
      <c r="F189" s="160" t="s">
        <v>304</v>
      </c>
      <c r="H189" s="161">
        <v>6760.104</v>
      </c>
      <c r="I189" s="162"/>
      <c r="L189" s="157"/>
      <c r="M189" s="163"/>
      <c r="T189" s="164"/>
      <c r="AT189" s="159" t="s">
        <v>142</v>
      </c>
      <c r="AU189" s="159" t="s">
        <v>86</v>
      </c>
      <c r="AV189" s="12" t="s">
        <v>86</v>
      </c>
      <c r="AW189" s="12" t="s">
        <v>32</v>
      </c>
      <c r="AX189" s="12" t="s">
        <v>84</v>
      </c>
      <c r="AY189" s="159" t="s">
        <v>124</v>
      </c>
    </row>
    <row r="190" spans="2:65" s="1" customFormat="1" ht="24" customHeight="1">
      <c r="B190" s="30"/>
      <c r="C190" s="144" t="s">
        <v>305</v>
      </c>
      <c r="D190" s="144" t="s">
        <v>127</v>
      </c>
      <c r="E190" s="145" t="s">
        <v>306</v>
      </c>
      <c r="F190" s="146" t="s">
        <v>307</v>
      </c>
      <c r="G190" s="147" t="s">
        <v>136</v>
      </c>
      <c r="H190" s="148">
        <v>6760.104</v>
      </c>
      <c r="I190" s="149"/>
      <c r="J190" s="150">
        <f>ROUND(I190*H190,2)</f>
        <v>0</v>
      </c>
      <c r="K190" s="146" t="s">
        <v>131</v>
      </c>
      <c r="L190" s="30"/>
      <c r="M190" s="151" t="s">
        <v>1</v>
      </c>
      <c r="N190" s="152" t="s">
        <v>41</v>
      </c>
      <c r="P190" s="153">
        <f>O190*H190</f>
        <v>0</v>
      </c>
      <c r="Q190" s="153">
        <v>0.00029</v>
      </c>
      <c r="R190" s="153">
        <f>Q190*H190</f>
        <v>1.96043016</v>
      </c>
      <c r="S190" s="153">
        <v>0</v>
      </c>
      <c r="T190" s="154">
        <f>S190*H190</f>
        <v>0</v>
      </c>
      <c r="AR190" s="155" t="s">
        <v>196</v>
      </c>
      <c r="AT190" s="155" t="s">
        <v>127</v>
      </c>
      <c r="AU190" s="155" t="s">
        <v>86</v>
      </c>
      <c r="AY190" s="15" t="s">
        <v>124</v>
      </c>
      <c r="BE190" s="156">
        <f>IF(N190="základní",J190,0)</f>
        <v>0</v>
      </c>
      <c r="BF190" s="156">
        <f>IF(N190="snížená",J190,0)</f>
        <v>0</v>
      </c>
      <c r="BG190" s="156">
        <f>IF(N190="zákl. přenesená",J190,0)</f>
        <v>0</v>
      </c>
      <c r="BH190" s="156">
        <f>IF(N190="sníž. přenesená",J190,0)</f>
        <v>0</v>
      </c>
      <c r="BI190" s="156">
        <f>IF(N190="nulová",J190,0)</f>
        <v>0</v>
      </c>
      <c r="BJ190" s="15" t="s">
        <v>84</v>
      </c>
      <c r="BK190" s="156">
        <f>ROUND(I190*H190,2)</f>
        <v>0</v>
      </c>
      <c r="BL190" s="15" t="s">
        <v>196</v>
      </c>
      <c r="BM190" s="155" t="s">
        <v>308</v>
      </c>
    </row>
    <row r="191" spans="2:63" s="11" customFormat="1" ht="25.9" customHeight="1">
      <c r="B191" s="133"/>
      <c r="D191" s="134" t="s">
        <v>75</v>
      </c>
      <c r="E191" s="135" t="s">
        <v>309</v>
      </c>
      <c r="F191" s="135" t="s">
        <v>310</v>
      </c>
      <c r="I191" s="136"/>
      <c r="J191" s="123">
        <f>BK191</f>
        <v>0</v>
      </c>
      <c r="L191" s="133"/>
      <c r="M191" s="137"/>
      <c r="P191" s="138">
        <f>P192+P194</f>
        <v>0</v>
      </c>
      <c r="R191" s="138">
        <f>R192+R194</f>
        <v>0</v>
      </c>
      <c r="T191" s="139">
        <f>T192+T194</f>
        <v>0</v>
      </c>
      <c r="AR191" s="134" t="s">
        <v>150</v>
      </c>
      <c r="AT191" s="140" t="s">
        <v>75</v>
      </c>
      <c r="AU191" s="140" t="s">
        <v>76</v>
      </c>
      <c r="AY191" s="134" t="s">
        <v>124</v>
      </c>
      <c r="BK191" s="141">
        <f>BK192+BK194</f>
        <v>0</v>
      </c>
    </row>
    <row r="192" spans="2:63" s="11" customFormat="1" ht="22.9" customHeight="1">
      <c r="B192" s="133"/>
      <c r="D192" s="134" t="s">
        <v>75</v>
      </c>
      <c r="E192" s="142" t="s">
        <v>311</v>
      </c>
      <c r="F192" s="142" t="s">
        <v>312</v>
      </c>
      <c r="I192" s="136"/>
      <c r="J192" s="143">
        <f>BK192</f>
        <v>0</v>
      </c>
      <c r="L192" s="133"/>
      <c r="M192" s="137"/>
      <c r="P192" s="138">
        <f>P193</f>
        <v>0</v>
      </c>
      <c r="R192" s="138">
        <f>R193</f>
        <v>0</v>
      </c>
      <c r="T192" s="139">
        <f>T193</f>
        <v>0</v>
      </c>
      <c r="AR192" s="134" t="s">
        <v>150</v>
      </c>
      <c r="AT192" s="140" t="s">
        <v>75</v>
      </c>
      <c r="AU192" s="140" t="s">
        <v>84</v>
      </c>
      <c r="AY192" s="134" t="s">
        <v>124</v>
      </c>
      <c r="BK192" s="141">
        <f>BK193</f>
        <v>0</v>
      </c>
    </row>
    <row r="193" spans="2:65" s="1" customFormat="1" ht="24" customHeight="1">
      <c r="B193" s="30"/>
      <c r="C193" s="144" t="s">
        <v>313</v>
      </c>
      <c r="D193" s="144" t="s">
        <v>127</v>
      </c>
      <c r="E193" s="145" t="s">
        <v>314</v>
      </c>
      <c r="F193" s="146" t="s">
        <v>315</v>
      </c>
      <c r="G193" s="147" t="s">
        <v>316</v>
      </c>
      <c r="H193" s="148">
        <v>1</v>
      </c>
      <c r="I193" s="149"/>
      <c r="J193" s="150">
        <f>ROUND(I193*H193,2)</f>
        <v>0</v>
      </c>
      <c r="K193" s="146" t="s">
        <v>131</v>
      </c>
      <c r="L193" s="30"/>
      <c r="M193" s="151" t="s">
        <v>1</v>
      </c>
      <c r="N193" s="152" t="s">
        <v>41</v>
      </c>
      <c r="P193" s="153">
        <f>O193*H193</f>
        <v>0</v>
      </c>
      <c r="Q193" s="153">
        <v>0</v>
      </c>
      <c r="R193" s="153">
        <f>Q193*H193</f>
        <v>0</v>
      </c>
      <c r="S193" s="153">
        <v>0</v>
      </c>
      <c r="T193" s="154">
        <f>S193*H193</f>
        <v>0</v>
      </c>
      <c r="AR193" s="155" t="s">
        <v>317</v>
      </c>
      <c r="AT193" s="155" t="s">
        <v>127</v>
      </c>
      <c r="AU193" s="155" t="s">
        <v>86</v>
      </c>
      <c r="AY193" s="15" t="s">
        <v>124</v>
      </c>
      <c r="BE193" s="156">
        <f>IF(N193="základní",J193,0)</f>
        <v>0</v>
      </c>
      <c r="BF193" s="156">
        <f>IF(N193="snížená",J193,0)</f>
        <v>0</v>
      </c>
      <c r="BG193" s="156">
        <f>IF(N193="zákl. přenesená",J193,0)</f>
        <v>0</v>
      </c>
      <c r="BH193" s="156">
        <f>IF(N193="sníž. přenesená",J193,0)</f>
        <v>0</v>
      </c>
      <c r="BI193" s="156">
        <f>IF(N193="nulová",J193,0)</f>
        <v>0</v>
      </c>
      <c r="BJ193" s="15" t="s">
        <v>84</v>
      </c>
      <c r="BK193" s="156">
        <f>ROUND(I193*H193,2)</f>
        <v>0</v>
      </c>
      <c r="BL193" s="15" t="s">
        <v>317</v>
      </c>
      <c r="BM193" s="155" t="s">
        <v>318</v>
      </c>
    </row>
    <row r="194" spans="2:63" s="11" customFormat="1" ht="22.9" customHeight="1">
      <c r="B194" s="133"/>
      <c r="D194" s="134" t="s">
        <v>75</v>
      </c>
      <c r="E194" s="142" t="s">
        <v>319</v>
      </c>
      <c r="F194" s="142" t="s">
        <v>320</v>
      </c>
      <c r="I194" s="136"/>
      <c r="J194" s="143">
        <f>BK194</f>
        <v>0</v>
      </c>
      <c r="L194" s="133"/>
      <c r="M194" s="137"/>
      <c r="P194" s="138">
        <f>SUM(P195:P197)</f>
        <v>0</v>
      </c>
      <c r="R194" s="138">
        <f>SUM(R195:R197)</f>
        <v>0</v>
      </c>
      <c r="T194" s="139">
        <f>SUM(T195:T197)</f>
        <v>0</v>
      </c>
      <c r="AR194" s="134" t="s">
        <v>150</v>
      </c>
      <c r="AT194" s="140" t="s">
        <v>75</v>
      </c>
      <c r="AU194" s="140" t="s">
        <v>84</v>
      </c>
      <c r="AY194" s="134" t="s">
        <v>124</v>
      </c>
      <c r="BK194" s="141">
        <f>SUM(BK195:BK197)</f>
        <v>0</v>
      </c>
    </row>
    <row r="195" spans="2:65" s="1" customFormat="1" ht="16.5" customHeight="1">
      <c r="B195" s="30"/>
      <c r="C195" s="144" t="s">
        <v>321</v>
      </c>
      <c r="D195" s="144" t="s">
        <v>127</v>
      </c>
      <c r="E195" s="145" t="s">
        <v>322</v>
      </c>
      <c r="F195" s="146" t="s">
        <v>323</v>
      </c>
      <c r="G195" s="147" t="s">
        <v>316</v>
      </c>
      <c r="H195" s="148">
        <v>1</v>
      </c>
      <c r="I195" s="149"/>
      <c r="J195" s="150">
        <f>ROUND(I195*H195,2)</f>
        <v>0</v>
      </c>
      <c r="K195" s="146" t="s">
        <v>131</v>
      </c>
      <c r="L195" s="30"/>
      <c r="M195" s="151" t="s">
        <v>1</v>
      </c>
      <c r="N195" s="152" t="s">
        <v>41</v>
      </c>
      <c r="P195" s="153">
        <f>O195*H195</f>
        <v>0</v>
      </c>
      <c r="Q195" s="153">
        <v>0</v>
      </c>
      <c r="R195" s="153">
        <f>Q195*H195</f>
        <v>0</v>
      </c>
      <c r="S195" s="153">
        <v>0</v>
      </c>
      <c r="T195" s="154">
        <f>S195*H195</f>
        <v>0</v>
      </c>
      <c r="AR195" s="155" t="s">
        <v>317</v>
      </c>
      <c r="AT195" s="155" t="s">
        <v>127</v>
      </c>
      <c r="AU195" s="155" t="s">
        <v>86</v>
      </c>
      <c r="AY195" s="15" t="s">
        <v>124</v>
      </c>
      <c r="BE195" s="156">
        <f>IF(N195="základní",J195,0)</f>
        <v>0</v>
      </c>
      <c r="BF195" s="156">
        <f>IF(N195="snížená",J195,0)</f>
        <v>0</v>
      </c>
      <c r="BG195" s="156">
        <f>IF(N195="zákl. přenesená",J195,0)</f>
        <v>0</v>
      </c>
      <c r="BH195" s="156">
        <f>IF(N195="sníž. přenesená",J195,0)</f>
        <v>0</v>
      </c>
      <c r="BI195" s="156">
        <f>IF(N195="nulová",J195,0)</f>
        <v>0</v>
      </c>
      <c r="BJ195" s="15" t="s">
        <v>84</v>
      </c>
      <c r="BK195" s="156">
        <f>ROUND(I195*H195,2)</f>
        <v>0</v>
      </c>
      <c r="BL195" s="15" t="s">
        <v>317</v>
      </c>
      <c r="BM195" s="155" t="s">
        <v>324</v>
      </c>
    </row>
    <row r="196" spans="2:65" s="1" customFormat="1" ht="16.5" customHeight="1">
      <c r="B196" s="30"/>
      <c r="C196" s="144" t="s">
        <v>325</v>
      </c>
      <c r="D196" s="144" t="s">
        <v>127</v>
      </c>
      <c r="E196" s="145" t="s">
        <v>326</v>
      </c>
      <c r="F196" s="146" t="s">
        <v>327</v>
      </c>
      <c r="G196" s="147" t="s">
        <v>316</v>
      </c>
      <c r="H196" s="148">
        <v>1</v>
      </c>
      <c r="I196" s="149"/>
      <c r="J196" s="150">
        <f>ROUND(I196*H196,2)</f>
        <v>0</v>
      </c>
      <c r="K196" s="146" t="s">
        <v>131</v>
      </c>
      <c r="L196" s="30"/>
      <c r="M196" s="151" t="s">
        <v>1</v>
      </c>
      <c r="N196" s="152" t="s">
        <v>41</v>
      </c>
      <c r="P196" s="153">
        <f>O196*H196</f>
        <v>0</v>
      </c>
      <c r="Q196" s="153">
        <v>0</v>
      </c>
      <c r="R196" s="153">
        <f>Q196*H196</f>
        <v>0</v>
      </c>
      <c r="S196" s="153">
        <v>0</v>
      </c>
      <c r="T196" s="154">
        <f>S196*H196</f>
        <v>0</v>
      </c>
      <c r="AR196" s="155" t="s">
        <v>317</v>
      </c>
      <c r="AT196" s="155" t="s">
        <v>127</v>
      </c>
      <c r="AU196" s="155" t="s">
        <v>86</v>
      </c>
      <c r="AY196" s="15" t="s">
        <v>124</v>
      </c>
      <c r="BE196" s="156">
        <f>IF(N196="základní",J196,0)</f>
        <v>0</v>
      </c>
      <c r="BF196" s="156">
        <f>IF(N196="snížená",J196,0)</f>
        <v>0</v>
      </c>
      <c r="BG196" s="156">
        <f>IF(N196="zákl. přenesená",J196,0)</f>
        <v>0</v>
      </c>
      <c r="BH196" s="156">
        <f>IF(N196="sníž. přenesená",J196,0)</f>
        <v>0</v>
      </c>
      <c r="BI196" s="156">
        <f>IF(N196="nulová",J196,0)</f>
        <v>0</v>
      </c>
      <c r="BJ196" s="15" t="s">
        <v>84</v>
      </c>
      <c r="BK196" s="156">
        <f>ROUND(I196*H196,2)</f>
        <v>0</v>
      </c>
      <c r="BL196" s="15" t="s">
        <v>317</v>
      </c>
      <c r="BM196" s="155" t="s">
        <v>328</v>
      </c>
    </row>
    <row r="197" spans="2:65" s="1" customFormat="1" ht="16.5" customHeight="1">
      <c r="B197" s="30"/>
      <c r="C197" s="144" t="s">
        <v>329</v>
      </c>
      <c r="D197" s="144" t="s">
        <v>127</v>
      </c>
      <c r="E197" s="145" t="s">
        <v>330</v>
      </c>
      <c r="F197" s="146" t="s">
        <v>331</v>
      </c>
      <c r="G197" s="147" t="s">
        <v>316</v>
      </c>
      <c r="H197" s="148">
        <v>1</v>
      </c>
      <c r="I197" s="149"/>
      <c r="J197" s="150">
        <f>ROUND(I197*H197,2)</f>
        <v>0</v>
      </c>
      <c r="K197" s="146" t="s">
        <v>131</v>
      </c>
      <c r="L197" s="30"/>
      <c r="M197" s="151" t="s">
        <v>1</v>
      </c>
      <c r="N197" s="152" t="s">
        <v>41</v>
      </c>
      <c r="P197" s="153">
        <f>O197*H197</f>
        <v>0</v>
      </c>
      <c r="Q197" s="153">
        <v>0</v>
      </c>
      <c r="R197" s="153">
        <f>Q197*H197</f>
        <v>0</v>
      </c>
      <c r="S197" s="153">
        <v>0</v>
      </c>
      <c r="T197" s="154">
        <f>S197*H197</f>
        <v>0</v>
      </c>
      <c r="AR197" s="155" t="s">
        <v>317</v>
      </c>
      <c r="AT197" s="155" t="s">
        <v>127</v>
      </c>
      <c r="AU197" s="155" t="s">
        <v>86</v>
      </c>
      <c r="AY197" s="15" t="s">
        <v>124</v>
      </c>
      <c r="BE197" s="156">
        <f>IF(N197="základní",J197,0)</f>
        <v>0</v>
      </c>
      <c r="BF197" s="156">
        <f>IF(N197="snížená",J197,0)</f>
        <v>0</v>
      </c>
      <c r="BG197" s="156">
        <f>IF(N197="zákl. přenesená",J197,0)</f>
        <v>0</v>
      </c>
      <c r="BH197" s="156">
        <f>IF(N197="sníž. přenesená",J197,0)</f>
        <v>0</v>
      </c>
      <c r="BI197" s="156">
        <f>IF(N197="nulová",J197,0)</f>
        <v>0</v>
      </c>
      <c r="BJ197" s="15" t="s">
        <v>84</v>
      </c>
      <c r="BK197" s="156">
        <f>ROUND(I197*H197,2)</f>
        <v>0</v>
      </c>
      <c r="BL197" s="15" t="s">
        <v>317</v>
      </c>
      <c r="BM197" s="155" t="s">
        <v>332</v>
      </c>
    </row>
    <row r="198" spans="2:63" s="1" customFormat="1" ht="49.9" customHeight="1">
      <c r="B198" s="30"/>
      <c r="E198" s="135" t="s">
        <v>333</v>
      </c>
      <c r="F198" s="135" t="s">
        <v>334</v>
      </c>
      <c r="I198" s="85"/>
      <c r="J198" s="123">
        <f>BK198</f>
        <v>0</v>
      </c>
      <c r="L198" s="30"/>
      <c r="M198" s="183"/>
      <c r="T198" s="54"/>
      <c r="AT198" s="15" t="s">
        <v>75</v>
      </c>
      <c r="AU198" s="15" t="s">
        <v>76</v>
      </c>
      <c r="AY198" s="15" t="s">
        <v>335</v>
      </c>
      <c r="BK198" s="156">
        <f>SUM(BK199:BK200)</f>
        <v>0</v>
      </c>
    </row>
    <row r="199" spans="2:63" s="1" customFormat="1" ht="16.35" customHeight="1">
      <c r="B199" s="30"/>
      <c r="C199" s="184" t="s">
        <v>1</v>
      </c>
      <c r="D199" s="184" t="s">
        <v>127</v>
      </c>
      <c r="E199" s="185" t="s">
        <v>1</v>
      </c>
      <c r="F199" s="186" t="s">
        <v>1</v>
      </c>
      <c r="G199" s="187" t="s">
        <v>1</v>
      </c>
      <c r="H199" s="188"/>
      <c r="I199" s="189"/>
      <c r="J199" s="190">
        <f>BK199</f>
        <v>0</v>
      </c>
      <c r="K199" s="191"/>
      <c r="L199" s="30"/>
      <c r="M199" s="192" t="s">
        <v>1</v>
      </c>
      <c r="N199" s="193" t="s">
        <v>41</v>
      </c>
      <c r="T199" s="54"/>
      <c r="AT199" s="15" t="s">
        <v>335</v>
      </c>
      <c r="AU199" s="15" t="s">
        <v>84</v>
      </c>
      <c r="AY199" s="15" t="s">
        <v>335</v>
      </c>
      <c r="BE199" s="156">
        <f>IF(N199="základní",J199,0)</f>
        <v>0</v>
      </c>
      <c r="BF199" s="156">
        <f>IF(N199="snížená",J199,0)</f>
        <v>0</v>
      </c>
      <c r="BG199" s="156">
        <f>IF(N199="zákl. přenesená",J199,0)</f>
        <v>0</v>
      </c>
      <c r="BH199" s="156">
        <f>IF(N199="sníž. přenesená",J199,0)</f>
        <v>0</v>
      </c>
      <c r="BI199" s="156">
        <f>IF(N199="nulová",J199,0)</f>
        <v>0</v>
      </c>
      <c r="BJ199" s="15" t="s">
        <v>84</v>
      </c>
      <c r="BK199" s="156">
        <f>I199*H199</f>
        <v>0</v>
      </c>
    </row>
    <row r="200" spans="2:63" s="1" customFormat="1" ht="16.35" customHeight="1">
      <c r="B200" s="30"/>
      <c r="C200" s="184" t="s">
        <v>1</v>
      </c>
      <c r="D200" s="184" t="s">
        <v>127</v>
      </c>
      <c r="E200" s="185" t="s">
        <v>1</v>
      </c>
      <c r="F200" s="186" t="s">
        <v>1</v>
      </c>
      <c r="G200" s="187" t="s">
        <v>1</v>
      </c>
      <c r="H200" s="188"/>
      <c r="I200" s="189"/>
      <c r="J200" s="190">
        <f>BK200</f>
        <v>0</v>
      </c>
      <c r="K200" s="191"/>
      <c r="L200" s="30"/>
      <c r="M200" s="192" t="s">
        <v>1</v>
      </c>
      <c r="N200" s="193" t="s">
        <v>41</v>
      </c>
      <c r="O200" s="194"/>
      <c r="P200" s="194"/>
      <c r="Q200" s="194"/>
      <c r="R200" s="194"/>
      <c r="S200" s="194"/>
      <c r="T200" s="195"/>
      <c r="AT200" s="15" t="s">
        <v>335</v>
      </c>
      <c r="AU200" s="15" t="s">
        <v>84</v>
      </c>
      <c r="AY200" s="15" t="s">
        <v>335</v>
      </c>
      <c r="BE200" s="156">
        <f>IF(N200="základní",J200,0)</f>
        <v>0</v>
      </c>
      <c r="BF200" s="156">
        <f>IF(N200="snížená",J200,0)</f>
        <v>0</v>
      </c>
      <c r="BG200" s="156">
        <f>IF(N200="zákl. přenesená",J200,0)</f>
        <v>0</v>
      </c>
      <c r="BH200" s="156">
        <f>IF(N200="sníž. přenesená",J200,0)</f>
        <v>0</v>
      </c>
      <c r="BI200" s="156">
        <f>IF(N200="nulová",J200,0)</f>
        <v>0</v>
      </c>
      <c r="BJ200" s="15" t="s">
        <v>84</v>
      </c>
      <c r="BK200" s="156">
        <f>I200*H200</f>
        <v>0</v>
      </c>
    </row>
    <row r="201" spans="2:12" s="1" customFormat="1" ht="6.95" customHeight="1">
      <c r="B201" s="42"/>
      <c r="C201" s="43"/>
      <c r="D201" s="43"/>
      <c r="E201" s="43"/>
      <c r="F201" s="43"/>
      <c r="G201" s="43"/>
      <c r="H201" s="43"/>
      <c r="I201" s="105"/>
      <c r="J201" s="43"/>
      <c r="K201" s="43"/>
      <c r="L201" s="30"/>
    </row>
  </sheetData>
  <sheetProtection algorithmName="SHA-512" hashValue="MR2ocWqz0MX6suR4jiGlJJGZUy0kGaG6JwVL5yzam1brt+3db74bvrygn7m6ElvKzqQvkUQ7LQGxotVHh3Tn0Q==" saltValue="nezro0rEEm7z6YLdN+w1NfgCR83KFhpOGN3Zx3zg3pxA+FsRqCluFL1LtmHyIPujFX96HJp8M+9E9Tz7Wxz8cQ==" spinCount="100000" sheet="1" objects="1" scenarios="1" formatColumns="0" formatRows="0" autoFilter="0"/>
  <autoFilter ref="C129:K200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199:D201">
      <formula1>"K, M"</formula1>
    </dataValidation>
    <dataValidation type="list" allowBlank="1" showInputMessage="1" showErrorMessage="1" error="Povoleny jsou hodnoty základní, snížená, zákl. přenesená, sníž. přenesená, nulová." sqref="N199:N201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Kašpar Jan - Energy Benefit Centre a.s.</cp:lastModifiedBy>
  <dcterms:created xsi:type="dcterms:W3CDTF">2019-03-05T14:50:02Z</dcterms:created>
  <dcterms:modified xsi:type="dcterms:W3CDTF">2019-04-05T14:38:23Z</dcterms:modified>
  <cp:category/>
  <cp:version/>
  <cp:contentType/>
  <cp:contentStatus/>
</cp:coreProperties>
</file>