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1_01 - Demolice budovy OKB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'D1_01 - Demolice budovy OKB'!$C$83:$K$146</definedName>
    <definedName name="_xlnm.Print_Area" localSheetId="1">'D1_01 - Demolice budovy OKB'!$C$4:$J$39,'D1_01 - Demolice budovy OKB'!$C$45:$J$65,'D1_01 - Demolice budovy OKB'!$C$71:$K$146</definedName>
    <definedName name="_xlnm.Print_Titles" localSheetId="1">'D1_01 - Demolice budovy OKB'!$83:$83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146"/>
  <c r="BH146"/>
  <c r="BG146"/>
  <c r="BF146"/>
  <c r="T146"/>
  <c r="T145"/>
  <c r="R146"/>
  <c r="R145"/>
  <c r="P146"/>
  <c r="P145"/>
  <c r="BK146"/>
  <c r="BK145"/>
  <c r="J145"/>
  <c r="J146"/>
  <c r="BE146"/>
  <c r="J64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5"/>
  <c r="BH125"/>
  <c r="BG125"/>
  <c r="BF125"/>
  <c r="T125"/>
  <c r="T124"/>
  <c r="R125"/>
  <c r="R124"/>
  <c r="P125"/>
  <c r="P124"/>
  <c r="BK125"/>
  <c r="BK124"/>
  <c r="J124"/>
  <c r="J125"/>
  <c r="BE125"/>
  <c r="J63"/>
  <c r="BI118"/>
  <c r="BH118"/>
  <c r="BG118"/>
  <c r="BF118"/>
  <c r="T118"/>
  <c r="R118"/>
  <c r="P118"/>
  <c r="BK118"/>
  <c r="J118"/>
  <c r="BE118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8"/>
  <c r="BH108"/>
  <c r="BG108"/>
  <c r="BF108"/>
  <c r="T108"/>
  <c r="T107"/>
  <c r="R108"/>
  <c r="R107"/>
  <c r="P108"/>
  <c r="P107"/>
  <c r="BK108"/>
  <c r="BK107"/>
  <c r="J107"/>
  <c r="J108"/>
  <c r="BE108"/>
  <c r="J62"/>
  <c r="BI105"/>
  <c r="BH105"/>
  <c r="BG105"/>
  <c r="BF105"/>
  <c r="T105"/>
  <c r="R105"/>
  <c r="P105"/>
  <c r="BK105"/>
  <c r="J105"/>
  <c r="BE105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F37"/>
  <c i="1" r="BD55"/>
  <c i="2" r="BH87"/>
  <c r="F36"/>
  <c i="1" r="BC55"/>
  <c i="2" r="BG87"/>
  <c r="F35"/>
  <c i="1" r="BB55"/>
  <c i="2" r="BF87"/>
  <c r="J34"/>
  <c i="1" r="AW55"/>
  <c i="2" r="F34"/>
  <c i="1" r="BA55"/>
  <c i="2" r="T87"/>
  <c r="T86"/>
  <c r="T85"/>
  <c r="T84"/>
  <c r="R87"/>
  <c r="R86"/>
  <c r="R85"/>
  <c r="R84"/>
  <c r="P87"/>
  <c r="P86"/>
  <c r="P85"/>
  <c r="P84"/>
  <c i="1" r="AU55"/>
  <c i="2" r="BK87"/>
  <c r="BK86"/>
  <c r="J86"/>
  <c r="BK85"/>
  <c r="J85"/>
  <c r="BK84"/>
  <c r="J84"/>
  <c r="J59"/>
  <c r="J30"/>
  <c i="1" r="AG55"/>
  <c i="2" r="J87"/>
  <c r="BE87"/>
  <c r="J33"/>
  <c i="1" r="AV55"/>
  <c i="2" r="F33"/>
  <c i="1" r="AZ55"/>
  <c i="2" r="J61"/>
  <c r="J60"/>
  <c r="J81"/>
  <c r="J80"/>
  <c r="F80"/>
  <c r="F78"/>
  <c r="E76"/>
  <c r="J55"/>
  <c r="J54"/>
  <c r="F54"/>
  <c r="F52"/>
  <c r="E50"/>
  <c r="J39"/>
  <c r="J18"/>
  <c r="E18"/>
  <c r="F81"/>
  <c r="F55"/>
  <c r="J17"/>
  <c r="J12"/>
  <c r="J78"/>
  <c r="J52"/>
  <c r="E7"/>
  <c r="E74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<sst xmlns="http://schemas.openxmlformats.org/spreadsheetml/2006/main">
  <si>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</si>
  <si>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</si>
  <si>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</si>
  <si>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</si>
  <si>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</si>
  <si>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{99f0fb49-a7c7-4847-9ebc-866a968458de}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</si>
  <si>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</si>
  <si>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</si>
  <si>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</si>
  <si>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</si>
  <si>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</si>
  <si>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</si>
  <si>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</si>
  <si>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</si>
  <si>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A20-15-BP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</si>
  <si>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</si>
  <si>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</si>
  <si>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Oblastní nemocnice Trutnov a.s., Konsolidované laboratoře a transfuzní oddělení</t>
  </si>
  <si>
    <t>0,1</t>
  </si>
  <si>
    <t>KSO:</t>
  </si>
  <si>
    <t>CC-CZ:</t>
  </si>
  <si>
    <t>1</t>
  </si>
  <si>
    <t>Místo:</t>
  </si>
  <si>
    <t>Trutnov</t>
  </si>
  <si>
    <t>Datum:</t>
  </si>
  <si>
    <t>14. 1. 2019</t>
  </si>
  <si>
    <t>10</t>
  </si>
  <si>
    <t>100</t>
  </si>
  <si>
    <t>Zadavatel:</t>
  </si>
  <si>
    <t>IČ:</t>
  </si>
  <si>
    <t>Královehradecký kraj</t>
  </si>
  <si>
    <t>DIČ:</t>
  </si>
  <si>
    <t>Uchazeč:</t>
  </si>
  <si>
    <t>Vyplň údaj</t>
  </si>
  <si>
    <t>Projektant:</t>
  </si>
  <si>
    <t>Atelier Penta v.o.s., Mrštíkova 12, Jihlava</t>
  </si>
  <si>
    <t>True</t>
  </si>
  <si>
    <t>Zpracovatel:</t>
  </si>
  <si>
    <t>Ing. Avuk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</si>
  <si>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</si>
  <si>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</si>
  <si>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</si>
  <si>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</si>
  <si>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</si>
  <si>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</si>
  <si>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</si>
  <si>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</si>
  <si>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</si>
  <si>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</si>
  <si>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</si>
  <si>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</si>
  <si>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</si>
  <si>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</si>
  <si>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</si>
  <si>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</si>
  <si>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</si>
  <si>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</si>
  <si>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</si>
  <si>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</si>
  <si>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</si>
  <si>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</si>
  <si>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</si>
  <si>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</si>
  <si>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</si>
  <si>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</si>
  <si>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</si>
  <si>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</si>
  <si>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</si>
  <si>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</si>
  <si>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</si>
  <si>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</si>
  <si>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</si>
  <si>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</si>
  <si>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</si>
  <si>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</si>
  <si>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</si>
  <si>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</si>
  <si>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</si>
  <si>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</si>
  <si>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D1_01</t>
  </si>
  <si>
    <t>Demolice budovy OKB</t>
  </si>
  <si>
    <t>STA</t>
  </si>
  <si>
    <t>{c97e25ec-f070-4e41-a614-fb06df49a67d}</t>
  </si>
  <si>
    <t>2</t>
  </si>
  <si>
    <t>KRYCÍ LIST SOUPISU PRACÍ</t>
  </si>
  <si>
    <t>Objekt:</t>
  </si>
  <si>
    <t>D1_01 - Demolice budovy OKB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</si>
  <si>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</si>
  <si>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</si>
  <si>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</si>
  <si>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</si>
  <si>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</si>
  <si>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</si>
  <si>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</si>
  <si>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</si>
  <si>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</si>
  <si>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</si>
  <si>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</si>
  <si>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</si>
  <si>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</si>
  <si>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</si>
  <si>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</si>
  <si>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</si>
  <si>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</si>
  <si>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</si>
  <si>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</si>
  <si>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</si>
  <si>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</si>
  <si>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</si>
  <si>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</si>
  <si>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</si>
  <si>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</si>
  <si>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</si>
  <si>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</si>
  <si>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</si>
  <si>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119001-R1</t>
  </si>
  <si>
    <t>Odpojení kanalizace, zaslepení přípojek</t>
  </si>
  <si>
    <t>kus</t>
  </si>
  <si>
    <t>4</t>
  </si>
  <si>
    <t>-1420916505</t>
  </si>
  <si>
    <t>VV</t>
  </si>
  <si>
    <t>119001-R2</t>
  </si>
  <si>
    <t>Odpojení vodovodu</t>
  </si>
  <si>
    <t>-1287824527</t>
  </si>
  <si>
    <t>3</t>
  </si>
  <si>
    <t>119001-R3</t>
  </si>
  <si>
    <t>Odpojení elektroinstalace - slaboproud, silnoproud</t>
  </si>
  <si>
    <t>1055592702</t>
  </si>
  <si>
    <t>119001-R4</t>
  </si>
  <si>
    <t>Odpojení plynu</t>
  </si>
  <si>
    <t>-1277581431</t>
  </si>
  <si>
    <t>5</t>
  </si>
  <si>
    <t>119001-R5</t>
  </si>
  <si>
    <t>Odpojení topení</t>
  </si>
  <si>
    <t>504341345</t>
  </si>
  <si>
    <t>6</t>
  </si>
  <si>
    <t>119001-R6</t>
  </si>
  <si>
    <t>Ochrana stávajících budou, chodníků, silnic atd.</t>
  </si>
  <si>
    <t>-455349936</t>
  </si>
  <si>
    <t>7</t>
  </si>
  <si>
    <t>174101101</t>
  </si>
  <si>
    <t>Zásyp jam, šachet rýh nebo kolem objektů sypaninou se zhutněním</t>
  </si>
  <si>
    <t>m3</t>
  </si>
  <si>
    <t>CS ÚRS 2019 01</t>
  </si>
  <si>
    <t>731123251</t>
  </si>
  <si>
    <t>"Základy</t>
  </si>
  <si>
    <t>(199,0-56,0)*0,5</t>
  </si>
  <si>
    <t>25,5*0,5</t>
  </si>
  <si>
    <t>319,0*0,5</t>
  </si>
  <si>
    <t>31,0*0,5</t>
  </si>
  <si>
    <t>8</t>
  </si>
  <si>
    <t>M</t>
  </si>
  <si>
    <t>583312000</t>
  </si>
  <si>
    <t>štěrkopísek netříděný zásypový</t>
  </si>
  <si>
    <t>t</t>
  </si>
  <si>
    <t>648526194</t>
  </si>
  <si>
    <t>259,25*1,9 'Přepočtené koeficientem množství</t>
  </si>
  <si>
    <t>9</t>
  </si>
  <si>
    <t>Ostatní konstrukce a práce-bourání</t>
  </si>
  <si>
    <t>981011314</t>
  </si>
  <si>
    <t>Demolice budov zděných na MVC podíl konstrukcí do 25 % postupným rozebíráním</t>
  </si>
  <si>
    <t>-405233317</t>
  </si>
  <si>
    <t>56,0*12,2</t>
  </si>
  <si>
    <t>981011716</t>
  </si>
  <si>
    <t>Demolice budov ze železobetonu podíl konstrukcí do 35 % postupným rozebíráním</t>
  </si>
  <si>
    <t>893016969</t>
  </si>
  <si>
    <t>56,7*0,5</t>
  </si>
  <si>
    <t>11</t>
  </si>
  <si>
    <t>981013314</t>
  </si>
  <si>
    <t>Demolice budov zděných na MVC podíl konstrukcí do 25 % těžkou mechanizací</t>
  </si>
  <si>
    <t>-382302803</t>
  </si>
  <si>
    <t>(199,0-56,0)*12,2</t>
  </si>
  <si>
    <t>25,5*10,8</t>
  </si>
  <si>
    <t>319,0*9,8</t>
  </si>
  <si>
    <t>31,0*3,0</t>
  </si>
  <si>
    <t>12</t>
  </si>
  <si>
    <t>981013716</t>
  </si>
  <si>
    <t>Demolice budov ze železobetonu podíl konstrukcí do 35 % těžkou mechanizací</t>
  </si>
  <si>
    <t>-1804214352</t>
  </si>
  <si>
    <t>997</t>
  </si>
  <si>
    <t>Přesun sutě</t>
  </si>
  <si>
    <t>13</t>
  </si>
  <si>
    <t>997006512</t>
  </si>
  <si>
    <t>Vodorovné doprava suti s naložením a složením na skládku do 1 km</t>
  </si>
  <si>
    <t>582785656</t>
  </si>
  <si>
    <t>14</t>
  </si>
  <si>
    <t>997006519</t>
  </si>
  <si>
    <t>Příplatek k vodorovnému přemístění suti na skládku ZKD 1 km přes 1 km</t>
  </si>
  <si>
    <t>-883737634</t>
  </si>
  <si>
    <t>2889,408*3 'Přepočtené koeficientem množství</t>
  </si>
  <si>
    <t>997013801</t>
  </si>
  <si>
    <t>Poplatek za uložení na skládce (skládkovné) stavebního odpadu betonového kód odpadu 170 101</t>
  </si>
  <si>
    <t>-1516856966</t>
  </si>
  <si>
    <t>2889,408*0,22 'Přepočtené koeficientem množství</t>
  </si>
  <si>
    <t>16</t>
  </si>
  <si>
    <t>997013802</t>
  </si>
  <si>
    <t>Poplatek za uložení na skládce (skládkovné) stavebního odpadu železobetonového kód odpadu 170 101</t>
  </si>
  <si>
    <t>-494057994</t>
  </si>
  <si>
    <t>2889,408*0,18 'Přepočtené koeficientem množství</t>
  </si>
  <si>
    <t>17</t>
  </si>
  <si>
    <t>997013803</t>
  </si>
  <si>
    <t>Poplatek za uložení na skládce (skládkovné) stavebního odpadu cihelného kód odpadu 170 102</t>
  </si>
  <si>
    <t>1458986584</t>
  </si>
  <si>
    <t>2889,408*0,42 'Přepočtené koeficientem množství</t>
  </si>
  <si>
    <t>18</t>
  </si>
  <si>
    <t>997013804</t>
  </si>
  <si>
    <t>Poplatek za uložení na skládce (skládkovné) stavebního odpadu ze skla kód odpadu 170 202</t>
  </si>
  <si>
    <t>-378384204</t>
  </si>
  <si>
    <t>2889,408*0,01 'Přepočtené koeficientem množství</t>
  </si>
  <si>
    <t>19</t>
  </si>
  <si>
    <t>997013811</t>
  </si>
  <si>
    <t>Poplatek za uložení na skládce (skládkovné) stavebního odpadu dřevěného kód odpadu 170 201</t>
  </si>
  <si>
    <t>567735203</t>
  </si>
  <si>
    <t>2889,408*0,1 'Přepočtené koeficientem množství</t>
  </si>
  <si>
    <t>20</t>
  </si>
  <si>
    <t>997013814</t>
  </si>
  <si>
    <t>Poplatek za uložení na skládce (skládkovné) stavebního odpadu izolací kód odpadu 170 604</t>
  </si>
  <si>
    <t>1163460181</t>
  </si>
  <si>
    <t>997013821</t>
  </si>
  <si>
    <t>Poplatek za uložení na skládce (skládkovné) stavebního odpadu s obsahem azbestu kód odpadu 170 605</t>
  </si>
  <si>
    <t>637072327</t>
  </si>
  <si>
    <t>2889,408*0,005 'Přepočtené koeficientem množství</t>
  </si>
  <si>
    <t>22</t>
  </si>
  <si>
    <t>997013831</t>
  </si>
  <si>
    <t>Poplatek za uložení na skládce (skládkovné) stavebního odpadu směsného kód odpadu 170 904</t>
  </si>
  <si>
    <t>-1379919447</t>
  </si>
  <si>
    <t>2889,408*0,125 'Přepočtené koeficientem množství</t>
  </si>
  <si>
    <t>23</t>
  </si>
  <si>
    <t>997013-R3</t>
  </si>
  <si>
    <t>Roztřídění stavebního odpadu na stavbě</t>
  </si>
  <si>
    <t>-1454690915</t>
  </si>
  <si>
    <t>998</t>
  </si>
  <si>
    <t>Přesun hmot</t>
  </si>
  <si>
    <t>24</t>
  </si>
  <si>
    <t>998001123</t>
  </si>
  <si>
    <t>Přesun hmot pro demolice objektů v do 21 m</t>
  </si>
  <si>
    <t>1147069695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</si>
</sst>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18</v>
      </c>
    </row>
    <row r="7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21</v>
      </c>
    </row>
    <row r="8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26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27</v>
      </c>
    </row>
    <row r="10" ht="12" customHeight="1">
      <c r="B10" s="18"/>
      <c r="C10" s="19"/>
      <c r="D10" s="29" t="s">
        <v>28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29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18</v>
      </c>
    </row>
    <row r="11" ht="18.48" customHeight="1">
      <c r="B11" s="18"/>
      <c r="C11" s="19"/>
      <c r="D11" s="19"/>
      <c r="E11" s="24" t="s">
        <v>30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31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18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18</v>
      </c>
    </row>
    <row r="13" ht="12" customHeight="1">
      <c r="B13" s="18"/>
      <c r="C13" s="19"/>
      <c r="D13" s="29" t="s">
        <v>32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29</v>
      </c>
      <c r="AL13" s="19"/>
      <c r="AM13" s="19"/>
      <c r="AN13" s="31" t="s">
        <v>33</v>
      </c>
      <c r="AO13" s="19"/>
      <c r="AP13" s="19"/>
      <c r="AQ13" s="19"/>
      <c r="AR13" s="17"/>
      <c r="BE13" s="28"/>
      <c r="BS13" s="14" t="s">
        <v>18</v>
      </c>
    </row>
    <row r="14">
      <c r="B14" s="18"/>
      <c r="C14" s="19"/>
      <c r="D14" s="19"/>
      <c r="E14" s="31" t="s">
        <v>33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31</v>
      </c>
      <c r="AL14" s="19"/>
      <c r="AM14" s="19"/>
      <c r="AN14" s="31" t="s">
        <v>33</v>
      </c>
      <c r="AO14" s="19"/>
      <c r="AP14" s="19"/>
      <c r="AQ14" s="19"/>
      <c r="AR14" s="17"/>
      <c r="BE14" s="28"/>
      <c r="BS14" s="14" t="s">
        <v>18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34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29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31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36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37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29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38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31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36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41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42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43</v>
      </c>
      <c r="AL28" s="41"/>
      <c r="AM28" s="41"/>
      <c r="AN28" s="41"/>
      <c r="AO28" s="41"/>
      <c r="AP28" s="36"/>
      <c r="AQ28" s="36"/>
      <c r="AR28" s="40"/>
      <c r="BE28" s="28"/>
    </row>
    <row r="29" s="2" customFormat="1" ht="14.4" customHeight="1">
      <c r="B29" s="42"/>
      <c r="C29" s="43"/>
      <c r="D29" s="29" t="s">
        <v>44</v>
      </c>
      <c r="E29" s="43"/>
      <c r="F29" s="29" t="s">
        <v>45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28"/>
    </row>
    <row r="30" s="2" customFormat="1" ht="14.4" customHeight="1">
      <c r="B30" s="42"/>
      <c r="C30" s="43"/>
      <c r="D30" s="43"/>
      <c r="E30" s="43"/>
      <c r="F30" s="29" t="s">
        <v>46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28"/>
    </row>
    <row r="31" hidden="1" s="2" customFormat="1" ht="14.4" customHeight="1">
      <c r="B31" s="42"/>
      <c r="C31" s="43"/>
      <c r="D31" s="43"/>
      <c r="E31" s="43"/>
      <c r="F31" s="29" t="s">
        <v>47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28"/>
    </row>
    <row r="32" hidden="1" s="2" customFormat="1" ht="14.4" customHeight="1">
      <c r="B32" s="42"/>
      <c r="C32" s="43"/>
      <c r="D32" s="43"/>
      <c r="E32" s="43"/>
      <c r="F32" s="29" t="s">
        <v>48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28"/>
    </row>
    <row r="33" hidden="1" s="2" customFormat="1" ht="14.4" customHeight="1">
      <c r="B33" s="42"/>
      <c r="C33" s="43"/>
      <c r="D33" s="43"/>
      <c r="E33" s="43"/>
      <c r="F33" s="29" t="s">
        <v>49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28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8"/>
    </row>
    <row r="35" s="1" customFormat="1" ht="25.92" customHeight="1">
      <c r="B35" s="35"/>
      <c r="C35" s="47"/>
      <c r="D35" s="48" t="s">
        <v>50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51</v>
      </c>
      <c r="U35" s="49"/>
      <c r="V35" s="49"/>
      <c r="W35" s="49"/>
      <c r="X35" s="51" t="s">
        <v>52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6.96" customHeight="1"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</row>
    <row r="41" s="1" customFormat="1" ht="6.96" customHeight="1"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</row>
    <row r="42" s="1" customFormat="1" ht="24.96" customHeight="1">
      <c r="B42" s="35"/>
      <c r="C42" s="20" t="s">
        <v>53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</row>
    <row r="43" s="1" customFormat="1" ht="6.96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</row>
    <row r="44" s="1" customFormat="1" ht="12" customHeight="1">
      <c r="B44" s="35"/>
      <c r="C44" s="29" t="s">
        <v>13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A20-15-BP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40"/>
    </row>
    <row r="45" s="3" customFormat="1" ht="36.96" customHeight="1">
      <c r="B45" s="58"/>
      <c r="C45" s="59" t="s">
        <v>16</v>
      </c>
      <c r="D45" s="60"/>
      <c r="E45" s="60"/>
      <c r="F45" s="60"/>
      <c r="G45" s="60"/>
      <c r="H45" s="60"/>
      <c r="I45" s="60"/>
      <c r="J45" s="60"/>
      <c r="K45" s="60"/>
      <c r="L45" s="61" t="str">
        <f>K6</f>
        <v>Oblastní nemocnice Trutnov a.s., Konsolidované laboratoře a transfuzní oddělení</v>
      </c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2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</row>
    <row r="47" s="1" customFormat="1" ht="12" customHeight="1"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63" t="str">
        <f>IF(K8="","",K8)</f>
        <v>Trutnov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64" t="str">
        <f>IF(AN8= "","",AN8)</f>
        <v>14. 1. 2019</v>
      </c>
      <c r="AN47" s="64"/>
      <c r="AO47" s="36"/>
      <c r="AP47" s="36"/>
      <c r="AQ47" s="36"/>
      <c r="AR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</row>
    <row r="49" s="1" customFormat="1" ht="24.9" customHeight="1">
      <c r="B49" s="35"/>
      <c r="C49" s="29" t="s">
        <v>28</v>
      </c>
      <c r="D49" s="36"/>
      <c r="E49" s="36"/>
      <c r="F49" s="36"/>
      <c r="G49" s="36"/>
      <c r="H49" s="36"/>
      <c r="I49" s="36"/>
      <c r="J49" s="36"/>
      <c r="K49" s="36"/>
      <c r="L49" s="36" t="str">
        <f>IF(E11= "","",E11)</f>
        <v>Královehradecký kraj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34</v>
      </c>
      <c r="AJ49" s="36"/>
      <c r="AK49" s="36"/>
      <c r="AL49" s="36"/>
      <c r="AM49" s="65" t="str">
        <f>IF(E17="","",E17)</f>
        <v>Atelier Penta v.o.s., Mrštíkova 12, Jihlava</v>
      </c>
      <c r="AN49" s="36"/>
      <c r="AO49" s="36"/>
      <c r="AP49" s="36"/>
      <c r="AQ49" s="36"/>
      <c r="AR49" s="40"/>
      <c r="AS49" s="66" t="s">
        <v>54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</row>
    <row r="50" s="1" customFormat="1" ht="13.65" customHeight="1">
      <c r="B50" s="35"/>
      <c r="C50" s="29" t="s">
        <v>32</v>
      </c>
      <c r="D50" s="36"/>
      <c r="E50" s="36"/>
      <c r="F50" s="36"/>
      <c r="G50" s="36"/>
      <c r="H50" s="36"/>
      <c r="I50" s="36"/>
      <c r="J50" s="36"/>
      <c r="K50" s="36"/>
      <c r="L50" s="36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37</v>
      </c>
      <c r="AJ50" s="36"/>
      <c r="AK50" s="36"/>
      <c r="AL50" s="36"/>
      <c r="AM50" s="65" t="str">
        <f>IF(E20="","",E20)</f>
        <v>Ing. Avuk</v>
      </c>
      <c r="AN50" s="36"/>
      <c r="AO50" s="36"/>
      <c r="AP50" s="36"/>
      <c r="AQ50" s="36"/>
      <c r="AR50" s="40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</row>
    <row r="51" s="1" customFormat="1" ht="10.8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4"/>
      <c r="AT51" s="75"/>
      <c r="AU51" s="76"/>
      <c r="AV51" s="76"/>
      <c r="AW51" s="76"/>
      <c r="AX51" s="76"/>
      <c r="AY51" s="76"/>
      <c r="AZ51" s="76"/>
      <c r="BA51" s="76"/>
      <c r="BB51" s="76"/>
      <c r="BC51" s="76"/>
      <c r="BD51" s="77"/>
    </row>
    <row r="52" s="1" customFormat="1" ht="29.28" customHeight="1">
      <c r="B52" s="35"/>
      <c r="C52" s="78" t="s">
        <v>55</v>
      </c>
      <c r="D52" s="79"/>
      <c r="E52" s="79"/>
      <c r="F52" s="79"/>
      <c r="G52" s="79"/>
      <c r="H52" s="80"/>
      <c r="I52" s="81" t="s">
        <v>56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82" t="s">
        <v>57</v>
      </c>
      <c r="AH52" s="79"/>
      <c r="AI52" s="79"/>
      <c r="AJ52" s="79"/>
      <c r="AK52" s="79"/>
      <c r="AL52" s="79"/>
      <c r="AM52" s="79"/>
      <c r="AN52" s="81" t="s">
        <v>58</v>
      </c>
      <c r="AO52" s="79"/>
      <c r="AP52" s="83"/>
      <c r="AQ52" s="84" t="s">
        <v>59</v>
      </c>
      <c r="AR52" s="40"/>
      <c r="AS52" s="85" t="s">
        <v>60</v>
      </c>
      <c r="AT52" s="86" t="s">
        <v>61</v>
      </c>
      <c r="AU52" s="86" t="s">
        <v>62</v>
      </c>
      <c r="AV52" s="86" t="s">
        <v>63</v>
      </c>
      <c r="AW52" s="86" t="s">
        <v>64</v>
      </c>
      <c r="AX52" s="86" t="s">
        <v>65</v>
      </c>
      <c r="AY52" s="86" t="s">
        <v>66</v>
      </c>
      <c r="AZ52" s="86" t="s">
        <v>67</v>
      </c>
      <c r="BA52" s="86" t="s">
        <v>68</v>
      </c>
      <c r="BB52" s="86" t="s">
        <v>69</v>
      </c>
      <c r="BC52" s="86" t="s">
        <v>70</v>
      </c>
      <c r="BD52" s="87" t="s">
        <v>71</v>
      </c>
    </row>
    <row r="53" s="1" customFormat="1" ht="10.8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</row>
    <row r="54" s="4" customFormat="1" ht="32.4" customHeight="1">
      <c r="B54" s="91"/>
      <c r="C54" s="92" t="s">
        <v>72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ROUND(AG55,2)</f>
        <v>0</v>
      </c>
      <c r="AH54" s="94"/>
      <c r="AI54" s="94"/>
      <c r="AJ54" s="94"/>
      <c r="AK54" s="94"/>
      <c r="AL54" s="94"/>
      <c r="AM54" s="94"/>
      <c r="AN54" s="95">
        <f>SUM(AG54,AT54)</f>
        <v>0</v>
      </c>
      <c r="AO54" s="95"/>
      <c r="AP54" s="95"/>
      <c r="AQ54" s="96" t="s">
        <v>1</v>
      </c>
      <c r="AR54" s="97"/>
      <c r="AS54" s="98">
        <f>ROUND(AS55,2)</f>
        <v>0</v>
      </c>
      <c r="AT54" s="99">
        <f>ROUND(SUM(AV54:AW54),2)</f>
        <v>0</v>
      </c>
      <c r="AU54" s="100">
        <f>ROUND(AU55,5)</f>
        <v>0</v>
      </c>
      <c r="AV54" s="99">
        <f>ROUND(AZ54*L29,2)</f>
        <v>0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ROUND(AZ55,2)</f>
        <v>0</v>
      </c>
      <c r="BA54" s="99">
        <f>ROUND(BA55,2)</f>
        <v>0</v>
      </c>
      <c r="BB54" s="99">
        <f>ROUND(BB55,2)</f>
        <v>0</v>
      </c>
      <c r="BC54" s="99">
        <f>ROUND(BC55,2)</f>
        <v>0</v>
      </c>
      <c r="BD54" s="101">
        <f>ROUND(BD55,2)</f>
        <v>0</v>
      </c>
      <c r="BS54" s="102" t="s">
        <v>73</v>
      </c>
      <c r="BT54" s="102" t="s">
        <v>74</v>
      </c>
      <c r="BU54" s="103" t="s">
        <v>75</v>
      </c>
      <c r="BV54" s="102" t="s">
        <v>76</v>
      </c>
      <c r="BW54" s="102" t="s">
        <v>5</v>
      </c>
      <c r="BX54" s="102" t="s">
        <v>77</v>
      </c>
      <c r="CL54" s="102" t="s">
        <v>1</v>
      </c>
    </row>
    <row r="55" s="5" customFormat="1" ht="16.5" customHeight="1">
      <c r="A55" s="104" t="s">
        <v>78</v>
      </c>
      <c r="B55" s="105"/>
      <c r="C55" s="106"/>
      <c r="D55" s="107" t="s">
        <v>79</v>
      </c>
      <c r="E55" s="107"/>
      <c r="F55" s="107"/>
      <c r="G55" s="107"/>
      <c r="H55" s="107"/>
      <c r="I55" s="108"/>
      <c r="J55" s="107" t="s">
        <v>80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'D1_01 - Demolice budovy OKB'!J30</f>
        <v>0</v>
      </c>
      <c r="AH55" s="108"/>
      <c r="AI55" s="108"/>
      <c r="AJ55" s="108"/>
      <c r="AK55" s="108"/>
      <c r="AL55" s="108"/>
      <c r="AM55" s="108"/>
      <c r="AN55" s="109">
        <f>SUM(AG55,AT55)</f>
        <v>0</v>
      </c>
      <c r="AO55" s="108"/>
      <c r="AP55" s="108"/>
      <c r="AQ55" s="110" t="s">
        <v>81</v>
      </c>
      <c r="AR55" s="111"/>
      <c r="AS55" s="112">
        <v>0</v>
      </c>
      <c r="AT55" s="113">
        <f>ROUND(SUM(AV55:AW55),2)</f>
        <v>0</v>
      </c>
      <c r="AU55" s="114">
        <f>'D1_01 - Demolice budovy OKB'!P84</f>
        <v>0</v>
      </c>
      <c r="AV55" s="113">
        <f>'D1_01 - Demolice budovy OKB'!J33</f>
        <v>0</v>
      </c>
      <c r="AW55" s="113">
        <f>'D1_01 - Demolice budovy OKB'!J34</f>
        <v>0</v>
      </c>
      <c r="AX55" s="113">
        <f>'D1_01 - Demolice budovy OKB'!J35</f>
        <v>0</v>
      </c>
      <c r="AY55" s="113">
        <f>'D1_01 - Demolice budovy OKB'!J36</f>
        <v>0</v>
      </c>
      <c r="AZ55" s="113">
        <f>'D1_01 - Demolice budovy OKB'!F33</f>
        <v>0</v>
      </c>
      <c r="BA55" s="113">
        <f>'D1_01 - Demolice budovy OKB'!F34</f>
        <v>0</v>
      </c>
      <c r="BB55" s="113">
        <f>'D1_01 - Demolice budovy OKB'!F35</f>
        <v>0</v>
      </c>
      <c r="BC55" s="113">
        <f>'D1_01 - Demolice budovy OKB'!F36</f>
        <v>0</v>
      </c>
      <c r="BD55" s="115">
        <f>'D1_01 - Demolice budovy OKB'!F37</f>
        <v>0</v>
      </c>
      <c r="BT55" s="116" t="s">
        <v>21</v>
      </c>
      <c r="BV55" s="116" t="s">
        <v>76</v>
      </c>
      <c r="BW55" s="116" t="s">
        <v>82</v>
      </c>
      <c r="BX55" s="116" t="s">
        <v>5</v>
      </c>
      <c r="CL55" s="116" t="s">
        <v>1</v>
      </c>
      <c r="CM55" s="116" t="s">
        <v>83</v>
      </c>
    </row>
    <row r="56" s="1" customFormat="1" ht="30" customHeight="1"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40"/>
    </row>
    <row r="57" s="1" customFormat="1" ht="6.96" customHeight="1">
      <c r="B57" s="54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40"/>
    </row>
  </sheetData>
  <sheetProtection sheet="1" formatColumns="0" formatRows="0" objects="1" scenarios="1" spinCount="100000" saltValue="v+GgLo0fm8w/jLvlnSSJ+kMFz75xjTiCPN7B1gLfMAUlyOv+0anlagsEbAgdm7626uLRy8MS+XkNZa7xj4Pzhw==" hashValue="UqJTvEOuM/M1vEEhDDiFrrUaoxK5wPlpOrdmlksMHavI/uFdTLEyiTLVIeTpzvuYV0Wk/2o48uTqil9Vq/ycaw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D1_01 - Demolice budovy OKB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82</v>
      </c>
    </row>
    <row r="3" ht="6.96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17"/>
      <c r="AT3" s="14" t="s">
        <v>83</v>
      </c>
    </row>
    <row r="4" ht="24.96" customHeight="1">
      <c r="B4" s="17"/>
      <c r="D4" s="121" t="s">
        <v>84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2" t="s">
        <v>16</v>
      </c>
      <c r="L6" s="17"/>
    </row>
    <row r="7" ht="16.5" customHeight="1">
      <c r="B7" s="17"/>
      <c r="E7" s="123" t="str">
        <f>'Rekapitulace stavby'!K6</f>
        <v>Oblastní nemocnice Trutnov a.s., Konsolidované laboratoře a transfuzní oddělení</v>
      </c>
      <c r="F7" s="122"/>
      <c r="G7" s="122"/>
      <c r="H7" s="122"/>
      <c r="L7" s="17"/>
    </row>
    <row r="8" s="1" customFormat="1" ht="12" customHeight="1">
      <c r="B8" s="40"/>
      <c r="D8" s="122" t="s">
        <v>85</v>
      </c>
      <c r="I8" s="124"/>
      <c r="L8" s="40"/>
    </row>
    <row r="9" s="1" customFormat="1" ht="36.96" customHeight="1">
      <c r="B9" s="40"/>
      <c r="E9" s="125" t="s">
        <v>86</v>
      </c>
      <c r="F9" s="1"/>
      <c r="G9" s="1"/>
      <c r="H9" s="1"/>
      <c r="I9" s="124"/>
      <c r="L9" s="40"/>
    </row>
    <row r="10" s="1" customFormat="1">
      <c r="B10" s="40"/>
      <c r="I10" s="124"/>
      <c r="L10" s="40"/>
    </row>
    <row r="11" s="1" customFormat="1" ht="12" customHeight="1">
      <c r="B11" s="40"/>
      <c r="D11" s="122" t="s">
        <v>19</v>
      </c>
      <c r="F11" s="14" t="s">
        <v>1</v>
      </c>
      <c r="I11" s="126" t="s">
        <v>20</v>
      </c>
      <c r="J11" s="14" t="s">
        <v>1</v>
      </c>
      <c r="L11" s="40"/>
    </row>
    <row r="12" s="1" customFormat="1" ht="12" customHeight="1">
      <c r="B12" s="40"/>
      <c r="D12" s="122" t="s">
        <v>22</v>
      </c>
      <c r="F12" s="14" t="s">
        <v>23</v>
      </c>
      <c r="I12" s="126" t="s">
        <v>24</v>
      </c>
      <c r="J12" s="127" t="str">
        <f>'Rekapitulace stavby'!AN8</f>
        <v>14. 1. 2019</v>
      </c>
      <c r="L12" s="40"/>
    </row>
    <row r="13" s="1" customFormat="1" ht="10.8" customHeight="1">
      <c r="B13" s="40"/>
      <c r="I13" s="124"/>
      <c r="L13" s="40"/>
    </row>
    <row r="14" s="1" customFormat="1" ht="12" customHeight="1">
      <c r="B14" s="40"/>
      <c r="D14" s="122" t="s">
        <v>28</v>
      </c>
      <c r="I14" s="126" t="s">
        <v>29</v>
      </c>
      <c r="J14" s="14" t="s">
        <v>1</v>
      </c>
      <c r="L14" s="40"/>
    </row>
    <row r="15" s="1" customFormat="1" ht="18" customHeight="1">
      <c r="B15" s="40"/>
      <c r="E15" s="14" t="s">
        <v>30</v>
      </c>
      <c r="I15" s="126" t="s">
        <v>31</v>
      </c>
      <c r="J15" s="14" t="s">
        <v>1</v>
      </c>
      <c r="L15" s="40"/>
    </row>
    <row r="16" s="1" customFormat="1" ht="6.96" customHeight="1">
      <c r="B16" s="40"/>
      <c r="I16" s="124"/>
      <c r="L16" s="40"/>
    </row>
    <row r="17" s="1" customFormat="1" ht="12" customHeight="1">
      <c r="B17" s="40"/>
      <c r="D17" s="122" t="s">
        <v>32</v>
      </c>
      <c r="I17" s="126" t="s">
        <v>29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26" t="s">
        <v>31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4"/>
      <c r="L19" s="40"/>
    </row>
    <row r="20" s="1" customFormat="1" ht="12" customHeight="1">
      <c r="B20" s="40"/>
      <c r="D20" s="122" t="s">
        <v>34</v>
      </c>
      <c r="I20" s="126" t="s">
        <v>29</v>
      </c>
      <c r="J20" s="14" t="s">
        <v>1</v>
      </c>
      <c r="L20" s="40"/>
    </row>
    <row r="21" s="1" customFormat="1" ht="18" customHeight="1">
      <c r="B21" s="40"/>
      <c r="E21" s="14" t="s">
        <v>35</v>
      </c>
      <c r="I21" s="126" t="s">
        <v>31</v>
      </c>
      <c r="J21" s="14" t="s">
        <v>1</v>
      </c>
      <c r="L21" s="40"/>
    </row>
    <row r="22" s="1" customFormat="1" ht="6.96" customHeight="1">
      <c r="B22" s="40"/>
      <c r="I22" s="124"/>
      <c r="L22" s="40"/>
    </row>
    <row r="23" s="1" customFormat="1" ht="12" customHeight="1">
      <c r="B23" s="40"/>
      <c r="D23" s="122" t="s">
        <v>37</v>
      </c>
      <c r="I23" s="126" t="s">
        <v>29</v>
      </c>
      <c r="J23" s="14" t="s">
        <v>1</v>
      </c>
      <c r="L23" s="40"/>
    </row>
    <row r="24" s="1" customFormat="1" ht="18" customHeight="1">
      <c r="B24" s="40"/>
      <c r="E24" s="14" t="s">
        <v>38</v>
      </c>
      <c r="I24" s="126" t="s">
        <v>31</v>
      </c>
      <c r="J24" s="14" t="s">
        <v>1</v>
      </c>
      <c r="L24" s="40"/>
    </row>
    <row r="25" s="1" customFormat="1" ht="6.96" customHeight="1">
      <c r="B25" s="40"/>
      <c r="I25" s="124"/>
      <c r="L25" s="40"/>
    </row>
    <row r="26" s="1" customFormat="1" ht="12" customHeight="1">
      <c r="B26" s="40"/>
      <c r="D26" s="122" t="s">
        <v>39</v>
      </c>
      <c r="I26" s="124"/>
      <c r="L26" s="40"/>
    </row>
    <row r="27" s="6" customFormat="1" ht="16.5" customHeight="1">
      <c r="B27" s="128"/>
      <c r="E27" s="129" t="s">
        <v>1</v>
      </c>
      <c r="F27" s="129"/>
      <c r="G27" s="129"/>
      <c r="H27" s="129"/>
      <c r="I27" s="130"/>
      <c r="L27" s="128"/>
    </row>
    <row r="28" s="1" customFormat="1" ht="6.96" customHeight="1">
      <c r="B28" s="40"/>
      <c r="I28" s="124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1"/>
      <c r="J29" s="68"/>
      <c r="K29" s="68"/>
      <c r="L29" s="40"/>
    </row>
    <row r="30" s="1" customFormat="1" ht="25.44" customHeight="1">
      <c r="B30" s="40"/>
      <c r="D30" s="132" t="s">
        <v>40</v>
      </c>
      <c r="I30" s="124"/>
      <c r="J30" s="133">
        <f>ROUND(J84,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1"/>
      <c r="J31" s="68"/>
      <c r="K31" s="68"/>
      <c r="L31" s="40"/>
    </row>
    <row r="32" s="1" customFormat="1" ht="14.4" customHeight="1">
      <c r="B32" s="40"/>
      <c r="F32" s="134" t="s">
        <v>42</v>
      </c>
      <c r="I32" s="135" t="s">
        <v>41</v>
      </c>
      <c r="J32" s="134" t="s">
        <v>43</v>
      </c>
      <c r="L32" s="40"/>
    </row>
    <row r="33" s="1" customFormat="1" ht="14.4" customHeight="1">
      <c r="B33" s="40"/>
      <c r="D33" s="122" t="s">
        <v>44</v>
      </c>
      <c r="E33" s="122" t="s">
        <v>45</v>
      </c>
      <c r="F33" s="136">
        <f>ROUND((SUM(BE84:BE146)),  2)</f>
        <v>0</v>
      </c>
      <c r="I33" s="137">
        <v>0.20999999999999999</v>
      </c>
      <c r="J33" s="136">
        <f>ROUND(((SUM(BE84:BE146))*I33),  2)</f>
        <v>0</v>
      </c>
      <c r="L33" s="40"/>
    </row>
    <row r="34" s="1" customFormat="1" ht="14.4" customHeight="1">
      <c r="B34" s="40"/>
      <c r="E34" s="122" t="s">
        <v>46</v>
      </c>
      <c r="F34" s="136">
        <f>ROUND((SUM(BF84:BF146)),  2)</f>
        <v>0</v>
      </c>
      <c r="I34" s="137">
        <v>0.14999999999999999</v>
      </c>
      <c r="J34" s="136">
        <f>ROUND(((SUM(BF84:BF146))*I34),  2)</f>
        <v>0</v>
      </c>
      <c r="L34" s="40"/>
    </row>
    <row r="35" hidden="1" s="1" customFormat="1" ht="14.4" customHeight="1">
      <c r="B35" s="40"/>
      <c r="E35" s="122" t="s">
        <v>47</v>
      </c>
      <c r="F35" s="136">
        <f>ROUND((SUM(BG84:BG146)),  2)</f>
        <v>0</v>
      </c>
      <c r="I35" s="137">
        <v>0.20999999999999999</v>
      </c>
      <c r="J35" s="136">
        <f>0</f>
        <v>0</v>
      </c>
      <c r="L35" s="40"/>
    </row>
    <row r="36" hidden="1" s="1" customFormat="1" ht="14.4" customHeight="1">
      <c r="B36" s="40"/>
      <c r="E36" s="122" t="s">
        <v>48</v>
      </c>
      <c r="F36" s="136">
        <f>ROUND((SUM(BH84:BH146)),  2)</f>
        <v>0</v>
      </c>
      <c r="I36" s="137">
        <v>0.14999999999999999</v>
      </c>
      <c r="J36" s="136">
        <f>0</f>
        <v>0</v>
      </c>
      <c r="L36" s="40"/>
    </row>
    <row r="37" hidden="1" s="1" customFormat="1" ht="14.4" customHeight="1">
      <c r="B37" s="40"/>
      <c r="E37" s="122" t="s">
        <v>49</v>
      </c>
      <c r="F37" s="136">
        <f>ROUND((SUM(BI84:BI146)),  2)</f>
        <v>0</v>
      </c>
      <c r="I37" s="137">
        <v>0</v>
      </c>
      <c r="J37" s="136">
        <f>0</f>
        <v>0</v>
      </c>
      <c r="L37" s="40"/>
    </row>
    <row r="38" s="1" customFormat="1" ht="6.96" customHeight="1">
      <c r="B38" s="40"/>
      <c r="I38" s="124"/>
      <c r="L38" s="40"/>
    </row>
    <row r="39" s="1" customFormat="1" ht="25.44" customHeight="1">
      <c r="B39" s="40"/>
      <c r="C39" s="138"/>
      <c r="D39" s="139" t="s">
        <v>50</v>
      </c>
      <c r="E39" s="140"/>
      <c r="F39" s="140"/>
      <c r="G39" s="141" t="s">
        <v>51</v>
      </c>
      <c r="H39" s="142" t="s">
        <v>52</v>
      </c>
      <c r="I39" s="143"/>
      <c r="J39" s="144">
        <f>SUM(J30:J37)</f>
        <v>0</v>
      </c>
      <c r="K39" s="145"/>
      <c r="L39" s="40"/>
    </row>
    <row r="40" s="1" customFormat="1" ht="14.4" customHeight="1">
      <c r="B40" s="146"/>
      <c r="C40" s="147"/>
      <c r="D40" s="147"/>
      <c r="E40" s="147"/>
      <c r="F40" s="147"/>
      <c r="G40" s="147"/>
      <c r="H40" s="147"/>
      <c r="I40" s="148"/>
      <c r="J40" s="147"/>
      <c r="K40" s="147"/>
      <c r="L40" s="40"/>
    </row>
    <row r="44" s="1" customFormat="1" ht="6.96" customHeight="1">
      <c r="B44" s="149"/>
      <c r="C44" s="150"/>
      <c r="D44" s="150"/>
      <c r="E44" s="150"/>
      <c r="F44" s="150"/>
      <c r="G44" s="150"/>
      <c r="H44" s="150"/>
      <c r="I44" s="151"/>
      <c r="J44" s="150"/>
      <c r="K44" s="150"/>
      <c r="L44" s="40"/>
    </row>
    <row r="45" s="1" customFormat="1" ht="24.96" customHeight="1">
      <c r="B45" s="35"/>
      <c r="C45" s="20" t="s">
        <v>87</v>
      </c>
      <c r="D45" s="36"/>
      <c r="E45" s="36"/>
      <c r="F45" s="36"/>
      <c r="G45" s="36"/>
      <c r="H45" s="36"/>
      <c r="I45" s="124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4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4"/>
      <c r="J47" s="36"/>
      <c r="K47" s="36"/>
      <c r="L47" s="40"/>
    </row>
    <row r="48" s="1" customFormat="1" ht="16.5" customHeight="1">
      <c r="B48" s="35"/>
      <c r="C48" s="36"/>
      <c r="D48" s="36"/>
      <c r="E48" s="152" t="str">
        <f>E7</f>
        <v>Oblastní nemocnice Trutnov a.s., Konsolidované laboratoře a transfuzní oddělení</v>
      </c>
      <c r="F48" s="29"/>
      <c r="G48" s="29"/>
      <c r="H48" s="29"/>
      <c r="I48" s="124"/>
      <c r="J48" s="36"/>
      <c r="K48" s="36"/>
      <c r="L48" s="40"/>
    </row>
    <row r="49" s="1" customFormat="1" ht="12" customHeight="1">
      <c r="B49" s="35"/>
      <c r="C49" s="29" t="s">
        <v>85</v>
      </c>
      <c r="D49" s="36"/>
      <c r="E49" s="36"/>
      <c r="F49" s="36"/>
      <c r="G49" s="36"/>
      <c r="H49" s="36"/>
      <c r="I49" s="124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D1_01 - Demolice budovy OKB</v>
      </c>
      <c r="F50" s="36"/>
      <c r="G50" s="36"/>
      <c r="H50" s="36"/>
      <c r="I50" s="124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4"/>
      <c r="J51" s="36"/>
      <c r="K51" s="36"/>
      <c r="L51" s="40"/>
    </row>
    <row r="52" s="1" customFormat="1" ht="12" customHeight="1">
      <c r="B52" s="35"/>
      <c r="C52" s="29" t="s">
        <v>22</v>
      </c>
      <c r="D52" s="36"/>
      <c r="E52" s="36"/>
      <c r="F52" s="24" t="str">
        <f>F12</f>
        <v>Trutnov</v>
      </c>
      <c r="G52" s="36"/>
      <c r="H52" s="36"/>
      <c r="I52" s="126" t="s">
        <v>24</v>
      </c>
      <c r="J52" s="64" t="str">
        <f>IF(J12="","",J12)</f>
        <v>14. 1. 2019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4"/>
      <c r="J53" s="36"/>
      <c r="K53" s="36"/>
      <c r="L53" s="40"/>
    </row>
    <row r="54" s="1" customFormat="1" ht="24.9" customHeight="1">
      <c r="B54" s="35"/>
      <c r="C54" s="29" t="s">
        <v>28</v>
      </c>
      <c r="D54" s="36"/>
      <c r="E54" s="36"/>
      <c r="F54" s="24" t="str">
        <f>E15</f>
        <v>Královehradecký kraj</v>
      </c>
      <c r="G54" s="36"/>
      <c r="H54" s="36"/>
      <c r="I54" s="126" t="s">
        <v>34</v>
      </c>
      <c r="J54" s="33" t="str">
        <f>E21</f>
        <v>Atelier Penta v.o.s., Mrštíkova 12, Jihlava</v>
      </c>
      <c r="K54" s="36"/>
      <c r="L54" s="40"/>
    </row>
    <row r="55" s="1" customFormat="1" ht="13.65" customHeight="1">
      <c r="B55" s="35"/>
      <c r="C55" s="29" t="s">
        <v>32</v>
      </c>
      <c r="D55" s="36"/>
      <c r="E55" s="36"/>
      <c r="F55" s="24" t="str">
        <f>IF(E18="","",E18)</f>
        <v>Vyplň údaj</v>
      </c>
      <c r="G55" s="36"/>
      <c r="H55" s="36"/>
      <c r="I55" s="126" t="s">
        <v>37</v>
      </c>
      <c r="J55" s="33" t="str">
        <f>E24</f>
        <v>Ing. Avuk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4"/>
      <c r="J56" s="36"/>
      <c r="K56" s="36"/>
      <c r="L56" s="40"/>
    </row>
    <row r="57" s="1" customFormat="1" ht="29.28" customHeight="1">
      <c r="B57" s="35"/>
      <c r="C57" s="153" t="s">
        <v>88</v>
      </c>
      <c r="D57" s="154"/>
      <c r="E57" s="154"/>
      <c r="F57" s="154"/>
      <c r="G57" s="154"/>
      <c r="H57" s="154"/>
      <c r="I57" s="155"/>
      <c r="J57" s="156" t="s">
        <v>89</v>
      </c>
      <c r="K57" s="154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4"/>
      <c r="J58" s="36"/>
      <c r="K58" s="36"/>
      <c r="L58" s="40"/>
    </row>
    <row r="59" s="1" customFormat="1" ht="22.8" customHeight="1">
      <c r="B59" s="35"/>
      <c r="C59" s="157" t="s">
        <v>90</v>
      </c>
      <c r="D59" s="36"/>
      <c r="E59" s="36"/>
      <c r="F59" s="36"/>
      <c r="G59" s="36"/>
      <c r="H59" s="36"/>
      <c r="I59" s="124"/>
      <c r="J59" s="95">
        <f>J84</f>
        <v>0</v>
      </c>
      <c r="K59" s="36"/>
      <c r="L59" s="40"/>
      <c r="AU59" s="14" t="s">
        <v>91</v>
      </c>
    </row>
    <row r="60" s="7" customFormat="1" ht="24.96" customHeight="1">
      <c r="B60" s="158"/>
      <c r="C60" s="159"/>
      <c r="D60" s="160" t="s">
        <v>92</v>
      </c>
      <c r="E60" s="161"/>
      <c r="F60" s="161"/>
      <c r="G60" s="161"/>
      <c r="H60" s="161"/>
      <c r="I60" s="162"/>
      <c r="J60" s="163">
        <f>J85</f>
        <v>0</v>
      </c>
      <c r="K60" s="159"/>
      <c r="L60" s="164"/>
    </row>
    <row r="61" s="8" customFormat="1" ht="19.92" customHeight="1">
      <c r="B61" s="165"/>
      <c r="C61" s="166"/>
      <c r="D61" s="167" t="s">
        <v>93</v>
      </c>
      <c r="E61" s="168"/>
      <c r="F61" s="168"/>
      <c r="G61" s="168"/>
      <c r="H61" s="168"/>
      <c r="I61" s="169"/>
      <c r="J61" s="170">
        <f>J86</f>
        <v>0</v>
      </c>
      <c r="K61" s="166"/>
      <c r="L61" s="171"/>
    </row>
    <row r="62" s="8" customFormat="1" ht="19.92" customHeight="1">
      <c r="B62" s="165"/>
      <c r="C62" s="166"/>
      <c r="D62" s="167" t="s">
        <v>94</v>
      </c>
      <c r="E62" s="168"/>
      <c r="F62" s="168"/>
      <c r="G62" s="168"/>
      <c r="H62" s="168"/>
      <c r="I62" s="169"/>
      <c r="J62" s="170">
        <f>J107</f>
        <v>0</v>
      </c>
      <c r="K62" s="166"/>
      <c r="L62" s="171"/>
    </row>
    <row r="63" s="8" customFormat="1" ht="19.92" customHeight="1">
      <c r="B63" s="165"/>
      <c r="C63" s="166"/>
      <c r="D63" s="167" t="s">
        <v>95</v>
      </c>
      <c r="E63" s="168"/>
      <c r="F63" s="168"/>
      <c r="G63" s="168"/>
      <c r="H63" s="168"/>
      <c r="I63" s="169"/>
      <c r="J63" s="170">
        <f>J124</f>
        <v>0</v>
      </c>
      <c r="K63" s="166"/>
      <c r="L63" s="171"/>
    </row>
    <row r="64" s="8" customFormat="1" ht="19.92" customHeight="1">
      <c r="B64" s="165"/>
      <c r="C64" s="166"/>
      <c r="D64" s="167" t="s">
        <v>96</v>
      </c>
      <c r="E64" s="168"/>
      <c r="F64" s="168"/>
      <c r="G64" s="168"/>
      <c r="H64" s="168"/>
      <c r="I64" s="169"/>
      <c r="J64" s="170">
        <f>J145</f>
        <v>0</v>
      </c>
      <c r="K64" s="166"/>
      <c r="L64" s="171"/>
    </row>
    <row r="65" s="1" customFormat="1" ht="21.84" customHeight="1">
      <c r="B65" s="35"/>
      <c r="C65" s="36"/>
      <c r="D65" s="36"/>
      <c r="E65" s="36"/>
      <c r="F65" s="36"/>
      <c r="G65" s="36"/>
      <c r="H65" s="36"/>
      <c r="I65" s="124"/>
      <c r="J65" s="36"/>
      <c r="K65" s="36"/>
      <c r="L65" s="40"/>
    </row>
    <row r="66" s="1" customFormat="1" ht="6.96" customHeight="1">
      <c r="B66" s="54"/>
      <c r="C66" s="55"/>
      <c r="D66" s="55"/>
      <c r="E66" s="55"/>
      <c r="F66" s="55"/>
      <c r="G66" s="55"/>
      <c r="H66" s="55"/>
      <c r="I66" s="148"/>
      <c r="J66" s="55"/>
      <c r="K66" s="55"/>
      <c r="L66" s="40"/>
    </row>
    <row r="70" s="1" customFormat="1" ht="6.96" customHeight="1">
      <c r="B70" s="56"/>
      <c r="C70" s="57"/>
      <c r="D70" s="57"/>
      <c r="E70" s="57"/>
      <c r="F70" s="57"/>
      <c r="G70" s="57"/>
      <c r="H70" s="57"/>
      <c r="I70" s="151"/>
      <c r="J70" s="57"/>
      <c r="K70" s="57"/>
      <c r="L70" s="40"/>
    </row>
    <row r="71" s="1" customFormat="1" ht="24.96" customHeight="1">
      <c r="B71" s="35"/>
      <c r="C71" s="20" t="s">
        <v>97</v>
      </c>
      <c r="D71" s="36"/>
      <c r="E71" s="36"/>
      <c r="F71" s="36"/>
      <c r="G71" s="36"/>
      <c r="H71" s="36"/>
      <c r="I71" s="124"/>
      <c r="J71" s="36"/>
      <c r="K71" s="36"/>
      <c r="L71" s="40"/>
    </row>
    <row r="72" s="1" customFormat="1" ht="6.96" customHeight="1">
      <c r="B72" s="35"/>
      <c r="C72" s="36"/>
      <c r="D72" s="36"/>
      <c r="E72" s="36"/>
      <c r="F72" s="36"/>
      <c r="G72" s="36"/>
      <c r="H72" s="36"/>
      <c r="I72" s="124"/>
      <c r="J72" s="36"/>
      <c r="K72" s="36"/>
      <c r="L72" s="40"/>
    </row>
    <row r="73" s="1" customFormat="1" ht="12" customHeight="1">
      <c r="B73" s="35"/>
      <c r="C73" s="29" t="s">
        <v>16</v>
      </c>
      <c r="D73" s="36"/>
      <c r="E73" s="36"/>
      <c r="F73" s="36"/>
      <c r="G73" s="36"/>
      <c r="H73" s="36"/>
      <c r="I73" s="124"/>
      <c r="J73" s="36"/>
      <c r="K73" s="36"/>
      <c r="L73" s="40"/>
    </row>
    <row r="74" s="1" customFormat="1" ht="16.5" customHeight="1">
      <c r="B74" s="35"/>
      <c r="C74" s="36"/>
      <c r="D74" s="36"/>
      <c r="E74" s="152" t="str">
        <f>E7</f>
        <v>Oblastní nemocnice Trutnov a.s., Konsolidované laboratoře a transfuzní oddělení</v>
      </c>
      <c r="F74" s="29"/>
      <c r="G74" s="29"/>
      <c r="H74" s="29"/>
      <c r="I74" s="124"/>
      <c r="J74" s="36"/>
      <c r="K74" s="36"/>
      <c r="L74" s="40"/>
    </row>
    <row r="75" s="1" customFormat="1" ht="12" customHeight="1">
      <c r="B75" s="35"/>
      <c r="C75" s="29" t="s">
        <v>85</v>
      </c>
      <c r="D75" s="36"/>
      <c r="E75" s="36"/>
      <c r="F75" s="36"/>
      <c r="G75" s="36"/>
      <c r="H75" s="36"/>
      <c r="I75" s="124"/>
      <c r="J75" s="36"/>
      <c r="K75" s="36"/>
      <c r="L75" s="40"/>
    </row>
    <row r="76" s="1" customFormat="1" ht="16.5" customHeight="1">
      <c r="B76" s="35"/>
      <c r="C76" s="36"/>
      <c r="D76" s="36"/>
      <c r="E76" s="61" t="str">
        <f>E9</f>
        <v>D1_01 - Demolice budovy OKB</v>
      </c>
      <c r="F76" s="36"/>
      <c r="G76" s="36"/>
      <c r="H76" s="36"/>
      <c r="I76" s="124"/>
      <c r="J76" s="36"/>
      <c r="K76" s="36"/>
      <c r="L76" s="40"/>
    </row>
    <row r="77" s="1" customFormat="1" ht="6.96" customHeight="1">
      <c r="B77" s="35"/>
      <c r="C77" s="36"/>
      <c r="D77" s="36"/>
      <c r="E77" s="36"/>
      <c r="F77" s="36"/>
      <c r="G77" s="36"/>
      <c r="H77" s="36"/>
      <c r="I77" s="124"/>
      <c r="J77" s="36"/>
      <c r="K77" s="36"/>
      <c r="L77" s="40"/>
    </row>
    <row r="78" s="1" customFormat="1" ht="12" customHeight="1">
      <c r="B78" s="35"/>
      <c r="C78" s="29" t="s">
        <v>22</v>
      </c>
      <c r="D78" s="36"/>
      <c r="E78" s="36"/>
      <c r="F78" s="24" t="str">
        <f>F12</f>
        <v>Trutnov</v>
      </c>
      <c r="G78" s="36"/>
      <c r="H78" s="36"/>
      <c r="I78" s="126" t="s">
        <v>24</v>
      </c>
      <c r="J78" s="64" t="str">
        <f>IF(J12="","",J12)</f>
        <v>14. 1. 2019</v>
      </c>
      <c r="K78" s="36"/>
      <c r="L78" s="40"/>
    </row>
    <row r="79" s="1" customFormat="1" ht="6.96" customHeight="1">
      <c r="B79" s="35"/>
      <c r="C79" s="36"/>
      <c r="D79" s="36"/>
      <c r="E79" s="36"/>
      <c r="F79" s="36"/>
      <c r="G79" s="36"/>
      <c r="H79" s="36"/>
      <c r="I79" s="124"/>
      <c r="J79" s="36"/>
      <c r="K79" s="36"/>
      <c r="L79" s="40"/>
    </row>
    <row r="80" s="1" customFormat="1" ht="24.9" customHeight="1">
      <c r="B80" s="35"/>
      <c r="C80" s="29" t="s">
        <v>28</v>
      </c>
      <c r="D80" s="36"/>
      <c r="E80" s="36"/>
      <c r="F80" s="24" t="str">
        <f>E15</f>
        <v>Královehradecký kraj</v>
      </c>
      <c r="G80" s="36"/>
      <c r="H80" s="36"/>
      <c r="I80" s="126" t="s">
        <v>34</v>
      </c>
      <c r="J80" s="33" t="str">
        <f>E21</f>
        <v>Atelier Penta v.o.s., Mrštíkova 12, Jihlava</v>
      </c>
      <c r="K80" s="36"/>
      <c r="L80" s="40"/>
    </row>
    <row r="81" s="1" customFormat="1" ht="13.65" customHeight="1">
      <c r="B81" s="35"/>
      <c r="C81" s="29" t="s">
        <v>32</v>
      </c>
      <c r="D81" s="36"/>
      <c r="E81" s="36"/>
      <c r="F81" s="24" t="str">
        <f>IF(E18="","",E18)</f>
        <v>Vyplň údaj</v>
      </c>
      <c r="G81" s="36"/>
      <c r="H81" s="36"/>
      <c r="I81" s="126" t="s">
        <v>37</v>
      </c>
      <c r="J81" s="33" t="str">
        <f>E24</f>
        <v>Ing. Avuk</v>
      </c>
      <c r="K81" s="36"/>
      <c r="L81" s="40"/>
    </row>
    <row r="82" s="1" customFormat="1" ht="10.32" customHeight="1">
      <c r="B82" s="35"/>
      <c r="C82" s="36"/>
      <c r="D82" s="36"/>
      <c r="E82" s="36"/>
      <c r="F82" s="36"/>
      <c r="G82" s="36"/>
      <c r="H82" s="36"/>
      <c r="I82" s="124"/>
      <c r="J82" s="36"/>
      <c r="K82" s="36"/>
      <c r="L82" s="40"/>
    </row>
    <row r="83" s="9" customFormat="1" ht="29.28" customHeight="1">
      <c r="B83" s="172"/>
      <c r="C83" s="173" t="s">
        <v>98</v>
      </c>
      <c r="D83" s="174" t="s">
        <v>59</v>
      </c>
      <c r="E83" s="174" t="s">
        <v>55</v>
      </c>
      <c r="F83" s="174" t="s">
        <v>56</v>
      </c>
      <c r="G83" s="174" t="s">
        <v>99</v>
      </c>
      <c r="H83" s="174" t="s">
        <v>100</v>
      </c>
      <c r="I83" s="175" t="s">
        <v>101</v>
      </c>
      <c r="J83" s="174" t="s">
        <v>89</v>
      </c>
      <c r="K83" s="176" t="s">
        <v>102</v>
      </c>
      <c r="L83" s="177"/>
      <c r="M83" s="85" t="s">
        <v>1</v>
      </c>
      <c r="N83" s="86" t="s">
        <v>44</v>
      </c>
      <c r="O83" s="86" t="s">
        <v>103</v>
      </c>
      <c r="P83" s="86" t="s">
        <v>104</v>
      </c>
      <c r="Q83" s="86" t="s">
        <v>105</v>
      </c>
      <c r="R83" s="86" t="s">
        <v>106</v>
      </c>
      <c r="S83" s="86" t="s">
        <v>107</v>
      </c>
      <c r="T83" s="87" t="s">
        <v>108</v>
      </c>
    </row>
    <row r="84" s="1" customFormat="1" ht="22.8" customHeight="1">
      <c r="B84" s="35"/>
      <c r="C84" s="92" t="s">
        <v>109</v>
      </c>
      <c r="D84" s="36"/>
      <c r="E84" s="36"/>
      <c r="F84" s="36"/>
      <c r="G84" s="36"/>
      <c r="H84" s="36"/>
      <c r="I84" s="124"/>
      <c r="J84" s="178">
        <f>BK84</f>
        <v>0</v>
      </c>
      <c r="K84" s="36"/>
      <c r="L84" s="40"/>
      <c r="M84" s="88"/>
      <c r="N84" s="89"/>
      <c r="O84" s="89"/>
      <c r="P84" s="179">
        <f>P85</f>
        <v>0</v>
      </c>
      <c r="Q84" s="89"/>
      <c r="R84" s="179">
        <f>R85</f>
        <v>492.62707999999998</v>
      </c>
      <c r="S84" s="89"/>
      <c r="T84" s="180">
        <f>T85</f>
        <v>2889.4079999999999</v>
      </c>
      <c r="AT84" s="14" t="s">
        <v>73</v>
      </c>
      <c r="AU84" s="14" t="s">
        <v>91</v>
      </c>
      <c r="BK84" s="181">
        <f>BK85</f>
        <v>0</v>
      </c>
    </row>
    <row r="85" s="10" customFormat="1" ht="25.92" customHeight="1">
      <c r="B85" s="182"/>
      <c r="C85" s="183"/>
      <c r="D85" s="184" t="s">
        <v>73</v>
      </c>
      <c r="E85" s="185" t="s">
        <v>110</v>
      </c>
      <c r="F85" s="185" t="s">
        <v>111</v>
      </c>
      <c r="G85" s="183"/>
      <c r="H85" s="183"/>
      <c r="I85" s="186"/>
      <c r="J85" s="187">
        <f>BK85</f>
        <v>0</v>
      </c>
      <c r="K85" s="183"/>
      <c r="L85" s="188"/>
      <c r="M85" s="189"/>
      <c r="N85" s="190"/>
      <c r="O85" s="190"/>
      <c r="P85" s="191">
        <f>P86+P107+P124+P145</f>
        <v>0</v>
      </c>
      <c r="Q85" s="190"/>
      <c r="R85" s="191">
        <f>R86+R107+R124+R145</f>
        <v>492.62707999999998</v>
      </c>
      <c r="S85" s="190"/>
      <c r="T85" s="192">
        <f>T86+T107+T124+T145</f>
        <v>2889.4079999999999</v>
      </c>
      <c r="AR85" s="193" t="s">
        <v>21</v>
      </c>
      <c r="AT85" s="194" t="s">
        <v>73</v>
      </c>
      <c r="AU85" s="194" t="s">
        <v>74</v>
      </c>
      <c r="AY85" s="193" t="s">
        <v>112</v>
      </c>
      <c r="BK85" s="195">
        <f>BK86+BK107+BK124+BK145</f>
        <v>0</v>
      </c>
    </row>
    <row r="86" s="10" customFormat="1" ht="22.8" customHeight="1">
      <c r="B86" s="182"/>
      <c r="C86" s="183"/>
      <c r="D86" s="184" t="s">
        <v>73</v>
      </c>
      <c r="E86" s="196" t="s">
        <v>21</v>
      </c>
      <c r="F86" s="196" t="s">
        <v>113</v>
      </c>
      <c r="G86" s="183"/>
      <c r="H86" s="183"/>
      <c r="I86" s="186"/>
      <c r="J86" s="197">
        <f>BK86</f>
        <v>0</v>
      </c>
      <c r="K86" s="183"/>
      <c r="L86" s="188"/>
      <c r="M86" s="189"/>
      <c r="N86" s="190"/>
      <c r="O86" s="190"/>
      <c r="P86" s="191">
        <f>SUM(P87:P106)</f>
        <v>0</v>
      </c>
      <c r="Q86" s="190"/>
      <c r="R86" s="191">
        <f>SUM(R87:R106)</f>
        <v>492.62707999999998</v>
      </c>
      <c r="S86" s="190"/>
      <c r="T86" s="192">
        <f>SUM(T87:T106)</f>
        <v>0</v>
      </c>
      <c r="AR86" s="193" t="s">
        <v>21</v>
      </c>
      <c r="AT86" s="194" t="s">
        <v>73</v>
      </c>
      <c r="AU86" s="194" t="s">
        <v>21</v>
      </c>
      <c r="AY86" s="193" t="s">
        <v>112</v>
      </c>
      <c r="BK86" s="195">
        <f>SUM(BK87:BK106)</f>
        <v>0</v>
      </c>
    </row>
    <row r="87" s="1" customFormat="1" ht="16.5" customHeight="1">
      <c r="B87" s="35"/>
      <c r="C87" s="198" t="s">
        <v>21</v>
      </c>
      <c r="D87" s="198" t="s">
        <v>114</v>
      </c>
      <c r="E87" s="199" t="s">
        <v>115</v>
      </c>
      <c r="F87" s="200" t="s">
        <v>116</v>
      </c>
      <c r="G87" s="201" t="s">
        <v>117</v>
      </c>
      <c r="H87" s="202">
        <v>1</v>
      </c>
      <c r="I87" s="203"/>
      <c r="J87" s="204">
        <f>ROUND(I87*H87,2)</f>
        <v>0</v>
      </c>
      <c r="K87" s="200" t="s">
        <v>1</v>
      </c>
      <c r="L87" s="40"/>
      <c r="M87" s="205" t="s">
        <v>1</v>
      </c>
      <c r="N87" s="206" t="s">
        <v>45</v>
      </c>
      <c r="O87" s="76"/>
      <c r="P87" s="207">
        <f>O87*H87</f>
        <v>0</v>
      </c>
      <c r="Q87" s="207">
        <v>0.0086800000000000002</v>
      </c>
      <c r="R87" s="207">
        <f>Q87*H87</f>
        <v>0.0086800000000000002</v>
      </c>
      <c r="S87" s="207">
        <v>0</v>
      </c>
      <c r="T87" s="208">
        <f>S87*H87</f>
        <v>0</v>
      </c>
      <c r="AR87" s="14" t="s">
        <v>118</v>
      </c>
      <c r="AT87" s="14" t="s">
        <v>114</v>
      </c>
      <c r="AU87" s="14" t="s">
        <v>83</v>
      </c>
      <c r="AY87" s="14" t="s">
        <v>112</v>
      </c>
      <c r="BE87" s="209">
        <f>IF(N87="základní",J87,0)</f>
        <v>0</v>
      </c>
      <c r="BF87" s="209">
        <f>IF(N87="snížená",J87,0)</f>
        <v>0</v>
      </c>
      <c r="BG87" s="209">
        <f>IF(N87="zákl. přenesená",J87,0)</f>
        <v>0</v>
      </c>
      <c r="BH87" s="209">
        <f>IF(N87="sníž. přenesená",J87,0)</f>
        <v>0</v>
      </c>
      <c r="BI87" s="209">
        <f>IF(N87="nulová",J87,0)</f>
        <v>0</v>
      </c>
      <c r="BJ87" s="14" t="s">
        <v>21</v>
      </c>
      <c r="BK87" s="209">
        <f>ROUND(I87*H87,2)</f>
        <v>0</v>
      </c>
      <c r="BL87" s="14" t="s">
        <v>118</v>
      </c>
      <c r="BM87" s="14" t="s">
        <v>119</v>
      </c>
    </row>
    <row r="88" s="11" customFormat="1">
      <c r="B88" s="210"/>
      <c r="C88" s="211"/>
      <c r="D88" s="212" t="s">
        <v>120</v>
      </c>
      <c r="E88" s="213" t="s">
        <v>1</v>
      </c>
      <c r="F88" s="214" t="s">
        <v>21</v>
      </c>
      <c r="G88" s="211"/>
      <c r="H88" s="215">
        <v>1</v>
      </c>
      <c r="I88" s="216"/>
      <c r="J88" s="211"/>
      <c r="K88" s="211"/>
      <c r="L88" s="217"/>
      <c r="M88" s="218"/>
      <c r="N88" s="219"/>
      <c r="O88" s="219"/>
      <c r="P88" s="219"/>
      <c r="Q88" s="219"/>
      <c r="R88" s="219"/>
      <c r="S88" s="219"/>
      <c r="T88" s="220"/>
      <c r="AT88" s="221" t="s">
        <v>120</v>
      </c>
      <c r="AU88" s="221" t="s">
        <v>83</v>
      </c>
      <c r="AV88" s="11" t="s">
        <v>83</v>
      </c>
      <c r="AW88" s="11" t="s">
        <v>36</v>
      </c>
      <c r="AX88" s="11" t="s">
        <v>74</v>
      </c>
      <c r="AY88" s="221" t="s">
        <v>112</v>
      </c>
    </row>
    <row r="89" s="1" customFormat="1" ht="16.5" customHeight="1">
      <c r="B89" s="35"/>
      <c r="C89" s="198" t="s">
        <v>83</v>
      </c>
      <c r="D89" s="198" t="s">
        <v>114</v>
      </c>
      <c r="E89" s="199" t="s">
        <v>121</v>
      </c>
      <c r="F89" s="200" t="s">
        <v>122</v>
      </c>
      <c r="G89" s="201" t="s">
        <v>117</v>
      </c>
      <c r="H89" s="202">
        <v>1</v>
      </c>
      <c r="I89" s="203"/>
      <c r="J89" s="204">
        <f>ROUND(I89*H89,2)</f>
        <v>0</v>
      </c>
      <c r="K89" s="200" t="s">
        <v>1</v>
      </c>
      <c r="L89" s="40"/>
      <c r="M89" s="205" t="s">
        <v>1</v>
      </c>
      <c r="N89" s="206" t="s">
        <v>45</v>
      </c>
      <c r="O89" s="76"/>
      <c r="P89" s="207">
        <f>O89*H89</f>
        <v>0</v>
      </c>
      <c r="Q89" s="207">
        <v>0.0086800000000000002</v>
      </c>
      <c r="R89" s="207">
        <f>Q89*H89</f>
        <v>0.0086800000000000002</v>
      </c>
      <c r="S89" s="207">
        <v>0</v>
      </c>
      <c r="T89" s="208">
        <f>S89*H89</f>
        <v>0</v>
      </c>
      <c r="AR89" s="14" t="s">
        <v>118</v>
      </c>
      <c r="AT89" s="14" t="s">
        <v>114</v>
      </c>
      <c r="AU89" s="14" t="s">
        <v>83</v>
      </c>
      <c r="AY89" s="14" t="s">
        <v>112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4" t="s">
        <v>21</v>
      </c>
      <c r="BK89" s="209">
        <f>ROUND(I89*H89,2)</f>
        <v>0</v>
      </c>
      <c r="BL89" s="14" t="s">
        <v>118</v>
      </c>
      <c r="BM89" s="14" t="s">
        <v>123</v>
      </c>
    </row>
    <row r="90" s="11" customFormat="1">
      <c r="B90" s="210"/>
      <c r="C90" s="211"/>
      <c r="D90" s="212" t="s">
        <v>120</v>
      </c>
      <c r="E90" s="213" t="s">
        <v>1</v>
      </c>
      <c r="F90" s="214" t="s">
        <v>21</v>
      </c>
      <c r="G90" s="211"/>
      <c r="H90" s="215">
        <v>1</v>
      </c>
      <c r="I90" s="216"/>
      <c r="J90" s="211"/>
      <c r="K90" s="211"/>
      <c r="L90" s="217"/>
      <c r="M90" s="218"/>
      <c r="N90" s="219"/>
      <c r="O90" s="219"/>
      <c r="P90" s="219"/>
      <c r="Q90" s="219"/>
      <c r="R90" s="219"/>
      <c r="S90" s="219"/>
      <c r="T90" s="220"/>
      <c r="AT90" s="221" t="s">
        <v>120</v>
      </c>
      <c r="AU90" s="221" t="s">
        <v>83</v>
      </c>
      <c r="AV90" s="11" t="s">
        <v>83</v>
      </c>
      <c r="AW90" s="11" t="s">
        <v>36</v>
      </c>
      <c r="AX90" s="11" t="s">
        <v>74</v>
      </c>
      <c r="AY90" s="221" t="s">
        <v>112</v>
      </c>
    </row>
    <row r="91" s="1" customFormat="1" ht="16.5" customHeight="1">
      <c r="B91" s="35"/>
      <c r="C91" s="198" t="s">
        <v>124</v>
      </c>
      <c r="D91" s="198" t="s">
        <v>114</v>
      </c>
      <c r="E91" s="199" t="s">
        <v>125</v>
      </c>
      <c r="F91" s="200" t="s">
        <v>126</v>
      </c>
      <c r="G91" s="201" t="s">
        <v>117</v>
      </c>
      <c r="H91" s="202">
        <v>1</v>
      </c>
      <c r="I91" s="203"/>
      <c r="J91" s="204">
        <f>ROUND(I91*H91,2)</f>
        <v>0</v>
      </c>
      <c r="K91" s="200" t="s">
        <v>1</v>
      </c>
      <c r="L91" s="40"/>
      <c r="M91" s="205" t="s">
        <v>1</v>
      </c>
      <c r="N91" s="206" t="s">
        <v>45</v>
      </c>
      <c r="O91" s="76"/>
      <c r="P91" s="207">
        <f>O91*H91</f>
        <v>0</v>
      </c>
      <c r="Q91" s="207">
        <v>0.0086800000000000002</v>
      </c>
      <c r="R91" s="207">
        <f>Q91*H91</f>
        <v>0.0086800000000000002</v>
      </c>
      <c r="S91" s="207">
        <v>0</v>
      </c>
      <c r="T91" s="208">
        <f>S91*H91</f>
        <v>0</v>
      </c>
      <c r="AR91" s="14" t="s">
        <v>118</v>
      </c>
      <c r="AT91" s="14" t="s">
        <v>114</v>
      </c>
      <c r="AU91" s="14" t="s">
        <v>83</v>
      </c>
      <c r="AY91" s="14" t="s">
        <v>112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14" t="s">
        <v>21</v>
      </c>
      <c r="BK91" s="209">
        <f>ROUND(I91*H91,2)</f>
        <v>0</v>
      </c>
      <c r="BL91" s="14" t="s">
        <v>118</v>
      </c>
      <c r="BM91" s="14" t="s">
        <v>127</v>
      </c>
    </row>
    <row r="92" s="11" customFormat="1">
      <c r="B92" s="210"/>
      <c r="C92" s="211"/>
      <c r="D92" s="212" t="s">
        <v>120</v>
      </c>
      <c r="E92" s="213" t="s">
        <v>1</v>
      </c>
      <c r="F92" s="214" t="s">
        <v>21</v>
      </c>
      <c r="G92" s="211"/>
      <c r="H92" s="215">
        <v>1</v>
      </c>
      <c r="I92" s="216"/>
      <c r="J92" s="211"/>
      <c r="K92" s="211"/>
      <c r="L92" s="217"/>
      <c r="M92" s="218"/>
      <c r="N92" s="219"/>
      <c r="O92" s="219"/>
      <c r="P92" s="219"/>
      <c r="Q92" s="219"/>
      <c r="R92" s="219"/>
      <c r="S92" s="219"/>
      <c r="T92" s="220"/>
      <c r="AT92" s="221" t="s">
        <v>120</v>
      </c>
      <c r="AU92" s="221" t="s">
        <v>83</v>
      </c>
      <c r="AV92" s="11" t="s">
        <v>83</v>
      </c>
      <c r="AW92" s="11" t="s">
        <v>36</v>
      </c>
      <c r="AX92" s="11" t="s">
        <v>74</v>
      </c>
      <c r="AY92" s="221" t="s">
        <v>112</v>
      </c>
    </row>
    <row r="93" s="1" customFormat="1" ht="16.5" customHeight="1">
      <c r="B93" s="35"/>
      <c r="C93" s="198" t="s">
        <v>118</v>
      </c>
      <c r="D93" s="198" t="s">
        <v>114</v>
      </c>
      <c r="E93" s="199" t="s">
        <v>128</v>
      </c>
      <c r="F93" s="200" t="s">
        <v>129</v>
      </c>
      <c r="G93" s="201" t="s">
        <v>117</v>
      </c>
      <c r="H93" s="202">
        <v>1</v>
      </c>
      <c r="I93" s="203"/>
      <c r="J93" s="204">
        <f>ROUND(I93*H93,2)</f>
        <v>0</v>
      </c>
      <c r="K93" s="200" t="s">
        <v>1</v>
      </c>
      <c r="L93" s="40"/>
      <c r="M93" s="205" t="s">
        <v>1</v>
      </c>
      <c r="N93" s="206" t="s">
        <v>45</v>
      </c>
      <c r="O93" s="76"/>
      <c r="P93" s="207">
        <f>O93*H93</f>
        <v>0</v>
      </c>
      <c r="Q93" s="207">
        <v>0.0086800000000000002</v>
      </c>
      <c r="R93" s="207">
        <f>Q93*H93</f>
        <v>0.0086800000000000002</v>
      </c>
      <c r="S93" s="207">
        <v>0</v>
      </c>
      <c r="T93" s="208">
        <f>S93*H93</f>
        <v>0</v>
      </c>
      <c r="AR93" s="14" t="s">
        <v>118</v>
      </c>
      <c r="AT93" s="14" t="s">
        <v>114</v>
      </c>
      <c r="AU93" s="14" t="s">
        <v>83</v>
      </c>
      <c r="AY93" s="14" t="s">
        <v>112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4" t="s">
        <v>21</v>
      </c>
      <c r="BK93" s="209">
        <f>ROUND(I93*H93,2)</f>
        <v>0</v>
      </c>
      <c r="BL93" s="14" t="s">
        <v>118</v>
      </c>
      <c r="BM93" s="14" t="s">
        <v>130</v>
      </c>
    </row>
    <row r="94" s="11" customFormat="1">
      <c r="B94" s="210"/>
      <c r="C94" s="211"/>
      <c r="D94" s="212" t="s">
        <v>120</v>
      </c>
      <c r="E94" s="213" t="s">
        <v>1</v>
      </c>
      <c r="F94" s="214" t="s">
        <v>21</v>
      </c>
      <c r="G94" s="211"/>
      <c r="H94" s="215">
        <v>1</v>
      </c>
      <c r="I94" s="216"/>
      <c r="J94" s="211"/>
      <c r="K94" s="211"/>
      <c r="L94" s="217"/>
      <c r="M94" s="218"/>
      <c r="N94" s="219"/>
      <c r="O94" s="219"/>
      <c r="P94" s="219"/>
      <c r="Q94" s="219"/>
      <c r="R94" s="219"/>
      <c r="S94" s="219"/>
      <c r="T94" s="220"/>
      <c r="AT94" s="221" t="s">
        <v>120</v>
      </c>
      <c r="AU94" s="221" t="s">
        <v>83</v>
      </c>
      <c r="AV94" s="11" t="s">
        <v>83</v>
      </c>
      <c r="AW94" s="11" t="s">
        <v>36</v>
      </c>
      <c r="AX94" s="11" t="s">
        <v>74</v>
      </c>
      <c r="AY94" s="221" t="s">
        <v>112</v>
      </c>
    </row>
    <row r="95" s="1" customFormat="1" ht="16.5" customHeight="1">
      <c r="B95" s="35"/>
      <c r="C95" s="198" t="s">
        <v>131</v>
      </c>
      <c r="D95" s="198" t="s">
        <v>114</v>
      </c>
      <c r="E95" s="199" t="s">
        <v>132</v>
      </c>
      <c r="F95" s="200" t="s">
        <v>133</v>
      </c>
      <c r="G95" s="201" t="s">
        <v>117</v>
      </c>
      <c r="H95" s="202">
        <v>1</v>
      </c>
      <c r="I95" s="203"/>
      <c r="J95" s="204">
        <f>ROUND(I95*H95,2)</f>
        <v>0</v>
      </c>
      <c r="K95" s="200" t="s">
        <v>1</v>
      </c>
      <c r="L95" s="40"/>
      <c r="M95" s="205" t="s">
        <v>1</v>
      </c>
      <c r="N95" s="206" t="s">
        <v>45</v>
      </c>
      <c r="O95" s="76"/>
      <c r="P95" s="207">
        <f>O95*H95</f>
        <v>0</v>
      </c>
      <c r="Q95" s="207">
        <v>0.0086800000000000002</v>
      </c>
      <c r="R95" s="207">
        <f>Q95*H95</f>
        <v>0.0086800000000000002</v>
      </c>
      <c r="S95" s="207">
        <v>0</v>
      </c>
      <c r="T95" s="208">
        <f>S95*H95</f>
        <v>0</v>
      </c>
      <c r="AR95" s="14" t="s">
        <v>118</v>
      </c>
      <c r="AT95" s="14" t="s">
        <v>114</v>
      </c>
      <c r="AU95" s="14" t="s">
        <v>83</v>
      </c>
      <c r="AY95" s="14" t="s">
        <v>112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4" t="s">
        <v>21</v>
      </c>
      <c r="BK95" s="209">
        <f>ROUND(I95*H95,2)</f>
        <v>0</v>
      </c>
      <c r="BL95" s="14" t="s">
        <v>118</v>
      </c>
      <c r="BM95" s="14" t="s">
        <v>134</v>
      </c>
    </row>
    <row r="96" s="11" customFormat="1">
      <c r="B96" s="210"/>
      <c r="C96" s="211"/>
      <c r="D96" s="212" t="s">
        <v>120</v>
      </c>
      <c r="E96" s="213" t="s">
        <v>1</v>
      </c>
      <c r="F96" s="214" t="s">
        <v>21</v>
      </c>
      <c r="G96" s="211"/>
      <c r="H96" s="215">
        <v>1</v>
      </c>
      <c r="I96" s="216"/>
      <c r="J96" s="211"/>
      <c r="K96" s="211"/>
      <c r="L96" s="217"/>
      <c r="M96" s="218"/>
      <c r="N96" s="219"/>
      <c r="O96" s="219"/>
      <c r="P96" s="219"/>
      <c r="Q96" s="219"/>
      <c r="R96" s="219"/>
      <c r="S96" s="219"/>
      <c r="T96" s="220"/>
      <c r="AT96" s="221" t="s">
        <v>120</v>
      </c>
      <c r="AU96" s="221" t="s">
        <v>83</v>
      </c>
      <c r="AV96" s="11" t="s">
        <v>83</v>
      </c>
      <c r="AW96" s="11" t="s">
        <v>36</v>
      </c>
      <c r="AX96" s="11" t="s">
        <v>74</v>
      </c>
      <c r="AY96" s="221" t="s">
        <v>112</v>
      </c>
    </row>
    <row r="97" s="1" customFormat="1" ht="16.5" customHeight="1">
      <c r="B97" s="35"/>
      <c r="C97" s="198" t="s">
        <v>135</v>
      </c>
      <c r="D97" s="198" t="s">
        <v>114</v>
      </c>
      <c r="E97" s="199" t="s">
        <v>136</v>
      </c>
      <c r="F97" s="200" t="s">
        <v>137</v>
      </c>
      <c r="G97" s="201" t="s">
        <v>117</v>
      </c>
      <c r="H97" s="202">
        <v>1</v>
      </c>
      <c r="I97" s="203"/>
      <c r="J97" s="204">
        <f>ROUND(I97*H97,2)</f>
        <v>0</v>
      </c>
      <c r="K97" s="200" t="s">
        <v>1</v>
      </c>
      <c r="L97" s="40"/>
      <c r="M97" s="205" t="s">
        <v>1</v>
      </c>
      <c r="N97" s="206" t="s">
        <v>45</v>
      </c>
      <c r="O97" s="76"/>
      <c r="P97" s="207">
        <f>O97*H97</f>
        <v>0</v>
      </c>
      <c r="Q97" s="207">
        <v>0.0086800000000000002</v>
      </c>
      <c r="R97" s="207">
        <f>Q97*H97</f>
        <v>0.0086800000000000002</v>
      </c>
      <c r="S97" s="207">
        <v>0</v>
      </c>
      <c r="T97" s="208">
        <f>S97*H97</f>
        <v>0</v>
      </c>
      <c r="AR97" s="14" t="s">
        <v>118</v>
      </c>
      <c r="AT97" s="14" t="s">
        <v>114</v>
      </c>
      <c r="AU97" s="14" t="s">
        <v>83</v>
      </c>
      <c r="AY97" s="14" t="s">
        <v>112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4" t="s">
        <v>21</v>
      </c>
      <c r="BK97" s="209">
        <f>ROUND(I97*H97,2)</f>
        <v>0</v>
      </c>
      <c r="BL97" s="14" t="s">
        <v>118</v>
      </c>
      <c r="BM97" s="14" t="s">
        <v>138</v>
      </c>
    </row>
    <row r="98" s="11" customFormat="1">
      <c r="B98" s="210"/>
      <c r="C98" s="211"/>
      <c r="D98" s="212" t="s">
        <v>120</v>
      </c>
      <c r="E98" s="213" t="s">
        <v>1</v>
      </c>
      <c r="F98" s="214" t="s">
        <v>21</v>
      </c>
      <c r="G98" s="211"/>
      <c r="H98" s="215">
        <v>1</v>
      </c>
      <c r="I98" s="216"/>
      <c r="J98" s="211"/>
      <c r="K98" s="211"/>
      <c r="L98" s="217"/>
      <c r="M98" s="218"/>
      <c r="N98" s="219"/>
      <c r="O98" s="219"/>
      <c r="P98" s="219"/>
      <c r="Q98" s="219"/>
      <c r="R98" s="219"/>
      <c r="S98" s="219"/>
      <c r="T98" s="220"/>
      <c r="AT98" s="221" t="s">
        <v>120</v>
      </c>
      <c r="AU98" s="221" t="s">
        <v>83</v>
      </c>
      <c r="AV98" s="11" t="s">
        <v>83</v>
      </c>
      <c r="AW98" s="11" t="s">
        <v>36</v>
      </c>
      <c r="AX98" s="11" t="s">
        <v>74</v>
      </c>
      <c r="AY98" s="221" t="s">
        <v>112</v>
      </c>
    </row>
    <row r="99" s="1" customFormat="1" ht="16.5" customHeight="1">
      <c r="B99" s="35"/>
      <c r="C99" s="198" t="s">
        <v>139</v>
      </c>
      <c r="D99" s="198" t="s">
        <v>114</v>
      </c>
      <c r="E99" s="199" t="s">
        <v>140</v>
      </c>
      <c r="F99" s="200" t="s">
        <v>141</v>
      </c>
      <c r="G99" s="201" t="s">
        <v>142</v>
      </c>
      <c r="H99" s="202">
        <v>259.25</v>
      </c>
      <c r="I99" s="203"/>
      <c r="J99" s="204">
        <f>ROUND(I99*H99,2)</f>
        <v>0</v>
      </c>
      <c r="K99" s="200" t="s">
        <v>143</v>
      </c>
      <c r="L99" s="40"/>
      <c r="M99" s="205" t="s">
        <v>1</v>
      </c>
      <c r="N99" s="206" t="s">
        <v>45</v>
      </c>
      <c r="O99" s="76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AR99" s="14" t="s">
        <v>118</v>
      </c>
      <c r="AT99" s="14" t="s">
        <v>114</v>
      </c>
      <c r="AU99" s="14" t="s">
        <v>83</v>
      </c>
      <c r="AY99" s="14" t="s">
        <v>112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14" t="s">
        <v>21</v>
      </c>
      <c r="BK99" s="209">
        <f>ROUND(I99*H99,2)</f>
        <v>0</v>
      </c>
      <c r="BL99" s="14" t="s">
        <v>118</v>
      </c>
      <c r="BM99" s="14" t="s">
        <v>144</v>
      </c>
    </row>
    <row r="100" s="12" customFormat="1">
      <c r="B100" s="222"/>
      <c r="C100" s="223"/>
      <c r="D100" s="212" t="s">
        <v>120</v>
      </c>
      <c r="E100" s="224" t="s">
        <v>1</v>
      </c>
      <c r="F100" s="225" t="s">
        <v>145</v>
      </c>
      <c r="G100" s="223"/>
      <c r="H100" s="224" t="s">
        <v>1</v>
      </c>
      <c r="I100" s="226"/>
      <c r="J100" s="223"/>
      <c r="K100" s="223"/>
      <c r="L100" s="227"/>
      <c r="M100" s="228"/>
      <c r="N100" s="229"/>
      <c r="O100" s="229"/>
      <c r="P100" s="229"/>
      <c r="Q100" s="229"/>
      <c r="R100" s="229"/>
      <c r="S100" s="229"/>
      <c r="T100" s="230"/>
      <c r="AT100" s="231" t="s">
        <v>120</v>
      </c>
      <c r="AU100" s="231" t="s">
        <v>83</v>
      </c>
      <c r="AV100" s="12" t="s">
        <v>21</v>
      </c>
      <c r="AW100" s="12" t="s">
        <v>36</v>
      </c>
      <c r="AX100" s="12" t="s">
        <v>74</v>
      </c>
      <c r="AY100" s="231" t="s">
        <v>112</v>
      </c>
    </row>
    <row r="101" s="11" customFormat="1">
      <c r="B101" s="210"/>
      <c r="C101" s="211"/>
      <c r="D101" s="212" t="s">
        <v>120</v>
      </c>
      <c r="E101" s="213" t="s">
        <v>1</v>
      </c>
      <c r="F101" s="214" t="s">
        <v>146</v>
      </c>
      <c r="G101" s="211"/>
      <c r="H101" s="215">
        <v>71.5</v>
      </c>
      <c r="I101" s="216"/>
      <c r="J101" s="211"/>
      <c r="K101" s="211"/>
      <c r="L101" s="217"/>
      <c r="M101" s="218"/>
      <c r="N101" s="219"/>
      <c r="O101" s="219"/>
      <c r="P101" s="219"/>
      <c r="Q101" s="219"/>
      <c r="R101" s="219"/>
      <c r="S101" s="219"/>
      <c r="T101" s="220"/>
      <c r="AT101" s="221" t="s">
        <v>120</v>
      </c>
      <c r="AU101" s="221" t="s">
        <v>83</v>
      </c>
      <c r="AV101" s="11" t="s">
        <v>83</v>
      </c>
      <c r="AW101" s="11" t="s">
        <v>36</v>
      </c>
      <c r="AX101" s="11" t="s">
        <v>74</v>
      </c>
      <c r="AY101" s="221" t="s">
        <v>112</v>
      </c>
    </row>
    <row r="102" s="11" customFormat="1">
      <c r="B102" s="210"/>
      <c r="C102" s="211"/>
      <c r="D102" s="212" t="s">
        <v>120</v>
      </c>
      <c r="E102" s="213" t="s">
        <v>1</v>
      </c>
      <c r="F102" s="214" t="s">
        <v>147</v>
      </c>
      <c r="G102" s="211"/>
      <c r="H102" s="215">
        <v>12.75</v>
      </c>
      <c r="I102" s="216"/>
      <c r="J102" s="211"/>
      <c r="K102" s="211"/>
      <c r="L102" s="217"/>
      <c r="M102" s="218"/>
      <c r="N102" s="219"/>
      <c r="O102" s="219"/>
      <c r="P102" s="219"/>
      <c r="Q102" s="219"/>
      <c r="R102" s="219"/>
      <c r="S102" s="219"/>
      <c r="T102" s="220"/>
      <c r="AT102" s="221" t="s">
        <v>120</v>
      </c>
      <c r="AU102" s="221" t="s">
        <v>83</v>
      </c>
      <c r="AV102" s="11" t="s">
        <v>83</v>
      </c>
      <c r="AW102" s="11" t="s">
        <v>36</v>
      </c>
      <c r="AX102" s="11" t="s">
        <v>74</v>
      </c>
      <c r="AY102" s="221" t="s">
        <v>112</v>
      </c>
    </row>
    <row r="103" s="11" customFormat="1">
      <c r="B103" s="210"/>
      <c r="C103" s="211"/>
      <c r="D103" s="212" t="s">
        <v>120</v>
      </c>
      <c r="E103" s="213" t="s">
        <v>1</v>
      </c>
      <c r="F103" s="214" t="s">
        <v>148</v>
      </c>
      <c r="G103" s="211"/>
      <c r="H103" s="215">
        <v>159.5</v>
      </c>
      <c r="I103" s="216"/>
      <c r="J103" s="211"/>
      <c r="K103" s="211"/>
      <c r="L103" s="217"/>
      <c r="M103" s="218"/>
      <c r="N103" s="219"/>
      <c r="O103" s="219"/>
      <c r="P103" s="219"/>
      <c r="Q103" s="219"/>
      <c r="R103" s="219"/>
      <c r="S103" s="219"/>
      <c r="T103" s="220"/>
      <c r="AT103" s="221" t="s">
        <v>120</v>
      </c>
      <c r="AU103" s="221" t="s">
        <v>83</v>
      </c>
      <c r="AV103" s="11" t="s">
        <v>83</v>
      </c>
      <c r="AW103" s="11" t="s">
        <v>36</v>
      </c>
      <c r="AX103" s="11" t="s">
        <v>74</v>
      </c>
      <c r="AY103" s="221" t="s">
        <v>112</v>
      </c>
    </row>
    <row r="104" s="11" customFormat="1">
      <c r="B104" s="210"/>
      <c r="C104" s="211"/>
      <c r="D104" s="212" t="s">
        <v>120</v>
      </c>
      <c r="E104" s="213" t="s">
        <v>1</v>
      </c>
      <c r="F104" s="214" t="s">
        <v>149</v>
      </c>
      <c r="G104" s="211"/>
      <c r="H104" s="215">
        <v>15.5</v>
      </c>
      <c r="I104" s="216"/>
      <c r="J104" s="211"/>
      <c r="K104" s="211"/>
      <c r="L104" s="217"/>
      <c r="M104" s="218"/>
      <c r="N104" s="219"/>
      <c r="O104" s="219"/>
      <c r="P104" s="219"/>
      <c r="Q104" s="219"/>
      <c r="R104" s="219"/>
      <c r="S104" s="219"/>
      <c r="T104" s="220"/>
      <c r="AT104" s="221" t="s">
        <v>120</v>
      </c>
      <c r="AU104" s="221" t="s">
        <v>83</v>
      </c>
      <c r="AV104" s="11" t="s">
        <v>83</v>
      </c>
      <c r="AW104" s="11" t="s">
        <v>36</v>
      </c>
      <c r="AX104" s="11" t="s">
        <v>74</v>
      </c>
      <c r="AY104" s="221" t="s">
        <v>112</v>
      </c>
    </row>
    <row r="105" s="1" customFormat="1" ht="16.5" customHeight="1">
      <c r="B105" s="35"/>
      <c r="C105" s="232" t="s">
        <v>150</v>
      </c>
      <c r="D105" s="232" t="s">
        <v>151</v>
      </c>
      <c r="E105" s="233" t="s">
        <v>152</v>
      </c>
      <c r="F105" s="234" t="s">
        <v>153</v>
      </c>
      <c r="G105" s="235" t="s">
        <v>154</v>
      </c>
      <c r="H105" s="236">
        <v>492.57499999999999</v>
      </c>
      <c r="I105" s="237"/>
      <c r="J105" s="238">
        <f>ROUND(I105*H105,2)</f>
        <v>0</v>
      </c>
      <c r="K105" s="234" t="s">
        <v>143</v>
      </c>
      <c r="L105" s="239"/>
      <c r="M105" s="240" t="s">
        <v>1</v>
      </c>
      <c r="N105" s="241" t="s">
        <v>45</v>
      </c>
      <c r="O105" s="76"/>
      <c r="P105" s="207">
        <f>O105*H105</f>
        <v>0</v>
      </c>
      <c r="Q105" s="207">
        <v>1</v>
      </c>
      <c r="R105" s="207">
        <f>Q105*H105</f>
        <v>492.57499999999999</v>
      </c>
      <c r="S105" s="207">
        <v>0</v>
      </c>
      <c r="T105" s="208">
        <f>S105*H105</f>
        <v>0</v>
      </c>
      <c r="AR105" s="14" t="s">
        <v>150</v>
      </c>
      <c r="AT105" s="14" t="s">
        <v>151</v>
      </c>
      <c r="AU105" s="14" t="s">
        <v>83</v>
      </c>
      <c r="AY105" s="14" t="s">
        <v>112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4" t="s">
        <v>21</v>
      </c>
      <c r="BK105" s="209">
        <f>ROUND(I105*H105,2)</f>
        <v>0</v>
      </c>
      <c r="BL105" s="14" t="s">
        <v>118</v>
      </c>
      <c r="BM105" s="14" t="s">
        <v>155</v>
      </c>
    </row>
    <row r="106" s="11" customFormat="1">
      <c r="B106" s="210"/>
      <c r="C106" s="211"/>
      <c r="D106" s="212" t="s">
        <v>120</v>
      </c>
      <c r="E106" s="211"/>
      <c r="F106" s="214" t="s">
        <v>156</v>
      </c>
      <c r="G106" s="211"/>
      <c r="H106" s="215">
        <v>492.57499999999999</v>
      </c>
      <c r="I106" s="216"/>
      <c r="J106" s="211"/>
      <c r="K106" s="211"/>
      <c r="L106" s="217"/>
      <c r="M106" s="218"/>
      <c r="N106" s="219"/>
      <c r="O106" s="219"/>
      <c r="P106" s="219"/>
      <c r="Q106" s="219"/>
      <c r="R106" s="219"/>
      <c r="S106" s="219"/>
      <c r="T106" s="220"/>
      <c r="AT106" s="221" t="s">
        <v>120</v>
      </c>
      <c r="AU106" s="221" t="s">
        <v>83</v>
      </c>
      <c r="AV106" s="11" t="s">
        <v>83</v>
      </c>
      <c r="AW106" s="11" t="s">
        <v>4</v>
      </c>
      <c r="AX106" s="11" t="s">
        <v>21</v>
      </c>
      <c r="AY106" s="221" t="s">
        <v>112</v>
      </c>
    </row>
    <row r="107" s="10" customFormat="1" ht="22.8" customHeight="1">
      <c r="B107" s="182"/>
      <c r="C107" s="183"/>
      <c r="D107" s="184" t="s">
        <v>73</v>
      </c>
      <c r="E107" s="196" t="s">
        <v>157</v>
      </c>
      <c r="F107" s="196" t="s">
        <v>158</v>
      </c>
      <c r="G107" s="183"/>
      <c r="H107" s="183"/>
      <c r="I107" s="186"/>
      <c r="J107" s="197">
        <f>BK107</f>
        <v>0</v>
      </c>
      <c r="K107" s="183"/>
      <c r="L107" s="188"/>
      <c r="M107" s="189"/>
      <c r="N107" s="190"/>
      <c r="O107" s="190"/>
      <c r="P107" s="191">
        <f>SUM(P108:P123)</f>
        <v>0</v>
      </c>
      <c r="Q107" s="190"/>
      <c r="R107" s="191">
        <f>SUM(R108:R123)</f>
        <v>0</v>
      </c>
      <c r="S107" s="190"/>
      <c r="T107" s="192">
        <f>SUM(T108:T123)</f>
        <v>2889.4079999999999</v>
      </c>
      <c r="AR107" s="193" t="s">
        <v>21</v>
      </c>
      <c r="AT107" s="194" t="s">
        <v>73</v>
      </c>
      <c r="AU107" s="194" t="s">
        <v>21</v>
      </c>
      <c r="AY107" s="193" t="s">
        <v>112</v>
      </c>
      <c r="BK107" s="195">
        <f>SUM(BK108:BK123)</f>
        <v>0</v>
      </c>
    </row>
    <row r="108" s="1" customFormat="1" ht="16.5" customHeight="1">
      <c r="B108" s="35"/>
      <c r="C108" s="198" t="s">
        <v>157</v>
      </c>
      <c r="D108" s="198" t="s">
        <v>114</v>
      </c>
      <c r="E108" s="199" t="s">
        <v>159</v>
      </c>
      <c r="F108" s="200" t="s">
        <v>160</v>
      </c>
      <c r="G108" s="201" t="s">
        <v>142</v>
      </c>
      <c r="H108" s="202">
        <v>683.20000000000005</v>
      </c>
      <c r="I108" s="203"/>
      <c r="J108" s="204">
        <f>ROUND(I108*H108,2)</f>
        <v>0</v>
      </c>
      <c r="K108" s="200" t="s">
        <v>143</v>
      </c>
      <c r="L108" s="40"/>
      <c r="M108" s="205" t="s">
        <v>1</v>
      </c>
      <c r="N108" s="206" t="s">
        <v>45</v>
      </c>
      <c r="O108" s="76"/>
      <c r="P108" s="207">
        <f>O108*H108</f>
        <v>0</v>
      </c>
      <c r="Q108" s="207">
        <v>0</v>
      </c>
      <c r="R108" s="207">
        <f>Q108*H108</f>
        <v>0</v>
      </c>
      <c r="S108" s="207">
        <v>0.45000000000000001</v>
      </c>
      <c r="T108" s="208">
        <f>S108*H108</f>
        <v>307.44000000000005</v>
      </c>
      <c r="AR108" s="14" t="s">
        <v>118</v>
      </c>
      <c r="AT108" s="14" t="s">
        <v>114</v>
      </c>
      <c r="AU108" s="14" t="s">
        <v>83</v>
      </c>
      <c r="AY108" s="14" t="s">
        <v>112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14" t="s">
        <v>21</v>
      </c>
      <c r="BK108" s="209">
        <f>ROUND(I108*H108,2)</f>
        <v>0</v>
      </c>
      <c r="BL108" s="14" t="s">
        <v>118</v>
      </c>
      <c r="BM108" s="14" t="s">
        <v>161</v>
      </c>
    </row>
    <row r="109" s="11" customFormat="1">
      <c r="B109" s="210"/>
      <c r="C109" s="211"/>
      <c r="D109" s="212" t="s">
        <v>120</v>
      </c>
      <c r="E109" s="213" t="s">
        <v>1</v>
      </c>
      <c r="F109" s="214" t="s">
        <v>162</v>
      </c>
      <c r="G109" s="211"/>
      <c r="H109" s="215">
        <v>683.20000000000005</v>
      </c>
      <c r="I109" s="216"/>
      <c r="J109" s="211"/>
      <c r="K109" s="211"/>
      <c r="L109" s="217"/>
      <c r="M109" s="218"/>
      <c r="N109" s="219"/>
      <c r="O109" s="219"/>
      <c r="P109" s="219"/>
      <c r="Q109" s="219"/>
      <c r="R109" s="219"/>
      <c r="S109" s="219"/>
      <c r="T109" s="220"/>
      <c r="AT109" s="221" t="s">
        <v>120</v>
      </c>
      <c r="AU109" s="221" t="s">
        <v>83</v>
      </c>
      <c r="AV109" s="11" t="s">
        <v>83</v>
      </c>
      <c r="AW109" s="11" t="s">
        <v>36</v>
      </c>
      <c r="AX109" s="11" t="s">
        <v>74</v>
      </c>
      <c r="AY109" s="221" t="s">
        <v>112</v>
      </c>
    </row>
    <row r="110" s="1" customFormat="1" ht="16.5" customHeight="1">
      <c r="B110" s="35"/>
      <c r="C110" s="198" t="s">
        <v>26</v>
      </c>
      <c r="D110" s="198" t="s">
        <v>114</v>
      </c>
      <c r="E110" s="199" t="s">
        <v>163</v>
      </c>
      <c r="F110" s="200" t="s">
        <v>164</v>
      </c>
      <c r="G110" s="201" t="s">
        <v>142</v>
      </c>
      <c r="H110" s="202">
        <v>28.350000000000001</v>
      </c>
      <c r="I110" s="203"/>
      <c r="J110" s="204">
        <f>ROUND(I110*H110,2)</f>
        <v>0</v>
      </c>
      <c r="K110" s="200" t="s">
        <v>143</v>
      </c>
      <c r="L110" s="40"/>
      <c r="M110" s="205" t="s">
        <v>1</v>
      </c>
      <c r="N110" s="206" t="s">
        <v>45</v>
      </c>
      <c r="O110" s="76"/>
      <c r="P110" s="207">
        <f>O110*H110</f>
        <v>0</v>
      </c>
      <c r="Q110" s="207">
        <v>0</v>
      </c>
      <c r="R110" s="207">
        <f>Q110*H110</f>
        <v>0</v>
      </c>
      <c r="S110" s="207">
        <v>0.78000000000000003</v>
      </c>
      <c r="T110" s="208">
        <f>S110*H110</f>
        <v>22.113000000000003</v>
      </c>
      <c r="AR110" s="14" t="s">
        <v>118</v>
      </c>
      <c r="AT110" s="14" t="s">
        <v>114</v>
      </c>
      <c r="AU110" s="14" t="s">
        <v>83</v>
      </c>
      <c r="AY110" s="14" t="s">
        <v>112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4" t="s">
        <v>21</v>
      </c>
      <c r="BK110" s="209">
        <f>ROUND(I110*H110,2)</f>
        <v>0</v>
      </c>
      <c r="BL110" s="14" t="s">
        <v>118</v>
      </c>
      <c r="BM110" s="14" t="s">
        <v>165</v>
      </c>
    </row>
    <row r="111" s="12" customFormat="1">
      <c r="B111" s="222"/>
      <c r="C111" s="223"/>
      <c r="D111" s="212" t="s">
        <v>120</v>
      </c>
      <c r="E111" s="224" t="s">
        <v>1</v>
      </c>
      <c r="F111" s="225" t="s">
        <v>145</v>
      </c>
      <c r="G111" s="223"/>
      <c r="H111" s="224" t="s">
        <v>1</v>
      </c>
      <c r="I111" s="226"/>
      <c r="J111" s="223"/>
      <c r="K111" s="223"/>
      <c r="L111" s="227"/>
      <c r="M111" s="228"/>
      <c r="N111" s="229"/>
      <c r="O111" s="229"/>
      <c r="P111" s="229"/>
      <c r="Q111" s="229"/>
      <c r="R111" s="229"/>
      <c r="S111" s="229"/>
      <c r="T111" s="230"/>
      <c r="AT111" s="231" t="s">
        <v>120</v>
      </c>
      <c r="AU111" s="231" t="s">
        <v>83</v>
      </c>
      <c r="AV111" s="12" t="s">
        <v>21</v>
      </c>
      <c r="AW111" s="12" t="s">
        <v>36</v>
      </c>
      <c r="AX111" s="12" t="s">
        <v>74</v>
      </c>
      <c r="AY111" s="231" t="s">
        <v>112</v>
      </c>
    </row>
    <row r="112" s="11" customFormat="1">
      <c r="B112" s="210"/>
      <c r="C112" s="211"/>
      <c r="D112" s="212" t="s">
        <v>120</v>
      </c>
      <c r="E112" s="213" t="s">
        <v>1</v>
      </c>
      <c r="F112" s="214" t="s">
        <v>166</v>
      </c>
      <c r="G112" s="211"/>
      <c r="H112" s="215">
        <v>28.350000000000001</v>
      </c>
      <c r="I112" s="216"/>
      <c r="J112" s="211"/>
      <c r="K112" s="211"/>
      <c r="L112" s="217"/>
      <c r="M112" s="218"/>
      <c r="N112" s="219"/>
      <c r="O112" s="219"/>
      <c r="P112" s="219"/>
      <c r="Q112" s="219"/>
      <c r="R112" s="219"/>
      <c r="S112" s="219"/>
      <c r="T112" s="220"/>
      <c r="AT112" s="221" t="s">
        <v>120</v>
      </c>
      <c r="AU112" s="221" t="s">
        <v>83</v>
      </c>
      <c r="AV112" s="11" t="s">
        <v>83</v>
      </c>
      <c r="AW112" s="11" t="s">
        <v>36</v>
      </c>
      <c r="AX112" s="11" t="s">
        <v>74</v>
      </c>
      <c r="AY112" s="221" t="s">
        <v>112</v>
      </c>
    </row>
    <row r="113" s="1" customFormat="1" ht="16.5" customHeight="1">
      <c r="B113" s="35"/>
      <c r="C113" s="198" t="s">
        <v>167</v>
      </c>
      <c r="D113" s="198" t="s">
        <v>114</v>
      </c>
      <c r="E113" s="199" t="s">
        <v>168</v>
      </c>
      <c r="F113" s="200" t="s">
        <v>169</v>
      </c>
      <c r="G113" s="201" t="s">
        <v>142</v>
      </c>
      <c r="H113" s="202">
        <v>5239.1999999999998</v>
      </c>
      <c r="I113" s="203"/>
      <c r="J113" s="204">
        <f>ROUND(I113*H113,2)</f>
        <v>0</v>
      </c>
      <c r="K113" s="200" t="s">
        <v>143</v>
      </c>
      <c r="L113" s="40"/>
      <c r="M113" s="205" t="s">
        <v>1</v>
      </c>
      <c r="N113" s="206" t="s">
        <v>45</v>
      </c>
      <c r="O113" s="76"/>
      <c r="P113" s="207">
        <f>O113*H113</f>
        <v>0</v>
      </c>
      <c r="Q113" s="207">
        <v>0</v>
      </c>
      <c r="R113" s="207">
        <f>Q113*H113</f>
        <v>0</v>
      </c>
      <c r="S113" s="207">
        <v>0.45000000000000001</v>
      </c>
      <c r="T113" s="208">
        <f>S113*H113</f>
        <v>2357.6399999999999</v>
      </c>
      <c r="AR113" s="14" t="s">
        <v>118</v>
      </c>
      <c r="AT113" s="14" t="s">
        <v>114</v>
      </c>
      <c r="AU113" s="14" t="s">
        <v>83</v>
      </c>
      <c r="AY113" s="14" t="s">
        <v>112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4" t="s">
        <v>21</v>
      </c>
      <c r="BK113" s="209">
        <f>ROUND(I113*H113,2)</f>
        <v>0</v>
      </c>
      <c r="BL113" s="14" t="s">
        <v>118</v>
      </c>
      <c r="BM113" s="14" t="s">
        <v>170</v>
      </c>
    </row>
    <row r="114" s="11" customFormat="1">
      <c r="B114" s="210"/>
      <c r="C114" s="211"/>
      <c r="D114" s="212" t="s">
        <v>120</v>
      </c>
      <c r="E114" s="213" t="s">
        <v>1</v>
      </c>
      <c r="F114" s="214" t="s">
        <v>171</v>
      </c>
      <c r="G114" s="211"/>
      <c r="H114" s="215">
        <v>1744.5999999999999</v>
      </c>
      <c r="I114" s="216"/>
      <c r="J114" s="211"/>
      <c r="K114" s="211"/>
      <c r="L114" s="217"/>
      <c r="M114" s="218"/>
      <c r="N114" s="219"/>
      <c r="O114" s="219"/>
      <c r="P114" s="219"/>
      <c r="Q114" s="219"/>
      <c r="R114" s="219"/>
      <c r="S114" s="219"/>
      <c r="T114" s="220"/>
      <c r="AT114" s="221" t="s">
        <v>120</v>
      </c>
      <c r="AU114" s="221" t="s">
        <v>83</v>
      </c>
      <c r="AV114" s="11" t="s">
        <v>83</v>
      </c>
      <c r="AW114" s="11" t="s">
        <v>36</v>
      </c>
      <c r="AX114" s="11" t="s">
        <v>74</v>
      </c>
      <c r="AY114" s="221" t="s">
        <v>112</v>
      </c>
    </row>
    <row r="115" s="11" customFormat="1">
      <c r="B115" s="210"/>
      <c r="C115" s="211"/>
      <c r="D115" s="212" t="s">
        <v>120</v>
      </c>
      <c r="E115" s="213" t="s">
        <v>1</v>
      </c>
      <c r="F115" s="214" t="s">
        <v>172</v>
      </c>
      <c r="G115" s="211"/>
      <c r="H115" s="215">
        <v>275.39999999999998</v>
      </c>
      <c r="I115" s="216"/>
      <c r="J115" s="211"/>
      <c r="K115" s="211"/>
      <c r="L115" s="217"/>
      <c r="M115" s="218"/>
      <c r="N115" s="219"/>
      <c r="O115" s="219"/>
      <c r="P115" s="219"/>
      <c r="Q115" s="219"/>
      <c r="R115" s="219"/>
      <c r="S115" s="219"/>
      <c r="T115" s="220"/>
      <c r="AT115" s="221" t="s">
        <v>120</v>
      </c>
      <c r="AU115" s="221" t="s">
        <v>83</v>
      </c>
      <c r="AV115" s="11" t="s">
        <v>83</v>
      </c>
      <c r="AW115" s="11" t="s">
        <v>36</v>
      </c>
      <c r="AX115" s="11" t="s">
        <v>74</v>
      </c>
      <c r="AY115" s="221" t="s">
        <v>112</v>
      </c>
    </row>
    <row r="116" s="11" customFormat="1">
      <c r="B116" s="210"/>
      <c r="C116" s="211"/>
      <c r="D116" s="212" t="s">
        <v>120</v>
      </c>
      <c r="E116" s="213" t="s">
        <v>1</v>
      </c>
      <c r="F116" s="214" t="s">
        <v>173</v>
      </c>
      <c r="G116" s="211"/>
      <c r="H116" s="215">
        <v>3126.1999999999998</v>
      </c>
      <c r="I116" s="216"/>
      <c r="J116" s="211"/>
      <c r="K116" s="211"/>
      <c r="L116" s="217"/>
      <c r="M116" s="218"/>
      <c r="N116" s="219"/>
      <c r="O116" s="219"/>
      <c r="P116" s="219"/>
      <c r="Q116" s="219"/>
      <c r="R116" s="219"/>
      <c r="S116" s="219"/>
      <c r="T116" s="220"/>
      <c r="AT116" s="221" t="s">
        <v>120</v>
      </c>
      <c r="AU116" s="221" t="s">
        <v>83</v>
      </c>
      <c r="AV116" s="11" t="s">
        <v>83</v>
      </c>
      <c r="AW116" s="11" t="s">
        <v>36</v>
      </c>
      <c r="AX116" s="11" t="s">
        <v>74</v>
      </c>
      <c r="AY116" s="221" t="s">
        <v>112</v>
      </c>
    </row>
    <row r="117" s="11" customFormat="1">
      <c r="B117" s="210"/>
      <c r="C117" s="211"/>
      <c r="D117" s="212" t="s">
        <v>120</v>
      </c>
      <c r="E117" s="213" t="s">
        <v>1</v>
      </c>
      <c r="F117" s="214" t="s">
        <v>174</v>
      </c>
      <c r="G117" s="211"/>
      <c r="H117" s="215">
        <v>93</v>
      </c>
      <c r="I117" s="216"/>
      <c r="J117" s="211"/>
      <c r="K117" s="211"/>
      <c r="L117" s="217"/>
      <c r="M117" s="218"/>
      <c r="N117" s="219"/>
      <c r="O117" s="219"/>
      <c r="P117" s="219"/>
      <c r="Q117" s="219"/>
      <c r="R117" s="219"/>
      <c r="S117" s="219"/>
      <c r="T117" s="220"/>
      <c r="AT117" s="221" t="s">
        <v>120</v>
      </c>
      <c r="AU117" s="221" t="s">
        <v>83</v>
      </c>
      <c r="AV117" s="11" t="s">
        <v>83</v>
      </c>
      <c r="AW117" s="11" t="s">
        <v>36</v>
      </c>
      <c r="AX117" s="11" t="s">
        <v>74</v>
      </c>
      <c r="AY117" s="221" t="s">
        <v>112</v>
      </c>
    </row>
    <row r="118" s="1" customFormat="1" ht="16.5" customHeight="1">
      <c r="B118" s="35"/>
      <c r="C118" s="198" t="s">
        <v>175</v>
      </c>
      <c r="D118" s="198" t="s">
        <v>114</v>
      </c>
      <c r="E118" s="199" t="s">
        <v>176</v>
      </c>
      <c r="F118" s="200" t="s">
        <v>177</v>
      </c>
      <c r="G118" s="201" t="s">
        <v>142</v>
      </c>
      <c r="H118" s="202">
        <v>259.25</v>
      </c>
      <c r="I118" s="203"/>
      <c r="J118" s="204">
        <f>ROUND(I118*H118,2)</f>
        <v>0</v>
      </c>
      <c r="K118" s="200" t="s">
        <v>143</v>
      </c>
      <c r="L118" s="40"/>
      <c r="M118" s="205" t="s">
        <v>1</v>
      </c>
      <c r="N118" s="206" t="s">
        <v>45</v>
      </c>
      <c r="O118" s="76"/>
      <c r="P118" s="207">
        <f>O118*H118</f>
        <v>0</v>
      </c>
      <c r="Q118" s="207">
        <v>0</v>
      </c>
      <c r="R118" s="207">
        <f>Q118*H118</f>
        <v>0</v>
      </c>
      <c r="S118" s="207">
        <v>0.78000000000000003</v>
      </c>
      <c r="T118" s="208">
        <f>S118*H118</f>
        <v>202.215</v>
      </c>
      <c r="AR118" s="14" t="s">
        <v>118</v>
      </c>
      <c r="AT118" s="14" t="s">
        <v>114</v>
      </c>
      <c r="AU118" s="14" t="s">
        <v>83</v>
      </c>
      <c r="AY118" s="14" t="s">
        <v>112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4" t="s">
        <v>21</v>
      </c>
      <c r="BK118" s="209">
        <f>ROUND(I118*H118,2)</f>
        <v>0</v>
      </c>
      <c r="BL118" s="14" t="s">
        <v>118</v>
      </c>
      <c r="BM118" s="14" t="s">
        <v>178</v>
      </c>
    </row>
    <row r="119" s="12" customFormat="1">
      <c r="B119" s="222"/>
      <c r="C119" s="223"/>
      <c r="D119" s="212" t="s">
        <v>120</v>
      </c>
      <c r="E119" s="224" t="s">
        <v>1</v>
      </c>
      <c r="F119" s="225" t="s">
        <v>145</v>
      </c>
      <c r="G119" s="223"/>
      <c r="H119" s="224" t="s">
        <v>1</v>
      </c>
      <c r="I119" s="226"/>
      <c r="J119" s="223"/>
      <c r="K119" s="223"/>
      <c r="L119" s="227"/>
      <c r="M119" s="228"/>
      <c r="N119" s="229"/>
      <c r="O119" s="229"/>
      <c r="P119" s="229"/>
      <c r="Q119" s="229"/>
      <c r="R119" s="229"/>
      <c r="S119" s="229"/>
      <c r="T119" s="230"/>
      <c r="AT119" s="231" t="s">
        <v>120</v>
      </c>
      <c r="AU119" s="231" t="s">
        <v>83</v>
      </c>
      <c r="AV119" s="12" t="s">
        <v>21</v>
      </c>
      <c r="AW119" s="12" t="s">
        <v>36</v>
      </c>
      <c r="AX119" s="12" t="s">
        <v>74</v>
      </c>
      <c r="AY119" s="231" t="s">
        <v>112</v>
      </c>
    </row>
    <row r="120" s="11" customFormat="1">
      <c r="B120" s="210"/>
      <c r="C120" s="211"/>
      <c r="D120" s="212" t="s">
        <v>120</v>
      </c>
      <c r="E120" s="213" t="s">
        <v>1</v>
      </c>
      <c r="F120" s="214" t="s">
        <v>146</v>
      </c>
      <c r="G120" s="211"/>
      <c r="H120" s="215">
        <v>71.5</v>
      </c>
      <c r="I120" s="216"/>
      <c r="J120" s="211"/>
      <c r="K120" s="211"/>
      <c r="L120" s="217"/>
      <c r="M120" s="218"/>
      <c r="N120" s="219"/>
      <c r="O120" s="219"/>
      <c r="P120" s="219"/>
      <c r="Q120" s="219"/>
      <c r="R120" s="219"/>
      <c r="S120" s="219"/>
      <c r="T120" s="220"/>
      <c r="AT120" s="221" t="s">
        <v>120</v>
      </c>
      <c r="AU120" s="221" t="s">
        <v>83</v>
      </c>
      <c r="AV120" s="11" t="s">
        <v>83</v>
      </c>
      <c r="AW120" s="11" t="s">
        <v>36</v>
      </c>
      <c r="AX120" s="11" t="s">
        <v>74</v>
      </c>
      <c r="AY120" s="221" t="s">
        <v>112</v>
      </c>
    </row>
    <row r="121" s="11" customFormat="1">
      <c r="B121" s="210"/>
      <c r="C121" s="211"/>
      <c r="D121" s="212" t="s">
        <v>120</v>
      </c>
      <c r="E121" s="213" t="s">
        <v>1</v>
      </c>
      <c r="F121" s="214" t="s">
        <v>147</v>
      </c>
      <c r="G121" s="211"/>
      <c r="H121" s="215">
        <v>12.75</v>
      </c>
      <c r="I121" s="216"/>
      <c r="J121" s="211"/>
      <c r="K121" s="211"/>
      <c r="L121" s="217"/>
      <c r="M121" s="218"/>
      <c r="N121" s="219"/>
      <c r="O121" s="219"/>
      <c r="P121" s="219"/>
      <c r="Q121" s="219"/>
      <c r="R121" s="219"/>
      <c r="S121" s="219"/>
      <c r="T121" s="220"/>
      <c r="AT121" s="221" t="s">
        <v>120</v>
      </c>
      <c r="AU121" s="221" t="s">
        <v>83</v>
      </c>
      <c r="AV121" s="11" t="s">
        <v>83</v>
      </c>
      <c r="AW121" s="11" t="s">
        <v>36</v>
      </c>
      <c r="AX121" s="11" t="s">
        <v>74</v>
      </c>
      <c r="AY121" s="221" t="s">
        <v>112</v>
      </c>
    </row>
    <row r="122" s="11" customFormat="1">
      <c r="B122" s="210"/>
      <c r="C122" s="211"/>
      <c r="D122" s="212" t="s">
        <v>120</v>
      </c>
      <c r="E122" s="213" t="s">
        <v>1</v>
      </c>
      <c r="F122" s="214" t="s">
        <v>148</v>
      </c>
      <c r="G122" s="211"/>
      <c r="H122" s="215">
        <v>159.5</v>
      </c>
      <c r="I122" s="216"/>
      <c r="J122" s="211"/>
      <c r="K122" s="211"/>
      <c r="L122" s="217"/>
      <c r="M122" s="218"/>
      <c r="N122" s="219"/>
      <c r="O122" s="219"/>
      <c r="P122" s="219"/>
      <c r="Q122" s="219"/>
      <c r="R122" s="219"/>
      <c r="S122" s="219"/>
      <c r="T122" s="220"/>
      <c r="AT122" s="221" t="s">
        <v>120</v>
      </c>
      <c r="AU122" s="221" t="s">
        <v>83</v>
      </c>
      <c r="AV122" s="11" t="s">
        <v>83</v>
      </c>
      <c r="AW122" s="11" t="s">
        <v>36</v>
      </c>
      <c r="AX122" s="11" t="s">
        <v>74</v>
      </c>
      <c r="AY122" s="221" t="s">
        <v>112</v>
      </c>
    </row>
    <row r="123" s="11" customFormat="1">
      <c r="B123" s="210"/>
      <c r="C123" s="211"/>
      <c r="D123" s="212" t="s">
        <v>120</v>
      </c>
      <c r="E123" s="213" t="s">
        <v>1</v>
      </c>
      <c r="F123" s="214" t="s">
        <v>149</v>
      </c>
      <c r="G123" s="211"/>
      <c r="H123" s="215">
        <v>15.5</v>
      </c>
      <c r="I123" s="216"/>
      <c r="J123" s="211"/>
      <c r="K123" s="211"/>
      <c r="L123" s="217"/>
      <c r="M123" s="218"/>
      <c r="N123" s="219"/>
      <c r="O123" s="219"/>
      <c r="P123" s="219"/>
      <c r="Q123" s="219"/>
      <c r="R123" s="219"/>
      <c r="S123" s="219"/>
      <c r="T123" s="220"/>
      <c r="AT123" s="221" t="s">
        <v>120</v>
      </c>
      <c r="AU123" s="221" t="s">
        <v>83</v>
      </c>
      <c r="AV123" s="11" t="s">
        <v>83</v>
      </c>
      <c r="AW123" s="11" t="s">
        <v>36</v>
      </c>
      <c r="AX123" s="11" t="s">
        <v>74</v>
      </c>
      <c r="AY123" s="221" t="s">
        <v>112</v>
      </c>
    </row>
    <row r="124" s="10" customFormat="1" ht="22.8" customHeight="1">
      <c r="B124" s="182"/>
      <c r="C124" s="183"/>
      <c r="D124" s="184" t="s">
        <v>73</v>
      </c>
      <c r="E124" s="196" t="s">
        <v>179</v>
      </c>
      <c r="F124" s="196" t="s">
        <v>180</v>
      </c>
      <c r="G124" s="183"/>
      <c r="H124" s="183"/>
      <c r="I124" s="186"/>
      <c r="J124" s="197">
        <f>BK124</f>
        <v>0</v>
      </c>
      <c r="K124" s="183"/>
      <c r="L124" s="188"/>
      <c r="M124" s="189"/>
      <c r="N124" s="190"/>
      <c r="O124" s="190"/>
      <c r="P124" s="191">
        <f>SUM(P125:P144)</f>
        <v>0</v>
      </c>
      <c r="Q124" s="190"/>
      <c r="R124" s="191">
        <f>SUM(R125:R144)</f>
        <v>0</v>
      </c>
      <c r="S124" s="190"/>
      <c r="T124" s="192">
        <f>SUM(T125:T144)</f>
        <v>0</v>
      </c>
      <c r="AR124" s="193" t="s">
        <v>21</v>
      </c>
      <c r="AT124" s="194" t="s">
        <v>73</v>
      </c>
      <c r="AU124" s="194" t="s">
        <v>21</v>
      </c>
      <c r="AY124" s="193" t="s">
        <v>112</v>
      </c>
      <c r="BK124" s="195">
        <f>SUM(BK125:BK144)</f>
        <v>0</v>
      </c>
    </row>
    <row r="125" s="1" customFormat="1" ht="16.5" customHeight="1">
      <c r="B125" s="35"/>
      <c r="C125" s="198" t="s">
        <v>181</v>
      </c>
      <c r="D125" s="198" t="s">
        <v>114</v>
      </c>
      <c r="E125" s="199" t="s">
        <v>182</v>
      </c>
      <c r="F125" s="200" t="s">
        <v>183</v>
      </c>
      <c r="G125" s="201" t="s">
        <v>154</v>
      </c>
      <c r="H125" s="202">
        <v>2889.4079999999999</v>
      </c>
      <c r="I125" s="203"/>
      <c r="J125" s="204">
        <f>ROUND(I125*H125,2)</f>
        <v>0</v>
      </c>
      <c r="K125" s="200" t="s">
        <v>143</v>
      </c>
      <c r="L125" s="40"/>
      <c r="M125" s="205" t="s">
        <v>1</v>
      </c>
      <c r="N125" s="206" t="s">
        <v>45</v>
      </c>
      <c r="O125" s="76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AR125" s="14" t="s">
        <v>118</v>
      </c>
      <c r="AT125" s="14" t="s">
        <v>114</v>
      </c>
      <c r="AU125" s="14" t="s">
        <v>83</v>
      </c>
      <c r="AY125" s="14" t="s">
        <v>112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4" t="s">
        <v>21</v>
      </c>
      <c r="BK125" s="209">
        <f>ROUND(I125*H125,2)</f>
        <v>0</v>
      </c>
      <c r="BL125" s="14" t="s">
        <v>118</v>
      </c>
      <c r="BM125" s="14" t="s">
        <v>184</v>
      </c>
    </row>
    <row r="126" s="1" customFormat="1" ht="16.5" customHeight="1">
      <c r="B126" s="35"/>
      <c r="C126" s="198" t="s">
        <v>185</v>
      </c>
      <c r="D126" s="198" t="s">
        <v>114</v>
      </c>
      <c r="E126" s="199" t="s">
        <v>186</v>
      </c>
      <c r="F126" s="200" t="s">
        <v>187</v>
      </c>
      <c r="G126" s="201" t="s">
        <v>154</v>
      </c>
      <c r="H126" s="202">
        <v>8668.2240000000002</v>
      </c>
      <c r="I126" s="203"/>
      <c r="J126" s="204">
        <f>ROUND(I126*H126,2)</f>
        <v>0</v>
      </c>
      <c r="K126" s="200" t="s">
        <v>143</v>
      </c>
      <c r="L126" s="40"/>
      <c r="M126" s="205" t="s">
        <v>1</v>
      </c>
      <c r="N126" s="206" t="s">
        <v>45</v>
      </c>
      <c r="O126" s="76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AR126" s="14" t="s">
        <v>118</v>
      </c>
      <c r="AT126" s="14" t="s">
        <v>114</v>
      </c>
      <c r="AU126" s="14" t="s">
        <v>83</v>
      </c>
      <c r="AY126" s="14" t="s">
        <v>112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4" t="s">
        <v>21</v>
      </c>
      <c r="BK126" s="209">
        <f>ROUND(I126*H126,2)</f>
        <v>0</v>
      </c>
      <c r="BL126" s="14" t="s">
        <v>118</v>
      </c>
      <c r="BM126" s="14" t="s">
        <v>188</v>
      </c>
    </row>
    <row r="127" s="11" customFormat="1">
      <c r="B127" s="210"/>
      <c r="C127" s="211"/>
      <c r="D127" s="212" t="s">
        <v>120</v>
      </c>
      <c r="E127" s="211"/>
      <c r="F127" s="214" t="s">
        <v>189</v>
      </c>
      <c r="G127" s="211"/>
      <c r="H127" s="215">
        <v>8668.2240000000002</v>
      </c>
      <c r="I127" s="216"/>
      <c r="J127" s="211"/>
      <c r="K127" s="211"/>
      <c r="L127" s="217"/>
      <c r="M127" s="218"/>
      <c r="N127" s="219"/>
      <c r="O127" s="219"/>
      <c r="P127" s="219"/>
      <c r="Q127" s="219"/>
      <c r="R127" s="219"/>
      <c r="S127" s="219"/>
      <c r="T127" s="220"/>
      <c r="AT127" s="221" t="s">
        <v>120</v>
      </c>
      <c r="AU127" s="221" t="s">
        <v>83</v>
      </c>
      <c r="AV127" s="11" t="s">
        <v>83</v>
      </c>
      <c r="AW127" s="11" t="s">
        <v>4</v>
      </c>
      <c r="AX127" s="11" t="s">
        <v>21</v>
      </c>
      <c r="AY127" s="221" t="s">
        <v>112</v>
      </c>
    </row>
    <row r="128" s="1" customFormat="1" ht="16.5" customHeight="1">
      <c r="B128" s="35"/>
      <c r="C128" s="198" t="s">
        <v>8</v>
      </c>
      <c r="D128" s="198" t="s">
        <v>114</v>
      </c>
      <c r="E128" s="199" t="s">
        <v>190</v>
      </c>
      <c r="F128" s="200" t="s">
        <v>191</v>
      </c>
      <c r="G128" s="201" t="s">
        <v>154</v>
      </c>
      <c r="H128" s="202">
        <v>635.66999999999996</v>
      </c>
      <c r="I128" s="203"/>
      <c r="J128" s="204">
        <f>ROUND(I128*H128,2)</f>
        <v>0</v>
      </c>
      <c r="K128" s="200" t="s">
        <v>143</v>
      </c>
      <c r="L128" s="40"/>
      <c r="M128" s="205" t="s">
        <v>1</v>
      </c>
      <c r="N128" s="206" t="s">
        <v>45</v>
      </c>
      <c r="O128" s="76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AR128" s="14" t="s">
        <v>118</v>
      </c>
      <c r="AT128" s="14" t="s">
        <v>114</v>
      </c>
      <c r="AU128" s="14" t="s">
        <v>83</v>
      </c>
      <c r="AY128" s="14" t="s">
        <v>112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4" t="s">
        <v>21</v>
      </c>
      <c r="BK128" s="209">
        <f>ROUND(I128*H128,2)</f>
        <v>0</v>
      </c>
      <c r="BL128" s="14" t="s">
        <v>118</v>
      </c>
      <c r="BM128" s="14" t="s">
        <v>192</v>
      </c>
    </row>
    <row r="129" s="11" customFormat="1">
      <c r="B129" s="210"/>
      <c r="C129" s="211"/>
      <c r="D129" s="212" t="s">
        <v>120</v>
      </c>
      <c r="E129" s="211"/>
      <c r="F129" s="214" t="s">
        <v>193</v>
      </c>
      <c r="G129" s="211"/>
      <c r="H129" s="215">
        <v>635.66999999999996</v>
      </c>
      <c r="I129" s="216"/>
      <c r="J129" s="211"/>
      <c r="K129" s="211"/>
      <c r="L129" s="217"/>
      <c r="M129" s="218"/>
      <c r="N129" s="219"/>
      <c r="O129" s="219"/>
      <c r="P129" s="219"/>
      <c r="Q129" s="219"/>
      <c r="R129" s="219"/>
      <c r="S129" s="219"/>
      <c r="T129" s="220"/>
      <c r="AT129" s="221" t="s">
        <v>120</v>
      </c>
      <c r="AU129" s="221" t="s">
        <v>83</v>
      </c>
      <c r="AV129" s="11" t="s">
        <v>83</v>
      </c>
      <c r="AW129" s="11" t="s">
        <v>4</v>
      </c>
      <c r="AX129" s="11" t="s">
        <v>21</v>
      </c>
      <c r="AY129" s="221" t="s">
        <v>112</v>
      </c>
    </row>
    <row r="130" s="1" customFormat="1" ht="16.5" customHeight="1">
      <c r="B130" s="35"/>
      <c r="C130" s="198" t="s">
        <v>194</v>
      </c>
      <c r="D130" s="198" t="s">
        <v>114</v>
      </c>
      <c r="E130" s="199" t="s">
        <v>195</v>
      </c>
      <c r="F130" s="200" t="s">
        <v>196</v>
      </c>
      <c r="G130" s="201" t="s">
        <v>154</v>
      </c>
      <c r="H130" s="202">
        <v>520.09299999999996</v>
      </c>
      <c r="I130" s="203"/>
      <c r="J130" s="204">
        <f>ROUND(I130*H130,2)</f>
        <v>0</v>
      </c>
      <c r="K130" s="200" t="s">
        <v>143</v>
      </c>
      <c r="L130" s="40"/>
      <c r="M130" s="205" t="s">
        <v>1</v>
      </c>
      <c r="N130" s="206" t="s">
        <v>45</v>
      </c>
      <c r="O130" s="76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AR130" s="14" t="s">
        <v>118</v>
      </c>
      <c r="AT130" s="14" t="s">
        <v>114</v>
      </c>
      <c r="AU130" s="14" t="s">
        <v>83</v>
      </c>
      <c r="AY130" s="14" t="s">
        <v>112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4" t="s">
        <v>21</v>
      </c>
      <c r="BK130" s="209">
        <f>ROUND(I130*H130,2)</f>
        <v>0</v>
      </c>
      <c r="BL130" s="14" t="s">
        <v>118</v>
      </c>
      <c r="BM130" s="14" t="s">
        <v>197</v>
      </c>
    </row>
    <row r="131" s="11" customFormat="1">
      <c r="B131" s="210"/>
      <c r="C131" s="211"/>
      <c r="D131" s="212" t="s">
        <v>120</v>
      </c>
      <c r="E131" s="211"/>
      <c r="F131" s="214" t="s">
        <v>198</v>
      </c>
      <c r="G131" s="211"/>
      <c r="H131" s="215">
        <v>520.09299999999996</v>
      </c>
      <c r="I131" s="216"/>
      <c r="J131" s="211"/>
      <c r="K131" s="211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120</v>
      </c>
      <c r="AU131" s="221" t="s">
        <v>83</v>
      </c>
      <c r="AV131" s="11" t="s">
        <v>83</v>
      </c>
      <c r="AW131" s="11" t="s">
        <v>4</v>
      </c>
      <c r="AX131" s="11" t="s">
        <v>21</v>
      </c>
      <c r="AY131" s="221" t="s">
        <v>112</v>
      </c>
    </row>
    <row r="132" s="1" customFormat="1" ht="16.5" customHeight="1">
      <c r="B132" s="35"/>
      <c r="C132" s="198" t="s">
        <v>199</v>
      </c>
      <c r="D132" s="198" t="s">
        <v>114</v>
      </c>
      <c r="E132" s="199" t="s">
        <v>200</v>
      </c>
      <c r="F132" s="200" t="s">
        <v>201</v>
      </c>
      <c r="G132" s="201" t="s">
        <v>154</v>
      </c>
      <c r="H132" s="202">
        <v>1213.5509999999999</v>
      </c>
      <c r="I132" s="203"/>
      <c r="J132" s="204">
        <f>ROUND(I132*H132,2)</f>
        <v>0</v>
      </c>
      <c r="K132" s="200" t="s">
        <v>143</v>
      </c>
      <c r="L132" s="40"/>
      <c r="M132" s="205" t="s">
        <v>1</v>
      </c>
      <c r="N132" s="206" t="s">
        <v>45</v>
      </c>
      <c r="O132" s="76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AR132" s="14" t="s">
        <v>118</v>
      </c>
      <c r="AT132" s="14" t="s">
        <v>114</v>
      </c>
      <c r="AU132" s="14" t="s">
        <v>83</v>
      </c>
      <c r="AY132" s="14" t="s">
        <v>112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4" t="s">
        <v>21</v>
      </c>
      <c r="BK132" s="209">
        <f>ROUND(I132*H132,2)</f>
        <v>0</v>
      </c>
      <c r="BL132" s="14" t="s">
        <v>118</v>
      </c>
      <c r="BM132" s="14" t="s">
        <v>202</v>
      </c>
    </row>
    <row r="133" s="11" customFormat="1">
      <c r="B133" s="210"/>
      <c r="C133" s="211"/>
      <c r="D133" s="212" t="s">
        <v>120</v>
      </c>
      <c r="E133" s="211"/>
      <c r="F133" s="214" t="s">
        <v>203</v>
      </c>
      <c r="G133" s="211"/>
      <c r="H133" s="215">
        <v>1213.5509999999999</v>
      </c>
      <c r="I133" s="216"/>
      <c r="J133" s="211"/>
      <c r="K133" s="211"/>
      <c r="L133" s="217"/>
      <c r="M133" s="218"/>
      <c r="N133" s="219"/>
      <c r="O133" s="219"/>
      <c r="P133" s="219"/>
      <c r="Q133" s="219"/>
      <c r="R133" s="219"/>
      <c r="S133" s="219"/>
      <c r="T133" s="220"/>
      <c r="AT133" s="221" t="s">
        <v>120</v>
      </c>
      <c r="AU133" s="221" t="s">
        <v>83</v>
      </c>
      <c r="AV133" s="11" t="s">
        <v>83</v>
      </c>
      <c r="AW133" s="11" t="s">
        <v>4</v>
      </c>
      <c r="AX133" s="11" t="s">
        <v>21</v>
      </c>
      <c r="AY133" s="221" t="s">
        <v>112</v>
      </c>
    </row>
    <row r="134" s="1" customFormat="1" ht="16.5" customHeight="1">
      <c r="B134" s="35"/>
      <c r="C134" s="198" t="s">
        <v>204</v>
      </c>
      <c r="D134" s="198" t="s">
        <v>114</v>
      </c>
      <c r="E134" s="199" t="s">
        <v>205</v>
      </c>
      <c r="F134" s="200" t="s">
        <v>206</v>
      </c>
      <c r="G134" s="201" t="s">
        <v>154</v>
      </c>
      <c r="H134" s="202">
        <v>28.893999999999998</v>
      </c>
      <c r="I134" s="203"/>
      <c r="J134" s="204">
        <f>ROUND(I134*H134,2)</f>
        <v>0</v>
      </c>
      <c r="K134" s="200" t="s">
        <v>143</v>
      </c>
      <c r="L134" s="40"/>
      <c r="M134" s="205" t="s">
        <v>1</v>
      </c>
      <c r="N134" s="206" t="s">
        <v>45</v>
      </c>
      <c r="O134" s="76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AR134" s="14" t="s">
        <v>118</v>
      </c>
      <c r="AT134" s="14" t="s">
        <v>114</v>
      </c>
      <c r="AU134" s="14" t="s">
        <v>83</v>
      </c>
      <c r="AY134" s="14" t="s">
        <v>112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4" t="s">
        <v>21</v>
      </c>
      <c r="BK134" s="209">
        <f>ROUND(I134*H134,2)</f>
        <v>0</v>
      </c>
      <c r="BL134" s="14" t="s">
        <v>118</v>
      </c>
      <c r="BM134" s="14" t="s">
        <v>207</v>
      </c>
    </row>
    <row r="135" s="11" customFormat="1">
      <c r="B135" s="210"/>
      <c r="C135" s="211"/>
      <c r="D135" s="212" t="s">
        <v>120</v>
      </c>
      <c r="E135" s="211"/>
      <c r="F135" s="214" t="s">
        <v>208</v>
      </c>
      <c r="G135" s="211"/>
      <c r="H135" s="215">
        <v>28.893999999999998</v>
      </c>
      <c r="I135" s="216"/>
      <c r="J135" s="211"/>
      <c r="K135" s="211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120</v>
      </c>
      <c r="AU135" s="221" t="s">
        <v>83</v>
      </c>
      <c r="AV135" s="11" t="s">
        <v>83</v>
      </c>
      <c r="AW135" s="11" t="s">
        <v>4</v>
      </c>
      <c r="AX135" s="11" t="s">
        <v>21</v>
      </c>
      <c r="AY135" s="221" t="s">
        <v>112</v>
      </c>
    </row>
    <row r="136" s="1" customFormat="1" ht="16.5" customHeight="1">
      <c r="B136" s="35"/>
      <c r="C136" s="198" t="s">
        <v>209</v>
      </c>
      <c r="D136" s="198" t="s">
        <v>114</v>
      </c>
      <c r="E136" s="199" t="s">
        <v>210</v>
      </c>
      <c r="F136" s="200" t="s">
        <v>211</v>
      </c>
      <c r="G136" s="201" t="s">
        <v>154</v>
      </c>
      <c r="H136" s="202">
        <v>288.94099999999997</v>
      </c>
      <c r="I136" s="203"/>
      <c r="J136" s="204">
        <f>ROUND(I136*H136,2)</f>
        <v>0</v>
      </c>
      <c r="K136" s="200" t="s">
        <v>143</v>
      </c>
      <c r="L136" s="40"/>
      <c r="M136" s="205" t="s">
        <v>1</v>
      </c>
      <c r="N136" s="206" t="s">
        <v>45</v>
      </c>
      <c r="O136" s="76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AR136" s="14" t="s">
        <v>118</v>
      </c>
      <c r="AT136" s="14" t="s">
        <v>114</v>
      </c>
      <c r="AU136" s="14" t="s">
        <v>83</v>
      </c>
      <c r="AY136" s="14" t="s">
        <v>112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4" t="s">
        <v>21</v>
      </c>
      <c r="BK136" s="209">
        <f>ROUND(I136*H136,2)</f>
        <v>0</v>
      </c>
      <c r="BL136" s="14" t="s">
        <v>118</v>
      </c>
      <c r="BM136" s="14" t="s">
        <v>212</v>
      </c>
    </row>
    <row r="137" s="11" customFormat="1">
      <c r="B137" s="210"/>
      <c r="C137" s="211"/>
      <c r="D137" s="212" t="s">
        <v>120</v>
      </c>
      <c r="E137" s="211"/>
      <c r="F137" s="214" t="s">
        <v>213</v>
      </c>
      <c r="G137" s="211"/>
      <c r="H137" s="215">
        <v>288.94099999999997</v>
      </c>
      <c r="I137" s="216"/>
      <c r="J137" s="211"/>
      <c r="K137" s="211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120</v>
      </c>
      <c r="AU137" s="221" t="s">
        <v>83</v>
      </c>
      <c r="AV137" s="11" t="s">
        <v>83</v>
      </c>
      <c r="AW137" s="11" t="s">
        <v>4</v>
      </c>
      <c r="AX137" s="11" t="s">
        <v>21</v>
      </c>
      <c r="AY137" s="221" t="s">
        <v>112</v>
      </c>
    </row>
    <row r="138" s="1" customFormat="1" ht="16.5" customHeight="1">
      <c r="B138" s="35"/>
      <c r="C138" s="198" t="s">
        <v>214</v>
      </c>
      <c r="D138" s="198" t="s">
        <v>114</v>
      </c>
      <c r="E138" s="199" t="s">
        <v>215</v>
      </c>
      <c r="F138" s="200" t="s">
        <v>216</v>
      </c>
      <c r="G138" s="201" t="s">
        <v>154</v>
      </c>
      <c r="H138" s="202">
        <v>28.893999999999998</v>
      </c>
      <c r="I138" s="203"/>
      <c r="J138" s="204">
        <f>ROUND(I138*H138,2)</f>
        <v>0</v>
      </c>
      <c r="K138" s="200" t="s">
        <v>143</v>
      </c>
      <c r="L138" s="40"/>
      <c r="M138" s="205" t="s">
        <v>1</v>
      </c>
      <c r="N138" s="206" t="s">
        <v>45</v>
      </c>
      <c r="O138" s="76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AR138" s="14" t="s">
        <v>118</v>
      </c>
      <c r="AT138" s="14" t="s">
        <v>114</v>
      </c>
      <c r="AU138" s="14" t="s">
        <v>83</v>
      </c>
      <c r="AY138" s="14" t="s">
        <v>112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4" t="s">
        <v>21</v>
      </c>
      <c r="BK138" s="209">
        <f>ROUND(I138*H138,2)</f>
        <v>0</v>
      </c>
      <c r="BL138" s="14" t="s">
        <v>118</v>
      </c>
      <c r="BM138" s="14" t="s">
        <v>217</v>
      </c>
    </row>
    <row r="139" s="11" customFormat="1">
      <c r="B139" s="210"/>
      <c r="C139" s="211"/>
      <c r="D139" s="212" t="s">
        <v>120</v>
      </c>
      <c r="E139" s="211"/>
      <c r="F139" s="214" t="s">
        <v>208</v>
      </c>
      <c r="G139" s="211"/>
      <c r="H139" s="215">
        <v>28.893999999999998</v>
      </c>
      <c r="I139" s="216"/>
      <c r="J139" s="211"/>
      <c r="K139" s="211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120</v>
      </c>
      <c r="AU139" s="221" t="s">
        <v>83</v>
      </c>
      <c r="AV139" s="11" t="s">
        <v>83</v>
      </c>
      <c r="AW139" s="11" t="s">
        <v>4</v>
      </c>
      <c r="AX139" s="11" t="s">
        <v>21</v>
      </c>
      <c r="AY139" s="221" t="s">
        <v>112</v>
      </c>
    </row>
    <row r="140" s="1" customFormat="1" ht="16.5" customHeight="1">
      <c r="B140" s="35"/>
      <c r="C140" s="198" t="s">
        <v>7</v>
      </c>
      <c r="D140" s="198" t="s">
        <v>114</v>
      </c>
      <c r="E140" s="199" t="s">
        <v>218</v>
      </c>
      <c r="F140" s="200" t="s">
        <v>219</v>
      </c>
      <c r="G140" s="201" t="s">
        <v>154</v>
      </c>
      <c r="H140" s="202">
        <v>14.446999999999999</v>
      </c>
      <c r="I140" s="203"/>
      <c r="J140" s="204">
        <f>ROUND(I140*H140,2)</f>
        <v>0</v>
      </c>
      <c r="K140" s="200" t="s">
        <v>143</v>
      </c>
      <c r="L140" s="40"/>
      <c r="M140" s="205" t="s">
        <v>1</v>
      </c>
      <c r="N140" s="206" t="s">
        <v>45</v>
      </c>
      <c r="O140" s="76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AR140" s="14" t="s">
        <v>118</v>
      </c>
      <c r="AT140" s="14" t="s">
        <v>114</v>
      </c>
      <c r="AU140" s="14" t="s">
        <v>83</v>
      </c>
      <c r="AY140" s="14" t="s">
        <v>112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4" t="s">
        <v>21</v>
      </c>
      <c r="BK140" s="209">
        <f>ROUND(I140*H140,2)</f>
        <v>0</v>
      </c>
      <c r="BL140" s="14" t="s">
        <v>118</v>
      </c>
      <c r="BM140" s="14" t="s">
        <v>220</v>
      </c>
    </row>
    <row r="141" s="11" customFormat="1">
      <c r="B141" s="210"/>
      <c r="C141" s="211"/>
      <c r="D141" s="212" t="s">
        <v>120</v>
      </c>
      <c r="E141" s="211"/>
      <c r="F141" s="214" t="s">
        <v>221</v>
      </c>
      <c r="G141" s="211"/>
      <c r="H141" s="215">
        <v>14.446999999999999</v>
      </c>
      <c r="I141" s="216"/>
      <c r="J141" s="211"/>
      <c r="K141" s="211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120</v>
      </c>
      <c r="AU141" s="221" t="s">
        <v>83</v>
      </c>
      <c r="AV141" s="11" t="s">
        <v>83</v>
      </c>
      <c r="AW141" s="11" t="s">
        <v>4</v>
      </c>
      <c r="AX141" s="11" t="s">
        <v>21</v>
      </c>
      <c r="AY141" s="221" t="s">
        <v>112</v>
      </c>
    </row>
    <row r="142" s="1" customFormat="1" ht="16.5" customHeight="1">
      <c r="B142" s="35"/>
      <c r="C142" s="198" t="s">
        <v>222</v>
      </c>
      <c r="D142" s="198" t="s">
        <v>114</v>
      </c>
      <c r="E142" s="199" t="s">
        <v>223</v>
      </c>
      <c r="F142" s="200" t="s">
        <v>224</v>
      </c>
      <c r="G142" s="201" t="s">
        <v>154</v>
      </c>
      <c r="H142" s="202">
        <v>361.17599999999999</v>
      </c>
      <c r="I142" s="203"/>
      <c r="J142" s="204">
        <f>ROUND(I142*H142,2)</f>
        <v>0</v>
      </c>
      <c r="K142" s="200" t="s">
        <v>143</v>
      </c>
      <c r="L142" s="40"/>
      <c r="M142" s="205" t="s">
        <v>1</v>
      </c>
      <c r="N142" s="206" t="s">
        <v>45</v>
      </c>
      <c r="O142" s="76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AR142" s="14" t="s">
        <v>118</v>
      </c>
      <c r="AT142" s="14" t="s">
        <v>114</v>
      </c>
      <c r="AU142" s="14" t="s">
        <v>83</v>
      </c>
      <c r="AY142" s="14" t="s">
        <v>112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4" t="s">
        <v>21</v>
      </c>
      <c r="BK142" s="209">
        <f>ROUND(I142*H142,2)</f>
        <v>0</v>
      </c>
      <c r="BL142" s="14" t="s">
        <v>118</v>
      </c>
      <c r="BM142" s="14" t="s">
        <v>225</v>
      </c>
    </row>
    <row r="143" s="11" customFormat="1">
      <c r="B143" s="210"/>
      <c r="C143" s="211"/>
      <c r="D143" s="212" t="s">
        <v>120</v>
      </c>
      <c r="E143" s="211"/>
      <c r="F143" s="214" t="s">
        <v>226</v>
      </c>
      <c r="G143" s="211"/>
      <c r="H143" s="215">
        <v>361.17599999999999</v>
      </c>
      <c r="I143" s="216"/>
      <c r="J143" s="211"/>
      <c r="K143" s="211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120</v>
      </c>
      <c r="AU143" s="221" t="s">
        <v>83</v>
      </c>
      <c r="AV143" s="11" t="s">
        <v>83</v>
      </c>
      <c r="AW143" s="11" t="s">
        <v>4</v>
      </c>
      <c r="AX143" s="11" t="s">
        <v>21</v>
      </c>
      <c r="AY143" s="221" t="s">
        <v>112</v>
      </c>
    </row>
    <row r="144" s="1" customFormat="1" ht="16.5" customHeight="1">
      <c r="B144" s="35"/>
      <c r="C144" s="198" t="s">
        <v>227</v>
      </c>
      <c r="D144" s="198" t="s">
        <v>114</v>
      </c>
      <c r="E144" s="199" t="s">
        <v>228</v>
      </c>
      <c r="F144" s="200" t="s">
        <v>229</v>
      </c>
      <c r="G144" s="201" t="s">
        <v>154</v>
      </c>
      <c r="H144" s="202">
        <v>2889.4079999999999</v>
      </c>
      <c r="I144" s="203"/>
      <c r="J144" s="204">
        <f>ROUND(I144*H144,2)</f>
        <v>0</v>
      </c>
      <c r="K144" s="200" t="s">
        <v>1</v>
      </c>
      <c r="L144" s="40"/>
      <c r="M144" s="205" t="s">
        <v>1</v>
      </c>
      <c r="N144" s="206" t="s">
        <v>45</v>
      </c>
      <c r="O144" s="76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AR144" s="14" t="s">
        <v>118</v>
      </c>
      <c r="AT144" s="14" t="s">
        <v>114</v>
      </c>
      <c r="AU144" s="14" t="s">
        <v>83</v>
      </c>
      <c r="AY144" s="14" t="s">
        <v>112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4" t="s">
        <v>21</v>
      </c>
      <c r="BK144" s="209">
        <f>ROUND(I144*H144,2)</f>
        <v>0</v>
      </c>
      <c r="BL144" s="14" t="s">
        <v>118</v>
      </c>
      <c r="BM144" s="14" t="s">
        <v>230</v>
      </c>
    </row>
    <row r="145" s="10" customFormat="1" ht="22.8" customHeight="1">
      <c r="B145" s="182"/>
      <c r="C145" s="183"/>
      <c r="D145" s="184" t="s">
        <v>73</v>
      </c>
      <c r="E145" s="196" t="s">
        <v>231</v>
      </c>
      <c r="F145" s="196" t="s">
        <v>232</v>
      </c>
      <c r="G145" s="183"/>
      <c r="H145" s="183"/>
      <c r="I145" s="186"/>
      <c r="J145" s="197">
        <f>BK145</f>
        <v>0</v>
      </c>
      <c r="K145" s="183"/>
      <c r="L145" s="188"/>
      <c r="M145" s="189"/>
      <c r="N145" s="190"/>
      <c r="O145" s="190"/>
      <c r="P145" s="191">
        <f>P146</f>
        <v>0</v>
      </c>
      <c r="Q145" s="190"/>
      <c r="R145" s="191">
        <f>R146</f>
        <v>0</v>
      </c>
      <c r="S145" s="190"/>
      <c r="T145" s="192">
        <f>T146</f>
        <v>0</v>
      </c>
      <c r="AR145" s="193" t="s">
        <v>21</v>
      </c>
      <c r="AT145" s="194" t="s">
        <v>73</v>
      </c>
      <c r="AU145" s="194" t="s">
        <v>21</v>
      </c>
      <c r="AY145" s="193" t="s">
        <v>112</v>
      </c>
      <c r="BK145" s="195">
        <f>BK146</f>
        <v>0</v>
      </c>
    </row>
    <row r="146" s="1" customFormat="1" ht="16.5" customHeight="1">
      <c r="B146" s="35"/>
      <c r="C146" s="198" t="s">
        <v>233</v>
      </c>
      <c r="D146" s="198" t="s">
        <v>114</v>
      </c>
      <c r="E146" s="199" t="s">
        <v>234</v>
      </c>
      <c r="F146" s="200" t="s">
        <v>235</v>
      </c>
      <c r="G146" s="201" t="s">
        <v>154</v>
      </c>
      <c r="H146" s="202">
        <v>492.62700000000001</v>
      </c>
      <c r="I146" s="203"/>
      <c r="J146" s="204">
        <f>ROUND(I146*H146,2)</f>
        <v>0</v>
      </c>
      <c r="K146" s="200" t="s">
        <v>143</v>
      </c>
      <c r="L146" s="40"/>
      <c r="M146" s="242" t="s">
        <v>1</v>
      </c>
      <c r="N146" s="243" t="s">
        <v>45</v>
      </c>
      <c r="O146" s="244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AR146" s="14" t="s">
        <v>118</v>
      </c>
      <c r="AT146" s="14" t="s">
        <v>114</v>
      </c>
      <c r="AU146" s="14" t="s">
        <v>83</v>
      </c>
      <c r="AY146" s="14" t="s">
        <v>112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4" t="s">
        <v>21</v>
      </c>
      <c r="BK146" s="209">
        <f>ROUND(I146*H146,2)</f>
        <v>0</v>
      </c>
      <c r="BL146" s="14" t="s">
        <v>118</v>
      </c>
      <c r="BM146" s="14" t="s">
        <v>236</v>
      </c>
    </row>
    <row r="147" s="1" customFormat="1" ht="6.96" customHeight="1">
      <c r="B147" s="54"/>
      <c r="C147" s="55"/>
      <c r="D147" s="55"/>
      <c r="E147" s="55"/>
      <c r="F147" s="55"/>
      <c r="G147" s="55"/>
      <c r="H147" s="55"/>
      <c r="I147" s="148"/>
      <c r="J147" s="55"/>
      <c r="K147" s="55"/>
      <c r="L147" s="40"/>
    </row>
  </sheetData>
  <sheetProtection sheet="1" autoFilter="0" formatColumns="0" formatRows="0" objects="1" scenarios="1" spinCount="100000" saltValue="8khK/47BvoBmvi8BpoWRTMucEHacvcV4bmA1enpYLnUZh7hmXv4f6RXM6F1oZ/MSC060K3eEnykgR1LcIlIpdw==" hashValue="9Cwf/dgKPwdIUSkGyBSXs7SRPzaVfn0Nrl8grrpl3ScXnM+Pi34lYm6Gdeeomn17+bVZbLcHAM57AaQ2uJVUQg==" algorithmName="SHA-512" password="CC35"/>
  <autoFilter ref="C83:K14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 Avuk</dc:creator>
  <cp:lastModifiedBy>Marek Avuk</cp:lastModifiedBy>
  <dcterms:created xsi:type="dcterms:W3CDTF">2019-01-30T06:20:30Z</dcterms:created>
  <dcterms:modified xsi:type="dcterms:W3CDTF">2019-01-30T06:20:34Z</dcterms:modified>
</cp:coreProperties>
</file>